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4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rvit\Downloads\"/>
    </mc:Choice>
  </mc:AlternateContent>
  <xr:revisionPtr revIDLastSave="0" documentId="13_ncr:1_{DCA2FCD4-7B65-4D33-BA2B-9A23E3DE017A}" xr6:coauthVersionLast="47" xr6:coauthVersionMax="47" xr10:uidLastSave="{00000000-0000-0000-0000-000000000000}"/>
  <bookViews>
    <workbookView xWindow="-108" yWindow="-108" windowWidth="23256" windowHeight="12456" firstSheet="4" activeTab="1" xr2:uid="{00000000-000D-0000-FFFF-FFFF00000000}"/>
  </bookViews>
  <sheets>
    <sheet name="интро" sheetId="5" r:id="rId1"/>
    <sheet name="Дашборд" sheetId="12" r:id="rId2"/>
    <sheet name="продажи" sheetId="1" r:id="rId3"/>
    <sheet name="товар" sheetId="2" r:id="rId4"/>
    <sheet name="клиенты" sheetId="4" r:id="rId5"/>
    <sheet name="коды стран" sheetId="3" r:id="rId6"/>
    <sheet name="Анализ клиентов" sheetId="11" r:id="rId7"/>
    <sheet name="Анализ категорий" sheetId="10" r:id="rId8"/>
    <sheet name="Анализ поставщиков" sheetId="8" r:id="rId9"/>
    <sheet name="Анализ магазинов" sheetId="6" r:id="rId10"/>
  </sheets>
  <definedNames>
    <definedName name="_xlchart.v1.0" hidden="1">продажи!$P$1</definedName>
    <definedName name="_xlchart.v1.1" hidden="1">продажи!$P$2:$P$1001</definedName>
    <definedName name="_xlchart.v1.2" hidden="1">клиенты!$I$1</definedName>
    <definedName name="_xlchart.v1.3" hidden="1">клиенты!$I$2:$I$435</definedName>
    <definedName name="_xlchart.v1.4" hidden="1">продажи!$P$1</definedName>
    <definedName name="_xlchart.v1.5" hidden="1">продажи!$P$2:$P$1001</definedName>
    <definedName name="_xlchart.v1.6" hidden="1">клиенты!$I$1</definedName>
    <definedName name="_xlchart.v1.7" hidden="1">клиенты!$I$2:$I$435</definedName>
    <definedName name="Срез_Годы__дата_создания_чека">#N/A</definedName>
    <definedName name="Срез_категория_товара">#N/A</definedName>
    <definedName name="Срез_Кварталы__дата_создания_чека">#N/A</definedName>
    <definedName name="Срез_магазин_покупки">#N/A</definedName>
    <definedName name="Срез_Месяцы__дата_создания_чека">#N/A</definedName>
    <definedName name="Срез_поставщик">#N/A</definedName>
    <definedName name="Срез_Страна">#N/A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F2" i="4"/>
  <c r="K2" i="4" s="1"/>
  <c r="F3" i="4"/>
  <c r="F4" i="4"/>
  <c r="F5" i="4"/>
  <c r="F6" i="4"/>
  <c r="L6" i="4" s="1"/>
  <c r="F7" i="4"/>
  <c r="L7" i="4" s="1"/>
  <c r="F8" i="4"/>
  <c r="L8" i="4" s="1"/>
  <c r="F9" i="4"/>
  <c r="L9" i="4" s="1"/>
  <c r="F10" i="4"/>
  <c r="F11" i="4"/>
  <c r="F12" i="4"/>
  <c r="F13" i="4"/>
  <c r="J13" i="4" s="1"/>
  <c r="F14" i="4"/>
  <c r="F15" i="4"/>
  <c r="F16" i="4"/>
  <c r="F17" i="4"/>
  <c r="J17" i="4" s="1"/>
  <c r="F18" i="4"/>
  <c r="L18" i="4" s="1"/>
  <c r="F19" i="4"/>
  <c r="L19" i="4" s="1"/>
  <c r="F20" i="4"/>
  <c r="L20" i="4" s="1"/>
  <c r="F21" i="4"/>
  <c r="L21" i="4" s="1"/>
  <c r="F22" i="4"/>
  <c r="L22" i="4" s="1"/>
  <c r="F23" i="4"/>
  <c r="F24" i="4"/>
  <c r="F25" i="4"/>
  <c r="F26" i="4"/>
  <c r="F27" i="4"/>
  <c r="F28" i="4"/>
  <c r="F29" i="4"/>
  <c r="J29" i="4" s="1"/>
  <c r="F30" i="4"/>
  <c r="L30" i="4" s="1"/>
  <c r="F31" i="4"/>
  <c r="F32" i="4"/>
  <c r="L32" i="4" s="1"/>
  <c r="F33" i="4"/>
  <c r="L33" i="4" s="1"/>
  <c r="F34" i="4"/>
  <c r="J34" i="4" s="1"/>
  <c r="F35" i="4"/>
  <c r="F36" i="4"/>
  <c r="F37" i="4"/>
  <c r="F38" i="4"/>
  <c r="F39" i="4"/>
  <c r="F40" i="4"/>
  <c r="F41" i="4"/>
  <c r="F42" i="4"/>
  <c r="L42" i="4" s="1"/>
  <c r="F43" i="4"/>
  <c r="L43" i="4" s="1"/>
  <c r="F44" i="4"/>
  <c r="K44" i="4" s="1"/>
  <c r="F45" i="4"/>
  <c r="F46" i="4"/>
  <c r="L46" i="4" s="1"/>
  <c r="F47" i="4"/>
  <c r="F48" i="4"/>
  <c r="F49" i="4"/>
  <c r="F50" i="4"/>
  <c r="F51" i="4"/>
  <c r="F52" i="4"/>
  <c r="F53" i="4"/>
  <c r="J53" i="4" s="1"/>
  <c r="F54" i="4"/>
  <c r="L54" i="4" s="1"/>
  <c r="F55" i="4"/>
  <c r="L55" i="4" s="1"/>
  <c r="F56" i="4"/>
  <c r="J56" i="4" s="1"/>
  <c r="F57" i="4"/>
  <c r="F58" i="4"/>
  <c r="J58" i="4" s="1"/>
  <c r="F59" i="4"/>
  <c r="F60" i="4"/>
  <c r="F61" i="4"/>
  <c r="F62" i="4"/>
  <c r="F63" i="4"/>
  <c r="F64" i="4"/>
  <c r="F65" i="4"/>
  <c r="J65" i="4" s="1"/>
  <c r="F66" i="4"/>
  <c r="L66" i="4" s="1"/>
  <c r="F67" i="4"/>
  <c r="L67" i="4" s="1"/>
  <c r="F68" i="4"/>
  <c r="K68" i="4" s="1"/>
  <c r="F69" i="4"/>
  <c r="J69" i="4" s="1"/>
  <c r="F70" i="4"/>
  <c r="F71" i="4"/>
  <c r="F72" i="4"/>
  <c r="F73" i="4"/>
  <c r="F74" i="4"/>
  <c r="K74" i="4" s="1"/>
  <c r="F75" i="4"/>
  <c r="F76" i="4"/>
  <c r="F77" i="4"/>
  <c r="F78" i="4"/>
  <c r="L78" i="4" s="1"/>
  <c r="F79" i="4"/>
  <c r="L79" i="4" s="1"/>
  <c r="F80" i="4"/>
  <c r="L80" i="4" s="1"/>
  <c r="F81" i="4"/>
  <c r="K81" i="4" s="1"/>
  <c r="F82" i="4"/>
  <c r="K82" i="4" s="1"/>
  <c r="F83" i="4"/>
  <c r="F84" i="4"/>
  <c r="F85" i="4"/>
  <c r="K85" i="4" s="1"/>
  <c r="F86" i="4"/>
  <c r="K86" i="4" s="1"/>
  <c r="F87" i="4"/>
  <c r="F88" i="4"/>
  <c r="J88" i="4" s="1"/>
  <c r="F89" i="4"/>
  <c r="F90" i="4"/>
  <c r="L90" i="4" s="1"/>
  <c r="F91" i="4"/>
  <c r="L91" i="4" s="1"/>
  <c r="F92" i="4"/>
  <c r="J92" i="4" s="1"/>
  <c r="F93" i="4"/>
  <c r="F94" i="4"/>
  <c r="F95" i="4"/>
  <c r="F96" i="4"/>
  <c r="F97" i="4"/>
  <c r="F98" i="4"/>
  <c r="K98" i="4" s="1"/>
  <c r="F99" i="4"/>
  <c r="F100" i="4"/>
  <c r="J100" i="4" s="1"/>
  <c r="F101" i="4"/>
  <c r="J101" i="4" s="1"/>
  <c r="F102" i="4"/>
  <c r="L102" i="4" s="1"/>
  <c r="F103" i="4"/>
  <c r="L103" i="4" s="1"/>
  <c r="F104" i="4"/>
  <c r="L104" i="4" s="1"/>
  <c r="F105" i="4"/>
  <c r="F106" i="4"/>
  <c r="F107" i="4"/>
  <c r="F108" i="4"/>
  <c r="F109" i="4"/>
  <c r="F110" i="4"/>
  <c r="K110" i="4" s="1"/>
  <c r="F111" i="4"/>
  <c r="F112" i="4"/>
  <c r="J112" i="4" s="1"/>
  <c r="F113" i="4"/>
  <c r="J113" i="4" s="1"/>
  <c r="F114" i="4"/>
  <c r="L114" i="4" s="1"/>
  <c r="F115" i="4"/>
  <c r="L115" i="4" s="1"/>
  <c r="F116" i="4"/>
  <c r="K116" i="4" s="1"/>
  <c r="F117" i="4"/>
  <c r="F118" i="4"/>
  <c r="F119" i="4"/>
  <c r="F120" i="4"/>
  <c r="F121" i="4"/>
  <c r="F122" i="4"/>
  <c r="K122" i="4" s="1"/>
  <c r="F123" i="4"/>
  <c r="F124" i="4"/>
  <c r="J124" i="4" s="1"/>
  <c r="F125" i="4"/>
  <c r="J125" i="4" s="1"/>
  <c r="F126" i="4"/>
  <c r="L126" i="4" s="1"/>
  <c r="F127" i="4"/>
  <c r="L127" i="4" s="1"/>
  <c r="F128" i="4"/>
  <c r="K128" i="4" s="1"/>
  <c r="F129" i="4"/>
  <c r="J129" i="4" s="1"/>
  <c r="F130" i="4"/>
  <c r="F131" i="4"/>
  <c r="F132" i="4"/>
  <c r="F133" i="4"/>
  <c r="F134" i="4"/>
  <c r="F135" i="4"/>
  <c r="F136" i="4"/>
  <c r="J136" i="4" s="1"/>
  <c r="F137" i="4"/>
  <c r="J137" i="4" s="1"/>
  <c r="F138" i="4"/>
  <c r="L138" i="4" s="1"/>
  <c r="F139" i="4"/>
  <c r="L139" i="4" s="1"/>
  <c r="F140" i="4"/>
  <c r="J140" i="4" s="1"/>
  <c r="F141" i="4"/>
  <c r="F142" i="4"/>
  <c r="F143" i="4"/>
  <c r="F144" i="4"/>
  <c r="F145" i="4"/>
  <c r="F146" i="4"/>
  <c r="F147" i="4"/>
  <c r="F148" i="4"/>
  <c r="J148" i="4" s="1"/>
  <c r="F149" i="4"/>
  <c r="F150" i="4"/>
  <c r="L150" i="4" s="1"/>
  <c r="F151" i="4"/>
  <c r="L151" i="4" s="1"/>
  <c r="F152" i="4"/>
  <c r="L152" i="4" s="1"/>
  <c r="F153" i="4"/>
  <c r="F154" i="4"/>
  <c r="F155" i="4"/>
  <c r="F156" i="4"/>
  <c r="F157" i="4"/>
  <c r="K157" i="4" s="1"/>
  <c r="F158" i="4"/>
  <c r="L158" i="4" s="1"/>
  <c r="F159" i="4"/>
  <c r="F160" i="4"/>
  <c r="J160" i="4" s="1"/>
  <c r="F161" i="4"/>
  <c r="F162" i="4"/>
  <c r="L162" i="4" s="1"/>
  <c r="F163" i="4"/>
  <c r="L163" i="4" s="1"/>
  <c r="F164" i="4"/>
  <c r="K164" i="4" s="1"/>
  <c r="F165" i="4"/>
  <c r="F166" i="4"/>
  <c r="F167" i="4"/>
  <c r="F168" i="4"/>
  <c r="F169" i="4"/>
  <c r="F170" i="4"/>
  <c r="F171" i="4"/>
  <c r="F172" i="4"/>
  <c r="J172" i="4" s="1"/>
  <c r="F173" i="4"/>
  <c r="F174" i="4"/>
  <c r="L174" i="4" s="1"/>
  <c r="F175" i="4"/>
  <c r="L175" i="4" s="1"/>
  <c r="F176" i="4"/>
  <c r="L176" i="4" s="1"/>
  <c r="F177" i="4"/>
  <c r="F178" i="4"/>
  <c r="F179" i="4"/>
  <c r="F180" i="4"/>
  <c r="F181" i="4"/>
  <c r="K181" i="4" s="1"/>
  <c r="F182" i="4"/>
  <c r="J182" i="4" s="1"/>
  <c r="F183" i="4"/>
  <c r="F184" i="4"/>
  <c r="J184" i="4" s="1"/>
  <c r="F185" i="4"/>
  <c r="F186" i="4"/>
  <c r="L186" i="4" s="1"/>
  <c r="F187" i="4"/>
  <c r="F188" i="4"/>
  <c r="K188" i="4" s="1"/>
  <c r="F189" i="4"/>
  <c r="F190" i="4"/>
  <c r="F191" i="4"/>
  <c r="F192" i="4"/>
  <c r="F193" i="4"/>
  <c r="F194" i="4"/>
  <c r="L194" i="4" s="1"/>
  <c r="F195" i="4"/>
  <c r="F196" i="4"/>
  <c r="J196" i="4" s="1"/>
  <c r="F197" i="4"/>
  <c r="F198" i="4"/>
  <c r="K198" i="4" s="1"/>
  <c r="F199" i="4"/>
  <c r="F200" i="4"/>
  <c r="K200" i="4" s="1"/>
  <c r="F201" i="4"/>
  <c r="F202" i="4"/>
  <c r="F203" i="4"/>
  <c r="F204" i="4"/>
  <c r="F205" i="4"/>
  <c r="K205" i="4" s="1"/>
  <c r="F206" i="4"/>
  <c r="F207" i="4"/>
  <c r="F208" i="4"/>
  <c r="J208" i="4" s="1"/>
  <c r="F209" i="4"/>
  <c r="F210" i="4"/>
  <c r="F211" i="4"/>
  <c r="F212" i="4"/>
  <c r="J212" i="4" s="1"/>
  <c r="F213" i="4"/>
  <c r="K213" i="4" s="1"/>
  <c r="F214" i="4"/>
  <c r="K214" i="4" s="1"/>
  <c r="F215" i="4"/>
  <c r="F216" i="4"/>
  <c r="F217" i="4"/>
  <c r="F218" i="4"/>
  <c r="F219" i="4"/>
  <c r="F220" i="4"/>
  <c r="J220" i="4" s="1"/>
  <c r="F221" i="4"/>
  <c r="F222" i="4"/>
  <c r="F223" i="4"/>
  <c r="F224" i="4"/>
  <c r="L224" i="4" s="1"/>
  <c r="F225" i="4"/>
  <c r="F226" i="4"/>
  <c r="F227" i="4"/>
  <c r="F228" i="4"/>
  <c r="F229" i="4"/>
  <c r="K229" i="4" s="1"/>
  <c r="F230" i="4"/>
  <c r="L230" i="4" s="1"/>
  <c r="F231" i="4"/>
  <c r="F232" i="4"/>
  <c r="J232" i="4" s="1"/>
  <c r="F233" i="4"/>
  <c r="F234" i="4"/>
  <c r="K234" i="4" s="1"/>
  <c r="F235" i="4"/>
  <c r="F236" i="4"/>
  <c r="K236" i="4" s="1"/>
  <c r="F237" i="4"/>
  <c r="F238" i="4"/>
  <c r="F239" i="4"/>
  <c r="F240" i="4"/>
  <c r="F241" i="4"/>
  <c r="F242" i="4"/>
  <c r="F243" i="4"/>
  <c r="F244" i="4"/>
  <c r="J244" i="4" s="1"/>
  <c r="F245" i="4"/>
  <c r="F246" i="4"/>
  <c r="F247" i="4"/>
  <c r="F248" i="4"/>
  <c r="L248" i="4" s="1"/>
  <c r="F249" i="4"/>
  <c r="F250" i="4"/>
  <c r="F251" i="4"/>
  <c r="F252" i="4"/>
  <c r="F253" i="4"/>
  <c r="K253" i="4" s="1"/>
  <c r="F254" i="4"/>
  <c r="F255" i="4"/>
  <c r="F256" i="4"/>
  <c r="J256" i="4" s="1"/>
  <c r="F257" i="4"/>
  <c r="F258" i="4"/>
  <c r="F259" i="4"/>
  <c r="F260" i="4"/>
  <c r="K260" i="4" s="1"/>
  <c r="F261" i="4"/>
  <c r="F262" i="4"/>
  <c r="F263" i="4"/>
  <c r="F264" i="4"/>
  <c r="F265" i="4"/>
  <c r="F266" i="4"/>
  <c r="L266" i="4" s="1"/>
  <c r="F267" i="4"/>
  <c r="F268" i="4"/>
  <c r="J268" i="4" s="1"/>
  <c r="F269" i="4"/>
  <c r="F270" i="4"/>
  <c r="K270" i="4" s="1"/>
  <c r="F271" i="4"/>
  <c r="F272" i="4"/>
  <c r="K272" i="4" s="1"/>
  <c r="F273" i="4"/>
  <c r="F274" i="4"/>
  <c r="F275" i="4"/>
  <c r="F276" i="4"/>
  <c r="F277" i="4"/>
  <c r="K277" i="4" s="1"/>
  <c r="F278" i="4"/>
  <c r="J278" i="4" s="1"/>
  <c r="F279" i="4"/>
  <c r="F280" i="4"/>
  <c r="F281" i="4"/>
  <c r="F282" i="4"/>
  <c r="F283" i="4"/>
  <c r="F284" i="4"/>
  <c r="J284" i="4" s="1"/>
  <c r="F285" i="4"/>
  <c r="F286" i="4"/>
  <c r="F287" i="4"/>
  <c r="F288" i="4"/>
  <c r="F289" i="4"/>
  <c r="F290" i="4"/>
  <c r="F291" i="4"/>
  <c r="F292" i="4"/>
  <c r="J292" i="4" s="1"/>
  <c r="F293" i="4"/>
  <c r="F294" i="4"/>
  <c r="F295" i="4"/>
  <c r="F296" i="4"/>
  <c r="F297" i="4"/>
  <c r="F298" i="4"/>
  <c r="F299" i="4"/>
  <c r="F300" i="4"/>
  <c r="F301" i="4"/>
  <c r="K301" i="4" s="1"/>
  <c r="F302" i="4"/>
  <c r="L302" i="4" s="1"/>
  <c r="F303" i="4"/>
  <c r="F304" i="4"/>
  <c r="J304" i="4" s="1"/>
  <c r="F305" i="4"/>
  <c r="F306" i="4"/>
  <c r="K306" i="4" s="1"/>
  <c r="F307" i="4"/>
  <c r="F308" i="4"/>
  <c r="L308" i="4" s="1"/>
  <c r="F309" i="4"/>
  <c r="F310" i="4"/>
  <c r="F311" i="4"/>
  <c r="F312" i="4"/>
  <c r="F313" i="4"/>
  <c r="F314" i="4"/>
  <c r="F315" i="4"/>
  <c r="F316" i="4"/>
  <c r="J316" i="4" s="1"/>
  <c r="F317" i="4"/>
  <c r="F318" i="4"/>
  <c r="F319" i="4"/>
  <c r="F320" i="4"/>
  <c r="F321" i="4"/>
  <c r="K321" i="4" s="1"/>
  <c r="F322" i="4"/>
  <c r="K322" i="4" s="1"/>
  <c r="F323" i="4"/>
  <c r="F324" i="4"/>
  <c r="F325" i="4"/>
  <c r="K325" i="4" s="1"/>
  <c r="F326" i="4"/>
  <c r="J326" i="4" s="1"/>
  <c r="F327" i="4"/>
  <c r="F328" i="4"/>
  <c r="F329" i="4"/>
  <c r="F330" i="4"/>
  <c r="F331" i="4"/>
  <c r="F332" i="4"/>
  <c r="F333" i="4"/>
  <c r="F334" i="4"/>
  <c r="F335" i="4"/>
  <c r="F336" i="4"/>
  <c r="F337" i="4"/>
  <c r="F338" i="4"/>
  <c r="L338" i="4" s="1"/>
  <c r="F339" i="4"/>
  <c r="F340" i="4"/>
  <c r="J340" i="4" s="1"/>
  <c r="F341" i="4"/>
  <c r="F342" i="4"/>
  <c r="K342" i="4" s="1"/>
  <c r="F343" i="4"/>
  <c r="F344" i="4"/>
  <c r="F345" i="4"/>
  <c r="F346" i="4"/>
  <c r="F347" i="4"/>
  <c r="F348" i="4"/>
  <c r="F349" i="4"/>
  <c r="K349" i="4" s="1"/>
  <c r="F350" i="4"/>
  <c r="F351" i="4"/>
  <c r="F352" i="4"/>
  <c r="J352" i="4" s="1"/>
  <c r="F353" i="4"/>
  <c r="F354" i="4"/>
  <c r="F355" i="4"/>
  <c r="F356" i="4"/>
  <c r="F357" i="4"/>
  <c r="F358" i="4"/>
  <c r="F359" i="4"/>
  <c r="F360" i="4"/>
  <c r="F361" i="4"/>
  <c r="F362" i="4"/>
  <c r="J362" i="4" s="1"/>
  <c r="F363" i="4"/>
  <c r="F364" i="4"/>
  <c r="J364" i="4" s="1"/>
  <c r="F365" i="4"/>
  <c r="F366" i="4"/>
  <c r="F367" i="4"/>
  <c r="F368" i="4"/>
  <c r="F369" i="4"/>
  <c r="F370" i="4"/>
  <c r="F371" i="4"/>
  <c r="F372" i="4"/>
  <c r="F373" i="4"/>
  <c r="K373" i="4" s="1"/>
  <c r="F374" i="4"/>
  <c r="L374" i="4" s="1"/>
  <c r="F375" i="4"/>
  <c r="F376" i="4"/>
  <c r="J376" i="4" s="1"/>
  <c r="F377" i="4"/>
  <c r="F378" i="4"/>
  <c r="K378" i="4" s="1"/>
  <c r="F379" i="4"/>
  <c r="F380" i="4"/>
  <c r="L380" i="4" s="1"/>
  <c r="F381" i="4"/>
  <c r="F382" i="4"/>
  <c r="F383" i="4"/>
  <c r="F384" i="4"/>
  <c r="F385" i="4"/>
  <c r="F386" i="4"/>
  <c r="J386" i="4" s="1"/>
  <c r="F387" i="4"/>
  <c r="F388" i="4"/>
  <c r="J388" i="4" s="1"/>
  <c r="F389" i="4"/>
  <c r="F390" i="4"/>
  <c r="F391" i="4"/>
  <c r="F392" i="4"/>
  <c r="F393" i="4"/>
  <c r="F394" i="4"/>
  <c r="F395" i="4"/>
  <c r="F396" i="4"/>
  <c r="F397" i="4"/>
  <c r="K397" i="4" s="1"/>
  <c r="F398" i="4"/>
  <c r="J398" i="4" s="1"/>
  <c r="F399" i="4"/>
  <c r="F400" i="4"/>
  <c r="J400" i="4" s="1"/>
  <c r="F401" i="4"/>
  <c r="F402" i="4"/>
  <c r="F403" i="4"/>
  <c r="F404" i="4"/>
  <c r="L404" i="4" s="1"/>
  <c r="F405" i="4"/>
  <c r="F406" i="4"/>
  <c r="F407" i="4"/>
  <c r="F408" i="4"/>
  <c r="F409" i="4"/>
  <c r="F410" i="4"/>
  <c r="L410" i="4" s="1"/>
  <c r="F411" i="4"/>
  <c r="F412" i="4"/>
  <c r="J412" i="4" s="1"/>
  <c r="F413" i="4"/>
  <c r="F414" i="4"/>
  <c r="K414" i="4" s="1"/>
  <c r="F415" i="4"/>
  <c r="F416" i="4"/>
  <c r="F417" i="4"/>
  <c r="F418" i="4"/>
  <c r="F419" i="4"/>
  <c r="F420" i="4"/>
  <c r="F421" i="4"/>
  <c r="K421" i="4" s="1"/>
  <c r="F422" i="4"/>
  <c r="F423" i="4"/>
  <c r="F424" i="4"/>
  <c r="J424" i="4" s="1"/>
  <c r="F425" i="4"/>
  <c r="F426" i="4"/>
  <c r="F427" i="4"/>
  <c r="F428" i="4"/>
  <c r="L428" i="4" s="1"/>
  <c r="F429" i="4"/>
  <c r="K429" i="4" s="1"/>
  <c r="F430" i="4"/>
  <c r="K430" i="4" s="1"/>
  <c r="F431" i="4"/>
  <c r="F432" i="4"/>
  <c r="F433" i="4"/>
  <c r="F434" i="4"/>
  <c r="J434" i="4" s="1"/>
  <c r="F435" i="4"/>
  <c r="I2" i="4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C2" i="4"/>
  <c r="D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L31" i="4" l="1"/>
  <c r="J31" i="4"/>
  <c r="J55" i="4"/>
  <c r="J32" i="4"/>
  <c r="L10" i="4"/>
  <c r="K10" i="4"/>
  <c r="K103" i="4"/>
  <c r="J128" i="4"/>
  <c r="J19" i="4"/>
  <c r="J90" i="4"/>
  <c r="L284" i="4"/>
  <c r="J67" i="4"/>
  <c r="L260" i="4"/>
  <c r="J229" i="4"/>
  <c r="J116" i="4"/>
  <c r="L236" i="4"/>
  <c r="J115" i="4"/>
  <c r="L188" i="4"/>
  <c r="J104" i="4"/>
  <c r="L116" i="4"/>
  <c r="J102" i="4"/>
  <c r="K162" i="4"/>
  <c r="L92" i="4"/>
  <c r="J230" i="4"/>
  <c r="K126" i="4"/>
  <c r="L68" i="4"/>
  <c r="J325" i="4"/>
  <c r="J181" i="4"/>
  <c r="K104" i="4"/>
  <c r="L212" i="4"/>
  <c r="J277" i="4"/>
  <c r="K80" i="4"/>
  <c r="L164" i="4"/>
  <c r="K58" i="4"/>
  <c r="L157" i="4"/>
  <c r="J68" i="4"/>
  <c r="K34" i="4"/>
  <c r="L140" i="4"/>
  <c r="J114" i="4"/>
  <c r="L301" i="4"/>
  <c r="L44" i="4"/>
  <c r="J33" i="4"/>
  <c r="L326" i="4"/>
  <c r="K326" i="4"/>
  <c r="L314" i="4"/>
  <c r="K314" i="4"/>
  <c r="L290" i="4"/>
  <c r="K290" i="4"/>
  <c r="L278" i="4"/>
  <c r="K278" i="4"/>
  <c r="L254" i="4"/>
  <c r="K254" i="4"/>
  <c r="L242" i="4"/>
  <c r="K242" i="4"/>
  <c r="L218" i="4"/>
  <c r="K218" i="4"/>
  <c r="L206" i="4"/>
  <c r="K206" i="4"/>
  <c r="L182" i="4"/>
  <c r="K182" i="4"/>
  <c r="L170" i="4"/>
  <c r="K170" i="4"/>
  <c r="L146" i="4"/>
  <c r="J146" i="4"/>
  <c r="K146" i="4"/>
  <c r="L134" i="4"/>
  <c r="J134" i="4"/>
  <c r="K134" i="4"/>
  <c r="K338" i="4"/>
  <c r="K230" i="4"/>
  <c r="L387" i="4"/>
  <c r="K387" i="4"/>
  <c r="J387" i="4"/>
  <c r="L303" i="4"/>
  <c r="K303" i="4"/>
  <c r="J303" i="4"/>
  <c r="L195" i="4"/>
  <c r="K195" i="4"/>
  <c r="J195" i="4"/>
  <c r="K433" i="4"/>
  <c r="L433" i="4"/>
  <c r="K409" i="4"/>
  <c r="L409" i="4"/>
  <c r="K385" i="4"/>
  <c r="L385" i="4"/>
  <c r="K361" i="4"/>
  <c r="L361" i="4"/>
  <c r="K337" i="4"/>
  <c r="L337" i="4"/>
  <c r="K313" i="4"/>
  <c r="L313" i="4"/>
  <c r="K289" i="4"/>
  <c r="L289" i="4"/>
  <c r="K265" i="4"/>
  <c r="L265" i="4"/>
  <c r="K241" i="4"/>
  <c r="L241" i="4"/>
  <c r="K217" i="4"/>
  <c r="L217" i="4"/>
  <c r="K193" i="4"/>
  <c r="L193" i="4"/>
  <c r="K169" i="4"/>
  <c r="L169" i="4"/>
  <c r="K145" i="4"/>
  <c r="J145" i="4"/>
  <c r="L145" i="4"/>
  <c r="K133" i="4"/>
  <c r="J133" i="4"/>
  <c r="K121" i="4"/>
  <c r="L121" i="4"/>
  <c r="J121" i="4"/>
  <c r="K109" i="4"/>
  <c r="J109" i="4"/>
  <c r="K97" i="4"/>
  <c r="L97" i="4"/>
  <c r="J97" i="4"/>
  <c r="K73" i="4"/>
  <c r="J73" i="4"/>
  <c r="L73" i="4"/>
  <c r="K61" i="4"/>
  <c r="J61" i="4"/>
  <c r="K49" i="4"/>
  <c r="L49" i="4"/>
  <c r="K37" i="4"/>
  <c r="J37" i="4"/>
  <c r="K25" i="4"/>
  <c r="L25" i="4"/>
  <c r="J25" i="4"/>
  <c r="K13" i="4"/>
  <c r="L13" i="4"/>
  <c r="J433" i="4"/>
  <c r="J397" i="4"/>
  <c r="J361" i="4"/>
  <c r="L207" i="4"/>
  <c r="K207" i="4"/>
  <c r="J207" i="4"/>
  <c r="K432" i="4"/>
  <c r="L432" i="4"/>
  <c r="K420" i="4"/>
  <c r="L420" i="4"/>
  <c r="L408" i="4"/>
  <c r="K408" i="4"/>
  <c r="K396" i="4"/>
  <c r="L396" i="4"/>
  <c r="L384" i="4"/>
  <c r="K384" i="4"/>
  <c r="L372" i="4"/>
  <c r="K372" i="4"/>
  <c r="K360" i="4"/>
  <c r="L360" i="4"/>
  <c r="K348" i="4"/>
  <c r="L348" i="4"/>
  <c r="L336" i="4"/>
  <c r="K336" i="4"/>
  <c r="J336" i="4"/>
  <c r="K324" i="4"/>
  <c r="L324" i="4"/>
  <c r="J324" i="4"/>
  <c r="L312" i="4"/>
  <c r="K312" i="4"/>
  <c r="J312" i="4"/>
  <c r="L300" i="4"/>
  <c r="K300" i="4"/>
  <c r="J300" i="4"/>
  <c r="K288" i="4"/>
  <c r="L288" i="4"/>
  <c r="J288" i="4"/>
  <c r="K276" i="4"/>
  <c r="L276" i="4"/>
  <c r="J276" i="4"/>
  <c r="L264" i="4"/>
  <c r="K264" i="4"/>
  <c r="J264" i="4"/>
  <c r="K252" i="4"/>
  <c r="L252" i="4"/>
  <c r="J252" i="4"/>
  <c r="L240" i="4"/>
  <c r="K240" i="4"/>
  <c r="J240" i="4"/>
  <c r="L228" i="4"/>
  <c r="K228" i="4"/>
  <c r="J228" i="4"/>
  <c r="K216" i="4"/>
  <c r="L216" i="4"/>
  <c r="J216" i="4"/>
  <c r="K204" i="4"/>
  <c r="L204" i="4"/>
  <c r="J204" i="4"/>
  <c r="L192" i="4"/>
  <c r="K192" i="4"/>
  <c r="J192" i="4"/>
  <c r="K180" i="4"/>
  <c r="L180" i="4"/>
  <c r="J180" i="4"/>
  <c r="L168" i="4"/>
  <c r="K168" i="4"/>
  <c r="J168" i="4"/>
  <c r="L156" i="4"/>
  <c r="K156" i="4"/>
  <c r="J156" i="4"/>
  <c r="K144" i="4"/>
  <c r="L144" i="4"/>
  <c r="J132" i="4"/>
  <c r="K132" i="4"/>
  <c r="L132" i="4"/>
  <c r="K120" i="4"/>
  <c r="L120" i="4"/>
  <c r="J120" i="4"/>
  <c r="K108" i="4"/>
  <c r="J108" i="4"/>
  <c r="L108" i="4"/>
  <c r="K96" i="4"/>
  <c r="L96" i="4"/>
  <c r="J96" i="4"/>
  <c r="K84" i="4"/>
  <c r="J84" i="4"/>
  <c r="L84" i="4"/>
  <c r="K72" i="4"/>
  <c r="J72" i="4"/>
  <c r="L72" i="4"/>
  <c r="K60" i="4"/>
  <c r="J60" i="4"/>
  <c r="L60" i="4"/>
  <c r="K48" i="4"/>
  <c r="J48" i="4"/>
  <c r="L48" i="4"/>
  <c r="K36" i="4"/>
  <c r="J36" i="4"/>
  <c r="L36" i="4"/>
  <c r="K24" i="4"/>
  <c r="J24" i="4"/>
  <c r="L24" i="4"/>
  <c r="K12" i="4"/>
  <c r="J12" i="4"/>
  <c r="L12" i="4"/>
  <c r="J432" i="4"/>
  <c r="J396" i="4"/>
  <c r="J360" i="4"/>
  <c r="J314" i="4"/>
  <c r="J266" i="4"/>
  <c r="J218" i="4"/>
  <c r="J170" i="4"/>
  <c r="L421" i="4"/>
  <c r="L277" i="4"/>
  <c r="L133" i="4"/>
  <c r="L435" i="4"/>
  <c r="K435" i="4"/>
  <c r="J435" i="4"/>
  <c r="L351" i="4"/>
  <c r="K351" i="4"/>
  <c r="J351" i="4"/>
  <c r="L279" i="4"/>
  <c r="K279" i="4"/>
  <c r="J279" i="4"/>
  <c r="L183" i="4"/>
  <c r="K183" i="4"/>
  <c r="J183" i="4"/>
  <c r="L63" i="4"/>
  <c r="K63" i="4"/>
  <c r="J63" i="4"/>
  <c r="L350" i="4"/>
  <c r="K350" i="4"/>
  <c r="K431" i="4"/>
  <c r="L431" i="4"/>
  <c r="J431" i="4"/>
  <c r="K419" i="4"/>
  <c r="L419" i="4"/>
  <c r="J419" i="4"/>
  <c r="L407" i="4"/>
  <c r="K407" i="4"/>
  <c r="J407" i="4"/>
  <c r="K395" i="4"/>
  <c r="L395" i="4"/>
  <c r="J395" i="4"/>
  <c r="L383" i="4"/>
  <c r="K383" i="4"/>
  <c r="J383" i="4"/>
  <c r="L371" i="4"/>
  <c r="K371" i="4"/>
  <c r="J371" i="4"/>
  <c r="K359" i="4"/>
  <c r="L359" i="4"/>
  <c r="J359" i="4"/>
  <c r="K347" i="4"/>
  <c r="L347" i="4"/>
  <c r="J347" i="4"/>
  <c r="L335" i="4"/>
  <c r="K335" i="4"/>
  <c r="J335" i="4"/>
  <c r="K323" i="4"/>
  <c r="L323" i="4"/>
  <c r="J323" i="4"/>
  <c r="L311" i="4"/>
  <c r="K311" i="4"/>
  <c r="J311" i="4"/>
  <c r="L299" i="4"/>
  <c r="K299" i="4"/>
  <c r="J299" i="4"/>
  <c r="K287" i="4"/>
  <c r="L287" i="4"/>
  <c r="J287" i="4"/>
  <c r="K275" i="4"/>
  <c r="L275" i="4"/>
  <c r="J275" i="4"/>
  <c r="L263" i="4"/>
  <c r="K263" i="4"/>
  <c r="J263" i="4"/>
  <c r="K251" i="4"/>
  <c r="L251" i="4"/>
  <c r="J251" i="4"/>
  <c r="L239" i="4"/>
  <c r="K239" i="4"/>
  <c r="J239" i="4"/>
  <c r="L227" i="4"/>
  <c r="K227" i="4"/>
  <c r="J227" i="4"/>
  <c r="K215" i="4"/>
  <c r="L215" i="4"/>
  <c r="J215" i="4"/>
  <c r="K203" i="4"/>
  <c r="L203" i="4"/>
  <c r="J203" i="4"/>
  <c r="L191" i="4"/>
  <c r="K191" i="4"/>
  <c r="J191" i="4"/>
  <c r="K179" i="4"/>
  <c r="L179" i="4"/>
  <c r="J179" i="4"/>
  <c r="L167" i="4"/>
  <c r="K167" i="4"/>
  <c r="J167" i="4"/>
  <c r="L155" i="4"/>
  <c r="K155" i="4"/>
  <c r="J155" i="4"/>
  <c r="K143" i="4"/>
  <c r="L143" i="4"/>
  <c r="J131" i="4"/>
  <c r="K131" i="4"/>
  <c r="L131" i="4"/>
  <c r="L119" i="4"/>
  <c r="J119" i="4"/>
  <c r="K119" i="4"/>
  <c r="K107" i="4"/>
  <c r="J107" i="4"/>
  <c r="L107" i="4"/>
  <c r="L95" i="4"/>
  <c r="J95" i="4"/>
  <c r="K95" i="4"/>
  <c r="K83" i="4"/>
  <c r="L83" i="4"/>
  <c r="J83" i="4"/>
  <c r="J71" i="4"/>
  <c r="L71" i="4"/>
  <c r="K71" i="4"/>
  <c r="J59" i="4"/>
  <c r="L59" i="4"/>
  <c r="L47" i="4"/>
  <c r="K47" i="4"/>
  <c r="J47" i="4"/>
  <c r="J35" i="4"/>
  <c r="L35" i="4"/>
  <c r="L23" i="4"/>
  <c r="K23" i="4"/>
  <c r="J23" i="4"/>
  <c r="L11" i="4"/>
  <c r="J11" i="4"/>
  <c r="J313" i="4"/>
  <c r="J265" i="4"/>
  <c r="J217" i="4"/>
  <c r="J169" i="4"/>
  <c r="L422" i="4"/>
  <c r="K422" i="4"/>
  <c r="L362" i="4"/>
  <c r="K362" i="4"/>
  <c r="L430" i="4"/>
  <c r="J430" i="4"/>
  <c r="K418" i="4"/>
  <c r="L418" i="4"/>
  <c r="J418" i="4"/>
  <c r="L406" i="4"/>
  <c r="K406" i="4"/>
  <c r="J406" i="4"/>
  <c r="L394" i="4"/>
  <c r="J394" i="4"/>
  <c r="L382" i="4"/>
  <c r="K382" i="4"/>
  <c r="J382" i="4"/>
  <c r="L370" i="4"/>
  <c r="K370" i="4"/>
  <c r="J370" i="4"/>
  <c r="L358" i="4"/>
  <c r="J358" i="4"/>
  <c r="K346" i="4"/>
  <c r="L346" i="4"/>
  <c r="J346" i="4"/>
  <c r="L334" i="4"/>
  <c r="K334" i="4"/>
  <c r="J334" i="4"/>
  <c r="L322" i="4"/>
  <c r="J322" i="4"/>
  <c r="L310" i="4"/>
  <c r="K310" i="4"/>
  <c r="J310" i="4"/>
  <c r="L298" i="4"/>
  <c r="K298" i="4"/>
  <c r="J298" i="4"/>
  <c r="L286" i="4"/>
  <c r="J286" i="4"/>
  <c r="K274" i="4"/>
  <c r="L274" i="4"/>
  <c r="J274" i="4"/>
  <c r="L262" i="4"/>
  <c r="K262" i="4"/>
  <c r="J262" i="4"/>
  <c r="L250" i="4"/>
  <c r="J250" i="4"/>
  <c r="L238" i="4"/>
  <c r="K238" i="4"/>
  <c r="J238" i="4"/>
  <c r="L226" i="4"/>
  <c r="K226" i="4"/>
  <c r="J226" i="4"/>
  <c r="L214" i="4"/>
  <c r="J214" i="4"/>
  <c r="K202" i="4"/>
  <c r="L202" i="4"/>
  <c r="J202" i="4"/>
  <c r="L190" i="4"/>
  <c r="K190" i="4"/>
  <c r="J190" i="4"/>
  <c r="L178" i="4"/>
  <c r="J178" i="4"/>
  <c r="L166" i="4"/>
  <c r="K166" i="4"/>
  <c r="J166" i="4"/>
  <c r="L154" i="4"/>
  <c r="K154" i="4"/>
  <c r="J154" i="4"/>
  <c r="L142" i="4"/>
  <c r="J142" i="4"/>
  <c r="K130" i="4"/>
  <c r="L130" i="4"/>
  <c r="L118" i="4"/>
  <c r="J118" i="4"/>
  <c r="K118" i="4"/>
  <c r="K106" i="4"/>
  <c r="J106" i="4"/>
  <c r="L106" i="4"/>
  <c r="L94" i="4"/>
  <c r="J94" i="4"/>
  <c r="K94" i="4"/>
  <c r="L82" i="4"/>
  <c r="J82" i="4"/>
  <c r="J70" i="4"/>
  <c r="L70" i="4"/>
  <c r="K70" i="4"/>
  <c r="J422" i="4"/>
  <c r="J350" i="4"/>
  <c r="K410" i="4"/>
  <c r="K302" i="4"/>
  <c r="K194" i="4"/>
  <c r="L397" i="4"/>
  <c r="L253" i="4"/>
  <c r="L109" i="4"/>
  <c r="L429" i="4"/>
  <c r="J429" i="4"/>
  <c r="K417" i="4"/>
  <c r="L417" i="4"/>
  <c r="J417" i="4"/>
  <c r="L405" i="4"/>
  <c r="K405" i="4"/>
  <c r="J405" i="4"/>
  <c r="L393" i="4"/>
  <c r="J393" i="4"/>
  <c r="L381" i="4"/>
  <c r="K381" i="4"/>
  <c r="J381" i="4"/>
  <c r="L369" i="4"/>
  <c r="K369" i="4"/>
  <c r="J369" i="4"/>
  <c r="L357" i="4"/>
  <c r="J357" i="4"/>
  <c r="K345" i="4"/>
  <c r="L345" i="4"/>
  <c r="J345" i="4"/>
  <c r="L333" i="4"/>
  <c r="K333" i="4"/>
  <c r="J333" i="4"/>
  <c r="L321" i="4"/>
  <c r="J321" i="4"/>
  <c r="L309" i="4"/>
  <c r="K309" i="4"/>
  <c r="J309" i="4"/>
  <c r="L297" i="4"/>
  <c r="K297" i="4"/>
  <c r="J297" i="4"/>
  <c r="L285" i="4"/>
  <c r="J285" i="4"/>
  <c r="K273" i="4"/>
  <c r="L273" i="4"/>
  <c r="J273" i="4"/>
  <c r="L261" i="4"/>
  <c r="K261" i="4"/>
  <c r="J261" i="4"/>
  <c r="L249" i="4"/>
  <c r="J249" i="4"/>
  <c r="L237" i="4"/>
  <c r="K237" i="4"/>
  <c r="J237" i="4"/>
  <c r="L225" i="4"/>
  <c r="K225" i="4"/>
  <c r="J225" i="4"/>
  <c r="L213" i="4"/>
  <c r="J213" i="4"/>
  <c r="K201" i="4"/>
  <c r="L201" i="4"/>
  <c r="J201" i="4"/>
  <c r="L189" i="4"/>
  <c r="K189" i="4"/>
  <c r="J189" i="4"/>
  <c r="L177" i="4"/>
  <c r="J177" i="4"/>
  <c r="L165" i="4"/>
  <c r="K165" i="4"/>
  <c r="J165" i="4"/>
  <c r="L153" i="4"/>
  <c r="K153" i="4"/>
  <c r="J153" i="4"/>
  <c r="L141" i="4"/>
  <c r="J141" i="4"/>
  <c r="K129" i="4"/>
  <c r="L129" i="4"/>
  <c r="L117" i="4"/>
  <c r="J117" i="4"/>
  <c r="K117" i="4"/>
  <c r="K105" i="4"/>
  <c r="J105" i="4"/>
  <c r="L105" i="4"/>
  <c r="L93" i="4"/>
  <c r="J93" i="4"/>
  <c r="K93" i="4"/>
  <c r="L81" i="4"/>
  <c r="J81" i="4"/>
  <c r="L69" i="4"/>
  <c r="K69" i="4"/>
  <c r="J57" i="4"/>
  <c r="L57" i="4"/>
  <c r="K57" i="4"/>
  <c r="L45" i="4"/>
  <c r="K45" i="4"/>
  <c r="J45" i="4"/>
  <c r="J421" i="4"/>
  <c r="J385" i="4"/>
  <c r="J349" i="4"/>
  <c r="J302" i="4"/>
  <c r="J254" i="4"/>
  <c r="J206" i="4"/>
  <c r="J158" i="4"/>
  <c r="J49" i="4"/>
  <c r="K394" i="4"/>
  <c r="K286" i="4"/>
  <c r="K178" i="4"/>
  <c r="L399" i="4"/>
  <c r="K399" i="4"/>
  <c r="J399" i="4"/>
  <c r="L327" i="4"/>
  <c r="K327" i="4"/>
  <c r="J327" i="4"/>
  <c r="L231" i="4"/>
  <c r="K231" i="4"/>
  <c r="J231" i="4"/>
  <c r="L147" i="4"/>
  <c r="K147" i="4"/>
  <c r="J147" i="4"/>
  <c r="L75" i="4"/>
  <c r="K75" i="4"/>
  <c r="J75" i="4"/>
  <c r="L434" i="4"/>
  <c r="K434" i="4"/>
  <c r="L386" i="4"/>
  <c r="K386" i="4"/>
  <c r="J428" i="4"/>
  <c r="K428" i="4"/>
  <c r="K416" i="4"/>
  <c r="L416" i="4"/>
  <c r="J416" i="4"/>
  <c r="K404" i="4"/>
  <c r="J404" i="4"/>
  <c r="L392" i="4"/>
  <c r="J392" i="4"/>
  <c r="K392" i="4"/>
  <c r="K380" i="4"/>
  <c r="J380" i="4"/>
  <c r="L368" i="4"/>
  <c r="K368" i="4"/>
  <c r="J368" i="4"/>
  <c r="J356" i="4"/>
  <c r="K356" i="4"/>
  <c r="K344" i="4"/>
  <c r="L344" i="4"/>
  <c r="J344" i="4"/>
  <c r="K332" i="4"/>
  <c r="J332" i="4"/>
  <c r="L320" i="4"/>
  <c r="J320" i="4"/>
  <c r="K320" i="4"/>
  <c r="K308" i="4"/>
  <c r="J308" i="4"/>
  <c r="L296" i="4"/>
  <c r="K296" i="4"/>
  <c r="J296" i="4"/>
  <c r="J420" i="4"/>
  <c r="J384" i="4"/>
  <c r="J348" i="4"/>
  <c r="J301" i="4"/>
  <c r="J253" i="4"/>
  <c r="J205" i="4"/>
  <c r="J157" i="4"/>
  <c r="K393" i="4"/>
  <c r="K285" i="4"/>
  <c r="K177" i="4"/>
  <c r="K59" i="4"/>
  <c r="L373" i="4"/>
  <c r="L229" i="4"/>
  <c r="L85" i="4"/>
  <c r="L423" i="4"/>
  <c r="K423" i="4"/>
  <c r="J423" i="4"/>
  <c r="L363" i="4"/>
  <c r="K363" i="4"/>
  <c r="J363" i="4"/>
  <c r="L291" i="4"/>
  <c r="K291" i="4"/>
  <c r="J291" i="4"/>
  <c r="L267" i="4"/>
  <c r="K267" i="4"/>
  <c r="J267" i="4"/>
  <c r="L219" i="4"/>
  <c r="K219" i="4"/>
  <c r="J219" i="4"/>
  <c r="L135" i="4"/>
  <c r="K135" i="4"/>
  <c r="J135" i="4"/>
  <c r="L123" i="4"/>
  <c r="K123" i="4"/>
  <c r="J123" i="4"/>
  <c r="L87" i="4"/>
  <c r="K87" i="4"/>
  <c r="J87" i="4"/>
  <c r="L27" i="4"/>
  <c r="K27" i="4"/>
  <c r="J27" i="4"/>
  <c r="L398" i="4"/>
  <c r="K398" i="4"/>
  <c r="L427" i="4"/>
  <c r="J427" i="4"/>
  <c r="K427" i="4"/>
  <c r="L415" i="4"/>
  <c r="K415" i="4"/>
  <c r="J415" i="4"/>
  <c r="L403" i="4"/>
  <c r="K403" i="4"/>
  <c r="J403" i="4"/>
  <c r="L391" i="4"/>
  <c r="J391" i="4"/>
  <c r="K391" i="4"/>
  <c r="L379" i="4"/>
  <c r="K379" i="4"/>
  <c r="J379" i="4"/>
  <c r="L367" i="4"/>
  <c r="K367" i="4"/>
  <c r="J367" i="4"/>
  <c r="L355" i="4"/>
  <c r="J355" i="4"/>
  <c r="K355" i="4"/>
  <c r="L343" i="4"/>
  <c r="K343" i="4"/>
  <c r="J343" i="4"/>
  <c r="L331" i="4"/>
  <c r="K331" i="4"/>
  <c r="J331" i="4"/>
  <c r="L319" i="4"/>
  <c r="J319" i="4"/>
  <c r="K319" i="4"/>
  <c r="L307" i="4"/>
  <c r="K307" i="4"/>
  <c r="J307" i="4"/>
  <c r="L295" i="4"/>
  <c r="K295" i="4"/>
  <c r="J295" i="4"/>
  <c r="L283" i="4"/>
  <c r="J283" i="4"/>
  <c r="K283" i="4"/>
  <c r="L271" i="4"/>
  <c r="K271" i="4"/>
  <c r="J271" i="4"/>
  <c r="L259" i="4"/>
  <c r="K259" i="4"/>
  <c r="J259" i="4"/>
  <c r="L247" i="4"/>
  <c r="J247" i="4"/>
  <c r="K247" i="4"/>
  <c r="L235" i="4"/>
  <c r="K235" i="4"/>
  <c r="J235" i="4"/>
  <c r="L223" i="4"/>
  <c r="K223" i="4"/>
  <c r="J223" i="4"/>
  <c r="L211" i="4"/>
  <c r="J211" i="4"/>
  <c r="K211" i="4"/>
  <c r="L199" i="4"/>
  <c r="K199" i="4"/>
  <c r="J199" i="4"/>
  <c r="L187" i="4"/>
  <c r="K187" i="4"/>
  <c r="J187" i="4"/>
  <c r="L356" i="4"/>
  <c r="L375" i="4"/>
  <c r="K375" i="4"/>
  <c r="J375" i="4"/>
  <c r="L315" i="4"/>
  <c r="K315" i="4"/>
  <c r="J315" i="4"/>
  <c r="L243" i="4"/>
  <c r="K243" i="4"/>
  <c r="J243" i="4"/>
  <c r="L159" i="4"/>
  <c r="K159" i="4"/>
  <c r="J159" i="4"/>
  <c r="L99" i="4"/>
  <c r="K99" i="4"/>
  <c r="J99" i="4"/>
  <c r="L51" i="4"/>
  <c r="K51" i="4"/>
  <c r="J51" i="4"/>
  <c r="L15" i="4"/>
  <c r="K15" i="4"/>
  <c r="J15" i="4"/>
  <c r="L426" i="4"/>
  <c r="J426" i="4"/>
  <c r="K426" i="4"/>
  <c r="L414" i="4"/>
  <c r="J414" i="4"/>
  <c r="L402" i="4"/>
  <c r="K402" i="4"/>
  <c r="J402" i="4"/>
  <c r="L390" i="4"/>
  <c r="J390" i="4"/>
  <c r="K390" i="4"/>
  <c r="L378" i="4"/>
  <c r="J378" i="4"/>
  <c r="L366" i="4"/>
  <c r="K366" i="4"/>
  <c r="J366" i="4"/>
  <c r="L354" i="4"/>
  <c r="J354" i="4"/>
  <c r="K354" i="4"/>
  <c r="L342" i="4"/>
  <c r="J342" i="4"/>
  <c r="L330" i="4"/>
  <c r="K330" i="4"/>
  <c r="J330" i="4"/>
  <c r="L318" i="4"/>
  <c r="J318" i="4"/>
  <c r="K318" i="4"/>
  <c r="L306" i="4"/>
  <c r="J306" i="4"/>
  <c r="L294" i="4"/>
  <c r="K294" i="4"/>
  <c r="J294" i="4"/>
  <c r="L282" i="4"/>
  <c r="J282" i="4"/>
  <c r="K282" i="4"/>
  <c r="L270" i="4"/>
  <c r="J270" i="4"/>
  <c r="L258" i="4"/>
  <c r="K258" i="4"/>
  <c r="J258" i="4"/>
  <c r="L246" i="4"/>
  <c r="J246" i="4"/>
  <c r="K246" i="4"/>
  <c r="L234" i="4"/>
  <c r="J234" i="4"/>
  <c r="L222" i="4"/>
  <c r="K222" i="4"/>
  <c r="J222" i="4"/>
  <c r="L210" i="4"/>
  <c r="J210" i="4"/>
  <c r="K210" i="4"/>
  <c r="L198" i="4"/>
  <c r="J198" i="4"/>
  <c r="J410" i="4"/>
  <c r="J374" i="4"/>
  <c r="J338" i="4"/>
  <c r="J290" i="4"/>
  <c r="J242" i="4"/>
  <c r="J194" i="4"/>
  <c r="J144" i="4"/>
  <c r="K374" i="4"/>
  <c r="K266" i="4"/>
  <c r="K158" i="4"/>
  <c r="K35" i="4"/>
  <c r="L349" i="4"/>
  <c r="L205" i="4"/>
  <c r="L61" i="4"/>
  <c r="L411" i="4"/>
  <c r="K411" i="4"/>
  <c r="J411" i="4"/>
  <c r="L339" i="4"/>
  <c r="K339" i="4"/>
  <c r="J339" i="4"/>
  <c r="L255" i="4"/>
  <c r="K255" i="4"/>
  <c r="J255" i="4"/>
  <c r="L171" i="4"/>
  <c r="K171" i="4"/>
  <c r="J171" i="4"/>
  <c r="L111" i="4"/>
  <c r="K111" i="4"/>
  <c r="J111" i="4"/>
  <c r="L39" i="4"/>
  <c r="K39" i="4"/>
  <c r="J39" i="4"/>
  <c r="L3" i="4"/>
  <c r="K3" i="4"/>
  <c r="J3" i="4"/>
  <c r="L425" i="4"/>
  <c r="K425" i="4"/>
  <c r="J425" i="4"/>
  <c r="J409" i="4"/>
  <c r="J373" i="4"/>
  <c r="J337" i="4"/>
  <c r="J289" i="4"/>
  <c r="J241" i="4"/>
  <c r="J193" i="4"/>
  <c r="J143" i="4"/>
  <c r="K358" i="4"/>
  <c r="K250" i="4"/>
  <c r="K142" i="4"/>
  <c r="L332" i="4"/>
  <c r="L424" i="4"/>
  <c r="K424" i="4"/>
  <c r="L412" i="4"/>
  <c r="K412" i="4"/>
  <c r="L400" i="4"/>
  <c r="K400" i="4"/>
  <c r="L388" i="4"/>
  <c r="K388" i="4"/>
  <c r="L376" i="4"/>
  <c r="K376" i="4"/>
  <c r="L364" i="4"/>
  <c r="K364" i="4"/>
  <c r="L352" i="4"/>
  <c r="K352" i="4"/>
  <c r="L340" i="4"/>
  <c r="K340" i="4"/>
  <c r="L328" i="4"/>
  <c r="K328" i="4"/>
  <c r="L316" i="4"/>
  <c r="K316" i="4"/>
  <c r="L304" i="4"/>
  <c r="K304" i="4"/>
  <c r="L292" i="4"/>
  <c r="K292" i="4"/>
  <c r="L280" i="4"/>
  <c r="K280" i="4"/>
  <c r="L268" i="4"/>
  <c r="K268" i="4"/>
  <c r="L256" i="4"/>
  <c r="K256" i="4"/>
  <c r="L244" i="4"/>
  <c r="K244" i="4"/>
  <c r="J408" i="4"/>
  <c r="J372" i="4"/>
  <c r="J328" i="4"/>
  <c r="J280" i="4"/>
  <c r="J130" i="4"/>
  <c r="J85" i="4"/>
  <c r="K357" i="4"/>
  <c r="K249" i="4"/>
  <c r="K141" i="4"/>
  <c r="K11" i="4"/>
  <c r="L325" i="4"/>
  <c r="L181" i="4"/>
  <c r="L37" i="4"/>
  <c r="K284" i="4"/>
  <c r="K248" i="4"/>
  <c r="K212" i="4"/>
  <c r="K176" i="4"/>
  <c r="K140" i="4"/>
  <c r="K102" i="4"/>
  <c r="K33" i="4"/>
  <c r="K9" i="4"/>
  <c r="J127" i="4"/>
  <c r="J66" i="4"/>
  <c r="J46" i="4"/>
  <c r="J30" i="4"/>
  <c r="J10" i="4"/>
  <c r="K175" i="4"/>
  <c r="K139" i="4"/>
  <c r="K79" i="4"/>
  <c r="K56" i="4"/>
  <c r="K32" i="4"/>
  <c r="K8" i="4"/>
  <c r="J126" i="4"/>
  <c r="J9" i="4"/>
  <c r="K174" i="4"/>
  <c r="K138" i="4"/>
  <c r="K78" i="4"/>
  <c r="K55" i="4"/>
  <c r="K31" i="4"/>
  <c r="K7" i="4"/>
  <c r="L58" i="4"/>
  <c r="L34" i="4"/>
  <c r="J139" i="4"/>
  <c r="J80" i="4"/>
  <c r="J44" i="4"/>
  <c r="J8" i="4"/>
  <c r="K54" i="4"/>
  <c r="K30" i="4"/>
  <c r="K6" i="4"/>
  <c r="J272" i="4"/>
  <c r="J260" i="4"/>
  <c r="J248" i="4"/>
  <c r="J236" i="4"/>
  <c r="J224" i="4"/>
  <c r="J200" i="4"/>
  <c r="J188" i="4"/>
  <c r="J176" i="4"/>
  <c r="J164" i="4"/>
  <c r="J152" i="4"/>
  <c r="J138" i="4"/>
  <c r="J79" i="4"/>
  <c r="J43" i="4"/>
  <c r="J7" i="4"/>
  <c r="K224" i="4"/>
  <c r="K152" i="4"/>
  <c r="K115" i="4"/>
  <c r="L272" i="4"/>
  <c r="L200" i="4"/>
  <c r="L128" i="4"/>
  <c r="L56" i="4"/>
  <c r="J175" i="4"/>
  <c r="J163" i="4"/>
  <c r="J151" i="4"/>
  <c r="J78" i="4"/>
  <c r="J42" i="4"/>
  <c r="J22" i="4"/>
  <c r="J6" i="4"/>
  <c r="K151" i="4"/>
  <c r="K114" i="4"/>
  <c r="K92" i="4"/>
  <c r="K46" i="4"/>
  <c r="K22" i="4"/>
  <c r="L413" i="4"/>
  <c r="K413" i="4"/>
  <c r="L401" i="4"/>
  <c r="K401" i="4"/>
  <c r="L389" i="4"/>
  <c r="K389" i="4"/>
  <c r="L377" i="4"/>
  <c r="K377" i="4"/>
  <c r="L365" i="4"/>
  <c r="K365" i="4"/>
  <c r="L353" i="4"/>
  <c r="K353" i="4"/>
  <c r="L341" i="4"/>
  <c r="K341" i="4"/>
  <c r="L329" i="4"/>
  <c r="K329" i="4"/>
  <c r="L317" i="4"/>
  <c r="K317" i="4"/>
  <c r="L305" i="4"/>
  <c r="K305" i="4"/>
  <c r="L293" i="4"/>
  <c r="K293" i="4"/>
  <c r="L281" i="4"/>
  <c r="K281" i="4"/>
  <c r="L269" i="4"/>
  <c r="K269" i="4"/>
  <c r="L257" i="4"/>
  <c r="K257" i="4"/>
  <c r="L245" i="4"/>
  <c r="K245" i="4"/>
  <c r="L233" i="4"/>
  <c r="K233" i="4"/>
  <c r="L221" i="4"/>
  <c r="K221" i="4"/>
  <c r="L209" i="4"/>
  <c r="K209" i="4"/>
  <c r="L197" i="4"/>
  <c r="K197" i="4"/>
  <c r="L185" i="4"/>
  <c r="K185" i="4"/>
  <c r="L173" i="4"/>
  <c r="K173" i="4"/>
  <c r="L161" i="4"/>
  <c r="K161" i="4"/>
  <c r="L149" i="4"/>
  <c r="K149" i="4"/>
  <c r="L137" i="4"/>
  <c r="K137" i="4"/>
  <c r="L125" i="4"/>
  <c r="K125" i="4"/>
  <c r="L113" i="4"/>
  <c r="K113" i="4"/>
  <c r="L101" i="4"/>
  <c r="K101" i="4"/>
  <c r="L89" i="4"/>
  <c r="K89" i="4"/>
  <c r="L77" i="4"/>
  <c r="K77" i="4"/>
  <c r="L65" i="4"/>
  <c r="K65" i="4"/>
  <c r="L53" i="4"/>
  <c r="K53" i="4"/>
  <c r="L41" i="4"/>
  <c r="K41" i="4"/>
  <c r="L29" i="4"/>
  <c r="K29" i="4"/>
  <c r="L17" i="4"/>
  <c r="K17" i="4"/>
  <c r="L5" i="4"/>
  <c r="K5" i="4"/>
  <c r="J186" i="4"/>
  <c r="J174" i="4"/>
  <c r="J162" i="4"/>
  <c r="J150" i="4"/>
  <c r="J77" i="4"/>
  <c r="J41" i="4"/>
  <c r="J21" i="4"/>
  <c r="J5" i="4"/>
  <c r="K186" i="4"/>
  <c r="K150" i="4"/>
  <c r="K91" i="4"/>
  <c r="K21" i="4"/>
  <c r="L232" i="4"/>
  <c r="K232" i="4"/>
  <c r="L220" i="4"/>
  <c r="K220" i="4"/>
  <c r="L208" i="4"/>
  <c r="K208" i="4"/>
  <c r="L196" i="4"/>
  <c r="K196" i="4"/>
  <c r="L184" i="4"/>
  <c r="K184" i="4"/>
  <c r="L172" i="4"/>
  <c r="K172" i="4"/>
  <c r="L160" i="4"/>
  <c r="K160" i="4"/>
  <c r="L148" i="4"/>
  <c r="K148" i="4"/>
  <c r="L136" i="4"/>
  <c r="K136" i="4"/>
  <c r="L124" i="4"/>
  <c r="K124" i="4"/>
  <c r="L112" i="4"/>
  <c r="K112" i="4"/>
  <c r="L100" i="4"/>
  <c r="K100" i="4"/>
  <c r="L88" i="4"/>
  <c r="K88" i="4"/>
  <c r="L76" i="4"/>
  <c r="K76" i="4"/>
  <c r="J76" i="4"/>
  <c r="L64" i="4"/>
  <c r="K64" i="4"/>
  <c r="J64" i="4"/>
  <c r="L52" i="4"/>
  <c r="K52" i="4"/>
  <c r="J52" i="4"/>
  <c r="L40" i="4"/>
  <c r="K40" i="4"/>
  <c r="J40" i="4"/>
  <c r="L28" i="4"/>
  <c r="K28" i="4"/>
  <c r="J28" i="4"/>
  <c r="L16" i="4"/>
  <c r="K16" i="4"/>
  <c r="J16" i="4"/>
  <c r="L4" i="4"/>
  <c r="K4" i="4"/>
  <c r="J4" i="4"/>
  <c r="J413" i="4"/>
  <c r="J401" i="4"/>
  <c r="J389" i="4"/>
  <c r="J377" i="4"/>
  <c r="J365" i="4"/>
  <c r="J353" i="4"/>
  <c r="J341" i="4"/>
  <c r="J329" i="4"/>
  <c r="J317" i="4"/>
  <c r="J305" i="4"/>
  <c r="J293" i="4"/>
  <c r="J281" i="4"/>
  <c r="J269" i="4"/>
  <c r="J257" i="4"/>
  <c r="J245" i="4"/>
  <c r="J233" i="4"/>
  <c r="J221" i="4"/>
  <c r="J209" i="4"/>
  <c r="J197" i="4"/>
  <c r="J185" i="4"/>
  <c r="J173" i="4"/>
  <c r="J161" i="4"/>
  <c r="J149" i="4"/>
  <c r="J91" i="4"/>
  <c r="J20" i="4"/>
  <c r="K90" i="4"/>
  <c r="K20" i="4"/>
  <c r="K67" i="4"/>
  <c r="K43" i="4"/>
  <c r="K19" i="4"/>
  <c r="L122" i="4"/>
  <c r="J122" i="4"/>
  <c r="L110" i="4"/>
  <c r="J110" i="4"/>
  <c r="L98" i="4"/>
  <c r="J98" i="4"/>
  <c r="L86" i="4"/>
  <c r="J86" i="4"/>
  <c r="L74" i="4"/>
  <c r="J74" i="4"/>
  <c r="L62" i="4"/>
  <c r="K62" i="4"/>
  <c r="J62" i="4"/>
  <c r="L50" i="4"/>
  <c r="K50" i="4"/>
  <c r="J50" i="4"/>
  <c r="L38" i="4"/>
  <c r="K38" i="4"/>
  <c r="J38" i="4"/>
  <c r="L26" i="4"/>
  <c r="K26" i="4"/>
  <c r="J26" i="4"/>
  <c r="L14" i="4"/>
  <c r="K14" i="4"/>
  <c r="J14" i="4"/>
  <c r="J103" i="4"/>
  <c r="J89" i="4"/>
  <c r="J54" i="4"/>
  <c r="J18" i="4"/>
  <c r="K163" i="4"/>
  <c r="K127" i="4"/>
  <c r="K66" i="4"/>
  <c r="K42" i="4"/>
  <c r="K18" i="4"/>
  <c r="L2" i="4"/>
  <c r="J2" i="4"/>
  <c r="M526" i="1"/>
  <c r="N526" i="1" s="1"/>
  <c r="M997" i="1"/>
  <c r="N997" i="1" s="1"/>
  <c r="M961" i="1"/>
  <c r="N961" i="1" s="1"/>
  <c r="M925" i="1"/>
  <c r="N925" i="1" s="1"/>
  <c r="M697" i="1"/>
  <c r="N697" i="1" s="1"/>
  <c r="M613" i="1"/>
  <c r="N613" i="1" s="1"/>
  <c r="M565" i="1"/>
  <c r="N565" i="1" s="1"/>
  <c r="M985" i="1"/>
  <c r="N985" i="1" s="1"/>
  <c r="M973" i="1"/>
  <c r="N973" i="1" s="1"/>
  <c r="M949" i="1"/>
  <c r="N949" i="1" s="1"/>
  <c r="M913" i="1"/>
  <c r="N913" i="1" s="1"/>
  <c r="M863" i="1"/>
  <c r="N863" i="1" s="1"/>
  <c r="M841" i="1"/>
  <c r="N841" i="1" s="1"/>
  <c r="M709" i="1"/>
  <c r="N709" i="1" s="1"/>
  <c r="M577" i="1"/>
  <c r="N577" i="1" s="1"/>
  <c r="M959" i="1"/>
  <c r="N959" i="1" s="1"/>
  <c r="M994" i="1"/>
  <c r="N994" i="1" s="1"/>
  <c r="M886" i="1"/>
  <c r="N886" i="1" s="1"/>
  <c r="M778" i="1"/>
  <c r="N778" i="1" s="1"/>
  <c r="M682" i="1"/>
  <c r="N682" i="1" s="1"/>
  <c r="M562" i="1"/>
  <c r="N562" i="1" s="1"/>
  <c r="M933" i="1"/>
  <c r="N933" i="1" s="1"/>
  <c r="M837" i="1"/>
  <c r="N837" i="1" s="1"/>
  <c r="M345" i="1"/>
  <c r="N345" i="1" s="1"/>
  <c r="M829" i="1"/>
  <c r="N829" i="1" s="1"/>
  <c r="M745" i="1"/>
  <c r="N745" i="1" s="1"/>
  <c r="M637" i="1"/>
  <c r="N637" i="1" s="1"/>
  <c r="M984" i="1"/>
  <c r="N984" i="1" s="1"/>
  <c r="M971" i="1"/>
  <c r="N971" i="1" s="1"/>
  <c r="M899" i="1"/>
  <c r="N899" i="1" s="1"/>
  <c r="M934" i="1"/>
  <c r="N934" i="1" s="1"/>
  <c r="M826" i="1"/>
  <c r="N826" i="1" s="1"/>
  <c r="M742" i="1"/>
  <c r="N742" i="1" s="1"/>
  <c r="M646" i="1"/>
  <c r="N646" i="1" s="1"/>
  <c r="M550" i="1"/>
  <c r="N550" i="1" s="1"/>
  <c r="M921" i="1"/>
  <c r="N921" i="1" s="1"/>
  <c r="M825" i="1"/>
  <c r="N825" i="1" s="1"/>
  <c r="M729" i="1"/>
  <c r="N729" i="1" s="1"/>
  <c r="M657" i="1"/>
  <c r="N657" i="1" s="1"/>
  <c r="M585" i="1"/>
  <c r="N585" i="1" s="1"/>
  <c r="M489" i="1"/>
  <c r="N489" i="1" s="1"/>
  <c r="M465" i="1"/>
  <c r="N465" i="1" s="1"/>
  <c r="M441" i="1"/>
  <c r="N441" i="1" s="1"/>
  <c r="M417" i="1"/>
  <c r="N417" i="1" s="1"/>
  <c r="M393" i="1"/>
  <c r="N393" i="1" s="1"/>
  <c r="M369" i="1"/>
  <c r="N369" i="1" s="1"/>
  <c r="M992" i="1"/>
  <c r="N992" i="1" s="1"/>
  <c r="M980" i="1"/>
  <c r="N980" i="1" s="1"/>
  <c r="M956" i="1"/>
  <c r="N956" i="1" s="1"/>
  <c r="M932" i="1"/>
  <c r="N932" i="1" s="1"/>
  <c r="M908" i="1"/>
  <c r="N908" i="1" s="1"/>
  <c r="M884" i="1"/>
  <c r="N884" i="1" s="1"/>
  <c r="M860" i="1"/>
  <c r="N860" i="1" s="1"/>
  <c r="M824" i="1"/>
  <c r="N824" i="1" s="1"/>
  <c r="M800" i="1"/>
  <c r="N800" i="1" s="1"/>
  <c r="M788" i="1"/>
  <c r="N788" i="1" s="1"/>
  <c r="M764" i="1"/>
  <c r="N764" i="1" s="1"/>
  <c r="M740" i="1"/>
  <c r="N740" i="1" s="1"/>
  <c r="M716" i="1"/>
  <c r="N716" i="1" s="1"/>
  <c r="M692" i="1"/>
  <c r="N692" i="1" s="1"/>
  <c r="M668" i="1"/>
  <c r="N668" i="1" s="1"/>
  <c r="M644" i="1"/>
  <c r="N644" i="1" s="1"/>
  <c r="M620" i="1"/>
  <c r="N620" i="1" s="1"/>
  <c r="M584" i="1"/>
  <c r="N584" i="1" s="1"/>
  <c r="M560" i="1"/>
  <c r="N560" i="1" s="1"/>
  <c r="M548" i="1"/>
  <c r="N548" i="1" s="1"/>
  <c r="M524" i="1"/>
  <c r="N524" i="1" s="1"/>
  <c r="M512" i="1"/>
  <c r="N512" i="1" s="1"/>
  <c r="M488" i="1"/>
  <c r="N488" i="1" s="1"/>
  <c r="M464" i="1"/>
  <c r="N464" i="1" s="1"/>
  <c r="M452" i="1"/>
  <c r="N452" i="1" s="1"/>
  <c r="M428" i="1"/>
  <c r="N428" i="1" s="1"/>
  <c r="M416" i="1"/>
  <c r="N416" i="1" s="1"/>
  <c r="M404" i="1"/>
  <c r="N404" i="1" s="1"/>
  <c r="M392" i="1"/>
  <c r="N392" i="1" s="1"/>
  <c r="M995" i="1"/>
  <c r="N995" i="1" s="1"/>
  <c r="M923" i="1"/>
  <c r="N923" i="1" s="1"/>
  <c r="M875" i="1"/>
  <c r="N875" i="1" s="1"/>
  <c r="M922" i="1"/>
  <c r="N922" i="1" s="1"/>
  <c r="M838" i="1"/>
  <c r="N838" i="1" s="1"/>
  <c r="M754" i="1"/>
  <c r="N754" i="1" s="1"/>
  <c r="M670" i="1"/>
  <c r="N670" i="1" s="1"/>
  <c r="M574" i="1"/>
  <c r="N574" i="1" s="1"/>
  <c r="M945" i="1"/>
  <c r="N945" i="1" s="1"/>
  <c r="M861" i="1"/>
  <c r="N861" i="1" s="1"/>
  <c r="M765" i="1"/>
  <c r="N765" i="1" s="1"/>
  <c r="M681" i="1"/>
  <c r="N681" i="1" s="1"/>
  <c r="M621" i="1"/>
  <c r="N621" i="1" s="1"/>
  <c r="M573" i="1"/>
  <c r="N573" i="1" s="1"/>
  <c r="M501" i="1"/>
  <c r="N501" i="1" s="1"/>
  <c r="M477" i="1"/>
  <c r="N477" i="1" s="1"/>
  <c r="M453" i="1"/>
  <c r="N453" i="1" s="1"/>
  <c r="M429" i="1"/>
  <c r="N429" i="1" s="1"/>
  <c r="M405" i="1"/>
  <c r="N405" i="1" s="1"/>
  <c r="M381" i="1"/>
  <c r="N381" i="1" s="1"/>
  <c r="M357" i="1"/>
  <c r="N357" i="1" s="1"/>
  <c r="M968" i="1"/>
  <c r="N968" i="1" s="1"/>
  <c r="M944" i="1"/>
  <c r="N944" i="1" s="1"/>
  <c r="M920" i="1"/>
  <c r="N920" i="1" s="1"/>
  <c r="M896" i="1"/>
  <c r="N896" i="1" s="1"/>
  <c r="M872" i="1"/>
  <c r="N872" i="1" s="1"/>
  <c r="M848" i="1"/>
  <c r="N848" i="1" s="1"/>
  <c r="M836" i="1"/>
  <c r="N836" i="1" s="1"/>
  <c r="M812" i="1"/>
  <c r="N812" i="1" s="1"/>
  <c r="M776" i="1"/>
  <c r="N776" i="1" s="1"/>
  <c r="M752" i="1"/>
  <c r="N752" i="1" s="1"/>
  <c r="M728" i="1"/>
  <c r="N728" i="1" s="1"/>
  <c r="M704" i="1"/>
  <c r="N704" i="1" s="1"/>
  <c r="M680" i="1"/>
  <c r="N680" i="1" s="1"/>
  <c r="M656" i="1"/>
  <c r="N656" i="1" s="1"/>
  <c r="M632" i="1"/>
  <c r="N632" i="1" s="1"/>
  <c r="M608" i="1"/>
  <c r="N608" i="1" s="1"/>
  <c r="M596" i="1"/>
  <c r="N596" i="1" s="1"/>
  <c r="M572" i="1"/>
  <c r="N572" i="1" s="1"/>
  <c r="M536" i="1"/>
  <c r="N536" i="1" s="1"/>
  <c r="M500" i="1"/>
  <c r="N500" i="1" s="1"/>
  <c r="M476" i="1"/>
  <c r="N476" i="1" s="1"/>
  <c r="M440" i="1"/>
  <c r="N440" i="1" s="1"/>
  <c r="M991" i="1"/>
  <c r="N991" i="1" s="1"/>
  <c r="M979" i="1"/>
  <c r="N979" i="1" s="1"/>
  <c r="M967" i="1"/>
  <c r="N967" i="1" s="1"/>
  <c r="M901" i="1"/>
  <c r="N901" i="1" s="1"/>
  <c r="M817" i="1"/>
  <c r="N817" i="1" s="1"/>
  <c r="M733" i="1"/>
  <c r="N733" i="1" s="1"/>
  <c r="M625" i="1"/>
  <c r="N625" i="1" s="1"/>
  <c r="M972" i="1"/>
  <c r="N972" i="1" s="1"/>
  <c r="M947" i="1"/>
  <c r="N947" i="1" s="1"/>
  <c r="M887" i="1"/>
  <c r="N887" i="1" s="1"/>
  <c r="M910" i="1"/>
  <c r="N910" i="1" s="1"/>
  <c r="M814" i="1"/>
  <c r="N814" i="1" s="1"/>
  <c r="M730" i="1"/>
  <c r="N730" i="1" s="1"/>
  <c r="M634" i="1"/>
  <c r="N634" i="1" s="1"/>
  <c r="M538" i="1"/>
  <c r="N538" i="1" s="1"/>
  <c r="M909" i="1"/>
  <c r="N909" i="1" s="1"/>
  <c r="M813" i="1"/>
  <c r="N813" i="1" s="1"/>
  <c r="M741" i="1"/>
  <c r="N741" i="1" s="1"/>
  <c r="M669" i="1"/>
  <c r="N669" i="1" s="1"/>
  <c r="M561" i="1"/>
  <c r="N561" i="1" s="1"/>
  <c r="M513" i="1"/>
  <c r="N513" i="1" s="1"/>
  <c r="M942" i="1"/>
  <c r="N942" i="1" s="1"/>
  <c r="M894" i="1"/>
  <c r="N894" i="1" s="1"/>
  <c r="M834" i="1"/>
  <c r="N834" i="1" s="1"/>
  <c r="M822" i="1"/>
  <c r="N822" i="1" s="1"/>
  <c r="M810" i="1"/>
  <c r="N810" i="1" s="1"/>
  <c r="M798" i="1"/>
  <c r="N798" i="1" s="1"/>
  <c r="M786" i="1"/>
  <c r="N786" i="1" s="1"/>
  <c r="M774" i="1"/>
  <c r="N774" i="1" s="1"/>
  <c r="M762" i="1"/>
  <c r="N762" i="1" s="1"/>
  <c r="M750" i="1"/>
  <c r="N750" i="1" s="1"/>
  <c r="M738" i="1"/>
  <c r="N738" i="1" s="1"/>
  <c r="M726" i="1"/>
  <c r="N726" i="1" s="1"/>
  <c r="M714" i="1"/>
  <c r="N714" i="1" s="1"/>
  <c r="M702" i="1"/>
  <c r="N702" i="1" s="1"/>
  <c r="M690" i="1"/>
  <c r="N690" i="1" s="1"/>
  <c r="M678" i="1"/>
  <c r="N678" i="1" s="1"/>
  <c r="M666" i="1"/>
  <c r="N666" i="1" s="1"/>
  <c r="M654" i="1"/>
  <c r="N654" i="1" s="1"/>
  <c r="M642" i="1"/>
  <c r="N642" i="1" s="1"/>
  <c r="M630" i="1"/>
  <c r="N630" i="1" s="1"/>
  <c r="M618" i="1"/>
  <c r="N618" i="1" s="1"/>
  <c r="M606" i="1"/>
  <c r="N606" i="1" s="1"/>
  <c r="M594" i="1"/>
  <c r="N594" i="1" s="1"/>
  <c r="M582" i="1"/>
  <c r="N582" i="1" s="1"/>
  <c r="M570" i="1"/>
  <c r="N570" i="1" s="1"/>
  <c r="M558" i="1"/>
  <c r="N558" i="1" s="1"/>
  <c r="M546" i="1"/>
  <c r="N546" i="1" s="1"/>
  <c r="M534" i="1"/>
  <c r="N534" i="1" s="1"/>
  <c r="M522" i="1"/>
  <c r="N522" i="1" s="1"/>
  <c r="M510" i="1"/>
  <c r="N510" i="1" s="1"/>
  <c r="M498" i="1"/>
  <c r="N498" i="1" s="1"/>
  <c r="M486" i="1"/>
  <c r="N486" i="1" s="1"/>
  <c r="M474" i="1"/>
  <c r="N474" i="1" s="1"/>
  <c r="M937" i="1"/>
  <c r="N937" i="1" s="1"/>
  <c r="M853" i="1"/>
  <c r="N853" i="1" s="1"/>
  <c r="M781" i="1"/>
  <c r="N781" i="1" s="1"/>
  <c r="M685" i="1"/>
  <c r="N685" i="1" s="1"/>
  <c r="M601" i="1"/>
  <c r="N601" i="1" s="1"/>
  <c r="M935" i="1"/>
  <c r="N935" i="1" s="1"/>
  <c r="M946" i="1"/>
  <c r="N946" i="1" s="1"/>
  <c r="M862" i="1"/>
  <c r="N862" i="1" s="1"/>
  <c r="M790" i="1"/>
  <c r="N790" i="1" s="1"/>
  <c r="M718" i="1"/>
  <c r="N718" i="1" s="1"/>
  <c r="M622" i="1"/>
  <c r="N622" i="1" s="1"/>
  <c r="M993" i="1"/>
  <c r="N993" i="1" s="1"/>
  <c r="M849" i="1"/>
  <c r="N849" i="1" s="1"/>
  <c r="M753" i="1"/>
  <c r="N753" i="1" s="1"/>
  <c r="M693" i="1"/>
  <c r="N693" i="1" s="1"/>
  <c r="M645" i="1"/>
  <c r="N645" i="1" s="1"/>
  <c r="M597" i="1"/>
  <c r="N597" i="1" s="1"/>
  <c r="M2" i="1"/>
  <c r="N2" i="1" s="1"/>
  <c r="M918" i="1"/>
  <c r="N918" i="1" s="1"/>
  <c r="M870" i="1"/>
  <c r="N870" i="1" s="1"/>
  <c r="M1001" i="1"/>
  <c r="N1001" i="1" s="1"/>
  <c r="M965" i="1"/>
  <c r="N965" i="1" s="1"/>
  <c r="M929" i="1"/>
  <c r="N929" i="1" s="1"/>
  <c r="M881" i="1"/>
  <c r="N881" i="1" s="1"/>
  <c r="M821" i="1"/>
  <c r="N821" i="1" s="1"/>
  <c r="M773" i="1"/>
  <c r="N773" i="1" s="1"/>
  <c r="M761" i="1"/>
  <c r="N761" i="1" s="1"/>
  <c r="M737" i="1"/>
  <c r="N737" i="1" s="1"/>
  <c r="M713" i="1"/>
  <c r="N713" i="1" s="1"/>
  <c r="M689" i="1"/>
  <c r="N689" i="1" s="1"/>
  <c r="M677" i="1"/>
  <c r="N677" i="1" s="1"/>
  <c r="M653" i="1"/>
  <c r="N653" i="1" s="1"/>
  <c r="M629" i="1"/>
  <c r="N629" i="1" s="1"/>
  <c r="M605" i="1"/>
  <c r="N605" i="1" s="1"/>
  <c r="M581" i="1"/>
  <c r="N581" i="1" s="1"/>
  <c r="M569" i="1"/>
  <c r="N569" i="1" s="1"/>
  <c r="M533" i="1"/>
  <c r="N533" i="1" s="1"/>
  <c r="M509" i="1"/>
  <c r="N509" i="1" s="1"/>
  <c r="M485" i="1"/>
  <c r="N485" i="1" s="1"/>
  <c r="M401" i="1"/>
  <c r="N401" i="1" s="1"/>
  <c r="M365" i="1"/>
  <c r="N365" i="1" s="1"/>
  <c r="M293" i="1"/>
  <c r="N293" i="1" s="1"/>
  <c r="M245" i="1"/>
  <c r="N245" i="1" s="1"/>
  <c r="M960" i="1"/>
  <c r="N960" i="1" s="1"/>
  <c r="M958" i="1"/>
  <c r="N958" i="1" s="1"/>
  <c r="M874" i="1"/>
  <c r="N874" i="1" s="1"/>
  <c r="M658" i="1"/>
  <c r="N658" i="1" s="1"/>
  <c r="M598" i="1"/>
  <c r="N598" i="1" s="1"/>
  <c r="M969" i="1"/>
  <c r="N969" i="1" s="1"/>
  <c r="M885" i="1"/>
  <c r="N885" i="1" s="1"/>
  <c r="M801" i="1"/>
  <c r="N801" i="1" s="1"/>
  <c r="M717" i="1"/>
  <c r="N717" i="1" s="1"/>
  <c r="M609" i="1"/>
  <c r="N609" i="1" s="1"/>
  <c r="M549" i="1"/>
  <c r="N549" i="1" s="1"/>
  <c r="M966" i="1"/>
  <c r="N966" i="1" s="1"/>
  <c r="M930" i="1"/>
  <c r="N930" i="1" s="1"/>
  <c r="M858" i="1"/>
  <c r="N858" i="1" s="1"/>
  <c r="M977" i="1"/>
  <c r="N977" i="1" s="1"/>
  <c r="M917" i="1"/>
  <c r="N917" i="1" s="1"/>
  <c r="M845" i="1"/>
  <c r="N845" i="1" s="1"/>
  <c r="M809" i="1"/>
  <c r="N809" i="1" s="1"/>
  <c r="M785" i="1"/>
  <c r="N785" i="1" s="1"/>
  <c r="M749" i="1"/>
  <c r="N749" i="1" s="1"/>
  <c r="M725" i="1"/>
  <c r="N725" i="1" s="1"/>
  <c r="M701" i="1"/>
  <c r="N701" i="1" s="1"/>
  <c r="M665" i="1"/>
  <c r="N665" i="1" s="1"/>
  <c r="M641" i="1"/>
  <c r="N641" i="1" s="1"/>
  <c r="M617" i="1"/>
  <c r="N617" i="1" s="1"/>
  <c r="M593" i="1"/>
  <c r="N593" i="1" s="1"/>
  <c r="M557" i="1"/>
  <c r="N557" i="1" s="1"/>
  <c r="M545" i="1"/>
  <c r="N545" i="1" s="1"/>
  <c r="M521" i="1"/>
  <c r="N521" i="1" s="1"/>
  <c r="M497" i="1"/>
  <c r="N497" i="1" s="1"/>
  <c r="M473" i="1"/>
  <c r="N473" i="1" s="1"/>
  <c r="M461" i="1"/>
  <c r="N461" i="1" s="1"/>
  <c r="M449" i="1"/>
  <c r="N449" i="1" s="1"/>
  <c r="M437" i="1"/>
  <c r="N437" i="1" s="1"/>
  <c r="M425" i="1"/>
  <c r="N425" i="1" s="1"/>
  <c r="M413" i="1"/>
  <c r="N413" i="1" s="1"/>
  <c r="M389" i="1"/>
  <c r="N389" i="1" s="1"/>
  <c r="M377" i="1"/>
  <c r="N377" i="1" s="1"/>
  <c r="M353" i="1"/>
  <c r="N353" i="1" s="1"/>
  <c r="M341" i="1"/>
  <c r="N341" i="1" s="1"/>
  <c r="M329" i="1"/>
  <c r="N329" i="1" s="1"/>
  <c r="M317" i="1"/>
  <c r="N317" i="1" s="1"/>
  <c r="M305" i="1"/>
  <c r="N305" i="1" s="1"/>
  <c r="M281" i="1"/>
  <c r="N281" i="1" s="1"/>
  <c r="M269" i="1"/>
  <c r="N269" i="1" s="1"/>
  <c r="M257" i="1"/>
  <c r="N257" i="1" s="1"/>
  <c r="M865" i="1"/>
  <c r="N865" i="1" s="1"/>
  <c r="M769" i="1"/>
  <c r="N769" i="1" s="1"/>
  <c r="M673" i="1"/>
  <c r="N673" i="1" s="1"/>
  <c r="M982" i="1"/>
  <c r="N982" i="1" s="1"/>
  <c r="M898" i="1"/>
  <c r="N898" i="1" s="1"/>
  <c r="M802" i="1"/>
  <c r="N802" i="1" s="1"/>
  <c r="M706" i="1"/>
  <c r="N706" i="1" s="1"/>
  <c r="M610" i="1"/>
  <c r="N610" i="1" s="1"/>
  <c r="M981" i="1"/>
  <c r="N981" i="1" s="1"/>
  <c r="M897" i="1"/>
  <c r="N897" i="1" s="1"/>
  <c r="M777" i="1"/>
  <c r="N777" i="1" s="1"/>
  <c r="M525" i="1"/>
  <c r="N525" i="1" s="1"/>
  <c r="M978" i="1"/>
  <c r="N978" i="1" s="1"/>
  <c r="M906" i="1"/>
  <c r="N906" i="1" s="1"/>
  <c r="M882" i="1"/>
  <c r="N882" i="1" s="1"/>
  <c r="M989" i="1"/>
  <c r="N989" i="1" s="1"/>
  <c r="M953" i="1"/>
  <c r="N953" i="1" s="1"/>
  <c r="M905" i="1"/>
  <c r="N905" i="1" s="1"/>
  <c r="M857" i="1"/>
  <c r="N857" i="1" s="1"/>
  <c r="M797" i="1"/>
  <c r="N797" i="1" s="1"/>
  <c r="M987" i="1"/>
  <c r="N987" i="1" s="1"/>
  <c r="M963" i="1"/>
  <c r="N963" i="1" s="1"/>
  <c r="M939" i="1"/>
  <c r="N939" i="1" s="1"/>
  <c r="M927" i="1"/>
  <c r="N927" i="1" s="1"/>
  <c r="M891" i="1"/>
  <c r="N891" i="1" s="1"/>
  <c r="M879" i="1"/>
  <c r="N879" i="1" s="1"/>
  <c r="M855" i="1"/>
  <c r="N855" i="1" s="1"/>
  <c r="M831" i="1"/>
  <c r="N831" i="1" s="1"/>
  <c r="M807" i="1"/>
  <c r="N807" i="1" s="1"/>
  <c r="M783" i="1"/>
  <c r="N783" i="1" s="1"/>
  <c r="M771" i="1"/>
  <c r="N771" i="1" s="1"/>
  <c r="M747" i="1"/>
  <c r="N747" i="1" s="1"/>
  <c r="M723" i="1"/>
  <c r="N723" i="1" s="1"/>
  <c r="M711" i="1"/>
  <c r="N711" i="1" s="1"/>
  <c r="M699" i="1"/>
  <c r="N699" i="1" s="1"/>
  <c r="M675" i="1"/>
  <c r="N675" i="1" s="1"/>
  <c r="M651" i="1"/>
  <c r="N651" i="1" s="1"/>
  <c r="M627" i="1"/>
  <c r="N627" i="1" s="1"/>
  <c r="M591" i="1"/>
  <c r="N591" i="1" s="1"/>
  <c r="M567" i="1"/>
  <c r="N567" i="1" s="1"/>
  <c r="M543" i="1"/>
  <c r="N543" i="1" s="1"/>
  <c r="M519" i="1"/>
  <c r="N519" i="1" s="1"/>
  <c r="M507" i="1"/>
  <c r="N507" i="1" s="1"/>
  <c r="M483" i="1"/>
  <c r="N483" i="1" s="1"/>
  <c r="M459" i="1"/>
  <c r="N459" i="1" s="1"/>
  <c r="M447" i="1"/>
  <c r="N447" i="1" s="1"/>
  <c r="M435" i="1"/>
  <c r="N435" i="1" s="1"/>
  <c r="M423" i="1"/>
  <c r="N423" i="1" s="1"/>
  <c r="M411" i="1"/>
  <c r="N411" i="1" s="1"/>
  <c r="M889" i="1"/>
  <c r="N889" i="1" s="1"/>
  <c r="M805" i="1"/>
  <c r="N805" i="1" s="1"/>
  <c r="M757" i="1"/>
  <c r="N757" i="1" s="1"/>
  <c r="M661" i="1"/>
  <c r="N661" i="1" s="1"/>
  <c r="M589" i="1"/>
  <c r="N589" i="1" s="1"/>
  <c r="M983" i="1"/>
  <c r="N983" i="1" s="1"/>
  <c r="M911" i="1"/>
  <c r="N911" i="1" s="1"/>
  <c r="M970" i="1"/>
  <c r="N970" i="1" s="1"/>
  <c r="M850" i="1"/>
  <c r="N850" i="1" s="1"/>
  <c r="M766" i="1"/>
  <c r="N766" i="1" s="1"/>
  <c r="M694" i="1"/>
  <c r="N694" i="1" s="1"/>
  <c r="M586" i="1"/>
  <c r="N586" i="1" s="1"/>
  <c r="M957" i="1"/>
  <c r="N957" i="1" s="1"/>
  <c r="M873" i="1"/>
  <c r="N873" i="1" s="1"/>
  <c r="M789" i="1"/>
  <c r="N789" i="1" s="1"/>
  <c r="M705" i="1"/>
  <c r="N705" i="1" s="1"/>
  <c r="M633" i="1"/>
  <c r="N633" i="1" s="1"/>
  <c r="M537" i="1"/>
  <c r="N537" i="1" s="1"/>
  <c r="M990" i="1"/>
  <c r="N990" i="1" s="1"/>
  <c r="M954" i="1"/>
  <c r="N954" i="1" s="1"/>
  <c r="M846" i="1"/>
  <c r="N846" i="1" s="1"/>
  <c r="M941" i="1"/>
  <c r="N941" i="1" s="1"/>
  <c r="M893" i="1"/>
  <c r="N893" i="1" s="1"/>
  <c r="M869" i="1"/>
  <c r="N869" i="1" s="1"/>
  <c r="M833" i="1"/>
  <c r="N833" i="1" s="1"/>
  <c r="M999" i="1"/>
  <c r="N999" i="1" s="1"/>
  <c r="M975" i="1"/>
  <c r="N975" i="1" s="1"/>
  <c r="M951" i="1"/>
  <c r="N951" i="1" s="1"/>
  <c r="M915" i="1"/>
  <c r="N915" i="1" s="1"/>
  <c r="M903" i="1"/>
  <c r="N903" i="1" s="1"/>
  <c r="M867" i="1"/>
  <c r="N867" i="1" s="1"/>
  <c r="M843" i="1"/>
  <c r="N843" i="1" s="1"/>
  <c r="M819" i="1"/>
  <c r="N819" i="1" s="1"/>
  <c r="M795" i="1"/>
  <c r="N795" i="1" s="1"/>
  <c r="M759" i="1"/>
  <c r="N759" i="1" s="1"/>
  <c r="M735" i="1"/>
  <c r="N735" i="1" s="1"/>
  <c r="M687" i="1"/>
  <c r="N687" i="1" s="1"/>
  <c r="M663" i="1"/>
  <c r="N663" i="1" s="1"/>
  <c r="M639" i="1"/>
  <c r="N639" i="1" s="1"/>
  <c r="M615" i="1"/>
  <c r="N615" i="1" s="1"/>
  <c r="M603" i="1"/>
  <c r="N603" i="1" s="1"/>
  <c r="M579" i="1"/>
  <c r="N579" i="1" s="1"/>
  <c r="M555" i="1"/>
  <c r="N555" i="1" s="1"/>
  <c r="M531" i="1"/>
  <c r="N531" i="1" s="1"/>
  <c r="M495" i="1"/>
  <c r="N495" i="1" s="1"/>
  <c r="M471" i="1"/>
  <c r="N471" i="1" s="1"/>
  <c r="M998" i="1"/>
  <c r="N998" i="1" s="1"/>
  <c r="M986" i="1"/>
  <c r="N986" i="1" s="1"/>
  <c r="M974" i="1"/>
  <c r="N974" i="1" s="1"/>
  <c r="M553" i="1"/>
  <c r="N553" i="1" s="1"/>
  <c r="M541" i="1"/>
  <c r="N541" i="1" s="1"/>
  <c r="M529" i="1"/>
  <c r="N529" i="1" s="1"/>
  <c r="M517" i="1"/>
  <c r="N517" i="1" s="1"/>
  <c r="M505" i="1"/>
  <c r="N505" i="1" s="1"/>
  <c r="M493" i="1"/>
  <c r="N493" i="1" s="1"/>
  <c r="M481" i="1"/>
  <c r="N481" i="1" s="1"/>
  <c r="M469" i="1"/>
  <c r="N469" i="1" s="1"/>
  <c r="M457" i="1"/>
  <c r="N457" i="1" s="1"/>
  <c r="M445" i="1"/>
  <c r="N445" i="1" s="1"/>
  <c r="M433" i="1"/>
  <c r="N433" i="1" s="1"/>
  <c r="M421" i="1"/>
  <c r="N421" i="1" s="1"/>
  <c r="M409" i="1"/>
  <c r="N409" i="1" s="1"/>
  <c r="M397" i="1"/>
  <c r="N397" i="1" s="1"/>
  <c r="M385" i="1"/>
  <c r="N385" i="1" s="1"/>
  <c r="M373" i="1"/>
  <c r="N373" i="1" s="1"/>
  <c r="M361" i="1"/>
  <c r="N361" i="1" s="1"/>
  <c r="M349" i="1"/>
  <c r="N349" i="1" s="1"/>
  <c r="M337" i="1"/>
  <c r="N337" i="1" s="1"/>
  <c r="M325" i="1"/>
  <c r="N325" i="1" s="1"/>
  <c r="M313" i="1"/>
  <c r="N313" i="1" s="1"/>
  <c r="M301" i="1"/>
  <c r="N301" i="1" s="1"/>
  <c r="M289" i="1"/>
  <c r="N289" i="1" s="1"/>
  <c r="M277" i="1"/>
  <c r="N277" i="1" s="1"/>
  <c r="M265" i="1"/>
  <c r="N265" i="1" s="1"/>
  <c r="M253" i="1"/>
  <c r="N253" i="1" s="1"/>
  <c r="M241" i="1"/>
  <c r="N241" i="1" s="1"/>
  <c r="M229" i="1"/>
  <c r="N229" i="1" s="1"/>
  <c r="M217" i="1"/>
  <c r="N217" i="1" s="1"/>
  <c r="M205" i="1"/>
  <c r="N205" i="1" s="1"/>
  <c r="M193" i="1"/>
  <c r="N193" i="1" s="1"/>
  <c r="M181" i="1"/>
  <c r="N181" i="1" s="1"/>
  <c r="M169" i="1"/>
  <c r="N169" i="1" s="1"/>
  <c r="M157" i="1"/>
  <c r="N157" i="1" s="1"/>
  <c r="M145" i="1"/>
  <c r="N145" i="1" s="1"/>
  <c r="M133" i="1"/>
  <c r="N133" i="1" s="1"/>
  <c r="M121" i="1"/>
  <c r="N121" i="1" s="1"/>
  <c r="M109" i="1"/>
  <c r="N109" i="1" s="1"/>
  <c r="M97" i="1"/>
  <c r="N97" i="1" s="1"/>
  <c r="M85" i="1"/>
  <c r="N85" i="1" s="1"/>
  <c r="M73" i="1"/>
  <c r="N73" i="1" s="1"/>
  <c r="M61" i="1"/>
  <c r="N61" i="1" s="1"/>
  <c r="M49" i="1"/>
  <c r="N49" i="1" s="1"/>
  <c r="M37" i="1"/>
  <c r="N37" i="1" s="1"/>
  <c r="M25" i="1"/>
  <c r="N25" i="1" s="1"/>
  <c r="M13" i="1"/>
  <c r="N13" i="1" s="1"/>
  <c r="M877" i="1"/>
  <c r="N877" i="1" s="1"/>
  <c r="M793" i="1"/>
  <c r="N793" i="1" s="1"/>
  <c r="M721" i="1"/>
  <c r="N721" i="1" s="1"/>
  <c r="M649" i="1"/>
  <c r="N649" i="1" s="1"/>
  <c r="M996" i="1"/>
  <c r="N996" i="1" s="1"/>
  <c r="M948" i="1"/>
  <c r="N948" i="1" s="1"/>
  <c r="M936" i="1"/>
  <c r="N936" i="1" s="1"/>
  <c r="M924" i="1"/>
  <c r="N924" i="1" s="1"/>
  <c r="M912" i="1"/>
  <c r="N912" i="1" s="1"/>
  <c r="M900" i="1"/>
  <c r="N900" i="1" s="1"/>
  <c r="M888" i="1"/>
  <c r="N888" i="1" s="1"/>
  <c r="M876" i="1"/>
  <c r="N876" i="1" s="1"/>
  <c r="M864" i="1"/>
  <c r="N864" i="1" s="1"/>
  <c r="M852" i="1"/>
  <c r="N852" i="1" s="1"/>
  <c r="M840" i="1"/>
  <c r="N840" i="1" s="1"/>
  <c r="M828" i="1"/>
  <c r="N828" i="1" s="1"/>
  <c r="M816" i="1"/>
  <c r="N816" i="1" s="1"/>
  <c r="M804" i="1"/>
  <c r="N804" i="1" s="1"/>
  <c r="M792" i="1"/>
  <c r="N792" i="1" s="1"/>
  <c r="M780" i="1"/>
  <c r="N780" i="1" s="1"/>
  <c r="M768" i="1"/>
  <c r="N768" i="1" s="1"/>
  <c r="M756" i="1"/>
  <c r="N756" i="1" s="1"/>
  <c r="M744" i="1"/>
  <c r="N744" i="1" s="1"/>
  <c r="M732" i="1"/>
  <c r="N732" i="1" s="1"/>
  <c r="M720" i="1"/>
  <c r="N720" i="1" s="1"/>
  <c r="M708" i="1"/>
  <c r="N708" i="1" s="1"/>
  <c r="M696" i="1"/>
  <c r="N696" i="1" s="1"/>
  <c r="M684" i="1"/>
  <c r="N684" i="1" s="1"/>
  <c r="M672" i="1"/>
  <c r="N672" i="1" s="1"/>
  <c r="M660" i="1"/>
  <c r="N660" i="1" s="1"/>
  <c r="M648" i="1"/>
  <c r="N648" i="1" s="1"/>
  <c r="M636" i="1"/>
  <c r="N636" i="1" s="1"/>
  <c r="M624" i="1"/>
  <c r="N624" i="1" s="1"/>
  <c r="M612" i="1"/>
  <c r="N612" i="1" s="1"/>
  <c r="M600" i="1"/>
  <c r="N600" i="1" s="1"/>
  <c r="M588" i="1"/>
  <c r="N588" i="1" s="1"/>
  <c r="M576" i="1"/>
  <c r="N576" i="1" s="1"/>
  <c r="M564" i="1"/>
  <c r="N564" i="1" s="1"/>
  <c r="M552" i="1"/>
  <c r="N552" i="1" s="1"/>
  <c r="M540" i="1"/>
  <c r="N540" i="1" s="1"/>
  <c r="M528" i="1"/>
  <c r="N528" i="1" s="1"/>
  <c r="M516" i="1"/>
  <c r="N516" i="1" s="1"/>
  <c r="M504" i="1"/>
  <c r="N504" i="1" s="1"/>
  <c r="M492" i="1"/>
  <c r="N492" i="1" s="1"/>
  <c r="M480" i="1"/>
  <c r="N480" i="1" s="1"/>
  <c r="M468" i="1"/>
  <c r="N468" i="1" s="1"/>
  <c r="M456" i="1"/>
  <c r="N456" i="1" s="1"/>
  <c r="M444" i="1"/>
  <c r="N444" i="1" s="1"/>
  <c r="M432" i="1"/>
  <c r="N432" i="1" s="1"/>
  <c r="M420" i="1"/>
  <c r="N420" i="1" s="1"/>
  <c r="M408" i="1"/>
  <c r="N408" i="1" s="1"/>
  <c r="M396" i="1"/>
  <c r="N396" i="1" s="1"/>
  <c r="M384" i="1"/>
  <c r="N384" i="1" s="1"/>
  <c r="M372" i="1"/>
  <c r="N372" i="1" s="1"/>
  <c r="M360" i="1"/>
  <c r="N360" i="1" s="1"/>
  <c r="M851" i="1"/>
  <c r="N851" i="1" s="1"/>
  <c r="M839" i="1"/>
  <c r="N839" i="1" s="1"/>
  <c r="M827" i="1"/>
  <c r="N827" i="1" s="1"/>
  <c r="M815" i="1"/>
  <c r="N815" i="1" s="1"/>
  <c r="M803" i="1"/>
  <c r="N803" i="1" s="1"/>
  <c r="M791" i="1"/>
  <c r="N791" i="1" s="1"/>
  <c r="M779" i="1"/>
  <c r="N779" i="1" s="1"/>
  <c r="M767" i="1"/>
  <c r="N767" i="1" s="1"/>
  <c r="M755" i="1"/>
  <c r="N755" i="1" s="1"/>
  <c r="M743" i="1"/>
  <c r="N743" i="1" s="1"/>
  <c r="M731" i="1"/>
  <c r="N731" i="1" s="1"/>
  <c r="M719" i="1"/>
  <c r="N719" i="1" s="1"/>
  <c r="M707" i="1"/>
  <c r="N707" i="1" s="1"/>
  <c r="M695" i="1"/>
  <c r="N695" i="1" s="1"/>
  <c r="M683" i="1"/>
  <c r="N683" i="1" s="1"/>
  <c r="M671" i="1"/>
  <c r="N671" i="1" s="1"/>
  <c r="M659" i="1"/>
  <c r="N659" i="1" s="1"/>
  <c r="M647" i="1"/>
  <c r="N647" i="1" s="1"/>
  <c r="M635" i="1"/>
  <c r="N635" i="1" s="1"/>
  <c r="M623" i="1"/>
  <c r="N623" i="1" s="1"/>
  <c r="M611" i="1"/>
  <c r="N611" i="1" s="1"/>
  <c r="M599" i="1"/>
  <c r="N599" i="1" s="1"/>
  <c r="M587" i="1"/>
  <c r="N587" i="1" s="1"/>
  <c r="M575" i="1"/>
  <c r="N575" i="1" s="1"/>
  <c r="M563" i="1"/>
  <c r="N563" i="1" s="1"/>
  <c r="M551" i="1"/>
  <c r="N551" i="1" s="1"/>
  <c r="M539" i="1"/>
  <c r="N539" i="1" s="1"/>
  <c r="M527" i="1"/>
  <c r="N527" i="1" s="1"/>
  <c r="M515" i="1"/>
  <c r="N515" i="1" s="1"/>
  <c r="M503" i="1"/>
  <c r="N503" i="1" s="1"/>
  <c r="M491" i="1"/>
  <c r="N491" i="1" s="1"/>
  <c r="M479" i="1"/>
  <c r="N479" i="1" s="1"/>
  <c r="M467" i="1"/>
  <c r="N467" i="1" s="1"/>
  <c r="M455" i="1"/>
  <c r="N455" i="1" s="1"/>
  <c r="M443" i="1"/>
  <c r="N443" i="1" s="1"/>
  <c r="M431" i="1"/>
  <c r="N431" i="1" s="1"/>
  <c r="M419" i="1"/>
  <c r="N419" i="1" s="1"/>
  <c r="M407" i="1"/>
  <c r="N407" i="1" s="1"/>
  <c r="M514" i="1"/>
  <c r="N514" i="1" s="1"/>
  <c r="M502" i="1"/>
  <c r="N502" i="1" s="1"/>
  <c r="M490" i="1"/>
  <c r="N490" i="1" s="1"/>
  <c r="M478" i="1"/>
  <c r="N478" i="1" s="1"/>
  <c r="M466" i="1"/>
  <c r="N466" i="1" s="1"/>
  <c r="M454" i="1"/>
  <c r="N454" i="1" s="1"/>
  <c r="M442" i="1"/>
  <c r="N442" i="1" s="1"/>
  <c r="M430" i="1"/>
  <c r="N430" i="1" s="1"/>
  <c r="M418" i="1"/>
  <c r="N418" i="1" s="1"/>
  <c r="M406" i="1"/>
  <c r="N406" i="1" s="1"/>
  <c r="M394" i="1"/>
  <c r="N394" i="1" s="1"/>
  <c r="M382" i="1"/>
  <c r="N382" i="1" s="1"/>
  <c r="M370" i="1"/>
  <c r="N370" i="1" s="1"/>
  <c r="M358" i="1"/>
  <c r="N358" i="1" s="1"/>
  <c r="M346" i="1"/>
  <c r="N346" i="1" s="1"/>
  <c r="M334" i="1"/>
  <c r="N334" i="1" s="1"/>
  <c r="M322" i="1"/>
  <c r="N322" i="1" s="1"/>
  <c r="M310" i="1"/>
  <c r="N310" i="1" s="1"/>
  <c r="M298" i="1"/>
  <c r="N298" i="1" s="1"/>
  <c r="M286" i="1"/>
  <c r="N286" i="1" s="1"/>
  <c r="M274" i="1"/>
  <c r="N274" i="1" s="1"/>
  <c r="M262" i="1"/>
  <c r="N262" i="1" s="1"/>
  <c r="M250" i="1"/>
  <c r="N250" i="1" s="1"/>
  <c r="M238" i="1"/>
  <c r="N238" i="1" s="1"/>
  <c r="M226" i="1"/>
  <c r="N226" i="1" s="1"/>
  <c r="M214" i="1"/>
  <c r="N214" i="1" s="1"/>
  <c r="M202" i="1"/>
  <c r="N202" i="1" s="1"/>
  <c r="M190" i="1"/>
  <c r="N190" i="1" s="1"/>
  <c r="M178" i="1"/>
  <c r="N178" i="1" s="1"/>
  <c r="M166" i="1"/>
  <c r="N166" i="1" s="1"/>
  <c r="M154" i="1"/>
  <c r="N154" i="1" s="1"/>
  <c r="M142" i="1"/>
  <c r="N142" i="1" s="1"/>
  <c r="M130" i="1"/>
  <c r="N130" i="1" s="1"/>
  <c r="M118" i="1"/>
  <c r="N118" i="1" s="1"/>
  <c r="M106" i="1"/>
  <c r="N106" i="1" s="1"/>
  <c r="M94" i="1"/>
  <c r="N94" i="1" s="1"/>
  <c r="M82" i="1"/>
  <c r="N82" i="1" s="1"/>
  <c r="M70" i="1"/>
  <c r="N70" i="1" s="1"/>
  <c r="M58" i="1"/>
  <c r="N58" i="1" s="1"/>
  <c r="M46" i="1"/>
  <c r="N46" i="1" s="1"/>
  <c r="M34" i="1"/>
  <c r="N34" i="1" s="1"/>
  <c r="M22" i="1"/>
  <c r="N22" i="1" s="1"/>
  <c r="M10" i="1"/>
  <c r="N10" i="1" s="1"/>
  <c r="M333" i="1"/>
  <c r="N333" i="1" s="1"/>
  <c r="M321" i="1"/>
  <c r="N321" i="1" s="1"/>
  <c r="M309" i="1"/>
  <c r="N309" i="1" s="1"/>
  <c r="M297" i="1"/>
  <c r="N297" i="1" s="1"/>
  <c r="M285" i="1"/>
  <c r="N285" i="1" s="1"/>
  <c r="M273" i="1"/>
  <c r="N273" i="1" s="1"/>
  <c r="M261" i="1"/>
  <c r="N261" i="1" s="1"/>
  <c r="M249" i="1"/>
  <c r="N249" i="1" s="1"/>
  <c r="M237" i="1"/>
  <c r="N237" i="1" s="1"/>
  <c r="M225" i="1"/>
  <c r="N225" i="1" s="1"/>
  <c r="M213" i="1"/>
  <c r="N213" i="1" s="1"/>
  <c r="M201" i="1"/>
  <c r="N201" i="1" s="1"/>
  <c r="M189" i="1"/>
  <c r="N189" i="1" s="1"/>
  <c r="M177" i="1"/>
  <c r="N177" i="1" s="1"/>
  <c r="M165" i="1"/>
  <c r="N165" i="1" s="1"/>
  <c r="M153" i="1"/>
  <c r="N153" i="1" s="1"/>
  <c r="M141" i="1"/>
  <c r="N141" i="1" s="1"/>
  <c r="M129" i="1"/>
  <c r="N129" i="1" s="1"/>
  <c r="M117" i="1"/>
  <c r="N117" i="1" s="1"/>
  <c r="M105" i="1"/>
  <c r="N105" i="1" s="1"/>
  <c r="M93" i="1"/>
  <c r="N93" i="1" s="1"/>
  <c r="M81" i="1"/>
  <c r="N81" i="1" s="1"/>
  <c r="M69" i="1"/>
  <c r="N69" i="1" s="1"/>
  <c r="M57" i="1"/>
  <c r="N57" i="1" s="1"/>
  <c r="M45" i="1"/>
  <c r="N45" i="1" s="1"/>
  <c r="M33" i="1"/>
  <c r="N33" i="1" s="1"/>
  <c r="M21" i="1"/>
  <c r="N21" i="1" s="1"/>
  <c r="M9" i="1"/>
  <c r="N9" i="1" s="1"/>
  <c r="M380" i="1"/>
  <c r="N380" i="1" s="1"/>
  <c r="M368" i="1"/>
  <c r="N368" i="1" s="1"/>
  <c r="M356" i="1"/>
  <c r="N356" i="1" s="1"/>
  <c r="M344" i="1"/>
  <c r="N344" i="1" s="1"/>
  <c r="M332" i="1"/>
  <c r="N332" i="1" s="1"/>
  <c r="M320" i="1"/>
  <c r="N320" i="1" s="1"/>
  <c r="M308" i="1"/>
  <c r="N308" i="1" s="1"/>
  <c r="M296" i="1"/>
  <c r="N296" i="1" s="1"/>
  <c r="M284" i="1"/>
  <c r="N284" i="1" s="1"/>
  <c r="M272" i="1"/>
  <c r="N272" i="1" s="1"/>
  <c r="M260" i="1"/>
  <c r="N260" i="1" s="1"/>
  <c r="M248" i="1"/>
  <c r="N248" i="1" s="1"/>
  <c r="M236" i="1"/>
  <c r="N236" i="1" s="1"/>
  <c r="M224" i="1"/>
  <c r="N224" i="1" s="1"/>
  <c r="M212" i="1"/>
  <c r="N212" i="1" s="1"/>
  <c r="M200" i="1"/>
  <c r="N200" i="1" s="1"/>
  <c r="M188" i="1"/>
  <c r="N188" i="1" s="1"/>
  <c r="M176" i="1"/>
  <c r="N176" i="1" s="1"/>
  <c r="M164" i="1"/>
  <c r="N164" i="1" s="1"/>
  <c r="M152" i="1"/>
  <c r="N152" i="1" s="1"/>
  <c r="M140" i="1"/>
  <c r="N140" i="1" s="1"/>
  <c r="M128" i="1"/>
  <c r="N128" i="1" s="1"/>
  <c r="M116" i="1"/>
  <c r="N116" i="1" s="1"/>
  <c r="M104" i="1"/>
  <c r="N104" i="1" s="1"/>
  <c r="M92" i="1"/>
  <c r="N92" i="1" s="1"/>
  <c r="M80" i="1"/>
  <c r="N80" i="1" s="1"/>
  <c r="M68" i="1"/>
  <c r="N68" i="1" s="1"/>
  <c r="M56" i="1"/>
  <c r="N56" i="1" s="1"/>
  <c r="M44" i="1"/>
  <c r="N44" i="1" s="1"/>
  <c r="M32" i="1"/>
  <c r="N32" i="1" s="1"/>
  <c r="M20" i="1"/>
  <c r="N20" i="1" s="1"/>
  <c r="M8" i="1"/>
  <c r="N8" i="1" s="1"/>
  <c r="M955" i="1"/>
  <c r="N955" i="1" s="1"/>
  <c r="M943" i="1"/>
  <c r="N943" i="1" s="1"/>
  <c r="M931" i="1"/>
  <c r="N931" i="1" s="1"/>
  <c r="M919" i="1"/>
  <c r="N919" i="1" s="1"/>
  <c r="M907" i="1"/>
  <c r="N907" i="1" s="1"/>
  <c r="M895" i="1"/>
  <c r="N895" i="1" s="1"/>
  <c r="M883" i="1"/>
  <c r="N883" i="1" s="1"/>
  <c r="M871" i="1"/>
  <c r="N871" i="1" s="1"/>
  <c r="M859" i="1"/>
  <c r="N859" i="1" s="1"/>
  <c r="M847" i="1"/>
  <c r="N847" i="1" s="1"/>
  <c r="M835" i="1"/>
  <c r="N835" i="1" s="1"/>
  <c r="M823" i="1"/>
  <c r="N823" i="1" s="1"/>
  <c r="M811" i="1"/>
  <c r="N811" i="1" s="1"/>
  <c r="M799" i="1"/>
  <c r="N799" i="1" s="1"/>
  <c r="M787" i="1"/>
  <c r="N787" i="1" s="1"/>
  <c r="M775" i="1"/>
  <c r="N775" i="1" s="1"/>
  <c r="M763" i="1"/>
  <c r="N763" i="1" s="1"/>
  <c r="M751" i="1"/>
  <c r="N751" i="1" s="1"/>
  <c r="M739" i="1"/>
  <c r="N739" i="1" s="1"/>
  <c r="M727" i="1"/>
  <c r="N727" i="1" s="1"/>
  <c r="M715" i="1"/>
  <c r="N715" i="1" s="1"/>
  <c r="M703" i="1"/>
  <c r="N703" i="1" s="1"/>
  <c r="M691" i="1"/>
  <c r="N691" i="1" s="1"/>
  <c r="M679" i="1"/>
  <c r="N679" i="1" s="1"/>
  <c r="M667" i="1"/>
  <c r="N667" i="1" s="1"/>
  <c r="M655" i="1"/>
  <c r="N655" i="1" s="1"/>
  <c r="M643" i="1"/>
  <c r="N643" i="1" s="1"/>
  <c r="M631" i="1"/>
  <c r="N631" i="1" s="1"/>
  <c r="M619" i="1"/>
  <c r="N619" i="1" s="1"/>
  <c r="M607" i="1"/>
  <c r="N607" i="1" s="1"/>
  <c r="M595" i="1"/>
  <c r="N595" i="1" s="1"/>
  <c r="M583" i="1"/>
  <c r="N583" i="1" s="1"/>
  <c r="M571" i="1"/>
  <c r="N571" i="1" s="1"/>
  <c r="M559" i="1"/>
  <c r="N559" i="1" s="1"/>
  <c r="M547" i="1"/>
  <c r="N547" i="1" s="1"/>
  <c r="M535" i="1"/>
  <c r="N535" i="1" s="1"/>
  <c r="M523" i="1"/>
  <c r="N523" i="1" s="1"/>
  <c r="M511" i="1"/>
  <c r="N511" i="1" s="1"/>
  <c r="M499" i="1"/>
  <c r="N499" i="1" s="1"/>
  <c r="M487" i="1"/>
  <c r="N487" i="1" s="1"/>
  <c r="M475" i="1"/>
  <c r="N475" i="1" s="1"/>
  <c r="M463" i="1"/>
  <c r="N463" i="1" s="1"/>
  <c r="M451" i="1"/>
  <c r="N451" i="1" s="1"/>
  <c r="M439" i="1"/>
  <c r="N439" i="1" s="1"/>
  <c r="M427" i="1"/>
  <c r="N427" i="1" s="1"/>
  <c r="M415" i="1"/>
  <c r="N415" i="1" s="1"/>
  <c r="M403" i="1"/>
  <c r="N403" i="1" s="1"/>
  <c r="M391" i="1"/>
  <c r="N391" i="1" s="1"/>
  <c r="M379" i="1"/>
  <c r="N379" i="1" s="1"/>
  <c r="M367" i="1"/>
  <c r="N367" i="1" s="1"/>
  <c r="M355" i="1"/>
  <c r="N355" i="1" s="1"/>
  <c r="M343" i="1"/>
  <c r="N343" i="1" s="1"/>
  <c r="M331" i="1"/>
  <c r="N331" i="1" s="1"/>
  <c r="M319" i="1"/>
  <c r="N319" i="1" s="1"/>
  <c r="M307" i="1"/>
  <c r="N307" i="1" s="1"/>
  <c r="M295" i="1"/>
  <c r="N295" i="1" s="1"/>
  <c r="M283" i="1"/>
  <c r="N283" i="1" s="1"/>
  <c r="M271" i="1"/>
  <c r="N271" i="1" s="1"/>
  <c r="M259" i="1"/>
  <c r="N259" i="1" s="1"/>
  <c r="M247" i="1"/>
  <c r="N247" i="1" s="1"/>
  <c r="M235" i="1"/>
  <c r="N235" i="1" s="1"/>
  <c r="M223" i="1"/>
  <c r="N223" i="1" s="1"/>
  <c r="M211" i="1"/>
  <c r="N211" i="1" s="1"/>
  <c r="M199" i="1"/>
  <c r="N199" i="1" s="1"/>
  <c r="M187" i="1"/>
  <c r="N187" i="1" s="1"/>
  <c r="M175" i="1"/>
  <c r="N175" i="1" s="1"/>
  <c r="M163" i="1"/>
  <c r="N163" i="1" s="1"/>
  <c r="M151" i="1"/>
  <c r="N151" i="1" s="1"/>
  <c r="M139" i="1"/>
  <c r="N139" i="1" s="1"/>
  <c r="M127" i="1"/>
  <c r="N127" i="1" s="1"/>
  <c r="M115" i="1"/>
  <c r="N115" i="1" s="1"/>
  <c r="M103" i="1"/>
  <c r="N103" i="1" s="1"/>
  <c r="M91" i="1"/>
  <c r="N91" i="1" s="1"/>
  <c r="M79" i="1"/>
  <c r="N79" i="1" s="1"/>
  <c r="M67" i="1"/>
  <c r="N67" i="1" s="1"/>
  <c r="M55" i="1"/>
  <c r="N55" i="1" s="1"/>
  <c r="M43" i="1"/>
  <c r="N43" i="1" s="1"/>
  <c r="M31" i="1"/>
  <c r="N31" i="1" s="1"/>
  <c r="M19" i="1"/>
  <c r="N19" i="1" s="1"/>
  <c r="M7" i="1"/>
  <c r="N7" i="1" s="1"/>
  <c r="M462" i="1"/>
  <c r="N462" i="1" s="1"/>
  <c r="M450" i="1"/>
  <c r="N450" i="1" s="1"/>
  <c r="M438" i="1"/>
  <c r="N438" i="1" s="1"/>
  <c r="M426" i="1"/>
  <c r="N426" i="1" s="1"/>
  <c r="M414" i="1"/>
  <c r="N414" i="1" s="1"/>
  <c r="M402" i="1"/>
  <c r="N402" i="1" s="1"/>
  <c r="M390" i="1"/>
  <c r="N390" i="1" s="1"/>
  <c r="M378" i="1"/>
  <c r="N378" i="1" s="1"/>
  <c r="M366" i="1"/>
  <c r="N366" i="1" s="1"/>
  <c r="M354" i="1"/>
  <c r="N354" i="1" s="1"/>
  <c r="M342" i="1"/>
  <c r="N342" i="1" s="1"/>
  <c r="M330" i="1"/>
  <c r="N330" i="1" s="1"/>
  <c r="M318" i="1"/>
  <c r="N318" i="1" s="1"/>
  <c r="M306" i="1"/>
  <c r="N306" i="1" s="1"/>
  <c r="M294" i="1"/>
  <c r="N294" i="1" s="1"/>
  <c r="M282" i="1"/>
  <c r="N282" i="1" s="1"/>
  <c r="M270" i="1"/>
  <c r="N270" i="1" s="1"/>
  <c r="M258" i="1"/>
  <c r="N258" i="1" s="1"/>
  <c r="M246" i="1"/>
  <c r="N246" i="1" s="1"/>
  <c r="M234" i="1"/>
  <c r="N234" i="1" s="1"/>
  <c r="M222" i="1"/>
  <c r="N222" i="1" s="1"/>
  <c r="M210" i="1"/>
  <c r="N210" i="1" s="1"/>
  <c r="M198" i="1"/>
  <c r="N198" i="1" s="1"/>
  <c r="M186" i="1"/>
  <c r="N186" i="1" s="1"/>
  <c r="M174" i="1"/>
  <c r="N174" i="1" s="1"/>
  <c r="M162" i="1"/>
  <c r="N162" i="1" s="1"/>
  <c r="M150" i="1"/>
  <c r="N150" i="1" s="1"/>
  <c r="M138" i="1"/>
  <c r="N138" i="1" s="1"/>
  <c r="M126" i="1"/>
  <c r="N126" i="1" s="1"/>
  <c r="M114" i="1"/>
  <c r="N114" i="1" s="1"/>
  <c r="M102" i="1"/>
  <c r="N102" i="1" s="1"/>
  <c r="M90" i="1"/>
  <c r="N90" i="1" s="1"/>
  <c r="M78" i="1"/>
  <c r="N78" i="1" s="1"/>
  <c r="M66" i="1"/>
  <c r="N66" i="1" s="1"/>
  <c r="M54" i="1"/>
  <c r="N54" i="1" s="1"/>
  <c r="M42" i="1"/>
  <c r="N42" i="1" s="1"/>
  <c r="M30" i="1"/>
  <c r="N30" i="1" s="1"/>
  <c r="M18" i="1"/>
  <c r="N18" i="1" s="1"/>
  <c r="M6" i="1"/>
  <c r="N6" i="1" s="1"/>
  <c r="M233" i="1"/>
  <c r="N233" i="1" s="1"/>
  <c r="M209" i="1"/>
  <c r="N209" i="1" s="1"/>
  <c r="M197" i="1"/>
  <c r="N197" i="1" s="1"/>
  <c r="M185" i="1"/>
  <c r="N185" i="1" s="1"/>
  <c r="M173" i="1"/>
  <c r="N173" i="1" s="1"/>
  <c r="M161" i="1"/>
  <c r="N161" i="1" s="1"/>
  <c r="M149" i="1"/>
  <c r="N149" i="1" s="1"/>
  <c r="M137" i="1"/>
  <c r="N137" i="1" s="1"/>
  <c r="M125" i="1"/>
  <c r="N125" i="1" s="1"/>
  <c r="M113" i="1"/>
  <c r="N113" i="1" s="1"/>
  <c r="M101" i="1"/>
  <c r="N101" i="1" s="1"/>
  <c r="M89" i="1"/>
  <c r="N89" i="1" s="1"/>
  <c r="M77" i="1"/>
  <c r="N77" i="1" s="1"/>
  <c r="M65" i="1"/>
  <c r="N65" i="1" s="1"/>
  <c r="M53" i="1"/>
  <c r="N53" i="1" s="1"/>
  <c r="M41" i="1"/>
  <c r="N41" i="1" s="1"/>
  <c r="M29" i="1"/>
  <c r="N29" i="1" s="1"/>
  <c r="M17" i="1"/>
  <c r="N17" i="1" s="1"/>
  <c r="M5" i="1"/>
  <c r="N5" i="1" s="1"/>
  <c r="M221" i="1"/>
  <c r="N221" i="1" s="1"/>
  <c r="M1000" i="1"/>
  <c r="N1000" i="1" s="1"/>
  <c r="M988" i="1"/>
  <c r="N988" i="1" s="1"/>
  <c r="M976" i="1"/>
  <c r="N976" i="1" s="1"/>
  <c r="M964" i="1"/>
  <c r="N964" i="1" s="1"/>
  <c r="M952" i="1"/>
  <c r="N952" i="1" s="1"/>
  <c r="M940" i="1"/>
  <c r="N940" i="1" s="1"/>
  <c r="M928" i="1"/>
  <c r="N928" i="1" s="1"/>
  <c r="M916" i="1"/>
  <c r="N916" i="1" s="1"/>
  <c r="M904" i="1"/>
  <c r="N904" i="1" s="1"/>
  <c r="M892" i="1"/>
  <c r="N892" i="1" s="1"/>
  <c r="M880" i="1"/>
  <c r="N880" i="1" s="1"/>
  <c r="M868" i="1"/>
  <c r="N868" i="1" s="1"/>
  <c r="M856" i="1"/>
  <c r="N856" i="1" s="1"/>
  <c r="M844" i="1"/>
  <c r="N844" i="1" s="1"/>
  <c r="M832" i="1"/>
  <c r="N832" i="1" s="1"/>
  <c r="M820" i="1"/>
  <c r="N820" i="1" s="1"/>
  <c r="M808" i="1"/>
  <c r="N808" i="1" s="1"/>
  <c r="M796" i="1"/>
  <c r="N796" i="1" s="1"/>
  <c r="M784" i="1"/>
  <c r="N784" i="1" s="1"/>
  <c r="M772" i="1"/>
  <c r="N772" i="1" s="1"/>
  <c r="M760" i="1"/>
  <c r="N760" i="1" s="1"/>
  <c r="M748" i="1"/>
  <c r="N748" i="1" s="1"/>
  <c r="M736" i="1"/>
  <c r="N736" i="1" s="1"/>
  <c r="M724" i="1"/>
  <c r="N724" i="1" s="1"/>
  <c r="M712" i="1"/>
  <c r="N712" i="1" s="1"/>
  <c r="M700" i="1"/>
  <c r="N700" i="1" s="1"/>
  <c r="M688" i="1"/>
  <c r="N688" i="1" s="1"/>
  <c r="M676" i="1"/>
  <c r="N676" i="1" s="1"/>
  <c r="M664" i="1"/>
  <c r="N664" i="1" s="1"/>
  <c r="M652" i="1"/>
  <c r="N652" i="1" s="1"/>
  <c r="M640" i="1"/>
  <c r="N640" i="1" s="1"/>
  <c r="M628" i="1"/>
  <c r="N628" i="1" s="1"/>
  <c r="M616" i="1"/>
  <c r="N616" i="1" s="1"/>
  <c r="M604" i="1"/>
  <c r="N604" i="1" s="1"/>
  <c r="M592" i="1"/>
  <c r="N592" i="1" s="1"/>
  <c r="M580" i="1"/>
  <c r="N580" i="1" s="1"/>
  <c r="M568" i="1"/>
  <c r="N568" i="1" s="1"/>
  <c r="M556" i="1"/>
  <c r="N556" i="1" s="1"/>
  <c r="M544" i="1"/>
  <c r="N544" i="1" s="1"/>
  <c r="M532" i="1"/>
  <c r="N532" i="1" s="1"/>
  <c r="M520" i="1"/>
  <c r="N520" i="1" s="1"/>
  <c r="M508" i="1"/>
  <c r="N508" i="1" s="1"/>
  <c r="M496" i="1"/>
  <c r="N496" i="1" s="1"/>
  <c r="M484" i="1"/>
  <c r="N484" i="1" s="1"/>
  <c r="M472" i="1"/>
  <c r="N472" i="1" s="1"/>
  <c r="M460" i="1"/>
  <c r="N460" i="1" s="1"/>
  <c r="M448" i="1"/>
  <c r="N448" i="1" s="1"/>
  <c r="M436" i="1"/>
  <c r="N436" i="1" s="1"/>
  <c r="M424" i="1"/>
  <c r="N424" i="1" s="1"/>
  <c r="M412" i="1"/>
  <c r="N412" i="1" s="1"/>
  <c r="M400" i="1"/>
  <c r="N400" i="1" s="1"/>
  <c r="M388" i="1"/>
  <c r="N388" i="1" s="1"/>
  <c r="M376" i="1"/>
  <c r="N376" i="1" s="1"/>
  <c r="M364" i="1"/>
  <c r="N364" i="1" s="1"/>
  <c r="M352" i="1"/>
  <c r="N352" i="1" s="1"/>
  <c r="M340" i="1"/>
  <c r="N340" i="1" s="1"/>
  <c r="M328" i="1"/>
  <c r="N328" i="1" s="1"/>
  <c r="M316" i="1"/>
  <c r="N316" i="1" s="1"/>
  <c r="M304" i="1"/>
  <c r="N304" i="1" s="1"/>
  <c r="M292" i="1"/>
  <c r="N292" i="1" s="1"/>
  <c r="M280" i="1"/>
  <c r="N280" i="1" s="1"/>
  <c r="M268" i="1"/>
  <c r="N268" i="1" s="1"/>
  <c r="M256" i="1"/>
  <c r="N256" i="1" s="1"/>
  <c r="M244" i="1"/>
  <c r="N244" i="1" s="1"/>
  <c r="M232" i="1"/>
  <c r="N232" i="1" s="1"/>
  <c r="M220" i="1"/>
  <c r="N220" i="1" s="1"/>
  <c r="M208" i="1"/>
  <c r="N208" i="1" s="1"/>
  <c r="M196" i="1"/>
  <c r="N196" i="1" s="1"/>
  <c r="M184" i="1"/>
  <c r="N184" i="1" s="1"/>
  <c r="M172" i="1"/>
  <c r="N172" i="1" s="1"/>
  <c r="M160" i="1"/>
  <c r="N160" i="1" s="1"/>
  <c r="M148" i="1"/>
  <c r="N148" i="1" s="1"/>
  <c r="M136" i="1"/>
  <c r="N136" i="1" s="1"/>
  <c r="M124" i="1"/>
  <c r="N124" i="1" s="1"/>
  <c r="M112" i="1"/>
  <c r="N112" i="1" s="1"/>
  <c r="M100" i="1"/>
  <c r="N100" i="1" s="1"/>
  <c r="M88" i="1"/>
  <c r="N88" i="1" s="1"/>
  <c r="M76" i="1"/>
  <c r="N76" i="1" s="1"/>
  <c r="M64" i="1"/>
  <c r="N64" i="1" s="1"/>
  <c r="M52" i="1"/>
  <c r="N52" i="1" s="1"/>
  <c r="M40" i="1"/>
  <c r="N40" i="1" s="1"/>
  <c r="M28" i="1"/>
  <c r="N28" i="1" s="1"/>
  <c r="M16" i="1"/>
  <c r="N16" i="1" s="1"/>
  <c r="M4" i="1"/>
  <c r="N4" i="1" s="1"/>
  <c r="M399" i="1"/>
  <c r="N399" i="1" s="1"/>
  <c r="M387" i="1"/>
  <c r="N387" i="1" s="1"/>
  <c r="M375" i="1"/>
  <c r="N375" i="1" s="1"/>
  <c r="M363" i="1"/>
  <c r="N363" i="1" s="1"/>
  <c r="M351" i="1"/>
  <c r="N351" i="1" s="1"/>
  <c r="M339" i="1"/>
  <c r="N339" i="1" s="1"/>
  <c r="M327" i="1"/>
  <c r="N327" i="1" s="1"/>
  <c r="M315" i="1"/>
  <c r="N315" i="1" s="1"/>
  <c r="M303" i="1"/>
  <c r="N303" i="1" s="1"/>
  <c r="M291" i="1"/>
  <c r="N291" i="1" s="1"/>
  <c r="M279" i="1"/>
  <c r="N279" i="1" s="1"/>
  <c r="M267" i="1"/>
  <c r="N267" i="1" s="1"/>
  <c r="M255" i="1"/>
  <c r="N255" i="1" s="1"/>
  <c r="M243" i="1"/>
  <c r="N243" i="1" s="1"/>
  <c r="M231" i="1"/>
  <c r="N231" i="1" s="1"/>
  <c r="M219" i="1"/>
  <c r="N219" i="1" s="1"/>
  <c r="M207" i="1"/>
  <c r="N207" i="1" s="1"/>
  <c r="M195" i="1"/>
  <c r="N195" i="1" s="1"/>
  <c r="M183" i="1"/>
  <c r="N183" i="1" s="1"/>
  <c r="M171" i="1"/>
  <c r="N171" i="1" s="1"/>
  <c r="M159" i="1"/>
  <c r="N159" i="1" s="1"/>
  <c r="M147" i="1"/>
  <c r="N147" i="1" s="1"/>
  <c r="M135" i="1"/>
  <c r="N135" i="1" s="1"/>
  <c r="M123" i="1"/>
  <c r="N123" i="1" s="1"/>
  <c r="M111" i="1"/>
  <c r="N111" i="1" s="1"/>
  <c r="M99" i="1"/>
  <c r="N99" i="1" s="1"/>
  <c r="M87" i="1"/>
  <c r="N87" i="1" s="1"/>
  <c r="M75" i="1"/>
  <c r="N75" i="1" s="1"/>
  <c r="M63" i="1"/>
  <c r="N63" i="1" s="1"/>
  <c r="M51" i="1"/>
  <c r="N51" i="1" s="1"/>
  <c r="M39" i="1"/>
  <c r="N39" i="1" s="1"/>
  <c r="M27" i="1"/>
  <c r="N27" i="1" s="1"/>
  <c r="M15" i="1"/>
  <c r="N15" i="1" s="1"/>
  <c r="M3" i="1"/>
  <c r="N3" i="1" s="1"/>
  <c r="M962" i="1"/>
  <c r="N962" i="1" s="1"/>
  <c r="M950" i="1"/>
  <c r="N950" i="1" s="1"/>
  <c r="M938" i="1"/>
  <c r="N938" i="1" s="1"/>
  <c r="M926" i="1"/>
  <c r="N926" i="1" s="1"/>
  <c r="M914" i="1"/>
  <c r="N914" i="1" s="1"/>
  <c r="M902" i="1"/>
  <c r="N902" i="1" s="1"/>
  <c r="M890" i="1"/>
  <c r="N890" i="1" s="1"/>
  <c r="M878" i="1"/>
  <c r="N878" i="1" s="1"/>
  <c r="M866" i="1"/>
  <c r="N866" i="1" s="1"/>
  <c r="M854" i="1"/>
  <c r="N854" i="1" s="1"/>
  <c r="M842" i="1"/>
  <c r="N842" i="1" s="1"/>
  <c r="M830" i="1"/>
  <c r="N830" i="1" s="1"/>
  <c r="M818" i="1"/>
  <c r="N818" i="1" s="1"/>
  <c r="M806" i="1"/>
  <c r="N806" i="1" s="1"/>
  <c r="M794" i="1"/>
  <c r="N794" i="1" s="1"/>
  <c r="M782" i="1"/>
  <c r="N782" i="1" s="1"/>
  <c r="M770" i="1"/>
  <c r="N770" i="1" s="1"/>
  <c r="M758" i="1"/>
  <c r="N758" i="1" s="1"/>
  <c r="M746" i="1"/>
  <c r="N746" i="1" s="1"/>
  <c r="M734" i="1"/>
  <c r="N734" i="1" s="1"/>
  <c r="M722" i="1"/>
  <c r="N722" i="1" s="1"/>
  <c r="M710" i="1"/>
  <c r="N710" i="1" s="1"/>
  <c r="M698" i="1"/>
  <c r="N698" i="1" s="1"/>
  <c r="M686" i="1"/>
  <c r="N686" i="1" s="1"/>
  <c r="M674" i="1"/>
  <c r="N674" i="1" s="1"/>
  <c r="M662" i="1"/>
  <c r="N662" i="1" s="1"/>
  <c r="M650" i="1"/>
  <c r="N650" i="1" s="1"/>
  <c r="M638" i="1"/>
  <c r="N638" i="1" s="1"/>
  <c r="M626" i="1"/>
  <c r="N626" i="1" s="1"/>
  <c r="M614" i="1"/>
  <c r="N614" i="1" s="1"/>
  <c r="M602" i="1"/>
  <c r="N602" i="1" s="1"/>
  <c r="M590" i="1"/>
  <c r="N590" i="1" s="1"/>
  <c r="M578" i="1"/>
  <c r="N578" i="1" s="1"/>
  <c r="M566" i="1"/>
  <c r="N566" i="1" s="1"/>
  <c r="M554" i="1"/>
  <c r="N554" i="1" s="1"/>
  <c r="M542" i="1"/>
  <c r="N542" i="1" s="1"/>
  <c r="M530" i="1"/>
  <c r="N530" i="1" s="1"/>
  <c r="M518" i="1"/>
  <c r="N518" i="1" s="1"/>
  <c r="M506" i="1"/>
  <c r="N506" i="1" s="1"/>
  <c r="M494" i="1"/>
  <c r="N494" i="1" s="1"/>
  <c r="M482" i="1"/>
  <c r="N482" i="1" s="1"/>
  <c r="M470" i="1"/>
  <c r="N470" i="1" s="1"/>
  <c r="M458" i="1"/>
  <c r="N458" i="1" s="1"/>
  <c r="M446" i="1"/>
  <c r="N446" i="1" s="1"/>
  <c r="M434" i="1"/>
  <c r="N434" i="1" s="1"/>
  <c r="M422" i="1"/>
  <c r="N422" i="1" s="1"/>
  <c r="M410" i="1"/>
  <c r="N410" i="1" s="1"/>
  <c r="M398" i="1"/>
  <c r="N398" i="1" s="1"/>
  <c r="M386" i="1"/>
  <c r="N386" i="1" s="1"/>
  <c r="M374" i="1"/>
  <c r="N374" i="1" s="1"/>
  <c r="M362" i="1"/>
  <c r="N362" i="1" s="1"/>
  <c r="M350" i="1"/>
  <c r="N350" i="1" s="1"/>
  <c r="M338" i="1"/>
  <c r="N338" i="1" s="1"/>
  <c r="M326" i="1"/>
  <c r="N326" i="1" s="1"/>
  <c r="M314" i="1"/>
  <c r="N314" i="1" s="1"/>
  <c r="M302" i="1"/>
  <c r="N302" i="1" s="1"/>
  <c r="M290" i="1"/>
  <c r="N290" i="1" s="1"/>
  <c r="M278" i="1"/>
  <c r="N278" i="1" s="1"/>
  <c r="M266" i="1"/>
  <c r="N266" i="1" s="1"/>
  <c r="M254" i="1"/>
  <c r="N254" i="1" s="1"/>
  <c r="M242" i="1"/>
  <c r="N242" i="1" s="1"/>
  <c r="M230" i="1"/>
  <c r="N230" i="1" s="1"/>
  <c r="M218" i="1"/>
  <c r="N218" i="1" s="1"/>
  <c r="M206" i="1"/>
  <c r="N206" i="1" s="1"/>
  <c r="M194" i="1"/>
  <c r="N194" i="1" s="1"/>
  <c r="M182" i="1"/>
  <c r="N182" i="1" s="1"/>
  <c r="M170" i="1"/>
  <c r="N170" i="1" s="1"/>
  <c r="M158" i="1"/>
  <c r="N158" i="1" s="1"/>
  <c r="M146" i="1"/>
  <c r="N146" i="1" s="1"/>
  <c r="M134" i="1"/>
  <c r="N134" i="1" s="1"/>
  <c r="M122" i="1"/>
  <c r="N122" i="1" s="1"/>
  <c r="M110" i="1"/>
  <c r="N110" i="1" s="1"/>
  <c r="M98" i="1"/>
  <c r="N98" i="1" s="1"/>
  <c r="M86" i="1"/>
  <c r="N86" i="1" s="1"/>
  <c r="M74" i="1"/>
  <c r="N74" i="1" s="1"/>
  <c r="M62" i="1"/>
  <c r="N62" i="1" s="1"/>
  <c r="M50" i="1"/>
  <c r="N50" i="1" s="1"/>
  <c r="M38" i="1"/>
  <c r="N38" i="1" s="1"/>
  <c r="M26" i="1"/>
  <c r="N26" i="1" s="1"/>
  <c r="M14" i="1"/>
  <c r="N14" i="1" s="1"/>
  <c r="M348" i="1"/>
  <c r="N348" i="1" s="1"/>
  <c r="M336" i="1"/>
  <c r="N336" i="1" s="1"/>
  <c r="M324" i="1"/>
  <c r="N324" i="1" s="1"/>
  <c r="M312" i="1"/>
  <c r="N312" i="1" s="1"/>
  <c r="M300" i="1"/>
  <c r="N300" i="1" s="1"/>
  <c r="M288" i="1"/>
  <c r="N288" i="1" s="1"/>
  <c r="M276" i="1"/>
  <c r="N276" i="1" s="1"/>
  <c r="M264" i="1"/>
  <c r="N264" i="1" s="1"/>
  <c r="M252" i="1"/>
  <c r="N252" i="1" s="1"/>
  <c r="M240" i="1"/>
  <c r="N240" i="1" s="1"/>
  <c r="M228" i="1"/>
  <c r="N228" i="1" s="1"/>
  <c r="M216" i="1"/>
  <c r="N216" i="1" s="1"/>
  <c r="M204" i="1"/>
  <c r="N204" i="1" s="1"/>
  <c r="M192" i="1"/>
  <c r="N192" i="1" s="1"/>
  <c r="M180" i="1"/>
  <c r="N180" i="1" s="1"/>
  <c r="M168" i="1"/>
  <c r="N168" i="1" s="1"/>
  <c r="M156" i="1"/>
  <c r="N156" i="1" s="1"/>
  <c r="M144" i="1"/>
  <c r="N144" i="1" s="1"/>
  <c r="M132" i="1"/>
  <c r="N132" i="1" s="1"/>
  <c r="M120" i="1"/>
  <c r="N120" i="1" s="1"/>
  <c r="M108" i="1"/>
  <c r="N108" i="1" s="1"/>
  <c r="M96" i="1"/>
  <c r="N96" i="1" s="1"/>
  <c r="M84" i="1"/>
  <c r="N84" i="1" s="1"/>
  <c r="M72" i="1"/>
  <c r="N72" i="1" s="1"/>
  <c r="M60" i="1"/>
  <c r="N60" i="1" s="1"/>
  <c r="M48" i="1"/>
  <c r="N48" i="1" s="1"/>
  <c r="M36" i="1"/>
  <c r="N36" i="1" s="1"/>
  <c r="M24" i="1"/>
  <c r="N24" i="1" s="1"/>
  <c r="M12" i="1"/>
  <c r="N12" i="1" s="1"/>
  <c r="M395" i="1"/>
  <c r="N395" i="1" s="1"/>
  <c r="M383" i="1"/>
  <c r="N383" i="1" s="1"/>
  <c r="M371" i="1"/>
  <c r="N371" i="1" s="1"/>
  <c r="M359" i="1"/>
  <c r="N359" i="1" s="1"/>
  <c r="M347" i="1"/>
  <c r="N347" i="1" s="1"/>
  <c r="M335" i="1"/>
  <c r="N335" i="1" s="1"/>
  <c r="M323" i="1"/>
  <c r="N323" i="1" s="1"/>
  <c r="M311" i="1"/>
  <c r="N311" i="1" s="1"/>
  <c r="M299" i="1"/>
  <c r="N299" i="1" s="1"/>
  <c r="M287" i="1"/>
  <c r="N287" i="1" s="1"/>
  <c r="M275" i="1"/>
  <c r="N275" i="1" s="1"/>
  <c r="M263" i="1"/>
  <c r="N263" i="1" s="1"/>
  <c r="M251" i="1"/>
  <c r="N251" i="1" s="1"/>
  <c r="M239" i="1"/>
  <c r="N239" i="1" s="1"/>
  <c r="M227" i="1"/>
  <c r="N227" i="1" s="1"/>
  <c r="M215" i="1"/>
  <c r="N215" i="1" s="1"/>
  <c r="M203" i="1"/>
  <c r="N203" i="1" s="1"/>
  <c r="M191" i="1"/>
  <c r="N191" i="1" s="1"/>
  <c r="M179" i="1"/>
  <c r="N179" i="1" s="1"/>
  <c r="M167" i="1"/>
  <c r="N167" i="1" s="1"/>
  <c r="M155" i="1"/>
  <c r="N155" i="1" s="1"/>
  <c r="M143" i="1"/>
  <c r="N143" i="1" s="1"/>
  <c r="M131" i="1"/>
  <c r="N131" i="1" s="1"/>
  <c r="M119" i="1"/>
  <c r="N119" i="1" s="1"/>
  <c r="M107" i="1"/>
  <c r="N107" i="1" s="1"/>
  <c r="M95" i="1"/>
  <c r="N95" i="1" s="1"/>
  <c r="M83" i="1"/>
  <c r="N83" i="1" s="1"/>
  <c r="M71" i="1"/>
  <c r="N71" i="1" s="1"/>
  <c r="M59" i="1"/>
  <c r="N59" i="1" s="1"/>
  <c r="M47" i="1"/>
  <c r="N47" i="1" s="1"/>
  <c r="M35" i="1"/>
  <c r="N35" i="1" s="1"/>
  <c r="M23" i="1"/>
  <c r="N23" i="1" s="1"/>
  <c r="M11" i="1"/>
  <c r="N11" i="1" s="1"/>
  <c r="K968" i="1"/>
  <c r="L968" i="1" s="1"/>
  <c r="K992" i="1"/>
  <c r="L992" i="1" s="1"/>
  <c r="K650" i="1"/>
  <c r="L650" i="1" s="1"/>
  <c r="K956" i="1"/>
  <c r="L956" i="1" s="1"/>
  <c r="K980" i="1"/>
  <c r="L980" i="1" s="1"/>
  <c r="K932" i="1"/>
  <c r="L932" i="1" s="1"/>
  <c r="K944" i="1"/>
  <c r="L944" i="1" s="1"/>
  <c r="K920" i="1"/>
  <c r="L920" i="1" s="1"/>
  <c r="K836" i="1"/>
  <c r="L836" i="1" s="1"/>
  <c r="K788" i="1"/>
  <c r="L788" i="1" s="1"/>
  <c r="K178" i="1"/>
  <c r="L178" i="1" s="1"/>
  <c r="K896" i="1"/>
  <c r="L896" i="1" s="1"/>
  <c r="K824" i="1"/>
  <c r="L824" i="1" s="1"/>
  <c r="K776" i="1"/>
  <c r="L776" i="1" s="1"/>
  <c r="K395" i="1"/>
  <c r="L395" i="1" s="1"/>
  <c r="K884" i="1"/>
  <c r="L884" i="1" s="1"/>
  <c r="K826" i="1"/>
  <c r="L826" i="1" s="1"/>
  <c r="K970" i="1"/>
  <c r="L970" i="1" s="1"/>
  <c r="K908" i="1"/>
  <c r="L908" i="1" s="1"/>
  <c r="K898" i="1"/>
  <c r="L898" i="1" s="1"/>
  <c r="K538" i="1"/>
  <c r="L538" i="1" s="1"/>
  <c r="K969" i="1"/>
  <c r="L969" i="1" s="1"/>
  <c r="K860" i="1"/>
  <c r="L860" i="1" s="1"/>
  <c r="K800" i="1"/>
  <c r="L800" i="1" s="1"/>
  <c r="K398" i="1"/>
  <c r="L398" i="1" s="1"/>
  <c r="K651" i="1"/>
  <c r="L651" i="1" s="1"/>
  <c r="K848" i="1"/>
  <c r="L848" i="1" s="1"/>
  <c r="K812" i="1"/>
  <c r="L812" i="1" s="1"/>
  <c r="K731" i="1"/>
  <c r="L731" i="1" s="1"/>
  <c r="K872" i="1"/>
  <c r="L872" i="1" s="1"/>
  <c r="K764" i="1"/>
  <c r="L764" i="1" s="1"/>
  <c r="K752" i="1"/>
  <c r="L752" i="1" s="1"/>
  <c r="K315" i="1"/>
  <c r="L315" i="1" s="1"/>
  <c r="K299" i="1"/>
  <c r="L299" i="1" s="1"/>
  <c r="K740" i="1"/>
  <c r="L740" i="1" s="1"/>
  <c r="K692" i="1"/>
  <c r="L692" i="1" s="1"/>
  <c r="K656" i="1"/>
  <c r="L656" i="1" s="1"/>
  <c r="K596" i="1"/>
  <c r="L596" i="1" s="1"/>
  <c r="K560" i="1"/>
  <c r="L560" i="1" s="1"/>
  <c r="K500" i="1"/>
  <c r="L500" i="1" s="1"/>
  <c r="K452" i="1"/>
  <c r="L452" i="1" s="1"/>
  <c r="K404" i="1"/>
  <c r="L404" i="1" s="1"/>
  <c r="K344" i="1"/>
  <c r="L344" i="1" s="1"/>
  <c r="K974" i="1"/>
  <c r="L974" i="1" s="1"/>
  <c r="K902" i="1"/>
  <c r="L902" i="1" s="1"/>
  <c r="K794" i="1"/>
  <c r="L794" i="1" s="1"/>
  <c r="K782" i="1"/>
  <c r="L782" i="1" s="1"/>
  <c r="K710" i="1"/>
  <c r="L710" i="1" s="1"/>
  <c r="K602" i="1"/>
  <c r="L602" i="1" s="1"/>
  <c r="K482" i="1"/>
  <c r="L482" i="1" s="1"/>
  <c r="K446" i="1"/>
  <c r="L446" i="1" s="1"/>
  <c r="K242" i="1"/>
  <c r="L242" i="1" s="1"/>
  <c r="K230" i="1"/>
  <c r="L230" i="1" s="1"/>
  <c r="K194" i="1"/>
  <c r="L194" i="1" s="1"/>
  <c r="K770" i="1"/>
  <c r="L770" i="1" s="1"/>
  <c r="K442" i="1"/>
  <c r="L442" i="1" s="1"/>
  <c r="K728" i="1"/>
  <c r="L728" i="1" s="1"/>
  <c r="K668" i="1"/>
  <c r="L668" i="1" s="1"/>
  <c r="K608" i="1"/>
  <c r="L608" i="1" s="1"/>
  <c r="K488" i="1"/>
  <c r="L488" i="1" s="1"/>
  <c r="K428" i="1"/>
  <c r="L428" i="1" s="1"/>
  <c r="K392" i="1"/>
  <c r="L392" i="1" s="1"/>
  <c r="K674" i="1"/>
  <c r="L674" i="1" s="1"/>
  <c r="K578" i="1"/>
  <c r="L578" i="1" s="1"/>
  <c r="K458" i="1"/>
  <c r="L458" i="1" s="1"/>
  <c r="K326" i="1"/>
  <c r="L326" i="1" s="1"/>
  <c r="K758" i="1"/>
  <c r="L758" i="1" s="1"/>
  <c r="K399" i="1"/>
  <c r="L399" i="1" s="1"/>
  <c r="K716" i="1"/>
  <c r="L716" i="1" s="1"/>
  <c r="K644" i="1"/>
  <c r="L644" i="1" s="1"/>
  <c r="K536" i="1"/>
  <c r="L536" i="1" s="1"/>
  <c r="K440" i="1"/>
  <c r="L440" i="1" s="1"/>
  <c r="K356" i="1"/>
  <c r="L356" i="1" s="1"/>
  <c r="K914" i="1"/>
  <c r="L914" i="1" s="1"/>
  <c r="K723" i="1"/>
  <c r="L723" i="1" s="1"/>
  <c r="K572" i="1"/>
  <c r="L572" i="1" s="1"/>
  <c r="K512" i="1"/>
  <c r="L512" i="1" s="1"/>
  <c r="K320" i="1"/>
  <c r="L320" i="1" s="1"/>
  <c r="K284" i="1"/>
  <c r="L284" i="1" s="1"/>
  <c r="K260" i="1"/>
  <c r="L260" i="1" s="1"/>
  <c r="K224" i="1"/>
  <c r="L224" i="1" s="1"/>
  <c r="K164" i="1"/>
  <c r="L164" i="1" s="1"/>
  <c r="K152" i="1"/>
  <c r="L152" i="1" s="1"/>
  <c r="K943" i="1"/>
  <c r="L943" i="1" s="1"/>
  <c r="K931" i="1"/>
  <c r="L931" i="1" s="1"/>
  <c r="K919" i="1"/>
  <c r="L919" i="1" s="1"/>
  <c r="K907" i="1"/>
  <c r="L907" i="1" s="1"/>
  <c r="K895" i="1"/>
  <c r="L895" i="1" s="1"/>
  <c r="K883" i="1"/>
  <c r="L883" i="1" s="1"/>
  <c r="K871" i="1"/>
  <c r="L871" i="1" s="1"/>
  <c r="K859" i="1"/>
  <c r="L859" i="1" s="1"/>
  <c r="K847" i="1"/>
  <c r="L847" i="1" s="1"/>
  <c r="K835" i="1"/>
  <c r="L835" i="1" s="1"/>
  <c r="K823" i="1"/>
  <c r="L823" i="1" s="1"/>
  <c r="K811" i="1"/>
  <c r="L811" i="1" s="1"/>
  <c r="K799" i="1"/>
  <c r="L799" i="1" s="1"/>
  <c r="K787" i="1"/>
  <c r="L787" i="1" s="1"/>
  <c r="K775" i="1"/>
  <c r="L775" i="1" s="1"/>
  <c r="K763" i="1"/>
  <c r="L763" i="1" s="1"/>
  <c r="K751" i="1"/>
  <c r="L751" i="1" s="1"/>
  <c r="K739" i="1"/>
  <c r="L739" i="1" s="1"/>
  <c r="K727" i="1"/>
  <c r="L727" i="1" s="1"/>
  <c r="K715" i="1"/>
  <c r="L715" i="1" s="1"/>
  <c r="K703" i="1"/>
  <c r="L703" i="1" s="1"/>
  <c r="K691" i="1"/>
  <c r="L691" i="1" s="1"/>
  <c r="K679" i="1"/>
  <c r="L679" i="1" s="1"/>
  <c r="K667" i="1"/>
  <c r="L667" i="1" s="1"/>
  <c r="K655" i="1"/>
  <c r="L655" i="1" s="1"/>
  <c r="K643" i="1"/>
  <c r="L643" i="1" s="1"/>
  <c r="K631" i="1"/>
  <c r="L631" i="1" s="1"/>
  <c r="K619" i="1"/>
  <c r="L619" i="1" s="1"/>
  <c r="K607" i="1"/>
  <c r="L607" i="1" s="1"/>
  <c r="K595" i="1"/>
  <c r="L595" i="1" s="1"/>
  <c r="K571" i="1"/>
  <c r="L571" i="1" s="1"/>
  <c r="K547" i="1"/>
  <c r="L547" i="1" s="1"/>
  <c r="K535" i="1"/>
  <c r="L535" i="1" s="1"/>
  <c r="K523" i="1"/>
  <c r="L523" i="1" s="1"/>
  <c r="K511" i="1"/>
  <c r="L511" i="1" s="1"/>
  <c r="K499" i="1"/>
  <c r="L499" i="1" s="1"/>
  <c r="K487" i="1"/>
  <c r="L487" i="1" s="1"/>
  <c r="K475" i="1"/>
  <c r="L475" i="1" s="1"/>
  <c r="K451" i="1"/>
  <c r="L451" i="1" s="1"/>
  <c r="K962" i="1"/>
  <c r="L962" i="1" s="1"/>
  <c r="K639" i="1"/>
  <c r="L639" i="1" s="1"/>
  <c r="K255" i="1"/>
  <c r="L255" i="1" s="1"/>
  <c r="K855" i="1"/>
  <c r="L855" i="1" s="1"/>
  <c r="K537" i="1"/>
  <c r="L537" i="1" s="1"/>
  <c r="K704" i="1"/>
  <c r="L704" i="1" s="1"/>
  <c r="K620" i="1"/>
  <c r="L620" i="1" s="1"/>
  <c r="K548" i="1"/>
  <c r="L548" i="1" s="1"/>
  <c r="K464" i="1"/>
  <c r="L464" i="1" s="1"/>
  <c r="K368" i="1"/>
  <c r="L368" i="1" s="1"/>
  <c r="K308" i="1"/>
  <c r="L308" i="1" s="1"/>
  <c r="K248" i="1"/>
  <c r="L248" i="1" s="1"/>
  <c r="K200" i="1"/>
  <c r="L200" i="1" s="1"/>
  <c r="K176" i="1"/>
  <c r="L176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4" i="1"/>
  <c r="L44" i="1" s="1"/>
  <c r="K32" i="1"/>
  <c r="L32" i="1" s="1"/>
  <c r="K20" i="1"/>
  <c r="L20" i="1" s="1"/>
  <c r="K8" i="1"/>
  <c r="L8" i="1" s="1"/>
  <c r="K963" i="1"/>
  <c r="L963" i="1" s="1"/>
  <c r="K641" i="1"/>
  <c r="L641" i="1" s="1"/>
  <c r="K291" i="1"/>
  <c r="L291" i="1" s="1"/>
  <c r="K991" i="1"/>
  <c r="L991" i="1" s="1"/>
  <c r="K979" i="1"/>
  <c r="L979" i="1" s="1"/>
  <c r="K967" i="1"/>
  <c r="L967" i="1" s="1"/>
  <c r="K955" i="1"/>
  <c r="L955" i="1" s="1"/>
  <c r="K583" i="1"/>
  <c r="L583" i="1" s="1"/>
  <c r="K559" i="1"/>
  <c r="L559" i="1" s="1"/>
  <c r="K463" i="1"/>
  <c r="L463" i="1" s="1"/>
  <c r="K977" i="1"/>
  <c r="L977" i="1" s="1"/>
  <c r="K854" i="1"/>
  <c r="L854" i="1" s="1"/>
  <c r="K531" i="1"/>
  <c r="L531" i="1" s="1"/>
  <c r="K167" i="1"/>
  <c r="L167" i="1" s="1"/>
  <c r="K680" i="1"/>
  <c r="L680" i="1" s="1"/>
  <c r="K632" i="1"/>
  <c r="L632" i="1" s="1"/>
  <c r="K584" i="1"/>
  <c r="L584" i="1" s="1"/>
  <c r="K524" i="1"/>
  <c r="L524" i="1" s="1"/>
  <c r="K476" i="1"/>
  <c r="L476" i="1" s="1"/>
  <c r="K416" i="1"/>
  <c r="L416" i="1" s="1"/>
  <c r="K380" i="1"/>
  <c r="L380" i="1" s="1"/>
  <c r="K332" i="1"/>
  <c r="L332" i="1" s="1"/>
  <c r="K296" i="1"/>
  <c r="L296" i="1" s="1"/>
  <c r="K272" i="1"/>
  <c r="L272" i="1" s="1"/>
  <c r="K236" i="1"/>
  <c r="L236" i="1" s="1"/>
  <c r="K212" i="1"/>
  <c r="L212" i="1" s="1"/>
  <c r="K188" i="1"/>
  <c r="L188" i="1" s="1"/>
  <c r="K1000" i="1"/>
  <c r="L1000" i="1" s="1"/>
  <c r="K988" i="1"/>
  <c r="L988" i="1" s="1"/>
  <c r="K976" i="1"/>
  <c r="L976" i="1" s="1"/>
  <c r="K964" i="1"/>
  <c r="L964" i="1" s="1"/>
  <c r="K952" i="1"/>
  <c r="L952" i="1" s="1"/>
  <c r="K940" i="1"/>
  <c r="L940" i="1" s="1"/>
  <c r="K928" i="1"/>
  <c r="L928" i="1" s="1"/>
  <c r="K916" i="1"/>
  <c r="L916" i="1" s="1"/>
  <c r="K904" i="1"/>
  <c r="L904" i="1" s="1"/>
  <c r="K892" i="1"/>
  <c r="L892" i="1" s="1"/>
  <c r="K880" i="1"/>
  <c r="L880" i="1" s="1"/>
  <c r="K868" i="1"/>
  <c r="L868" i="1" s="1"/>
  <c r="K856" i="1"/>
  <c r="L856" i="1" s="1"/>
  <c r="K844" i="1"/>
  <c r="L844" i="1" s="1"/>
  <c r="K832" i="1"/>
  <c r="L832" i="1" s="1"/>
  <c r="K820" i="1"/>
  <c r="L820" i="1" s="1"/>
  <c r="K808" i="1"/>
  <c r="L808" i="1" s="1"/>
  <c r="K796" i="1"/>
  <c r="L796" i="1" s="1"/>
  <c r="K784" i="1"/>
  <c r="L784" i="1" s="1"/>
  <c r="K772" i="1"/>
  <c r="L772" i="1" s="1"/>
  <c r="K760" i="1"/>
  <c r="L760" i="1" s="1"/>
  <c r="K748" i="1"/>
  <c r="L748" i="1" s="1"/>
  <c r="K736" i="1"/>
  <c r="L736" i="1" s="1"/>
  <c r="K724" i="1"/>
  <c r="L724" i="1" s="1"/>
  <c r="K712" i="1"/>
  <c r="L712" i="1" s="1"/>
  <c r="K700" i="1"/>
  <c r="L700" i="1" s="1"/>
  <c r="K688" i="1"/>
  <c r="L688" i="1" s="1"/>
  <c r="K676" i="1"/>
  <c r="L676" i="1" s="1"/>
  <c r="K664" i="1"/>
  <c r="L664" i="1" s="1"/>
  <c r="K652" i="1"/>
  <c r="L652" i="1" s="1"/>
  <c r="K640" i="1"/>
  <c r="L640" i="1" s="1"/>
  <c r="K628" i="1"/>
  <c r="L628" i="1" s="1"/>
  <c r="K616" i="1"/>
  <c r="L616" i="1" s="1"/>
  <c r="K604" i="1"/>
  <c r="L604" i="1" s="1"/>
  <c r="K592" i="1"/>
  <c r="L592" i="1" s="1"/>
  <c r="K580" i="1"/>
  <c r="L580" i="1" s="1"/>
  <c r="K568" i="1"/>
  <c r="L568" i="1" s="1"/>
  <c r="K556" i="1"/>
  <c r="L556" i="1" s="1"/>
  <c r="K544" i="1"/>
  <c r="L544" i="1" s="1"/>
  <c r="K532" i="1"/>
  <c r="L532" i="1" s="1"/>
  <c r="K520" i="1"/>
  <c r="L520" i="1" s="1"/>
  <c r="K508" i="1"/>
  <c r="L508" i="1" s="1"/>
  <c r="K496" i="1"/>
  <c r="L496" i="1" s="1"/>
  <c r="K484" i="1"/>
  <c r="L484" i="1" s="1"/>
  <c r="K472" i="1"/>
  <c r="L472" i="1" s="1"/>
  <c r="K460" i="1"/>
  <c r="L460" i="1" s="1"/>
  <c r="K448" i="1"/>
  <c r="L448" i="1" s="1"/>
  <c r="K436" i="1"/>
  <c r="L436" i="1" s="1"/>
  <c r="K424" i="1"/>
  <c r="L424" i="1" s="1"/>
  <c r="K412" i="1"/>
  <c r="L412" i="1" s="1"/>
  <c r="K400" i="1"/>
  <c r="L400" i="1" s="1"/>
  <c r="K388" i="1"/>
  <c r="L388" i="1" s="1"/>
  <c r="K376" i="1"/>
  <c r="L376" i="1" s="1"/>
  <c r="K364" i="1"/>
  <c r="L364" i="1" s="1"/>
  <c r="K352" i="1"/>
  <c r="L352" i="1" s="1"/>
  <c r="K340" i="1"/>
  <c r="L340" i="1" s="1"/>
  <c r="K328" i="1"/>
  <c r="L328" i="1" s="1"/>
  <c r="K316" i="1"/>
  <c r="L316" i="1" s="1"/>
  <c r="K304" i="1"/>
  <c r="L304" i="1" s="1"/>
  <c r="K292" i="1"/>
  <c r="L292" i="1" s="1"/>
  <c r="K280" i="1"/>
  <c r="L280" i="1" s="1"/>
  <c r="K268" i="1"/>
  <c r="L268" i="1" s="1"/>
  <c r="K256" i="1"/>
  <c r="L256" i="1" s="1"/>
  <c r="K244" i="1"/>
  <c r="L244" i="1" s="1"/>
  <c r="K232" i="1"/>
  <c r="L232" i="1" s="1"/>
  <c r="K220" i="1"/>
  <c r="L220" i="1" s="1"/>
  <c r="K196" i="1"/>
  <c r="L196" i="1" s="1"/>
  <c r="K184" i="1"/>
  <c r="L184" i="1" s="1"/>
  <c r="K172" i="1"/>
  <c r="L172" i="1" s="1"/>
  <c r="K851" i="1"/>
  <c r="L851" i="1" s="1"/>
  <c r="K530" i="1"/>
  <c r="L530" i="1" s="1"/>
  <c r="K155" i="1"/>
  <c r="L155" i="1" s="1"/>
  <c r="K208" i="1"/>
  <c r="L208" i="1" s="1"/>
  <c r="K891" i="1"/>
  <c r="L891" i="1" s="1"/>
  <c r="K783" i="1"/>
  <c r="L783" i="1" s="1"/>
  <c r="K711" i="1"/>
  <c r="L711" i="1" s="1"/>
  <c r="K675" i="1"/>
  <c r="L675" i="1" s="1"/>
  <c r="K603" i="1"/>
  <c r="L603" i="1" s="1"/>
  <c r="K579" i="1"/>
  <c r="L579" i="1" s="1"/>
  <c r="K507" i="1"/>
  <c r="L507" i="1" s="1"/>
  <c r="K447" i="1"/>
  <c r="L447" i="1" s="1"/>
  <c r="K351" i="1"/>
  <c r="L351" i="1" s="1"/>
  <c r="K243" i="1"/>
  <c r="L243" i="1" s="1"/>
  <c r="K231" i="1"/>
  <c r="L231" i="1" s="1"/>
  <c r="K195" i="1"/>
  <c r="L195" i="1" s="1"/>
  <c r="K111" i="1"/>
  <c r="L111" i="1" s="1"/>
  <c r="K99" i="1"/>
  <c r="L99" i="1" s="1"/>
  <c r="K63" i="1"/>
  <c r="L63" i="1" s="1"/>
  <c r="K65" i="1"/>
  <c r="L65" i="1" s="1"/>
  <c r="K842" i="1"/>
  <c r="L842" i="1" s="1"/>
  <c r="K519" i="1"/>
  <c r="L519" i="1" s="1"/>
  <c r="K154" i="1"/>
  <c r="L154" i="1" s="1"/>
  <c r="K148" i="1"/>
  <c r="L148" i="1" s="1"/>
  <c r="K124" i="1"/>
  <c r="L124" i="1" s="1"/>
  <c r="K100" i="1"/>
  <c r="L100" i="1" s="1"/>
  <c r="K76" i="1"/>
  <c r="L76" i="1" s="1"/>
  <c r="K52" i="1"/>
  <c r="L52" i="1" s="1"/>
  <c r="K40" i="1"/>
  <c r="L40" i="1" s="1"/>
  <c r="K16" i="1"/>
  <c r="L16" i="1" s="1"/>
  <c r="K975" i="1"/>
  <c r="L975" i="1" s="1"/>
  <c r="K939" i="1"/>
  <c r="L939" i="1" s="1"/>
  <c r="K819" i="1"/>
  <c r="L819" i="1" s="1"/>
  <c r="K699" i="1"/>
  <c r="L699" i="1" s="1"/>
  <c r="K627" i="1"/>
  <c r="L627" i="1" s="1"/>
  <c r="K543" i="1"/>
  <c r="L543" i="1" s="1"/>
  <c r="K495" i="1"/>
  <c r="L495" i="1" s="1"/>
  <c r="K459" i="1"/>
  <c r="L459" i="1" s="1"/>
  <c r="K435" i="1"/>
  <c r="L435" i="1" s="1"/>
  <c r="K363" i="1"/>
  <c r="L363" i="1" s="1"/>
  <c r="K75" i="1"/>
  <c r="L75" i="1" s="1"/>
  <c r="K15" i="1"/>
  <c r="L15" i="1" s="1"/>
  <c r="K827" i="1"/>
  <c r="L827" i="1" s="1"/>
  <c r="K713" i="1"/>
  <c r="L713" i="1" s="1"/>
  <c r="K609" i="1"/>
  <c r="L609" i="1" s="1"/>
  <c r="K926" i="1"/>
  <c r="L926" i="1" s="1"/>
  <c r="K818" i="1"/>
  <c r="L818" i="1" s="1"/>
  <c r="K806" i="1"/>
  <c r="L806" i="1" s="1"/>
  <c r="K698" i="1"/>
  <c r="L698" i="1" s="1"/>
  <c r="K686" i="1"/>
  <c r="L686" i="1" s="1"/>
  <c r="K590" i="1"/>
  <c r="L590" i="1" s="1"/>
  <c r="K554" i="1"/>
  <c r="L554" i="1" s="1"/>
  <c r="K434" i="1"/>
  <c r="L434" i="1" s="1"/>
  <c r="K410" i="1"/>
  <c r="L410" i="1" s="1"/>
  <c r="K374" i="1"/>
  <c r="L374" i="1" s="1"/>
  <c r="K350" i="1"/>
  <c r="L350" i="1" s="1"/>
  <c r="K302" i="1"/>
  <c r="L302" i="1" s="1"/>
  <c r="K266" i="1"/>
  <c r="L266" i="1" s="1"/>
  <c r="K206" i="1"/>
  <c r="L206" i="1" s="1"/>
  <c r="K182" i="1"/>
  <c r="L182" i="1" s="1"/>
  <c r="K158" i="1"/>
  <c r="L158" i="1" s="1"/>
  <c r="K134" i="1"/>
  <c r="L134" i="1" s="1"/>
  <c r="K110" i="1"/>
  <c r="L110" i="1" s="1"/>
  <c r="K86" i="1"/>
  <c r="L86" i="1" s="1"/>
  <c r="K62" i="1"/>
  <c r="L62" i="1" s="1"/>
  <c r="K38" i="1"/>
  <c r="L38" i="1" s="1"/>
  <c r="K26" i="1"/>
  <c r="L26" i="1" s="1"/>
  <c r="K370" i="1"/>
  <c r="L370" i="1" s="1"/>
  <c r="K996" i="1"/>
  <c r="L996" i="1" s="1"/>
  <c r="K972" i="1"/>
  <c r="L972" i="1" s="1"/>
  <c r="K948" i="1"/>
  <c r="L948" i="1" s="1"/>
  <c r="K912" i="1"/>
  <c r="L912" i="1" s="1"/>
  <c r="K888" i="1"/>
  <c r="L888" i="1" s="1"/>
  <c r="K864" i="1"/>
  <c r="L864" i="1" s="1"/>
  <c r="K828" i="1"/>
  <c r="L828" i="1" s="1"/>
  <c r="K804" i="1"/>
  <c r="L804" i="1" s="1"/>
  <c r="K780" i="1"/>
  <c r="L780" i="1" s="1"/>
  <c r="K756" i="1"/>
  <c r="L756" i="1" s="1"/>
  <c r="K732" i="1"/>
  <c r="L732" i="1" s="1"/>
  <c r="K708" i="1"/>
  <c r="L708" i="1" s="1"/>
  <c r="K684" i="1"/>
  <c r="L684" i="1" s="1"/>
  <c r="K660" i="1"/>
  <c r="L660" i="1" s="1"/>
  <c r="K636" i="1"/>
  <c r="L636" i="1" s="1"/>
  <c r="K600" i="1"/>
  <c r="L600" i="1" s="1"/>
  <c r="K588" i="1"/>
  <c r="L588" i="1" s="1"/>
  <c r="K564" i="1"/>
  <c r="L564" i="1" s="1"/>
  <c r="K552" i="1"/>
  <c r="L552" i="1" s="1"/>
  <c r="K899" i="1"/>
  <c r="L899" i="1" s="1"/>
  <c r="K785" i="1"/>
  <c r="L785" i="1" s="1"/>
  <c r="K707" i="1"/>
  <c r="L707" i="1" s="1"/>
  <c r="K587" i="1"/>
  <c r="L587" i="1" s="1"/>
  <c r="K94" i="1"/>
  <c r="L94" i="1" s="1"/>
  <c r="K327" i="1"/>
  <c r="L327" i="1" s="1"/>
  <c r="K267" i="1"/>
  <c r="L267" i="1" s="1"/>
  <c r="K207" i="1"/>
  <c r="L207" i="1" s="1"/>
  <c r="K171" i="1"/>
  <c r="L171" i="1" s="1"/>
  <c r="K147" i="1"/>
  <c r="L147" i="1" s="1"/>
  <c r="K123" i="1"/>
  <c r="L123" i="1" s="1"/>
  <c r="K51" i="1"/>
  <c r="L51" i="1" s="1"/>
  <c r="K422" i="1"/>
  <c r="L422" i="1" s="1"/>
  <c r="K362" i="1"/>
  <c r="L362" i="1" s="1"/>
  <c r="K338" i="1"/>
  <c r="L338" i="1" s="1"/>
  <c r="K314" i="1"/>
  <c r="L314" i="1" s="1"/>
  <c r="K290" i="1"/>
  <c r="L290" i="1" s="1"/>
  <c r="K278" i="1"/>
  <c r="L278" i="1" s="1"/>
  <c r="K254" i="1"/>
  <c r="L254" i="1" s="1"/>
  <c r="K218" i="1"/>
  <c r="L218" i="1" s="1"/>
  <c r="K170" i="1"/>
  <c r="L170" i="1" s="1"/>
  <c r="K146" i="1"/>
  <c r="L146" i="1" s="1"/>
  <c r="K122" i="1"/>
  <c r="L122" i="1" s="1"/>
  <c r="K98" i="1"/>
  <c r="L98" i="1" s="1"/>
  <c r="K74" i="1"/>
  <c r="L74" i="1" s="1"/>
  <c r="K50" i="1"/>
  <c r="L50" i="1" s="1"/>
  <c r="K14" i="1"/>
  <c r="L14" i="1" s="1"/>
  <c r="K466" i="1"/>
  <c r="L466" i="1" s="1"/>
  <c r="K369" i="1"/>
  <c r="L369" i="1" s="1"/>
  <c r="K95" i="1"/>
  <c r="L95" i="1" s="1"/>
  <c r="K984" i="1"/>
  <c r="L984" i="1" s="1"/>
  <c r="K960" i="1"/>
  <c r="L960" i="1" s="1"/>
  <c r="K936" i="1"/>
  <c r="L936" i="1" s="1"/>
  <c r="K924" i="1"/>
  <c r="L924" i="1" s="1"/>
  <c r="K900" i="1"/>
  <c r="L900" i="1" s="1"/>
  <c r="K876" i="1"/>
  <c r="L876" i="1" s="1"/>
  <c r="K852" i="1"/>
  <c r="L852" i="1" s="1"/>
  <c r="K840" i="1"/>
  <c r="L840" i="1" s="1"/>
  <c r="K816" i="1"/>
  <c r="L816" i="1" s="1"/>
  <c r="K792" i="1"/>
  <c r="L792" i="1" s="1"/>
  <c r="K768" i="1"/>
  <c r="L768" i="1" s="1"/>
  <c r="K744" i="1"/>
  <c r="L744" i="1" s="1"/>
  <c r="K720" i="1"/>
  <c r="L720" i="1" s="1"/>
  <c r="K696" i="1"/>
  <c r="L696" i="1" s="1"/>
  <c r="K672" i="1"/>
  <c r="L672" i="1" s="1"/>
  <c r="K648" i="1"/>
  <c r="L648" i="1" s="1"/>
  <c r="K624" i="1"/>
  <c r="L624" i="1" s="1"/>
  <c r="K612" i="1"/>
  <c r="L612" i="1" s="1"/>
  <c r="K576" i="1"/>
  <c r="L576" i="1" s="1"/>
  <c r="K983" i="1"/>
  <c r="L983" i="1" s="1"/>
  <c r="K959" i="1"/>
  <c r="L959" i="1" s="1"/>
  <c r="K935" i="1"/>
  <c r="L935" i="1" s="1"/>
  <c r="K323" i="1"/>
  <c r="L323" i="1" s="1"/>
  <c r="K82" i="1"/>
  <c r="L82" i="1" s="1"/>
  <c r="K160" i="1"/>
  <c r="L160" i="1" s="1"/>
  <c r="K136" i="1"/>
  <c r="L136" i="1" s="1"/>
  <c r="K112" i="1"/>
  <c r="L112" i="1" s="1"/>
  <c r="K88" i="1"/>
  <c r="L88" i="1" s="1"/>
  <c r="K64" i="1"/>
  <c r="L64" i="1" s="1"/>
  <c r="K28" i="1"/>
  <c r="L28" i="1" s="1"/>
  <c r="K4" i="1"/>
  <c r="L4" i="1" s="1"/>
  <c r="K947" i="1"/>
  <c r="L947" i="1" s="1"/>
  <c r="K722" i="1"/>
  <c r="L722" i="1" s="1"/>
  <c r="K518" i="1"/>
  <c r="L518" i="1" s="1"/>
  <c r="K250" i="1"/>
  <c r="L250" i="1" s="1"/>
  <c r="K987" i="1"/>
  <c r="L987" i="1" s="1"/>
  <c r="K915" i="1"/>
  <c r="L915" i="1" s="1"/>
  <c r="K867" i="1"/>
  <c r="L867" i="1" s="1"/>
  <c r="K843" i="1"/>
  <c r="L843" i="1" s="1"/>
  <c r="K807" i="1"/>
  <c r="L807" i="1" s="1"/>
  <c r="K759" i="1"/>
  <c r="L759" i="1" s="1"/>
  <c r="K735" i="1"/>
  <c r="L735" i="1" s="1"/>
  <c r="K663" i="1"/>
  <c r="L663" i="1" s="1"/>
  <c r="K615" i="1"/>
  <c r="L615" i="1" s="1"/>
  <c r="K567" i="1"/>
  <c r="L567" i="1" s="1"/>
  <c r="K471" i="1"/>
  <c r="L471" i="1" s="1"/>
  <c r="K423" i="1"/>
  <c r="L423" i="1" s="1"/>
  <c r="K387" i="1"/>
  <c r="L387" i="1" s="1"/>
  <c r="K339" i="1"/>
  <c r="L339" i="1" s="1"/>
  <c r="K279" i="1"/>
  <c r="L279" i="1" s="1"/>
  <c r="K219" i="1"/>
  <c r="L219" i="1" s="1"/>
  <c r="K183" i="1"/>
  <c r="L183" i="1" s="1"/>
  <c r="K159" i="1"/>
  <c r="L159" i="1" s="1"/>
  <c r="K135" i="1"/>
  <c r="L135" i="1" s="1"/>
  <c r="K87" i="1"/>
  <c r="L87" i="1" s="1"/>
  <c r="K39" i="1"/>
  <c r="L39" i="1" s="1"/>
  <c r="K249" i="1"/>
  <c r="L249" i="1" s="1"/>
  <c r="K998" i="1"/>
  <c r="L998" i="1" s="1"/>
  <c r="K938" i="1"/>
  <c r="L938" i="1" s="1"/>
  <c r="K890" i="1"/>
  <c r="L890" i="1" s="1"/>
  <c r="K866" i="1"/>
  <c r="L866" i="1" s="1"/>
  <c r="K638" i="1"/>
  <c r="L638" i="1" s="1"/>
  <c r="K614" i="1"/>
  <c r="L614" i="1" s="1"/>
  <c r="K566" i="1"/>
  <c r="L566" i="1" s="1"/>
  <c r="K506" i="1"/>
  <c r="L506" i="1" s="1"/>
  <c r="K470" i="1"/>
  <c r="L470" i="1" s="1"/>
  <c r="K994" i="1"/>
  <c r="L994" i="1" s="1"/>
  <c r="K850" i="1"/>
  <c r="L850" i="1" s="1"/>
  <c r="K694" i="1"/>
  <c r="L694" i="1" s="1"/>
  <c r="K682" i="1"/>
  <c r="L682" i="1" s="1"/>
  <c r="K646" i="1"/>
  <c r="L646" i="1" s="1"/>
  <c r="K622" i="1"/>
  <c r="L622" i="1" s="1"/>
  <c r="K574" i="1"/>
  <c r="L574" i="1" s="1"/>
  <c r="K550" i="1"/>
  <c r="L550" i="1" s="1"/>
  <c r="K526" i="1"/>
  <c r="L526" i="1" s="1"/>
  <c r="K502" i="1"/>
  <c r="L502" i="1" s="1"/>
  <c r="K478" i="1"/>
  <c r="L478" i="1" s="1"/>
  <c r="K418" i="1"/>
  <c r="L418" i="1" s="1"/>
  <c r="K202" i="1"/>
  <c r="L202" i="1" s="1"/>
  <c r="K118" i="1"/>
  <c r="L118" i="1" s="1"/>
  <c r="K897" i="1"/>
  <c r="L897" i="1" s="1"/>
  <c r="K322" i="1"/>
  <c r="L322" i="1" s="1"/>
  <c r="K830" i="1"/>
  <c r="L830" i="1" s="1"/>
  <c r="K610" i="1"/>
  <c r="L610" i="1" s="1"/>
  <c r="K386" i="1"/>
  <c r="L386" i="1" s="1"/>
  <c r="K153" i="1"/>
  <c r="L153" i="1" s="1"/>
  <c r="K999" i="1"/>
  <c r="L999" i="1" s="1"/>
  <c r="K951" i="1"/>
  <c r="L951" i="1" s="1"/>
  <c r="K927" i="1"/>
  <c r="L927" i="1" s="1"/>
  <c r="K903" i="1"/>
  <c r="L903" i="1" s="1"/>
  <c r="K879" i="1"/>
  <c r="L879" i="1" s="1"/>
  <c r="K831" i="1"/>
  <c r="L831" i="1" s="1"/>
  <c r="K795" i="1"/>
  <c r="L795" i="1" s="1"/>
  <c r="K771" i="1"/>
  <c r="L771" i="1" s="1"/>
  <c r="K747" i="1"/>
  <c r="L747" i="1" s="1"/>
  <c r="K687" i="1"/>
  <c r="L687" i="1" s="1"/>
  <c r="K591" i="1"/>
  <c r="L591" i="1" s="1"/>
  <c r="K555" i="1"/>
  <c r="L555" i="1" s="1"/>
  <c r="K483" i="1"/>
  <c r="L483" i="1" s="1"/>
  <c r="K411" i="1"/>
  <c r="L411" i="1" s="1"/>
  <c r="K375" i="1"/>
  <c r="L375" i="1" s="1"/>
  <c r="K303" i="1"/>
  <c r="L303" i="1" s="1"/>
  <c r="K27" i="1"/>
  <c r="L27" i="1" s="1"/>
  <c r="K3" i="1"/>
  <c r="L3" i="1" s="1"/>
  <c r="K45" i="1"/>
  <c r="L45" i="1" s="1"/>
  <c r="K71" i="1"/>
  <c r="L71" i="1" s="1"/>
  <c r="K101" i="1"/>
  <c r="L101" i="1" s="1"/>
  <c r="K185" i="1"/>
  <c r="L185" i="1" s="1"/>
  <c r="K209" i="1"/>
  <c r="L209" i="1" s="1"/>
  <c r="K233" i="1"/>
  <c r="L233" i="1" s="1"/>
  <c r="K257" i="1"/>
  <c r="L257" i="1" s="1"/>
  <c r="K281" i="1"/>
  <c r="L281" i="1" s="1"/>
  <c r="K305" i="1"/>
  <c r="L305" i="1" s="1"/>
  <c r="K329" i="1"/>
  <c r="L329" i="1" s="1"/>
  <c r="K353" i="1"/>
  <c r="L353" i="1" s="1"/>
  <c r="K377" i="1"/>
  <c r="L377" i="1" s="1"/>
  <c r="K401" i="1"/>
  <c r="L401" i="1" s="1"/>
  <c r="K425" i="1"/>
  <c r="L425" i="1" s="1"/>
  <c r="K449" i="1"/>
  <c r="L449" i="1" s="1"/>
  <c r="K473" i="1"/>
  <c r="L473" i="1" s="1"/>
  <c r="K497" i="1"/>
  <c r="L497" i="1" s="1"/>
  <c r="K521" i="1"/>
  <c r="L521" i="1" s="1"/>
  <c r="K545" i="1"/>
  <c r="L545" i="1" s="1"/>
  <c r="K569" i="1"/>
  <c r="L569" i="1" s="1"/>
  <c r="K17" i="1"/>
  <c r="L17" i="1" s="1"/>
  <c r="K105" i="1"/>
  <c r="L105" i="1" s="1"/>
  <c r="K131" i="1"/>
  <c r="L131" i="1" s="1"/>
  <c r="K161" i="1"/>
  <c r="L161" i="1" s="1"/>
  <c r="K189" i="1"/>
  <c r="L189" i="1" s="1"/>
  <c r="K213" i="1"/>
  <c r="L213" i="1" s="1"/>
  <c r="K237" i="1"/>
  <c r="L237" i="1" s="1"/>
  <c r="K261" i="1"/>
  <c r="L261" i="1" s="1"/>
  <c r="K285" i="1"/>
  <c r="L285" i="1" s="1"/>
  <c r="K309" i="1"/>
  <c r="L309" i="1" s="1"/>
  <c r="K333" i="1"/>
  <c r="L333" i="1" s="1"/>
  <c r="K357" i="1"/>
  <c r="L357" i="1" s="1"/>
  <c r="K381" i="1"/>
  <c r="L381" i="1" s="1"/>
  <c r="K405" i="1"/>
  <c r="L405" i="1" s="1"/>
  <c r="K429" i="1"/>
  <c r="L429" i="1" s="1"/>
  <c r="K453" i="1"/>
  <c r="L453" i="1" s="1"/>
  <c r="K477" i="1"/>
  <c r="L477" i="1" s="1"/>
  <c r="K501" i="1"/>
  <c r="L501" i="1" s="1"/>
  <c r="K525" i="1"/>
  <c r="L525" i="1" s="1"/>
  <c r="K549" i="1"/>
  <c r="L549" i="1" s="1"/>
  <c r="K573" i="1"/>
  <c r="L573" i="1" s="1"/>
  <c r="K597" i="1"/>
  <c r="L597" i="1" s="1"/>
  <c r="K621" i="1"/>
  <c r="L621" i="1" s="1"/>
  <c r="K645" i="1"/>
  <c r="L645" i="1" s="1"/>
  <c r="K669" i="1"/>
  <c r="L669" i="1" s="1"/>
  <c r="K693" i="1"/>
  <c r="L693" i="1" s="1"/>
  <c r="K717" i="1"/>
  <c r="L717" i="1" s="1"/>
  <c r="K741" i="1"/>
  <c r="L741" i="1" s="1"/>
  <c r="K765" i="1"/>
  <c r="L765" i="1" s="1"/>
  <c r="K789" i="1"/>
  <c r="L789" i="1" s="1"/>
  <c r="K813" i="1"/>
  <c r="L813" i="1" s="1"/>
  <c r="K837" i="1"/>
  <c r="L837" i="1" s="1"/>
  <c r="K861" i="1"/>
  <c r="L861" i="1" s="1"/>
  <c r="K885" i="1"/>
  <c r="L885" i="1" s="1"/>
  <c r="K909" i="1"/>
  <c r="L909" i="1" s="1"/>
  <c r="K21" i="1"/>
  <c r="L21" i="1" s="1"/>
  <c r="K47" i="1"/>
  <c r="L47" i="1" s="1"/>
  <c r="K77" i="1"/>
  <c r="L77" i="1" s="1"/>
  <c r="K165" i="1"/>
  <c r="L165" i="1" s="1"/>
  <c r="K81" i="1"/>
  <c r="L81" i="1" s="1"/>
  <c r="K107" i="1"/>
  <c r="L107" i="1" s="1"/>
  <c r="K137" i="1"/>
  <c r="L137" i="1" s="1"/>
  <c r="K191" i="1"/>
  <c r="L191" i="1" s="1"/>
  <c r="K215" i="1"/>
  <c r="L215" i="1" s="1"/>
  <c r="K239" i="1"/>
  <c r="L239" i="1" s="1"/>
  <c r="K263" i="1"/>
  <c r="L263" i="1" s="1"/>
  <c r="K287" i="1"/>
  <c r="L287" i="1" s="1"/>
  <c r="K311" i="1"/>
  <c r="L311" i="1" s="1"/>
  <c r="K335" i="1"/>
  <c r="L335" i="1" s="1"/>
  <c r="K359" i="1"/>
  <c r="L359" i="1" s="1"/>
  <c r="K383" i="1"/>
  <c r="L383" i="1" s="1"/>
  <c r="K407" i="1"/>
  <c r="L407" i="1" s="1"/>
  <c r="K431" i="1"/>
  <c r="L431" i="1" s="1"/>
  <c r="K455" i="1"/>
  <c r="L455" i="1" s="1"/>
  <c r="K479" i="1"/>
  <c r="L479" i="1" s="1"/>
  <c r="K503" i="1"/>
  <c r="L503" i="1" s="1"/>
  <c r="K527" i="1"/>
  <c r="L527" i="1" s="1"/>
  <c r="K551" i="1"/>
  <c r="L551" i="1" s="1"/>
  <c r="K575" i="1"/>
  <c r="L575" i="1" s="1"/>
  <c r="K599" i="1"/>
  <c r="L599" i="1" s="1"/>
  <c r="K623" i="1"/>
  <c r="L623" i="1" s="1"/>
  <c r="K647" i="1"/>
  <c r="L647" i="1" s="1"/>
  <c r="K671" i="1"/>
  <c r="L671" i="1" s="1"/>
  <c r="K695" i="1"/>
  <c r="L695" i="1" s="1"/>
  <c r="K719" i="1"/>
  <c r="L719" i="1" s="1"/>
  <c r="K743" i="1"/>
  <c r="L743" i="1" s="1"/>
  <c r="K767" i="1"/>
  <c r="L767" i="1" s="1"/>
  <c r="K791" i="1"/>
  <c r="L791" i="1" s="1"/>
  <c r="K815" i="1"/>
  <c r="L815" i="1" s="1"/>
  <c r="K839" i="1"/>
  <c r="L839" i="1" s="1"/>
  <c r="K863" i="1"/>
  <c r="L863" i="1" s="1"/>
  <c r="K887" i="1"/>
  <c r="L887" i="1" s="1"/>
  <c r="K911" i="1"/>
  <c r="L911" i="1" s="1"/>
  <c r="K29" i="1"/>
  <c r="L29" i="1" s="1"/>
  <c r="K117" i="1"/>
  <c r="L117" i="1" s="1"/>
  <c r="K143" i="1"/>
  <c r="L143" i="1" s="1"/>
  <c r="K173" i="1"/>
  <c r="L173" i="1" s="1"/>
  <c r="K197" i="1"/>
  <c r="L197" i="1" s="1"/>
  <c r="K221" i="1"/>
  <c r="L221" i="1" s="1"/>
  <c r="K245" i="1"/>
  <c r="L245" i="1" s="1"/>
  <c r="K269" i="1"/>
  <c r="L269" i="1" s="1"/>
  <c r="K293" i="1"/>
  <c r="L293" i="1" s="1"/>
  <c r="K317" i="1"/>
  <c r="L317" i="1" s="1"/>
  <c r="K341" i="1"/>
  <c r="L341" i="1" s="1"/>
  <c r="K365" i="1"/>
  <c r="L365" i="1" s="1"/>
  <c r="K389" i="1"/>
  <c r="L389" i="1" s="1"/>
  <c r="K413" i="1"/>
  <c r="L413" i="1" s="1"/>
  <c r="K437" i="1"/>
  <c r="L437" i="1" s="1"/>
  <c r="K461" i="1"/>
  <c r="L461" i="1" s="1"/>
  <c r="K485" i="1"/>
  <c r="L485" i="1" s="1"/>
  <c r="K509" i="1"/>
  <c r="L509" i="1" s="1"/>
  <c r="K533" i="1"/>
  <c r="L533" i="1" s="1"/>
  <c r="K557" i="1"/>
  <c r="L557" i="1" s="1"/>
  <c r="K581" i="1"/>
  <c r="L581" i="1" s="1"/>
  <c r="K605" i="1"/>
  <c r="L605" i="1" s="1"/>
  <c r="K629" i="1"/>
  <c r="L629" i="1" s="1"/>
  <c r="K653" i="1"/>
  <c r="L653" i="1" s="1"/>
  <c r="K677" i="1"/>
  <c r="L677" i="1" s="1"/>
  <c r="K701" i="1"/>
  <c r="L701" i="1" s="1"/>
  <c r="K725" i="1"/>
  <c r="L725" i="1" s="1"/>
  <c r="K749" i="1"/>
  <c r="L749" i="1" s="1"/>
  <c r="K773" i="1"/>
  <c r="L773" i="1" s="1"/>
  <c r="K797" i="1"/>
  <c r="L797" i="1" s="1"/>
  <c r="K821" i="1"/>
  <c r="L821" i="1" s="1"/>
  <c r="K845" i="1"/>
  <c r="L845" i="1" s="1"/>
  <c r="K869" i="1"/>
  <c r="L869" i="1" s="1"/>
  <c r="K893" i="1"/>
  <c r="L893" i="1" s="1"/>
  <c r="K917" i="1"/>
  <c r="L917" i="1" s="1"/>
  <c r="K941" i="1"/>
  <c r="L941" i="1" s="1"/>
  <c r="K965" i="1"/>
  <c r="L965" i="1" s="1"/>
  <c r="K23" i="1"/>
  <c r="L23" i="1" s="1"/>
  <c r="K69" i="1"/>
  <c r="L69" i="1" s="1"/>
  <c r="K119" i="1"/>
  <c r="L119" i="1" s="1"/>
  <c r="K251" i="1"/>
  <c r="L251" i="1" s="1"/>
  <c r="K297" i="1"/>
  <c r="L297" i="1" s="1"/>
  <c r="K539" i="1"/>
  <c r="L539" i="1" s="1"/>
  <c r="K585" i="1"/>
  <c r="L585" i="1" s="1"/>
  <c r="K657" i="1"/>
  <c r="L657" i="1" s="1"/>
  <c r="K729" i="1"/>
  <c r="L729" i="1" s="1"/>
  <c r="K801" i="1"/>
  <c r="L801" i="1" s="1"/>
  <c r="K873" i="1"/>
  <c r="L873" i="1" s="1"/>
  <c r="K177" i="1"/>
  <c r="L177" i="1" s="1"/>
  <c r="K419" i="1"/>
  <c r="L419" i="1" s="1"/>
  <c r="K465" i="1"/>
  <c r="L465" i="1" s="1"/>
  <c r="K617" i="1"/>
  <c r="L617" i="1" s="1"/>
  <c r="K689" i="1"/>
  <c r="L689" i="1" s="1"/>
  <c r="K761" i="1"/>
  <c r="L761" i="1" s="1"/>
  <c r="K833" i="1"/>
  <c r="L833" i="1" s="1"/>
  <c r="K905" i="1"/>
  <c r="L905" i="1" s="1"/>
  <c r="K83" i="1"/>
  <c r="L83" i="1" s="1"/>
  <c r="K129" i="1"/>
  <c r="L129" i="1" s="1"/>
  <c r="K179" i="1"/>
  <c r="L179" i="1" s="1"/>
  <c r="K225" i="1"/>
  <c r="L225" i="1" s="1"/>
  <c r="K467" i="1"/>
  <c r="L467" i="1" s="1"/>
  <c r="K513" i="1"/>
  <c r="L513" i="1" s="1"/>
  <c r="K35" i="1"/>
  <c r="L35" i="1" s="1"/>
  <c r="K89" i="1"/>
  <c r="L89" i="1" s="1"/>
  <c r="K141" i="1"/>
  <c r="L141" i="1" s="1"/>
  <c r="K347" i="1"/>
  <c r="L347" i="1" s="1"/>
  <c r="K393" i="1"/>
  <c r="L393" i="1" s="1"/>
  <c r="K633" i="1"/>
  <c r="L633" i="1" s="1"/>
  <c r="K705" i="1"/>
  <c r="L705" i="1" s="1"/>
  <c r="K777" i="1"/>
  <c r="L777" i="1" s="1"/>
  <c r="K849" i="1"/>
  <c r="L849" i="1" s="1"/>
  <c r="K93" i="1"/>
  <c r="L93" i="1" s="1"/>
  <c r="K227" i="1"/>
  <c r="L227" i="1" s="1"/>
  <c r="K273" i="1"/>
  <c r="L273" i="1" s="1"/>
  <c r="K515" i="1"/>
  <c r="L515" i="1" s="1"/>
  <c r="K561" i="1"/>
  <c r="L561" i="1" s="1"/>
  <c r="K593" i="1"/>
  <c r="L593" i="1" s="1"/>
  <c r="K665" i="1"/>
  <c r="L665" i="1" s="1"/>
  <c r="K737" i="1"/>
  <c r="L737" i="1" s="1"/>
  <c r="K809" i="1"/>
  <c r="L809" i="1" s="1"/>
  <c r="K881" i="1"/>
  <c r="L881" i="1" s="1"/>
  <c r="K953" i="1"/>
  <c r="L953" i="1" s="1"/>
  <c r="K33" i="1"/>
  <c r="L33" i="1" s="1"/>
  <c r="K113" i="1"/>
  <c r="L113" i="1" s="1"/>
  <c r="K201" i="1"/>
  <c r="L201" i="1" s="1"/>
  <c r="K611" i="1"/>
  <c r="L611" i="1" s="1"/>
  <c r="K681" i="1"/>
  <c r="L681" i="1" s="1"/>
  <c r="K857" i="1"/>
  <c r="L857" i="1" s="1"/>
  <c r="K41" i="1"/>
  <c r="L41" i="1" s="1"/>
  <c r="K275" i="1"/>
  <c r="L275" i="1" s="1"/>
  <c r="K345" i="1"/>
  <c r="L345" i="1" s="1"/>
  <c r="K489" i="1"/>
  <c r="L489" i="1" s="1"/>
  <c r="K803" i="1"/>
  <c r="L803" i="1" s="1"/>
  <c r="K995" i="1"/>
  <c r="L995" i="1" s="1"/>
  <c r="K53" i="1"/>
  <c r="L53" i="1" s="1"/>
  <c r="K125" i="1"/>
  <c r="L125" i="1" s="1"/>
  <c r="K203" i="1"/>
  <c r="L203" i="1" s="1"/>
  <c r="K417" i="1"/>
  <c r="L417" i="1" s="1"/>
  <c r="K563" i="1"/>
  <c r="L563" i="1" s="1"/>
  <c r="K683" i="1"/>
  <c r="L683" i="1" s="1"/>
  <c r="K753" i="1"/>
  <c r="L753" i="1" s="1"/>
  <c r="K929" i="1"/>
  <c r="L929" i="1" s="1"/>
  <c r="K57" i="1"/>
  <c r="L57" i="1" s="1"/>
  <c r="K491" i="1"/>
  <c r="L491" i="1" s="1"/>
  <c r="K635" i="1"/>
  <c r="L635" i="1" s="1"/>
  <c r="K875" i="1"/>
  <c r="L875" i="1" s="1"/>
  <c r="K59" i="1"/>
  <c r="L59" i="1" s="1"/>
  <c r="K149" i="1"/>
  <c r="L149" i="1" s="1"/>
  <c r="K441" i="1"/>
  <c r="L441" i="1" s="1"/>
  <c r="K755" i="1"/>
  <c r="L755" i="1" s="1"/>
  <c r="K825" i="1"/>
  <c r="L825" i="1" s="1"/>
  <c r="K1001" i="1"/>
  <c r="L1001" i="1" s="1"/>
  <c r="K923" i="1"/>
  <c r="L923" i="1" s="1"/>
  <c r="K371" i="1"/>
  <c r="L371" i="1" s="1"/>
  <c r="K986" i="1"/>
  <c r="L986" i="1" s="1"/>
  <c r="K950" i="1"/>
  <c r="L950" i="1" s="1"/>
  <c r="K878" i="1"/>
  <c r="L878" i="1" s="1"/>
  <c r="K746" i="1"/>
  <c r="L746" i="1" s="1"/>
  <c r="K734" i="1"/>
  <c r="L734" i="1" s="1"/>
  <c r="K662" i="1"/>
  <c r="L662" i="1" s="1"/>
  <c r="K626" i="1"/>
  <c r="L626" i="1" s="1"/>
  <c r="K542" i="1"/>
  <c r="L542" i="1" s="1"/>
  <c r="K494" i="1"/>
  <c r="L494" i="1" s="1"/>
  <c r="K982" i="1"/>
  <c r="L982" i="1" s="1"/>
  <c r="K958" i="1"/>
  <c r="L958" i="1" s="1"/>
  <c r="K946" i="1"/>
  <c r="L946" i="1" s="1"/>
  <c r="K934" i="1"/>
  <c r="L934" i="1" s="1"/>
  <c r="K922" i="1"/>
  <c r="L922" i="1" s="1"/>
  <c r="K910" i="1"/>
  <c r="L910" i="1" s="1"/>
  <c r="K886" i="1"/>
  <c r="L886" i="1" s="1"/>
  <c r="K874" i="1"/>
  <c r="L874" i="1" s="1"/>
  <c r="K862" i="1"/>
  <c r="L862" i="1" s="1"/>
  <c r="K838" i="1"/>
  <c r="L838" i="1" s="1"/>
  <c r="K814" i="1"/>
  <c r="L814" i="1" s="1"/>
  <c r="K802" i="1"/>
  <c r="L802" i="1" s="1"/>
  <c r="K790" i="1"/>
  <c r="L790" i="1" s="1"/>
  <c r="K778" i="1"/>
  <c r="L778" i="1" s="1"/>
  <c r="K766" i="1"/>
  <c r="L766" i="1" s="1"/>
  <c r="K754" i="1"/>
  <c r="L754" i="1" s="1"/>
  <c r="K742" i="1"/>
  <c r="L742" i="1" s="1"/>
  <c r="K730" i="1"/>
  <c r="L730" i="1" s="1"/>
  <c r="K718" i="1"/>
  <c r="L718" i="1" s="1"/>
  <c r="K706" i="1"/>
  <c r="L706" i="1" s="1"/>
  <c r="K670" i="1"/>
  <c r="L670" i="1" s="1"/>
  <c r="K658" i="1"/>
  <c r="L658" i="1" s="1"/>
  <c r="K634" i="1"/>
  <c r="L634" i="1" s="1"/>
  <c r="K598" i="1"/>
  <c r="L598" i="1" s="1"/>
  <c r="K586" i="1"/>
  <c r="L586" i="1" s="1"/>
  <c r="K562" i="1"/>
  <c r="L562" i="1" s="1"/>
  <c r="K514" i="1"/>
  <c r="L514" i="1" s="1"/>
  <c r="K490" i="1"/>
  <c r="L490" i="1" s="1"/>
  <c r="K454" i="1"/>
  <c r="L454" i="1" s="1"/>
  <c r="K430" i="1"/>
  <c r="L430" i="1" s="1"/>
  <c r="K274" i="1"/>
  <c r="L274" i="1" s="1"/>
  <c r="K971" i="1"/>
  <c r="L971" i="1" s="1"/>
  <c r="K779" i="1"/>
  <c r="L779" i="1" s="1"/>
  <c r="K659" i="1"/>
  <c r="L659" i="1" s="1"/>
  <c r="K443" i="1"/>
  <c r="L443" i="1" s="1"/>
  <c r="K321" i="1"/>
  <c r="L321" i="1" s="1"/>
  <c r="K406" i="1"/>
  <c r="L406" i="1" s="1"/>
  <c r="K382" i="1"/>
  <c r="L382" i="1" s="1"/>
  <c r="K346" i="1"/>
  <c r="L346" i="1" s="1"/>
  <c r="K310" i="1"/>
  <c r="L310" i="1" s="1"/>
  <c r="K286" i="1"/>
  <c r="L286" i="1" s="1"/>
  <c r="K238" i="1"/>
  <c r="L238" i="1" s="1"/>
  <c r="K226" i="1"/>
  <c r="L226" i="1" s="1"/>
  <c r="K130" i="1"/>
  <c r="L130" i="1" s="1"/>
  <c r="K106" i="1"/>
  <c r="L106" i="1" s="1"/>
  <c r="K70" i="1"/>
  <c r="L70" i="1" s="1"/>
  <c r="K46" i="1"/>
  <c r="L46" i="1" s="1"/>
  <c r="K22" i="1"/>
  <c r="L22" i="1" s="1"/>
  <c r="K394" i="1"/>
  <c r="L394" i="1" s="1"/>
  <c r="K358" i="1"/>
  <c r="L358" i="1" s="1"/>
  <c r="K334" i="1"/>
  <c r="L334" i="1" s="1"/>
  <c r="K298" i="1"/>
  <c r="L298" i="1" s="1"/>
  <c r="K262" i="1"/>
  <c r="L262" i="1" s="1"/>
  <c r="K214" i="1"/>
  <c r="L214" i="1" s="1"/>
  <c r="K190" i="1"/>
  <c r="L190" i="1" s="1"/>
  <c r="K166" i="1"/>
  <c r="L166" i="1" s="1"/>
  <c r="K142" i="1"/>
  <c r="L142" i="1" s="1"/>
  <c r="K58" i="1"/>
  <c r="L58" i="1" s="1"/>
  <c r="K34" i="1"/>
  <c r="L34" i="1" s="1"/>
  <c r="K10" i="1"/>
  <c r="L10" i="1" s="1"/>
  <c r="K993" i="1"/>
  <c r="L993" i="1" s="1"/>
  <c r="K981" i="1"/>
  <c r="L981" i="1" s="1"/>
  <c r="K957" i="1"/>
  <c r="L957" i="1" s="1"/>
  <c r="K945" i="1"/>
  <c r="L945" i="1" s="1"/>
  <c r="K933" i="1"/>
  <c r="L933" i="1" s="1"/>
  <c r="K921" i="1"/>
  <c r="L921" i="1" s="1"/>
  <c r="K9" i="1"/>
  <c r="L9" i="1" s="1"/>
  <c r="K415" i="1"/>
  <c r="L415" i="1" s="1"/>
  <c r="K391" i="1"/>
  <c r="L391" i="1" s="1"/>
  <c r="K367" i="1"/>
  <c r="L367" i="1" s="1"/>
  <c r="K343" i="1"/>
  <c r="L343" i="1" s="1"/>
  <c r="K319" i="1"/>
  <c r="L319" i="1" s="1"/>
  <c r="K283" i="1"/>
  <c r="L283" i="1" s="1"/>
  <c r="K259" i="1"/>
  <c r="L259" i="1" s="1"/>
  <c r="K247" i="1"/>
  <c r="L247" i="1" s="1"/>
  <c r="K223" i="1"/>
  <c r="L223" i="1" s="1"/>
  <c r="K199" i="1"/>
  <c r="L199" i="1" s="1"/>
  <c r="K175" i="1"/>
  <c r="L175" i="1" s="1"/>
  <c r="K151" i="1"/>
  <c r="L151" i="1" s="1"/>
  <c r="K127" i="1"/>
  <c r="L127" i="1" s="1"/>
  <c r="K103" i="1"/>
  <c r="L103" i="1" s="1"/>
  <c r="K79" i="1"/>
  <c r="L79" i="1" s="1"/>
  <c r="K55" i="1"/>
  <c r="L55" i="1" s="1"/>
  <c r="K31" i="1"/>
  <c r="L31" i="1" s="1"/>
  <c r="K7" i="1"/>
  <c r="L7" i="1" s="1"/>
  <c r="K439" i="1"/>
  <c r="L439" i="1" s="1"/>
  <c r="K427" i="1"/>
  <c r="L427" i="1" s="1"/>
  <c r="K403" i="1"/>
  <c r="L403" i="1" s="1"/>
  <c r="K379" i="1"/>
  <c r="L379" i="1" s="1"/>
  <c r="K355" i="1"/>
  <c r="L355" i="1" s="1"/>
  <c r="K331" i="1"/>
  <c r="L331" i="1" s="1"/>
  <c r="K307" i="1"/>
  <c r="L307" i="1" s="1"/>
  <c r="K295" i="1"/>
  <c r="L295" i="1" s="1"/>
  <c r="K271" i="1"/>
  <c r="L271" i="1" s="1"/>
  <c r="K235" i="1"/>
  <c r="L235" i="1" s="1"/>
  <c r="K211" i="1"/>
  <c r="L211" i="1" s="1"/>
  <c r="K187" i="1"/>
  <c r="L187" i="1" s="1"/>
  <c r="K163" i="1"/>
  <c r="L163" i="1" s="1"/>
  <c r="K139" i="1"/>
  <c r="L139" i="1" s="1"/>
  <c r="K115" i="1"/>
  <c r="L115" i="1" s="1"/>
  <c r="K91" i="1"/>
  <c r="L91" i="1" s="1"/>
  <c r="K67" i="1"/>
  <c r="L67" i="1" s="1"/>
  <c r="K43" i="1"/>
  <c r="L43" i="1" s="1"/>
  <c r="K19" i="1"/>
  <c r="L19" i="1" s="1"/>
  <c r="K2" i="1"/>
  <c r="L2" i="1" s="1"/>
  <c r="K990" i="1"/>
  <c r="L990" i="1" s="1"/>
  <c r="K978" i="1"/>
  <c r="L978" i="1" s="1"/>
  <c r="K966" i="1"/>
  <c r="L966" i="1" s="1"/>
  <c r="K954" i="1"/>
  <c r="L954" i="1" s="1"/>
  <c r="K942" i="1"/>
  <c r="L942" i="1" s="1"/>
  <c r="K930" i="1"/>
  <c r="L930" i="1" s="1"/>
  <c r="K918" i="1"/>
  <c r="L918" i="1" s="1"/>
  <c r="K906" i="1"/>
  <c r="L906" i="1" s="1"/>
  <c r="K894" i="1"/>
  <c r="L894" i="1" s="1"/>
  <c r="K882" i="1"/>
  <c r="L882" i="1" s="1"/>
  <c r="K870" i="1"/>
  <c r="L870" i="1" s="1"/>
  <c r="K858" i="1"/>
  <c r="L858" i="1" s="1"/>
  <c r="K846" i="1"/>
  <c r="L846" i="1" s="1"/>
  <c r="K834" i="1"/>
  <c r="L834" i="1" s="1"/>
  <c r="K822" i="1"/>
  <c r="L822" i="1" s="1"/>
  <c r="K810" i="1"/>
  <c r="L810" i="1" s="1"/>
  <c r="K798" i="1"/>
  <c r="L798" i="1" s="1"/>
  <c r="K786" i="1"/>
  <c r="L786" i="1" s="1"/>
  <c r="K774" i="1"/>
  <c r="L774" i="1" s="1"/>
  <c r="K762" i="1"/>
  <c r="L762" i="1" s="1"/>
  <c r="K750" i="1"/>
  <c r="L750" i="1" s="1"/>
  <c r="K738" i="1"/>
  <c r="L738" i="1" s="1"/>
  <c r="K726" i="1"/>
  <c r="L726" i="1" s="1"/>
  <c r="K714" i="1"/>
  <c r="L714" i="1" s="1"/>
  <c r="K702" i="1"/>
  <c r="L702" i="1" s="1"/>
  <c r="K690" i="1"/>
  <c r="L690" i="1" s="1"/>
  <c r="K678" i="1"/>
  <c r="L678" i="1" s="1"/>
  <c r="K666" i="1"/>
  <c r="L666" i="1" s="1"/>
  <c r="K654" i="1"/>
  <c r="L654" i="1" s="1"/>
  <c r="K642" i="1"/>
  <c r="L642" i="1" s="1"/>
  <c r="K630" i="1"/>
  <c r="L630" i="1" s="1"/>
  <c r="K618" i="1"/>
  <c r="L618" i="1" s="1"/>
  <c r="K606" i="1"/>
  <c r="L606" i="1" s="1"/>
  <c r="K594" i="1"/>
  <c r="L594" i="1" s="1"/>
  <c r="K582" i="1"/>
  <c r="L582" i="1" s="1"/>
  <c r="K570" i="1"/>
  <c r="L570" i="1" s="1"/>
  <c r="K558" i="1"/>
  <c r="L558" i="1" s="1"/>
  <c r="K546" i="1"/>
  <c r="L546" i="1" s="1"/>
  <c r="K534" i="1"/>
  <c r="L534" i="1" s="1"/>
  <c r="K522" i="1"/>
  <c r="L522" i="1" s="1"/>
  <c r="K510" i="1"/>
  <c r="L510" i="1" s="1"/>
  <c r="K498" i="1"/>
  <c r="L498" i="1" s="1"/>
  <c r="K486" i="1"/>
  <c r="L486" i="1" s="1"/>
  <c r="K474" i="1"/>
  <c r="L474" i="1" s="1"/>
  <c r="K462" i="1"/>
  <c r="L462" i="1" s="1"/>
  <c r="K450" i="1"/>
  <c r="L450" i="1" s="1"/>
  <c r="K438" i="1"/>
  <c r="L438" i="1" s="1"/>
  <c r="K426" i="1"/>
  <c r="L426" i="1" s="1"/>
  <c r="K414" i="1"/>
  <c r="L414" i="1" s="1"/>
  <c r="K402" i="1"/>
  <c r="L402" i="1" s="1"/>
  <c r="K390" i="1"/>
  <c r="L390" i="1" s="1"/>
  <c r="K378" i="1"/>
  <c r="L378" i="1" s="1"/>
  <c r="K366" i="1"/>
  <c r="L366" i="1" s="1"/>
  <c r="K354" i="1"/>
  <c r="L354" i="1" s="1"/>
  <c r="K342" i="1"/>
  <c r="L342" i="1" s="1"/>
  <c r="K330" i="1"/>
  <c r="L330" i="1" s="1"/>
  <c r="K318" i="1"/>
  <c r="L318" i="1" s="1"/>
  <c r="K306" i="1"/>
  <c r="L306" i="1" s="1"/>
  <c r="K294" i="1"/>
  <c r="L294" i="1" s="1"/>
  <c r="K282" i="1"/>
  <c r="L282" i="1" s="1"/>
  <c r="K270" i="1"/>
  <c r="L270" i="1" s="1"/>
  <c r="K258" i="1"/>
  <c r="L258" i="1" s="1"/>
  <c r="K246" i="1"/>
  <c r="L246" i="1" s="1"/>
  <c r="K234" i="1"/>
  <c r="L234" i="1" s="1"/>
  <c r="K222" i="1"/>
  <c r="L222" i="1" s="1"/>
  <c r="K210" i="1"/>
  <c r="L210" i="1" s="1"/>
  <c r="K198" i="1"/>
  <c r="L198" i="1" s="1"/>
  <c r="K186" i="1"/>
  <c r="L186" i="1" s="1"/>
  <c r="K174" i="1"/>
  <c r="L174" i="1" s="1"/>
  <c r="K162" i="1"/>
  <c r="L162" i="1" s="1"/>
  <c r="K150" i="1"/>
  <c r="L150" i="1" s="1"/>
  <c r="K138" i="1"/>
  <c r="L138" i="1" s="1"/>
  <c r="K126" i="1"/>
  <c r="L126" i="1" s="1"/>
  <c r="K114" i="1"/>
  <c r="L114" i="1" s="1"/>
  <c r="K102" i="1"/>
  <c r="L102" i="1" s="1"/>
  <c r="K90" i="1"/>
  <c r="L90" i="1" s="1"/>
  <c r="K78" i="1"/>
  <c r="L78" i="1" s="1"/>
  <c r="K66" i="1"/>
  <c r="L66" i="1" s="1"/>
  <c r="K54" i="1"/>
  <c r="L54" i="1" s="1"/>
  <c r="K42" i="1"/>
  <c r="L42" i="1" s="1"/>
  <c r="K30" i="1"/>
  <c r="L30" i="1" s="1"/>
  <c r="K18" i="1"/>
  <c r="L18" i="1" s="1"/>
  <c r="K6" i="1"/>
  <c r="L6" i="1" s="1"/>
  <c r="K989" i="1"/>
  <c r="L989" i="1" s="1"/>
  <c r="K5" i="1"/>
  <c r="L5" i="1" s="1"/>
  <c r="K997" i="1"/>
  <c r="L997" i="1" s="1"/>
  <c r="K985" i="1"/>
  <c r="L985" i="1" s="1"/>
  <c r="K973" i="1"/>
  <c r="L973" i="1" s="1"/>
  <c r="K961" i="1"/>
  <c r="L961" i="1" s="1"/>
  <c r="K949" i="1"/>
  <c r="L949" i="1" s="1"/>
  <c r="K937" i="1"/>
  <c r="L937" i="1" s="1"/>
  <c r="K925" i="1"/>
  <c r="L925" i="1" s="1"/>
  <c r="K913" i="1"/>
  <c r="L913" i="1" s="1"/>
  <c r="K901" i="1"/>
  <c r="L901" i="1" s="1"/>
  <c r="K889" i="1"/>
  <c r="L889" i="1" s="1"/>
  <c r="K877" i="1"/>
  <c r="L877" i="1" s="1"/>
  <c r="K865" i="1"/>
  <c r="L865" i="1" s="1"/>
  <c r="K853" i="1"/>
  <c r="L853" i="1" s="1"/>
  <c r="K841" i="1"/>
  <c r="L841" i="1" s="1"/>
  <c r="K829" i="1"/>
  <c r="L829" i="1" s="1"/>
  <c r="K817" i="1"/>
  <c r="L817" i="1" s="1"/>
  <c r="K805" i="1"/>
  <c r="L805" i="1" s="1"/>
  <c r="K793" i="1"/>
  <c r="L793" i="1" s="1"/>
  <c r="K781" i="1"/>
  <c r="L781" i="1" s="1"/>
  <c r="K769" i="1"/>
  <c r="L769" i="1" s="1"/>
  <c r="K757" i="1"/>
  <c r="L757" i="1" s="1"/>
  <c r="K745" i="1"/>
  <c r="L745" i="1" s="1"/>
  <c r="K733" i="1"/>
  <c r="L733" i="1" s="1"/>
  <c r="K721" i="1"/>
  <c r="L721" i="1" s="1"/>
  <c r="K709" i="1"/>
  <c r="L709" i="1" s="1"/>
  <c r="K697" i="1"/>
  <c r="L697" i="1" s="1"/>
  <c r="K685" i="1"/>
  <c r="L685" i="1" s="1"/>
  <c r="K673" i="1"/>
  <c r="L673" i="1" s="1"/>
  <c r="K661" i="1"/>
  <c r="L661" i="1" s="1"/>
  <c r="K649" i="1"/>
  <c r="L649" i="1" s="1"/>
  <c r="K637" i="1"/>
  <c r="L637" i="1" s="1"/>
  <c r="K625" i="1"/>
  <c r="L625" i="1" s="1"/>
  <c r="K613" i="1"/>
  <c r="L613" i="1" s="1"/>
  <c r="K601" i="1"/>
  <c r="L601" i="1" s="1"/>
  <c r="K589" i="1"/>
  <c r="L589" i="1" s="1"/>
  <c r="K577" i="1"/>
  <c r="L577" i="1" s="1"/>
  <c r="K565" i="1"/>
  <c r="L565" i="1" s="1"/>
  <c r="K553" i="1"/>
  <c r="L553" i="1" s="1"/>
  <c r="K541" i="1"/>
  <c r="L541" i="1" s="1"/>
  <c r="K529" i="1"/>
  <c r="L529" i="1" s="1"/>
  <c r="K517" i="1"/>
  <c r="L517" i="1" s="1"/>
  <c r="K505" i="1"/>
  <c r="L505" i="1" s="1"/>
  <c r="K493" i="1"/>
  <c r="L493" i="1" s="1"/>
  <c r="K481" i="1"/>
  <c r="L481" i="1" s="1"/>
  <c r="K469" i="1"/>
  <c r="L469" i="1" s="1"/>
  <c r="K457" i="1"/>
  <c r="L457" i="1" s="1"/>
  <c r="K445" i="1"/>
  <c r="L445" i="1" s="1"/>
  <c r="K433" i="1"/>
  <c r="L433" i="1" s="1"/>
  <c r="K421" i="1"/>
  <c r="L421" i="1" s="1"/>
  <c r="K409" i="1"/>
  <c r="L409" i="1" s="1"/>
  <c r="K397" i="1"/>
  <c r="L397" i="1" s="1"/>
  <c r="K385" i="1"/>
  <c r="L385" i="1" s="1"/>
  <c r="K373" i="1"/>
  <c r="L373" i="1" s="1"/>
  <c r="K361" i="1"/>
  <c r="L361" i="1" s="1"/>
  <c r="K349" i="1"/>
  <c r="L349" i="1" s="1"/>
  <c r="K337" i="1"/>
  <c r="L337" i="1" s="1"/>
  <c r="K325" i="1"/>
  <c r="L325" i="1" s="1"/>
  <c r="K313" i="1"/>
  <c r="L313" i="1" s="1"/>
  <c r="K301" i="1"/>
  <c r="L301" i="1" s="1"/>
  <c r="K289" i="1"/>
  <c r="L289" i="1" s="1"/>
  <c r="K277" i="1"/>
  <c r="L277" i="1" s="1"/>
  <c r="K265" i="1"/>
  <c r="L265" i="1" s="1"/>
  <c r="K253" i="1"/>
  <c r="L253" i="1" s="1"/>
  <c r="K241" i="1"/>
  <c r="L241" i="1" s="1"/>
  <c r="K229" i="1"/>
  <c r="L229" i="1" s="1"/>
  <c r="K217" i="1"/>
  <c r="L217" i="1" s="1"/>
  <c r="K205" i="1"/>
  <c r="L205" i="1" s="1"/>
  <c r="K193" i="1"/>
  <c r="L193" i="1" s="1"/>
  <c r="K181" i="1"/>
  <c r="L181" i="1" s="1"/>
  <c r="K169" i="1"/>
  <c r="L169" i="1" s="1"/>
  <c r="K157" i="1"/>
  <c r="L157" i="1" s="1"/>
  <c r="K145" i="1"/>
  <c r="L145" i="1" s="1"/>
  <c r="K133" i="1"/>
  <c r="L133" i="1" s="1"/>
  <c r="K121" i="1"/>
  <c r="L121" i="1" s="1"/>
  <c r="K109" i="1"/>
  <c r="L109" i="1" s="1"/>
  <c r="K97" i="1"/>
  <c r="L97" i="1" s="1"/>
  <c r="K85" i="1"/>
  <c r="L85" i="1" s="1"/>
  <c r="K73" i="1"/>
  <c r="L73" i="1" s="1"/>
  <c r="K61" i="1"/>
  <c r="L61" i="1" s="1"/>
  <c r="K49" i="1"/>
  <c r="L49" i="1" s="1"/>
  <c r="K37" i="1"/>
  <c r="L37" i="1" s="1"/>
  <c r="K25" i="1"/>
  <c r="L25" i="1" s="1"/>
  <c r="K13" i="1"/>
  <c r="L13" i="1" s="1"/>
  <c r="K540" i="1"/>
  <c r="L540" i="1" s="1"/>
  <c r="K528" i="1"/>
  <c r="L528" i="1" s="1"/>
  <c r="K516" i="1"/>
  <c r="L516" i="1" s="1"/>
  <c r="K504" i="1"/>
  <c r="L504" i="1" s="1"/>
  <c r="K492" i="1"/>
  <c r="L492" i="1" s="1"/>
  <c r="K480" i="1"/>
  <c r="L480" i="1" s="1"/>
  <c r="K468" i="1"/>
  <c r="L468" i="1" s="1"/>
  <c r="K456" i="1"/>
  <c r="L456" i="1" s="1"/>
  <c r="K444" i="1"/>
  <c r="L444" i="1" s="1"/>
  <c r="K432" i="1"/>
  <c r="L432" i="1" s="1"/>
  <c r="K420" i="1"/>
  <c r="L420" i="1" s="1"/>
  <c r="K408" i="1"/>
  <c r="L408" i="1" s="1"/>
  <c r="K396" i="1"/>
  <c r="L396" i="1" s="1"/>
  <c r="K384" i="1"/>
  <c r="L384" i="1" s="1"/>
  <c r="K372" i="1"/>
  <c r="L372" i="1" s="1"/>
  <c r="K360" i="1"/>
  <c r="L360" i="1" s="1"/>
  <c r="K348" i="1"/>
  <c r="L348" i="1" s="1"/>
  <c r="K336" i="1"/>
  <c r="L336" i="1" s="1"/>
  <c r="K324" i="1"/>
  <c r="L324" i="1" s="1"/>
  <c r="K312" i="1"/>
  <c r="L312" i="1" s="1"/>
  <c r="K300" i="1"/>
  <c r="L300" i="1" s="1"/>
  <c r="K288" i="1"/>
  <c r="L288" i="1" s="1"/>
  <c r="K276" i="1"/>
  <c r="L276" i="1" s="1"/>
  <c r="K264" i="1"/>
  <c r="L264" i="1" s="1"/>
  <c r="K252" i="1"/>
  <c r="L252" i="1" s="1"/>
  <c r="K240" i="1"/>
  <c r="L240" i="1" s="1"/>
  <c r="K228" i="1"/>
  <c r="L228" i="1" s="1"/>
  <c r="K216" i="1"/>
  <c r="L216" i="1" s="1"/>
  <c r="K204" i="1"/>
  <c r="L204" i="1" s="1"/>
  <c r="K192" i="1"/>
  <c r="L192" i="1" s="1"/>
  <c r="K180" i="1"/>
  <c r="L180" i="1" s="1"/>
  <c r="K168" i="1"/>
  <c r="L168" i="1" s="1"/>
  <c r="K156" i="1"/>
  <c r="L156" i="1" s="1"/>
  <c r="K144" i="1"/>
  <c r="L144" i="1" s="1"/>
  <c r="K132" i="1"/>
  <c r="L132" i="1" s="1"/>
  <c r="K120" i="1"/>
  <c r="L120" i="1" s="1"/>
  <c r="K108" i="1"/>
  <c r="L108" i="1" s="1"/>
  <c r="K96" i="1"/>
  <c r="L96" i="1" s="1"/>
  <c r="K84" i="1"/>
  <c r="L84" i="1" s="1"/>
  <c r="K72" i="1"/>
  <c r="L72" i="1" s="1"/>
  <c r="K60" i="1"/>
  <c r="L60" i="1" s="1"/>
  <c r="K48" i="1"/>
  <c r="L48" i="1" s="1"/>
  <c r="K36" i="1"/>
  <c r="L36" i="1" s="1"/>
  <c r="K24" i="1"/>
  <c r="L24" i="1" s="1"/>
  <c r="K12" i="1"/>
  <c r="L12" i="1" s="1"/>
  <c r="K11" i="1"/>
  <c r="L11" i="1" s="1"/>
  <c r="N91" i="4" l="1"/>
  <c r="N9" i="4"/>
  <c r="N163" i="4"/>
  <c r="M138" i="4"/>
  <c r="N2" i="4"/>
  <c r="M2" i="4"/>
  <c r="N150" i="4"/>
  <c r="N213" i="4"/>
  <c r="N251" i="4"/>
  <c r="N347" i="4"/>
  <c r="N395" i="4"/>
  <c r="N96" i="4"/>
  <c r="N12" i="4"/>
  <c r="N60" i="4"/>
  <c r="N108" i="4"/>
  <c r="N204" i="4"/>
  <c r="N252" i="4"/>
  <c r="N25" i="4"/>
  <c r="N97" i="4"/>
  <c r="N326" i="4"/>
  <c r="N128" i="4"/>
  <c r="M126" i="4"/>
  <c r="N86" i="4"/>
  <c r="M80" i="4"/>
  <c r="N398" i="4"/>
  <c r="N380" i="4"/>
  <c r="N285" i="4"/>
  <c r="N416" i="4"/>
  <c r="N203" i="4"/>
  <c r="N174" i="4"/>
  <c r="N270" i="4"/>
  <c r="N57" i="4"/>
  <c r="N102" i="4"/>
  <c r="N58" i="4"/>
  <c r="N321" i="4"/>
  <c r="N429" i="4"/>
  <c r="N378" i="4"/>
  <c r="N34" i="4"/>
  <c r="N410" i="4"/>
  <c r="N162" i="4"/>
  <c r="N74" i="4"/>
  <c r="N129" i="4"/>
  <c r="M18" i="4"/>
  <c r="N338" i="4"/>
  <c r="N54" i="4"/>
  <c r="N374" i="4"/>
  <c r="N7" i="4"/>
  <c r="N349" i="4"/>
  <c r="N229" i="4"/>
  <c r="N404" i="4"/>
  <c r="N136" i="4"/>
  <c r="N208" i="4"/>
  <c r="N41" i="4"/>
  <c r="N113" i="4"/>
  <c r="N151" i="4"/>
  <c r="N79" i="4"/>
  <c r="N304" i="4"/>
  <c r="N376" i="4"/>
  <c r="N14" i="4"/>
  <c r="N62" i="4"/>
  <c r="N3" i="4"/>
  <c r="N255" i="4"/>
  <c r="N258" i="4"/>
  <c r="N366" i="4"/>
  <c r="N296" i="4"/>
  <c r="N45" i="4"/>
  <c r="N238" i="4"/>
  <c r="N47" i="4"/>
  <c r="N350" i="4"/>
  <c r="N351" i="4"/>
  <c r="N192" i="4"/>
  <c r="N240" i="4"/>
  <c r="N336" i="4"/>
  <c r="N66" i="4"/>
  <c r="N8" i="4"/>
  <c r="N127" i="4"/>
  <c r="N142" i="4"/>
  <c r="N250" i="4"/>
  <c r="N104" i="4"/>
  <c r="N186" i="4"/>
  <c r="M176" i="4"/>
  <c r="N158" i="4"/>
  <c r="N397" i="4"/>
  <c r="N133" i="4"/>
  <c r="N115" i="4"/>
  <c r="N272" i="4"/>
  <c r="N106" i="4"/>
  <c r="N24" i="4"/>
  <c r="N61" i="4"/>
  <c r="N362" i="4"/>
  <c r="N194" i="4"/>
  <c r="N428" i="4"/>
  <c r="N33" i="4"/>
  <c r="N20" i="4"/>
  <c r="N100" i="4"/>
  <c r="N172" i="4"/>
  <c r="N5" i="4"/>
  <c r="N77" i="4"/>
  <c r="N149" i="4"/>
  <c r="N221" i="4"/>
  <c r="N293" i="4"/>
  <c r="N365" i="4"/>
  <c r="N139" i="4"/>
  <c r="N268" i="4"/>
  <c r="N340" i="4"/>
  <c r="N412" i="4"/>
  <c r="N282" i="4"/>
  <c r="N390" i="4"/>
  <c r="N199" i="4"/>
  <c r="N247" i="4"/>
  <c r="N295" i="4"/>
  <c r="N343" i="4"/>
  <c r="N391" i="4"/>
  <c r="N320" i="4"/>
  <c r="N386" i="4"/>
  <c r="N69" i="4"/>
  <c r="N345" i="4"/>
  <c r="N154" i="4"/>
  <c r="N262" i="4"/>
  <c r="N370" i="4"/>
  <c r="N119" i="4"/>
  <c r="N277" i="4"/>
  <c r="N72" i="4"/>
  <c r="N216" i="4"/>
  <c r="N301" i="4"/>
  <c r="N236" i="4"/>
  <c r="N32" i="4"/>
  <c r="M224" i="4"/>
  <c r="N302" i="4"/>
  <c r="N131" i="4"/>
  <c r="N421" i="4"/>
  <c r="N49" i="4"/>
  <c r="N217" i="4"/>
  <c r="N361" i="4"/>
  <c r="N114" i="4"/>
  <c r="N55" i="4"/>
  <c r="N6" i="4"/>
  <c r="N68" i="4"/>
  <c r="N248" i="4"/>
  <c r="N205" i="4"/>
  <c r="N36" i="4"/>
  <c r="N84" i="4"/>
  <c r="N132" i="4"/>
  <c r="N180" i="4"/>
  <c r="N276" i="4"/>
  <c r="N324" i="4"/>
  <c r="N103" i="4"/>
  <c r="N266" i="4"/>
  <c r="N67" i="4"/>
  <c r="N21" i="4"/>
  <c r="N42" i="4"/>
  <c r="N122" i="4"/>
  <c r="N16" i="4"/>
  <c r="N64" i="4"/>
  <c r="N78" i="4"/>
  <c r="N43" i="4"/>
  <c r="N198" i="4"/>
  <c r="N306" i="4"/>
  <c r="N414" i="4"/>
  <c r="N99" i="4"/>
  <c r="N375" i="4"/>
  <c r="N87" i="4"/>
  <c r="N267" i="4"/>
  <c r="N75" i="4"/>
  <c r="N399" i="4"/>
  <c r="N93" i="4"/>
  <c r="N309" i="4"/>
  <c r="N387" i="4"/>
  <c r="N182" i="4"/>
  <c r="N126" i="4"/>
  <c r="N185" i="4"/>
  <c r="N257" i="4"/>
  <c r="N329" i="4"/>
  <c r="N401" i="4"/>
  <c r="N30" i="4"/>
  <c r="N223" i="4"/>
  <c r="N271" i="4"/>
  <c r="N319" i="4"/>
  <c r="N367" i="4"/>
  <c r="N415" i="4"/>
  <c r="N153" i="4"/>
  <c r="N261" i="4"/>
  <c r="N369" i="4"/>
  <c r="N95" i="4"/>
  <c r="N230" i="4"/>
  <c r="N90" i="4"/>
  <c r="N46" i="4"/>
  <c r="N107" i="4"/>
  <c r="N433" i="4"/>
  <c r="N19" i="4"/>
  <c r="N175" i="4"/>
  <c r="N152" i="4"/>
  <c r="N308" i="4"/>
  <c r="N176" i="4"/>
  <c r="N98" i="4"/>
  <c r="N411" i="4"/>
  <c r="N323" i="4"/>
  <c r="N183" i="4"/>
  <c r="N168" i="4"/>
  <c r="N224" i="4"/>
  <c r="N4" i="4"/>
  <c r="N52" i="4"/>
  <c r="N112" i="4"/>
  <c r="N184" i="4"/>
  <c r="N17" i="4"/>
  <c r="N89" i="4"/>
  <c r="N161" i="4"/>
  <c r="N233" i="4"/>
  <c r="N305" i="4"/>
  <c r="N377" i="4"/>
  <c r="N280" i="4"/>
  <c r="N352" i="4"/>
  <c r="N424" i="4"/>
  <c r="N51" i="4"/>
  <c r="N315" i="4"/>
  <c r="N27" i="4"/>
  <c r="N219" i="4"/>
  <c r="N423" i="4"/>
  <c r="N434" i="4"/>
  <c r="N327" i="4"/>
  <c r="N81" i="4"/>
  <c r="N189" i="4"/>
  <c r="N297" i="4"/>
  <c r="N405" i="4"/>
  <c r="N274" i="4"/>
  <c r="N23" i="4"/>
  <c r="N83" i="4"/>
  <c r="N227" i="4"/>
  <c r="N371" i="4"/>
  <c r="N207" i="4"/>
  <c r="N121" i="4"/>
  <c r="N303" i="4"/>
  <c r="N140" i="4"/>
  <c r="N138" i="4"/>
  <c r="N234" i="4"/>
  <c r="N214" i="4"/>
  <c r="N430" i="4"/>
  <c r="N179" i="4"/>
  <c r="N419" i="4"/>
  <c r="N120" i="4"/>
  <c r="N312" i="4"/>
  <c r="N372" i="4"/>
  <c r="N146" i="4"/>
  <c r="N110" i="4"/>
  <c r="M22" i="4"/>
  <c r="N332" i="4"/>
  <c r="N294" i="4"/>
  <c r="N402" i="4"/>
  <c r="N211" i="4"/>
  <c r="N259" i="4"/>
  <c r="N307" i="4"/>
  <c r="N355" i="4"/>
  <c r="N403" i="4"/>
  <c r="N85" i="4"/>
  <c r="N392" i="4"/>
  <c r="N141" i="4"/>
  <c r="N249" i="4"/>
  <c r="N357" i="4"/>
  <c r="N166" i="4"/>
  <c r="N382" i="4"/>
  <c r="N35" i="4"/>
  <c r="N384" i="4"/>
  <c r="N241" i="4"/>
  <c r="N385" i="4"/>
  <c r="N170" i="4"/>
  <c r="N278" i="4"/>
  <c r="N260" i="4"/>
  <c r="N31" i="4"/>
  <c r="N38" i="4"/>
  <c r="N342" i="4"/>
  <c r="N237" i="4"/>
  <c r="N322" i="4"/>
  <c r="N275" i="4"/>
  <c r="N264" i="4"/>
  <c r="N254" i="4"/>
  <c r="N50" i="4"/>
  <c r="N124" i="4"/>
  <c r="N196" i="4"/>
  <c r="N29" i="4"/>
  <c r="N101" i="4"/>
  <c r="N173" i="4"/>
  <c r="N245" i="4"/>
  <c r="N317" i="4"/>
  <c r="N389" i="4"/>
  <c r="N292" i="4"/>
  <c r="N364" i="4"/>
  <c r="N425" i="4"/>
  <c r="N171" i="4"/>
  <c r="N246" i="4"/>
  <c r="N354" i="4"/>
  <c r="N344" i="4"/>
  <c r="N201" i="4"/>
  <c r="N417" i="4"/>
  <c r="N226" i="4"/>
  <c r="N334" i="4"/>
  <c r="N143" i="4"/>
  <c r="N287" i="4"/>
  <c r="N431" i="4"/>
  <c r="N279" i="4"/>
  <c r="N228" i="4"/>
  <c r="N396" i="4"/>
  <c r="N111" i="4"/>
  <c r="N373" i="4"/>
  <c r="N70" i="4"/>
  <c r="N118" i="4"/>
  <c r="N178" i="4"/>
  <c r="N286" i="4"/>
  <c r="N394" i="4"/>
  <c r="N422" i="4"/>
  <c r="N191" i="4"/>
  <c r="N239" i="4"/>
  <c r="N335" i="4"/>
  <c r="N383" i="4"/>
  <c r="N73" i="4"/>
  <c r="N265" i="4"/>
  <c r="N409" i="4"/>
  <c r="N290" i="4"/>
  <c r="N157" i="4"/>
  <c r="N92" i="4"/>
  <c r="N284" i="4"/>
  <c r="N37" i="4"/>
  <c r="N356" i="4"/>
  <c r="N105" i="4"/>
  <c r="N130" i="4"/>
  <c r="N346" i="4"/>
  <c r="N48" i="4"/>
  <c r="N144" i="4"/>
  <c r="N288" i="4"/>
  <c r="N13" i="4"/>
  <c r="N145" i="4"/>
  <c r="N18" i="4"/>
  <c r="M163" i="4"/>
  <c r="N408" i="4"/>
  <c r="N289" i="4"/>
  <c r="N206" i="4"/>
  <c r="N314" i="4"/>
  <c r="N164" i="4"/>
  <c r="N181" i="4"/>
  <c r="N28" i="4"/>
  <c r="N76" i="4"/>
  <c r="N148" i="4"/>
  <c r="N220" i="4"/>
  <c r="N53" i="4"/>
  <c r="N125" i="4"/>
  <c r="N197" i="4"/>
  <c r="N269" i="4"/>
  <c r="N341" i="4"/>
  <c r="N413" i="4"/>
  <c r="N325" i="4"/>
  <c r="N244" i="4"/>
  <c r="N316" i="4"/>
  <c r="N388" i="4"/>
  <c r="N210" i="4"/>
  <c r="N318" i="4"/>
  <c r="N426" i="4"/>
  <c r="N159" i="4"/>
  <c r="N123" i="4"/>
  <c r="N291" i="4"/>
  <c r="N147" i="4"/>
  <c r="N273" i="4"/>
  <c r="N109" i="4"/>
  <c r="N82" i="4"/>
  <c r="N190" i="4"/>
  <c r="N298" i="4"/>
  <c r="N406" i="4"/>
  <c r="N59" i="4"/>
  <c r="N155" i="4"/>
  <c r="N299" i="4"/>
  <c r="N348" i="4"/>
  <c r="N420" i="4"/>
  <c r="N116" i="4"/>
  <c r="N56" i="4"/>
  <c r="N187" i="4"/>
  <c r="N235" i="4"/>
  <c r="N283" i="4"/>
  <c r="N331" i="4"/>
  <c r="N379" i="4"/>
  <c r="N427" i="4"/>
  <c r="N165" i="4"/>
  <c r="N381" i="4"/>
  <c r="N253" i="4"/>
  <c r="N358" i="4"/>
  <c r="N169" i="4"/>
  <c r="N313" i="4"/>
  <c r="N218" i="4"/>
  <c r="N80" i="4"/>
  <c r="N26" i="4"/>
  <c r="N88" i="4"/>
  <c r="N160" i="4"/>
  <c r="N232" i="4"/>
  <c r="N65" i="4"/>
  <c r="N137" i="4"/>
  <c r="N209" i="4"/>
  <c r="N281" i="4"/>
  <c r="N353" i="4"/>
  <c r="N256" i="4"/>
  <c r="N328" i="4"/>
  <c r="N400" i="4"/>
  <c r="N39" i="4"/>
  <c r="N339" i="4"/>
  <c r="N368" i="4"/>
  <c r="N225" i="4"/>
  <c r="N333" i="4"/>
  <c r="N202" i="4"/>
  <c r="N418" i="4"/>
  <c r="N215" i="4"/>
  <c r="N359" i="4"/>
  <c r="N63" i="4"/>
  <c r="N435" i="4"/>
  <c r="N156" i="4"/>
  <c r="N300" i="4"/>
  <c r="N360" i="4"/>
  <c r="N432" i="4"/>
  <c r="N134" i="4"/>
  <c r="N212" i="4"/>
  <c r="N188" i="4"/>
  <c r="N22" i="4"/>
  <c r="N40" i="4"/>
  <c r="N200" i="4"/>
  <c r="N222" i="4"/>
  <c r="N330" i="4"/>
  <c r="N15" i="4"/>
  <c r="N243" i="4"/>
  <c r="N135" i="4"/>
  <c r="N363" i="4"/>
  <c r="N231" i="4"/>
  <c r="N117" i="4"/>
  <c r="N177" i="4"/>
  <c r="N393" i="4"/>
  <c r="N94" i="4"/>
  <c r="N310" i="4"/>
  <c r="N11" i="4"/>
  <c r="N71" i="4"/>
  <c r="N167" i="4"/>
  <c r="N263" i="4"/>
  <c r="N311" i="4"/>
  <c r="N407" i="4"/>
  <c r="N193" i="4"/>
  <c r="N337" i="4"/>
  <c r="N195" i="4"/>
  <c r="N242" i="4"/>
  <c r="N44" i="4"/>
  <c r="N10" i="4"/>
  <c r="M150" i="4"/>
  <c r="M46" i="4"/>
  <c r="M162" i="4"/>
  <c r="M54" i="4"/>
  <c r="M248" i="4"/>
  <c r="M410" i="4"/>
  <c r="M67" i="4"/>
  <c r="M30" i="4"/>
  <c r="O30" i="4" s="1"/>
  <c r="M78" i="4"/>
  <c r="M174" i="4"/>
  <c r="O174" i="4" s="1"/>
  <c r="M139" i="4"/>
  <c r="M19" i="4"/>
  <c r="O19" i="4" s="1"/>
  <c r="M8" i="4"/>
  <c r="M33" i="4"/>
  <c r="M32" i="4"/>
  <c r="M6" i="4"/>
  <c r="M89" i="4"/>
  <c r="M58" i="4"/>
  <c r="M352" i="4"/>
  <c r="M374" i="4"/>
  <c r="M315" i="4"/>
  <c r="M327" i="4"/>
  <c r="O327" i="4" s="1"/>
  <c r="M405" i="4"/>
  <c r="M110" i="4"/>
  <c r="M332" i="4"/>
  <c r="M205" i="4"/>
  <c r="M294" i="4"/>
  <c r="M402" i="4"/>
  <c r="M211" i="4"/>
  <c r="M259" i="4"/>
  <c r="M307" i="4"/>
  <c r="M355" i="4"/>
  <c r="M403" i="4"/>
  <c r="M85" i="4"/>
  <c r="M392" i="4"/>
  <c r="M141" i="4"/>
  <c r="M249" i="4"/>
  <c r="M357" i="4"/>
  <c r="M166" i="4"/>
  <c r="M382" i="4"/>
  <c r="M362" i="4"/>
  <c r="M35" i="4"/>
  <c r="M36" i="4"/>
  <c r="M84" i="4"/>
  <c r="M132" i="4"/>
  <c r="M180" i="4"/>
  <c r="M276" i="4"/>
  <c r="M324" i="4"/>
  <c r="M384" i="4"/>
  <c r="O384" i="4" s="1"/>
  <c r="M241" i="4"/>
  <c r="M385" i="4"/>
  <c r="M170" i="4"/>
  <c r="M278" i="4"/>
  <c r="M260" i="4"/>
  <c r="M31" i="4"/>
  <c r="M42" i="4"/>
  <c r="O42" i="4" s="1"/>
  <c r="M186" i="4"/>
  <c r="O186" i="4" s="1"/>
  <c r="M151" i="4"/>
  <c r="M308" i="4"/>
  <c r="M184" i="4"/>
  <c r="M280" i="4"/>
  <c r="M51" i="4"/>
  <c r="M297" i="4"/>
  <c r="M83" i="4"/>
  <c r="M227" i="4"/>
  <c r="M371" i="4"/>
  <c r="M50" i="4"/>
  <c r="M124" i="4"/>
  <c r="M196" i="4"/>
  <c r="M29" i="4"/>
  <c r="M101" i="4"/>
  <c r="M173" i="4"/>
  <c r="M245" i="4"/>
  <c r="M317" i="4"/>
  <c r="M389" i="4"/>
  <c r="M292" i="4"/>
  <c r="M364" i="4"/>
  <c r="M425" i="4"/>
  <c r="M171" i="4"/>
  <c r="M349" i="4"/>
  <c r="M246" i="4"/>
  <c r="M354" i="4"/>
  <c r="M229" i="4"/>
  <c r="M344" i="4"/>
  <c r="M201" i="4"/>
  <c r="M417" i="4"/>
  <c r="M226" i="4"/>
  <c r="M334" i="4"/>
  <c r="M143" i="4"/>
  <c r="M287" i="4"/>
  <c r="M431" i="4"/>
  <c r="M279" i="4"/>
  <c r="M266" i="4"/>
  <c r="M228" i="4"/>
  <c r="M396" i="4"/>
  <c r="M230" i="4"/>
  <c r="M7" i="4"/>
  <c r="O7" i="4" s="1"/>
  <c r="M380" i="4"/>
  <c r="M434" i="4"/>
  <c r="M274" i="4"/>
  <c r="M16" i="4"/>
  <c r="M64" i="4"/>
  <c r="M198" i="4"/>
  <c r="M306" i="4"/>
  <c r="M414" i="4"/>
  <c r="M99" i="4"/>
  <c r="M375" i="4"/>
  <c r="M87" i="4"/>
  <c r="M267" i="4"/>
  <c r="M373" i="4"/>
  <c r="M75" i="4"/>
  <c r="M399" i="4"/>
  <c r="M93" i="4"/>
  <c r="M309" i="4"/>
  <c r="M70" i="4"/>
  <c r="M118" i="4"/>
  <c r="M178" i="4"/>
  <c r="M286" i="4"/>
  <c r="M394" i="4"/>
  <c r="M422" i="4"/>
  <c r="O422" i="4" s="1"/>
  <c r="M191" i="4"/>
  <c r="O191" i="4" s="1"/>
  <c r="M239" i="4"/>
  <c r="M335" i="4"/>
  <c r="M383" i="4"/>
  <c r="O383" i="4" s="1"/>
  <c r="M73" i="4"/>
  <c r="M265" i="4"/>
  <c r="M409" i="4"/>
  <c r="M387" i="4"/>
  <c r="M182" i="4"/>
  <c r="M290" i="4"/>
  <c r="M157" i="4"/>
  <c r="O157" i="4" s="1"/>
  <c r="M92" i="4"/>
  <c r="M284" i="4"/>
  <c r="M66" i="4"/>
  <c r="M175" i="4"/>
  <c r="M404" i="4"/>
  <c r="O404" i="4" s="1"/>
  <c r="M52" i="4"/>
  <c r="M161" i="4"/>
  <c r="M423" i="4"/>
  <c r="M140" i="4"/>
  <c r="M136" i="4"/>
  <c r="M208" i="4"/>
  <c r="M41" i="4"/>
  <c r="O41" i="4" s="1"/>
  <c r="M113" i="4"/>
  <c r="M185" i="4"/>
  <c r="M257" i="4"/>
  <c r="M329" i="4"/>
  <c r="M401" i="4"/>
  <c r="M37" i="4"/>
  <c r="M304" i="4"/>
  <c r="M376" i="4"/>
  <c r="M356" i="4"/>
  <c r="M223" i="4"/>
  <c r="O223" i="4" s="1"/>
  <c r="M271" i="4"/>
  <c r="O271" i="4" s="1"/>
  <c r="M319" i="4"/>
  <c r="O319" i="4" s="1"/>
  <c r="M367" i="4"/>
  <c r="O367" i="4" s="1"/>
  <c r="M415" i="4"/>
  <c r="O415" i="4" s="1"/>
  <c r="M105" i="4"/>
  <c r="M153" i="4"/>
  <c r="O153" i="4" s="1"/>
  <c r="M261" i="4"/>
  <c r="M369" i="4"/>
  <c r="M130" i="4"/>
  <c r="M346" i="4"/>
  <c r="M95" i="4"/>
  <c r="M48" i="4"/>
  <c r="M144" i="4"/>
  <c r="M288" i="4"/>
  <c r="M13" i="4"/>
  <c r="M145" i="4"/>
  <c r="M43" i="4"/>
  <c r="M428" i="4"/>
  <c r="M17" i="4"/>
  <c r="O17" i="4" s="1"/>
  <c r="M14" i="4"/>
  <c r="M62" i="4"/>
  <c r="M181" i="4"/>
  <c r="M3" i="4"/>
  <c r="M255" i="4"/>
  <c r="M258" i="4"/>
  <c r="M366" i="4"/>
  <c r="M296" i="4"/>
  <c r="M416" i="4"/>
  <c r="M45" i="4"/>
  <c r="M213" i="4"/>
  <c r="M321" i="4"/>
  <c r="M429" i="4"/>
  <c r="M238" i="4"/>
  <c r="M47" i="4"/>
  <c r="M107" i="4"/>
  <c r="M203" i="4"/>
  <c r="O203" i="4" s="1"/>
  <c r="M251" i="4"/>
  <c r="O251" i="4" s="1"/>
  <c r="M347" i="4"/>
  <c r="O347" i="4" s="1"/>
  <c r="M395" i="4"/>
  <c r="O395" i="4" s="1"/>
  <c r="M350" i="4"/>
  <c r="O350" i="4" s="1"/>
  <c r="M351" i="4"/>
  <c r="M96" i="4"/>
  <c r="M192" i="4"/>
  <c r="M240" i="4"/>
  <c r="M336" i="4"/>
  <c r="M408" i="4"/>
  <c r="M289" i="4"/>
  <c r="M433" i="4"/>
  <c r="M206" i="4"/>
  <c r="M314" i="4"/>
  <c r="M164" i="4"/>
  <c r="M90" i="4"/>
  <c r="M55" i="4"/>
  <c r="M20" i="4"/>
  <c r="M9" i="4"/>
  <c r="M377" i="4"/>
  <c r="M27" i="4"/>
  <c r="M28" i="4"/>
  <c r="M76" i="4"/>
  <c r="M148" i="4"/>
  <c r="M220" i="4"/>
  <c r="M53" i="4"/>
  <c r="M125" i="4"/>
  <c r="M197" i="4"/>
  <c r="O197" i="4" s="1"/>
  <c r="M269" i="4"/>
  <c r="M341" i="4"/>
  <c r="M413" i="4"/>
  <c r="M325" i="4"/>
  <c r="M244" i="4"/>
  <c r="M316" i="4"/>
  <c r="M388" i="4"/>
  <c r="M210" i="4"/>
  <c r="M318" i="4"/>
  <c r="O318" i="4" s="1"/>
  <c r="M426" i="4"/>
  <c r="M159" i="4"/>
  <c r="M123" i="4"/>
  <c r="O123" i="4" s="1"/>
  <c r="M291" i="4"/>
  <c r="M147" i="4"/>
  <c r="M273" i="4"/>
  <c r="M109" i="4"/>
  <c r="M82" i="4"/>
  <c r="M190" i="4"/>
  <c r="M298" i="4"/>
  <c r="M406" i="4"/>
  <c r="O406" i="4" s="1"/>
  <c r="M59" i="4"/>
  <c r="O59" i="4" s="1"/>
  <c r="M155" i="4"/>
  <c r="M299" i="4"/>
  <c r="M348" i="4"/>
  <c r="O348" i="4" s="1"/>
  <c r="M420" i="4"/>
  <c r="M116" i="4"/>
  <c r="M102" i="4"/>
  <c r="M21" i="4"/>
  <c r="M74" i="4"/>
  <c r="O74" i="4" s="1"/>
  <c r="M56" i="4"/>
  <c r="M270" i="4"/>
  <c r="O270" i="4" s="1"/>
  <c r="M378" i="4"/>
  <c r="M187" i="4"/>
  <c r="M235" i="4"/>
  <c r="M283" i="4"/>
  <c r="M331" i="4"/>
  <c r="M379" i="4"/>
  <c r="M427" i="4"/>
  <c r="M57" i="4"/>
  <c r="M165" i="4"/>
  <c r="M381" i="4"/>
  <c r="M253" i="4"/>
  <c r="M142" i="4"/>
  <c r="M250" i="4"/>
  <c r="M358" i="4"/>
  <c r="M12" i="4"/>
  <c r="M60" i="4"/>
  <c r="M108" i="4"/>
  <c r="M204" i="4"/>
  <c r="M252" i="4"/>
  <c r="M25" i="4"/>
  <c r="M97" i="4"/>
  <c r="M169" i="4"/>
  <c r="M313" i="4"/>
  <c r="M218" i="4"/>
  <c r="M326" i="4"/>
  <c r="O326" i="4" s="1"/>
  <c r="M114" i="4"/>
  <c r="M79" i="4"/>
  <c r="M112" i="4"/>
  <c r="O112" i="4" s="1"/>
  <c r="M233" i="4"/>
  <c r="M424" i="4"/>
  <c r="M189" i="4"/>
  <c r="M23" i="4"/>
  <c r="M207" i="4"/>
  <c r="M121" i="4"/>
  <c r="M303" i="4"/>
  <c r="M68" i="4"/>
  <c r="M26" i="4"/>
  <c r="M88" i="4"/>
  <c r="M160" i="4"/>
  <c r="M232" i="4"/>
  <c r="M65" i="4"/>
  <c r="M137" i="4"/>
  <c r="M209" i="4"/>
  <c r="M281" i="4"/>
  <c r="M353" i="4"/>
  <c r="M128" i="4"/>
  <c r="M256" i="4"/>
  <c r="M328" i="4"/>
  <c r="M400" i="4"/>
  <c r="M39" i="4"/>
  <c r="M339" i="4"/>
  <c r="M194" i="4"/>
  <c r="M368" i="4"/>
  <c r="M158" i="4"/>
  <c r="M225" i="4"/>
  <c r="M333" i="4"/>
  <c r="M397" i="4"/>
  <c r="M202" i="4"/>
  <c r="M418" i="4"/>
  <c r="M215" i="4"/>
  <c r="M359" i="4"/>
  <c r="M63" i="4"/>
  <c r="M435" i="4"/>
  <c r="M156" i="4"/>
  <c r="M300" i="4"/>
  <c r="M360" i="4"/>
  <c r="M432" i="4"/>
  <c r="M134" i="4"/>
  <c r="M212" i="4"/>
  <c r="M188" i="4"/>
  <c r="M91" i="4"/>
  <c r="O91" i="4" s="1"/>
  <c r="M104" i="4"/>
  <c r="O104" i="4" s="1"/>
  <c r="M4" i="4"/>
  <c r="M305" i="4"/>
  <c r="M61" i="4"/>
  <c r="M219" i="4"/>
  <c r="M81" i="4"/>
  <c r="M122" i="4"/>
  <c r="M86" i="4"/>
  <c r="M40" i="4"/>
  <c r="M200" i="4"/>
  <c r="M222" i="4"/>
  <c r="M330" i="4"/>
  <c r="M15" i="4"/>
  <c r="M243" i="4"/>
  <c r="M398" i="4"/>
  <c r="M135" i="4"/>
  <c r="M363" i="4"/>
  <c r="M231" i="4"/>
  <c r="M117" i="4"/>
  <c r="M177" i="4"/>
  <c r="M285" i="4"/>
  <c r="O285" i="4" s="1"/>
  <c r="M393" i="4"/>
  <c r="M94" i="4"/>
  <c r="M310" i="4"/>
  <c r="M11" i="4"/>
  <c r="M71" i="4"/>
  <c r="M167" i="4"/>
  <c r="M263" i="4"/>
  <c r="M311" i="4"/>
  <c r="M407" i="4"/>
  <c r="M133" i="4"/>
  <c r="M193" i="4"/>
  <c r="M337" i="4"/>
  <c r="M195" i="4"/>
  <c r="M242" i="4"/>
  <c r="M44" i="4"/>
  <c r="M10" i="4"/>
  <c r="M103" i="4"/>
  <c r="M152" i="4"/>
  <c r="M100" i="4"/>
  <c r="M172" i="4"/>
  <c r="M5" i="4"/>
  <c r="M77" i="4"/>
  <c r="M149" i="4"/>
  <c r="M221" i="4"/>
  <c r="M293" i="4"/>
  <c r="M365" i="4"/>
  <c r="M272" i="4"/>
  <c r="M268" i="4"/>
  <c r="M340" i="4"/>
  <c r="M412" i="4"/>
  <c r="M282" i="4"/>
  <c r="M390" i="4"/>
  <c r="M199" i="4"/>
  <c r="M247" i="4"/>
  <c r="M295" i="4"/>
  <c r="M343" i="4"/>
  <c r="M391" i="4"/>
  <c r="M320" i="4"/>
  <c r="M386" i="4"/>
  <c r="M69" i="4"/>
  <c r="M129" i="4"/>
  <c r="M345" i="4"/>
  <c r="O345" i="4" s="1"/>
  <c r="M106" i="4"/>
  <c r="M154" i="4"/>
  <c r="O154" i="4" s="1"/>
  <c r="M262" i="4"/>
  <c r="O262" i="4" s="1"/>
  <c r="M370" i="4"/>
  <c r="M119" i="4"/>
  <c r="O119" i="4" s="1"/>
  <c r="M277" i="4"/>
  <c r="O277" i="4" s="1"/>
  <c r="M24" i="4"/>
  <c r="O24" i="4" s="1"/>
  <c r="M72" i="4"/>
  <c r="M216" i="4"/>
  <c r="M301" i="4"/>
  <c r="M236" i="4"/>
  <c r="M115" i="4"/>
  <c r="M38" i="4"/>
  <c r="M98" i="4"/>
  <c r="M34" i="4"/>
  <c r="M111" i="4"/>
  <c r="M411" i="4"/>
  <c r="M338" i="4"/>
  <c r="M234" i="4"/>
  <c r="M342" i="4"/>
  <c r="M302" i="4"/>
  <c r="M237" i="4"/>
  <c r="O237" i="4" s="1"/>
  <c r="M214" i="4"/>
  <c r="O214" i="4" s="1"/>
  <c r="M322" i="4"/>
  <c r="M430" i="4"/>
  <c r="O430" i="4" s="1"/>
  <c r="M131" i="4"/>
  <c r="O131" i="4" s="1"/>
  <c r="M179" i="4"/>
  <c r="O179" i="4" s="1"/>
  <c r="M275" i="4"/>
  <c r="M323" i="4"/>
  <c r="M419" i="4"/>
  <c r="M183" i="4"/>
  <c r="M421" i="4"/>
  <c r="M120" i="4"/>
  <c r="M168" i="4"/>
  <c r="M264" i="4"/>
  <c r="M312" i="4"/>
  <c r="M372" i="4"/>
  <c r="M49" i="4"/>
  <c r="M217" i="4"/>
  <c r="M361" i="4"/>
  <c r="M146" i="4"/>
  <c r="M254" i="4"/>
  <c r="M127" i="4"/>
  <c r="O127" i="4" s="1"/>
  <c r="O139" i="4" l="1"/>
  <c r="O236" i="4"/>
  <c r="O129" i="4"/>
  <c r="O250" i="4"/>
  <c r="O178" i="4"/>
  <c r="O68" i="4"/>
  <c r="O73" i="4"/>
  <c r="O261" i="4"/>
  <c r="O374" i="4"/>
  <c r="O234" i="4"/>
  <c r="O21" i="4"/>
  <c r="O273" i="4"/>
  <c r="O377" i="4"/>
  <c r="O248" i="4"/>
  <c r="O96" i="4"/>
  <c r="O335" i="4"/>
  <c r="O183" i="4"/>
  <c r="O97" i="4"/>
  <c r="O413" i="4"/>
  <c r="O370" i="4"/>
  <c r="O133" i="4"/>
  <c r="O43" i="4"/>
  <c r="O11" i="4"/>
  <c r="O409" i="4"/>
  <c r="O433" i="4"/>
  <c r="O301" i="4"/>
  <c r="O142" i="4"/>
  <c r="O118" i="4"/>
  <c r="O302" i="4"/>
  <c r="O36" i="4"/>
  <c r="O67" i="4"/>
  <c r="O2" i="4"/>
  <c r="O128" i="4"/>
  <c r="O421" i="4"/>
  <c r="O391" i="4"/>
  <c r="O393" i="4"/>
  <c r="O93" i="4"/>
  <c r="O419" i="4"/>
  <c r="O40" i="4"/>
  <c r="O281" i="4"/>
  <c r="O23" i="4"/>
  <c r="O102" i="4"/>
  <c r="O192" i="4"/>
  <c r="O321" i="4"/>
  <c r="O399" i="4"/>
  <c r="O274" i="4"/>
  <c r="O292" i="4"/>
  <c r="O83" i="4"/>
  <c r="O54" i="4"/>
  <c r="O304" i="4"/>
  <c r="O293" i="4"/>
  <c r="O37" i="4"/>
  <c r="O86" i="4"/>
  <c r="O209" i="4"/>
  <c r="O147" i="4"/>
  <c r="O341" i="4"/>
  <c r="O20" i="4"/>
  <c r="O175" i="4"/>
  <c r="O235" i="4"/>
  <c r="O176" i="4"/>
  <c r="O16" i="4"/>
  <c r="O211" i="4"/>
  <c r="O254" i="4"/>
  <c r="O275" i="4"/>
  <c r="O158" i="4"/>
  <c r="O424" i="4"/>
  <c r="O420" i="4"/>
  <c r="O291" i="4"/>
  <c r="O269" i="4"/>
  <c r="O351" i="4"/>
  <c r="O105" i="4"/>
  <c r="O239" i="4"/>
  <c r="O51" i="4"/>
  <c r="O241" i="4"/>
  <c r="O33" i="4"/>
  <c r="O187" i="4"/>
  <c r="O396" i="4"/>
  <c r="O339" i="4"/>
  <c r="O358" i="4"/>
  <c r="O8" i="4"/>
  <c r="O98" i="4"/>
  <c r="O106" i="4"/>
  <c r="O135" i="4"/>
  <c r="O366" i="4"/>
  <c r="O264" i="4"/>
  <c r="O266" i="4"/>
  <c r="O195" i="4"/>
  <c r="O163" i="4"/>
  <c r="O405" i="4"/>
  <c r="O79" i="4"/>
  <c r="O149" i="4"/>
  <c r="O116" i="4"/>
  <c r="O434" i="4"/>
  <c r="O151" i="4"/>
  <c r="O18" i="4"/>
  <c r="O373" i="4"/>
  <c r="O388" i="4"/>
  <c r="O289" i="4"/>
  <c r="O356" i="4"/>
  <c r="O84" i="4"/>
  <c r="O426" i="4"/>
  <c r="O216" i="4"/>
  <c r="O310" i="4"/>
  <c r="O418" i="4"/>
  <c r="O303" i="4"/>
  <c r="O253" i="4"/>
  <c r="O408" i="4"/>
  <c r="O70" i="4"/>
  <c r="O431" i="4"/>
  <c r="O31" i="4"/>
  <c r="O146" i="4"/>
  <c r="O295" i="4"/>
  <c r="O5" i="4"/>
  <c r="O108" i="4"/>
  <c r="O185" i="4"/>
  <c r="O344" i="4"/>
  <c r="O288" i="4"/>
  <c r="O168" i="4"/>
  <c r="O215" i="4"/>
  <c r="O298" i="4"/>
  <c r="O76" i="4"/>
  <c r="O95" i="4"/>
  <c r="O306" i="4"/>
  <c r="O44" i="4"/>
  <c r="O72" i="4"/>
  <c r="O242" i="4"/>
  <c r="O94" i="4"/>
  <c r="O121" i="4"/>
  <c r="O169" i="4"/>
  <c r="O336" i="4"/>
  <c r="O62" i="4"/>
  <c r="O130" i="4"/>
  <c r="O64" i="4"/>
  <c r="O287" i="4"/>
  <c r="O35" i="4"/>
  <c r="O259" i="4"/>
  <c r="O58" i="4"/>
  <c r="O290" i="4"/>
  <c r="O22" i="4"/>
  <c r="O305" i="4"/>
  <c r="O190" i="4"/>
  <c r="O28" i="4"/>
  <c r="O260" i="4"/>
  <c r="O392" i="4"/>
  <c r="O369" i="4"/>
  <c r="O114" i="4"/>
  <c r="O258" i="4"/>
  <c r="O365" i="4"/>
  <c r="O188" i="4"/>
  <c r="O402" i="4"/>
  <c r="O166" i="4"/>
  <c r="O48" i="4"/>
  <c r="O361" i="4"/>
  <c r="O360" i="4"/>
  <c r="O137" i="4"/>
  <c r="O204" i="4"/>
  <c r="O379" i="4"/>
  <c r="O55" i="4"/>
  <c r="O45" i="4"/>
  <c r="O257" i="4"/>
  <c r="O66" i="4"/>
  <c r="O380" i="4"/>
  <c r="O417" i="4"/>
  <c r="O317" i="4"/>
  <c r="O357" i="4"/>
  <c r="O205" i="4"/>
  <c r="O46" i="4"/>
  <c r="O330" i="4"/>
  <c r="O328" i="4"/>
  <c r="O109" i="4"/>
  <c r="O325" i="4"/>
  <c r="O312" i="4"/>
  <c r="O371" i="4"/>
  <c r="O198" i="4"/>
  <c r="O12" i="4"/>
  <c r="O63" i="4"/>
  <c r="O171" i="4"/>
  <c r="O355" i="4"/>
  <c r="O120" i="4"/>
  <c r="O227" i="4"/>
  <c r="O152" i="4"/>
  <c r="O240" i="4"/>
  <c r="O429" i="4"/>
  <c r="O80" i="4"/>
  <c r="O386" i="4"/>
  <c r="O210" i="4"/>
  <c r="O138" i="4"/>
  <c r="O343" i="4"/>
  <c r="O333" i="4"/>
  <c r="O25" i="4"/>
  <c r="O334" i="4"/>
  <c r="O323" i="4"/>
  <c r="O427" i="4"/>
  <c r="O213" i="4"/>
  <c r="O389" i="4"/>
  <c r="O294" i="4"/>
  <c r="O255" i="4"/>
  <c r="O247" i="4"/>
  <c r="O117" i="4"/>
  <c r="O34" i="4"/>
  <c r="O407" i="4"/>
  <c r="O81" i="4"/>
  <c r="O368" i="4"/>
  <c r="O233" i="4"/>
  <c r="O331" i="4"/>
  <c r="O145" i="4"/>
  <c r="O284" i="4"/>
  <c r="O201" i="4"/>
  <c r="O363" i="4"/>
  <c r="O156" i="4"/>
  <c r="O194" i="4"/>
  <c r="O232" i="4"/>
  <c r="O60" i="4"/>
  <c r="O299" i="4"/>
  <c r="O159" i="4"/>
  <c r="O125" i="4"/>
  <c r="O296" i="4"/>
  <c r="O13" i="4"/>
  <c r="O113" i="4"/>
  <c r="O92" i="4"/>
  <c r="O87" i="4"/>
  <c r="O230" i="4"/>
  <c r="O173" i="4"/>
  <c r="O324" i="4"/>
  <c r="O141" i="4"/>
  <c r="O110" i="4"/>
  <c r="O200" i="4"/>
  <c r="O359" i="4"/>
  <c r="O279" i="4"/>
  <c r="O425" i="4"/>
  <c r="O307" i="4"/>
  <c r="O78" i="4"/>
  <c r="O132" i="4"/>
  <c r="O397" i="4"/>
  <c r="O14" i="4"/>
  <c r="O224" i="4"/>
  <c r="O268" i="4"/>
  <c r="O107" i="4"/>
  <c r="O47" i="4"/>
  <c r="O342" i="4"/>
  <c r="O202" i="4"/>
  <c r="O381" i="4"/>
  <c r="O165" i="4"/>
  <c r="O143" i="4"/>
  <c r="O362" i="4"/>
  <c r="O338" i="4"/>
  <c r="O221" i="4"/>
  <c r="O57" i="4"/>
  <c r="O401" i="4"/>
  <c r="O6" i="4"/>
  <c r="O411" i="4"/>
  <c r="O177" i="4"/>
  <c r="O225" i="4"/>
  <c r="O252" i="4"/>
  <c r="O428" i="4"/>
  <c r="O329" i="4"/>
  <c r="O75" i="4"/>
  <c r="O297" i="4"/>
  <c r="O32" i="4"/>
  <c r="O423" i="4"/>
  <c r="O111" i="4"/>
  <c r="O77" i="4"/>
  <c r="O122" i="4"/>
  <c r="O231" i="4"/>
  <c r="O300" i="4"/>
  <c r="O65" i="4"/>
  <c r="O90" i="4"/>
  <c r="O416" i="4"/>
  <c r="O267" i="4"/>
  <c r="O280" i="4"/>
  <c r="O332" i="4"/>
  <c r="O311" i="4"/>
  <c r="O38" i="4"/>
  <c r="O61" i="4"/>
  <c r="O160" i="4"/>
  <c r="O155" i="4"/>
  <c r="O53" i="4"/>
  <c r="O394" i="4"/>
  <c r="O375" i="4"/>
  <c r="O101" i="4"/>
  <c r="O52" i="4"/>
  <c r="O69" i="4"/>
  <c r="O352" i="4"/>
  <c r="O320" i="4"/>
  <c r="O238" i="4"/>
  <c r="O337" i="4"/>
  <c r="O134" i="4"/>
  <c r="O9" i="4"/>
  <c r="O382" i="4"/>
  <c r="O193" i="4"/>
  <c r="O432" i="4"/>
  <c r="O189" i="4"/>
  <c r="O226" i="4"/>
  <c r="O162" i="4"/>
  <c r="O245" i="4"/>
  <c r="O249" i="4"/>
  <c r="O150" i="4"/>
  <c r="O322" i="4"/>
  <c r="O88" i="4"/>
  <c r="O220" i="4"/>
  <c r="O208" i="4"/>
  <c r="O286" i="4"/>
  <c r="O99" i="4"/>
  <c r="O4" i="4"/>
  <c r="O49" i="4"/>
  <c r="O390" i="4"/>
  <c r="O282" i="4"/>
  <c r="O435" i="4"/>
  <c r="O314" i="4"/>
  <c r="O229" i="4"/>
  <c r="O308" i="4"/>
  <c r="O276" i="4"/>
  <c r="O126" i="4"/>
  <c r="O283" i="4"/>
  <c r="O164" i="4"/>
  <c r="O39" i="4"/>
  <c r="O206" i="4"/>
  <c r="O144" i="4"/>
  <c r="O180" i="4"/>
  <c r="O103" i="4"/>
  <c r="O243" i="4"/>
  <c r="O10" i="4"/>
  <c r="O15" i="4"/>
  <c r="O218" i="4"/>
  <c r="O3" i="4"/>
  <c r="O387" i="4"/>
  <c r="O349" i="4"/>
  <c r="O172" i="4"/>
  <c r="O219" i="4"/>
  <c r="O184" i="4"/>
  <c r="O372" i="4"/>
  <c r="O263" i="4"/>
  <c r="O115" i="4"/>
  <c r="O167" i="4"/>
  <c r="O228" i="4"/>
  <c r="O354" i="4"/>
  <c r="O85" i="4"/>
  <c r="O71" i="4"/>
  <c r="O26" i="4"/>
  <c r="O378" i="4"/>
  <c r="O414" i="4"/>
  <c r="O246" i="4"/>
  <c r="O403" i="4"/>
  <c r="O315" i="4"/>
  <c r="O272" i="4"/>
  <c r="O313" i="4"/>
  <c r="O181" i="4"/>
  <c r="O346" i="4"/>
  <c r="O50" i="4"/>
  <c r="O199" i="4"/>
  <c r="O410" i="4"/>
  <c r="O217" i="4"/>
  <c r="O222" i="4"/>
  <c r="O82" i="4"/>
  <c r="O244" i="4"/>
  <c r="O27" i="4"/>
  <c r="O161" i="4"/>
  <c r="O265" i="4"/>
  <c r="O309" i="4"/>
  <c r="O353" i="4"/>
  <c r="O207" i="4"/>
  <c r="O89" i="4"/>
  <c r="O170" i="4"/>
  <c r="O385" i="4"/>
  <c r="O412" i="4"/>
  <c r="O29" i="4"/>
  <c r="O340" i="4"/>
  <c r="O400" i="4"/>
  <c r="O148" i="4"/>
  <c r="O136" i="4"/>
  <c r="O182" i="4"/>
  <c r="O196" i="4"/>
  <c r="O140" i="4"/>
  <c r="O100" i="4"/>
  <c r="O398" i="4"/>
  <c r="O124" i="4"/>
  <c r="O256" i="4"/>
  <c r="O56" i="4"/>
  <c r="O316" i="4"/>
  <c r="O376" i="4"/>
  <c r="O212" i="4"/>
  <c r="O364" i="4"/>
  <c r="O278" i="4"/>
</calcChain>
</file>

<file path=xl/sharedStrings.xml><?xml version="1.0" encoding="utf-8"?>
<sst xmlns="http://schemas.openxmlformats.org/spreadsheetml/2006/main" count="3752" uniqueCount="1164">
  <si>
    <t>id чека</t>
  </si>
  <si>
    <t>id товара</t>
  </si>
  <si>
    <t>цена за шт в рублях</t>
  </si>
  <si>
    <t>кол-во штук в чеке</t>
  </si>
  <si>
    <t>сумма чека</t>
  </si>
  <si>
    <t>дата создания чека</t>
  </si>
  <si>
    <t>магазин покупки</t>
  </si>
  <si>
    <t>id клиента</t>
  </si>
  <si>
    <t>Бристоль</t>
  </si>
  <si>
    <t>Дикси</t>
  </si>
  <si>
    <t>Городской Супермаркет</t>
  </si>
  <si>
    <t>Верный</t>
  </si>
  <si>
    <t>Спар</t>
  </si>
  <si>
    <t>Карусель</t>
  </si>
  <si>
    <t>Мираторг</t>
  </si>
  <si>
    <t>Мосмарт</t>
  </si>
  <si>
    <t>Перекресток</t>
  </si>
  <si>
    <t>Гиперглобус</t>
  </si>
  <si>
    <t>Лента</t>
  </si>
  <si>
    <t>Метро</t>
  </si>
  <si>
    <t>Билла</t>
  </si>
  <si>
    <t>Пятерочка</t>
  </si>
  <si>
    <t>О'кей</t>
  </si>
  <si>
    <t>Ароматный Мир</t>
  </si>
  <si>
    <t>Магнит</t>
  </si>
  <si>
    <t>Седьмой Континент</t>
  </si>
  <si>
    <t>Ашан</t>
  </si>
  <si>
    <t>Азбука Вкуса</t>
  </si>
  <si>
    <t>Сладов</t>
  </si>
  <si>
    <t>Сахар</t>
  </si>
  <si>
    <t>Семко</t>
  </si>
  <si>
    <t>Овощи</t>
  </si>
  <si>
    <t>Фруктовый сад</t>
  </si>
  <si>
    <t>Сок</t>
  </si>
  <si>
    <t>Green Garden</t>
  </si>
  <si>
    <t>Фрукты</t>
  </si>
  <si>
    <t>Дарница</t>
  </si>
  <si>
    <t>Хлеб</t>
  </si>
  <si>
    <t>Фруктовый Рай</t>
  </si>
  <si>
    <t>Паста Зара</t>
  </si>
  <si>
    <t>Макароны</t>
  </si>
  <si>
    <t>Ярмарка</t>
  </si>
  <si>
    <t>Крупа</t>
  </si>
  <si>
    <t>Домик в деревне</t>
  </si>
  <si>
    <t>Молоко</t>
  </si>
  <si>
    <t>Чудо</t>
  </si>
  <si>
    <t>Йогурт</t>
  </si>
  <si>
    <t>Славянка</t>
  </si>
  <si>
    <t>Конфеты</t>
  </si>
  <si>
    <t>Сырная долина</t>
  </si>
  <si>
    <t>Сыр</t>
  </si>
  <si>
    <t>Добрый</t>
  </si>
  <si>
    <t>Tchibo</t>
  </si>
  <si>
    <t>Кофе</t>
  </si>
  <si>
    <t>Меридиан</t>
  </si>
  <si>
    <t>Рыба</t>
  </si>
  <si>
    <t>Черкизово</t>
  </si>
  <si>
    <t>Колбаса</t>
  </si>
  <si>
    <t>Фрукты-Ягоды</t>
  </si>
  <si>
    <t>Тесс</t>
  </si>
  <si>
    <t>Чай</t>
  </si>
  <si>
    <t>Продимекс</t>
  </si>
  <si>
    <t>Овощной ряд</t>
  </si>
  <si>
    <t>Мистраль</t>
  </si>
  <si>
    <t>Бабаевский</t>
  </si>
  <si>
    <t>Беллакт</t>
  </si>
  <si>
    <t>Эрманн</t>
  </si>
  <si>
    <t>Увелка</t>
  </si>
  <si>
    <t>Белогорье</t>
  </si>
  <si>
    <t>Печенье</t>
  </si>
  <si>
    <t>Lipton</t>
  </si>
  <si>
    <t>Estrella</t>
  </si>
  <si>
    <t>Чипсы</t>
  </si>
  <si>
    <t>Ростагроэкспорт</t>
  </si>
  <si>
    <t>Экзотик</t>
  </si>
  <si>
    <t>Илецкая</t>
  </si>
  <si>
    <t>Соль</t>
  </si>
  <si>
    <t>Активиа</t>
  </si>
  <si>
    <t>Дымов</t>
  </si>
  <si>
    <t>Славянская</t>
  </si>
  <si>
    <t>Рот Фронт</t>
  </si>
  <si>
    <t>Окраина</t>
  </si>
  <si>
    <t>Jacobs</t>
  </si>
  <si>
    <t>Красный Октябрь</t>
  </si>
  <si>
    <t>Черная Карта</t>
  </si>
  <si>
    <t>Националь</t>
  </si>
  <si>
    <t>Русское море</t>
  </si>
  <si>
    <t>Хлебный Дом</t>
  </si>
  <si>
    <t>Ахмад</t>
  </si>
  <si>
    <t>Русский сахар</t>
  </si>
  <si>
    <t>Рис</t>
  </si>
  <si>
    <t>Борилла</t>
  </si>
  <si>
    <t>Карат</t>
  </si>
  <si>
    <t>Русский Хлеб</t>
  </si>
  <si>
    <t>Агросахар</t>
  </si>
  <si>
    <t>Зеленая грядка</t>
  </si>
  <si>
    <t>Экстра</t>
  </si>
  <si>
    <t>Балтийский берег</t>
  </si>
  <si>
    <t>Посиделкино</t>
  </si>
  <si>
    <t>Простоквашино</t>
  </si>
  <si>
    <t>КДВ</t>
  </si>
  <si>
    <t>Макфа</t>
  </si>
  <si>
    <t>Pringles</t>
  </si>
  <si>
    <t>Гавриш</t>
  </si>
  <si>
    <t>President</t>
  </si>
  <si>
    <t>Nescafe</t>
  </si>
  <si>
    <t>Салта</t>
  </si>
  <si>
    <t>Greenfield</t>
  </si>
  <si>
    <t>Мясо</t>
  </si>
  <si>
    <t>Снежана</t>
  </si>
  <si>
    <t>Агрокомплекс</t>
  </si>
  <si>
    <t>Каравай</t>
  </si>
  <si>
    <t>Rich</t>
  </si>
  <si>
    <t>Вимм-Билль-Данн</t>
  </si>
  <si>
    <t>Белый Злат</t>
  </si>
  <si>
    <t>Сава</t>
  </si>
  <si>
    <t>Роллтон</t>
  </si>
  <si>
    <t>Русская картошка</t>
  </si>
  <si>
    <t>Санта Бремор</t>
  </si>
  <si>
    <t>Микоян</t>
  </si>
  <si>
    <t>Агро-Альянс</t>
  </si>
  <si>
    <t>Сады Придонья</t>
  </si>
  <si>
    <t>Lay's</t>
  </si>
  <si>
    <t>Hochland</t>
  </si>
  <si>
    <t>Юбилейное</t>
  </si>
  <si>
    <t>поставщик</t>
  </si>
  <si>
    <t>категория товара</t>
  </si>
  <si>
    <t>+380</t>
  </si>
  <si>
    <t>Украина</t>
  </si>
  <si>
    <t>+992</t>
  </si>
  <si>
    <t>Таджикистан</t>
  </si>
  <si>
    <t>+998</t>
  </si>
  <si>
    <t>Узбекистан</t>
  </si>
  <si>
    <t>+375</t>
  </si>
  <si>
    <t>Беларусь</t>
  </si>
  <si>
    <t>Казахстан</t>
  </si>
  <si>
    <t>Россия</t>
  </si>
  <si>
    <t>Код</t>
  </si>
  <si>
    <t>Страна</t>
  </si>
  <si>
    <t>нет</t>
  </si>
  <si>
    <t>Лидия Андреевна Крюкова</t>
  </si>
  <si>
    <t>+7 630-011-3417</t>
  </si>
  <si>
    <t>да</t>
  </si>
  <si>
    <t>Евдокия Эдуардовна Соловьева</t>
  </si>
  <si>
    <t>+380 293-011-4872</t>
  </si>
  <si>
    <t>Амвросий Игнатович Юдин</t>
  </si>
  <si>
    <t>+998 678-480-0704</t>
  </si>
  <si>
    <t>Белоусова Жанна Кузьминична</t>
  </si>
  <si>
    <t>+998 662-556-3959</t>
  </si>
  <si>
    <t>Воробьева Анжела Аскольдовна</t>
  </si>
  <si>
    <t>+998 342-700-2159</t>
  </si>
  <si>
    <t>Авдеев Олимпий Жанович</t>
  </si>
  <si>
    <t>+380 686-730-6702</t>
  </si>
  <si>
    <t>Лариса Романовна Крюкова</t>
  </si>
  <si>
    <t>+7 997-792-5112</t>
  </si>
  <si>
    <t>Афанасьев Кузьма Исидорович</t>
  </si>
  <si>
    <t>+992 145-030-4792</t>
  </si>
  <si>
    <t>Якуб Филатович Молчанов</t>
  </si>
  <si>
    <t>+375 877-885-2826</t>
  </si>
  <si>
    <t>Амос Гордеевич Евсеев</t>
  </si>
  <si>
    <t>+998 662-959-7800</t>
  </si>
  <si>
    <t>Людмила Борисовна Иванова</t>
  </si>
  <si>
    <t>+992 614-322-7161</t>
  </si>
  <si>
    <t>Светлана Семеновна Николаева</t>
  </si>
  <si>
    <t>+998 782-759-1031</t>
  </si>
  <si>
    <t>Константинов Милован Денисович</t>
  </si>
  <si>
    <t>+375 933-846-4405</t>
  </si>
  <si>
    <t>Эмилия Болеславовна Цветкова</t>
  </si>
  <si>
    <t>+380 017-252-3368</t>
  </si>
  <si>
    <t>Ольга Аскольдовна Данилова</t>
  </si>
  <si>
    <t>+375 477-336-9780</t>
  </si>
  <si>
    <t>Любосмысл Тихонович Веселов</t>
  </si>
  <si>
    <t>+992 570-665-8734</t>
  </si>
  <si>
    <t>Емельянов Игорь Андреевич</t>
  </si>
  <si>
    <t>+380 950-384-1472</t>
  </si>
  <si>
    <t>Феликс Ааронович Яковлев</t>
  </si>
  <si>
    <t>+380 537-432-3099</t>
  </si>
  <si>
    <t>Михайлова Лора Наумовна</t>
  </si>
  <si>
    <t>+7 411-977-9395</t>
  </si>
  <si>
    <t>Игнатова Вера Вячеславовна</t>
  </si>
  <si>
    <t>+992 772-470-1976</t>
  </si>
  <si>
    <t>Корнилов Леон Иосипович</t>
  </si>
  <si>
    <t>+992 666-298-7733</t>
  </si>
  <si>
    <t>Лаврентьева Вера Владиславовна</t>
  </si>
  <si>
    <t>+998 849-649-9045</t>
  </si>
  <si>
    <t>Творимир Артурович Гришин</t>
  </si>
  <si>
    <t>+380 958-231-6305</t>
  </si>
  <si>
    <t>Ипат Дмитриевич Панов</t>
  </si>
  <si>
    <t>+7 571-938-4741</t>
  </si>
  <si>
    <t>Стрелкова Наина Эдуардовна</t>
  </si>
  <si>
    <t>+7 289-019-1718</t>
  </si>
  <si>
    <t>Агата Олеговна Мартынова</t>
  </si>
  <si>
    <t>+7 210-575-0459</t>
  </si>
  <si>
    <t>Алла Рудольфовна Сидорова</t>
  </si>
  <si>
    <t>+998 313-336-2516</t>
  </si>
  <si>
    <t>Никодим Арсенович Потапов</t>
  </si>
  <si>
    <t>+998 481-371-2630</t>
  </si>
  <si>
    <t>Одинцов Анисим Евсеевич</t>
  </si>
  <si>
    <t>+380 254-333-6466</t>
  </si>
  <si>
    <t>Волков Викентий Герасимович</t>
  </si>
  <si>
    <t>+7 056-712-2591</t>
  </si>
  <si>
    <t>Абрамов Амвросий Богданович</t>
  </si>
  <si>
    <t>+380 606-168-8976</t>
  </si>
  <si>
    <t>Эммануил Филимонович Захаров</t>
  </si>
  <si>
    <t>+380 004-121-0383</t>
  </si>
  <si>
    <t>Марфа Архиповна Белоусова</t>
  </si>
  <si>
    <t>+7 975-515-1931</t>
  </si>
  <si>
    <t>Александра Геннадиевна Филатова</t>
  </si>
  <si>
    <t>+992 869-966-7816</t>
  </si>
  <si>
    <t>Еремей Бориславович Воронов</t>
  </si>
  <si>
    <t>+375 986-655-6691</t>
  </si>
  <si>
    <t>Кириллова Пелагея Юльевна</t>
  </si>
  <si>
    <t>+380 265-102-2104</t>
  </si>
  <si>
    <t>Галина Семеновна Петухова</t>
  </si>
  <si>
    <t>+7 542-005-0327</t>
  </si>
  <si>
    <t>Любомир Ермолаевич Стрелков</t>
  </si>
  <si>
    <t>+375 722-671-7064</t>
  </si>
  <si>
    <t>г-жа Воробьева Иванна Юрьевна</t>
  </si>
  <si>
    <t>+992 756-085-4605</t>
  </si>
  <si>
    <t>Тихонова Ираида Ефимовна</t>
  </si>
  <si>
    <t>+998 946-408-1930</t>
  </si>
  <si>
    <t>Якушева Светлана Даниловна</t>
  </si>
  <si>
    <t>+380 143-562-6602</t>
  </si>
  <si>
    <t>Меркушева Марина Наумовна</t>
  </si>
  <si>
    <t>+7 592-632-8448</t>
  </si>
  <si>
    <t>Князев Платон Андреевич</t>
  </si>
  <si>
    <t>+7 450-475-2540</t>
  </si>
  <si>
    <t>Титова Ксения Дмитриевна</t>
  </si>
  <si>
    <t>+380 533-078-8885</t>
  </si>
  <si>
    <t>Овчинникова Зоя Вячеславовна</t>
  </si>
  <si>
    <t>+998 284-687-3096</t>
  </si>
  <si>
    <t>Григорьев Сократ Ануфриевич</t>
  </si>
  <si>
    <t>+380 245-175-6131</t>
  </si>
  <si>
    <t>Горшкова Клавдия Борисовна</t>
  </si>
  <si>
    <t>+380 668-055-3546</t>
  </si>
  <si>
    <t>Харлампий Демьянович Алексеев</t>
  </si>
  <si>
    <t>+992 000-000-7415</t>
  </si>
  <si>
    <t>Миронов Фома Вилорович</t>
  </si>
  <si>
    <t>+375 427-098-5558</t>
  </si>
  <si>
    <t>Кудряшов Влас Алексеевич</t>
  </si>
  <si>
    <t>+375 173-908-3215</t>
  </si>
  <si>
    <t>Бобылева Анна Мироновна</t>
  </si>
  <si>
    <t>+7 894-636-1225</t>
  </si>
  <si>
    <t>Петрова Майя Богдановна</t>
  </si>
  <si>
    <t>+7 352-977-7374</t>
  </si>
  <si>
    <t>Мартынов Фома Гордеевич</t>
  </si>
  <si>
    <t>+998 856-058-2613</t>
  </si>
  <si>
    <t>Алевтина Алексеевна Исакова</t>
  </si>
  <si>
    <t>+998 692-163-4083</t>
  </si>
  <si>
    <t>Гордей Матвеевич Медведев</t>
  </si>
  <si>
    <t>+992 774-047-4624</t>
  </si>
  <si>
    <t>Ермаков Всеслав Эдуардович</t>
  </si>
  <si>
    <t>+7 755-098-2625</t>
  </si>
  <si>
    <t>Русакова Полина Михайловна</t>
  </si>
  <si>
    <t>+992 544-936-8109</t>
  </si>
  <si>
    <t>Любовь Богдановна Новикова</t>
  </si>
  <si>
    <t>+375 253-379-5656</t>
  </si>
  <si>
    <t>Кононова Элеонора Юрьевна</t>
  </si>
  <si>
    <t>+992 550-001-8470</t>
  </si>
  <si>
    <t>Ирина Макаровна Шарова</t>
  </si>
  <si>
    <t>+375 841-273-5425</t>
  </si>
  <si>
    <t>Нестерова Таисия Яковлевна</t>
  </si>
  <si>
    <t>+7 414-973-8213</t>
  </si>
  <si>
    <t>г-н Зуев Трифон Зиновьевич</t>
  </si>
  <si>
    <t>+992 377-961-6550</t>
  </si>
  <si>
    <t>г-жа Ефимова Анна Филипповна</t>
  </si>
  <si>
    <t>+375 268-005-4917</t>
  </si>
  <si>
    <t>Баранова Раиса Эльдаровна</t>
  </si>
  <si>
    <t>+7 022-690-6735</t>
  </si>
  <si>
    <t>Фомичева Феврония Даниловна</t>
  </si>
  <si>
    <t>+7 724-347-2918</t>
  </si>
  <si>
    <t>Лыткина Ираида Александровна</t>
  </si>
  <si>
    <t>+375 869-843-0628</t>
  </si>
  <si>
    <t>Эммануил Валерьевич Королев</t>
  </si>
  <si>
    <t>+380 350-189-8989</t>
  </si>
  <si>
    <t>Васильева Анжелика Наумовна</t>
  </si>
  <si>
    <t>+992 654-311-2893</t>
  </si>
  <si>
    <t>Октябрина Павловна Зимина</t>
  </si>
  <si>
    <t>+7 352-652-3977</t>
  </si>
  <si>
    <t>Елизар Харлампьевич Мамонтов</t>
  </si>
  <si>
    <t>+998 714-433-6940</t>
  </si>
  <si>
    <t>Марфа Эдуардовна Макарова</t>
  </si>
  <si>
    <t>+7 354-672-8947</t>
  </si>
  <si>
    <t>г-жа Миронова Клавдия Феликсовна</t>
  </si>
  <si>
    <t>+380 255-745-0289</t>
  </si>
  <si>
    <t>Гостомысл Фомич Одинцов</t>
  </si>
  <si>
    <t>+998 220-798-0143</t>
  </si>
  <si>
    <t>Алевтина Егоровна Кузнецова</t>
  </si>
  <si>
    <t>+7 981-245-0102</t>
  </si>
  <si>
    <t>Фаина Аркадьевна Веселова</t>
  </si>
  <si>
    <t>+7 762-296-2673</t>
  </si>
  <si>
    <t>Елизавета Артемовна Данилова</t>
  </si>
  <si>
    <t>+7 085-149-7713</t>
  </si>
  <si>
    <t>Моисеев Евстафий Чеславович</t>
  </si>
  <si>
    <t>+380 971-032-0139</t>
  </si>
  <si>
    <t>Новиков Ростислав Августович</t>
  </si>
  <si>
    <t>+992 994-189-2821</t>
  </si>
  <si>
    <t>Соколова Кира Дмитриевна</t>
  </si>
  <si>
    <t>+992 471-072-5643</t>
  </si>
  <si>
    <t>Екатерина Рудольфовна Кулакова</t>
  </si>
  <si>
    <t>+7 411-180-0061</t>
  </si>
  <si>
    <t>Пономарев Творимир Демидович</t>
  </si>
  <si>
    <t>+7 927-005-2176</t>
  </si>
  <si>
    <t>Гаврилов Матвей Трифонович</t>
  </si>
  <si>
    <t>+7 914-597-1350</t>
  </si>
  <si>
    <t>Новикова Ия Рубеновна</t>
  </si>
  <si>
    <t>+375 529-351-9731</t>
  </si>
  <si>
    <t>Виктория Ильинична Соколова</t>
  </si>
  <si>
    <t>+998 436-367-6830</t>
  </si>
  <si>
    <t>Жанна Станиславовна Семенова</t>
  </si>
  <si>
    <t>+992 443-164-9246</t>
  </si>
  <si>
    <t>Горбунова Алевтина Максимовна</t>
  </si>
  <si>
    <t>+998 455-746-0633</t>
  </si>
  <si>
    <t>Максим Анатольевич Семенов</t>
  </si>
  <si>
    <t>+375 165-356-7542</t>
  </si>
  <si>
    <t>Никитина Лора Георгиевна</t>
  </si>
  <si>
    <t>+375 956-020-3484</t>
  </si>
  <si>
    <t>Феврония Юрьевна Шубина</t>
  </si>
  <si>
    <t>+998 301-225-3693</t>
  </si>
  <si>
    <t>Амвросий Артемьевич Гаврилов</t>
  </si>
  <si>
    <t>+7 875-362-2366</t>
  </si>
  <si>
    <t>Щукина Элеонора Робертовна</t>
  </si>
  <si>
    <t>+7 885-064-8776</t>
  </si>
  <si>
    <t>Измаил Глебович Зыков</t>
  </si>
  <si>
    <t>+380 809-127-8060</t>
  </si>
  <si>
    <t>Лаврентьева Маргарита Артемовна</t>
  </si>
  <si>
    <t>+380 916-341-6028</t>
  </si>
  <si>
    <t>Михеев Андроник Ефимьевич</t>
  </si>
  <si>
    <t>+7 147-975-5645</t>
  </si>
  <si>
    <t>Вадим Артёмович Анисимов</t>
  </si>
  <si>
    <t>+992 204-182-8433</t>
  </si>
  <si>
    <t>Захар Артемьевич Воробьев</t>
  </si>
  <si>
    <t>+992 852-094-1088</t>
  </si>
  <si>
    <t>Леон Аверьянович Захаров</t>
  </si>
  <si>
    <t>+7 091-838-5158</t>
  </si>
  <si>
    <t>Рогов Сила Гордеевич</t>
  </si>
  <si>
    <t>+375 824-010-1358</t>
  </si>
  <si>
    <t>Копылов Мартьян Августович</t>
  </si>
  <si>
    <t>+380 329-195-8747</t>
  </si>
  <si>
    <t>Марфа Георгиевна Титова</t>
  </si>
  <si>
    <t>+998 035-761-6314</t>
  </si>
  <si>
    <t>Маслова Анастасия Станиславовна</t>
  </si>
  <si>
    <t>+7 729-805-4220</t>
  </si>
  <si>
    <t>Ермаков Степан Егорович</t>
  </si>
  <si>
    <t>+375 972-832-7690</t>
  </si>
  <si>
    <t>Наталья Геннадьевна Колесникова</t>
  </si>
  <si>
    <t>+998 661-487-5525</t>
  </si>
  <si>
    <t>Станислав Ильясович Ширяев</t>
  </si>
  <si>
    <t>+7 402-873-2919</t>
  </si>
  <si>
    <t>Маслов Захар Феофанович</t>
  </si>
  <si>
    <t>+7 747-226-1755</t>
  </si>
  <si>
    <t>Антонина Борисовна Жданова</t>
  </si>
  <si>
    <t>+7 189-378-6167</t>
  </si>
  <si>
    <t>Аггей Валентинович Артемьев</t>
  </si>
  <si>
    <t>+380 922-338-1312</t>
  </si>
  <si>
    <t>Давыд Филатович Мухин</t>
  </si>
  <si>
    <t>+380 363-690-1507</t>
  </si>
  <si>
    <t>Григорьева Ульяна Артемовна</t>
  </si>
  <si>
    <t>+998 773-281-1360</t>
  </si>
  <si>
    <t>Власов Адриан Чеславович</t>
  </si>
  <si>
    <t>+998 437-737-9329</t>
  </si>
  <si>
    <t>Копылова Эмилия Тарасовна</t>
  </si>
  <si>
    <t>+7 722-155-8660</t>
  </si>
  <si>
    <t>Алла Геннадьевна Фомина</t>
  </si>
  <si>
    <t>+998 090-420-2619</t>
  </si>
  <si>
    <t>Мартын Августович Баранов</t>
  </si>
  <si>
    <t>+998 936-440-2703</t>
  </si>
  <si>
    <t>Радислав Герасимович Колобов</t>
  </si>
  <si>
    <t>+7 916-678-5714</t>
  </si>
  <si>
    <t>Николай Феоктистович Дроздов</t>
  </si>
  <si>
    <t>+380 169-087-4183</t>
  </si>
  <si>
    <t>Силина Татьяна Аркадьевна</t>
  </si>
  <si>
    <t>+998 286-143-0624</t>
  </si>
  <si>
    <t>Журавлев Аристарх Евсеевич</t>
  </si>
  <si>
    <t>+380 266-548-4802</t>
  </si>
  <si>
    <t>Валентина Кирилловна Семенова</t>
  </si>
  <si>
    <t>+992 124-441-2478</t>
  </si>
  <si>
    <t>Рубен Димитриевич Веселов</t>
  </si>
  <si>
    <t>+375 515-558-2884</t>
  </si>
  <si>
    <t>Орехова Кира Натановна</t>
  </si>
  <si>
    <t>+992 902-872-9763</t>
  </si>
  <si>
    <t>Алексей Трифонович Блинов</t>
  </si>
  <si>
    <t>+380 001-347-5456</t>
  </si>
  <si>
    <t>Корнил Адрианович Комиссаров</t>
  </si>
  <si>
    <t>+7 191-068-2694</t>
  </si>
  <si>
    <t>Евдокия Ефимовна Карпова</t>
  </si>
  <si>
    <t>+998 955-643-6256</t>
  </si>
  <si>
    <t>Прасковья Петровна Дементьева</t>
  </si>
  <si>
    <t>+998 225-019-2493</t>
  </si>
  <si>
    <t>Лавр Харлампович Беляков</t>
  </si>
  <si>
    <t>+375 844-419-2850</t>
  </si>
  <si>
    <t>Лука Игнатьевич Власов</t>
  </si>
  <si>
    <t>+375 280-614-3764</t>
  </si>
  <si>
    <t>Зоя Вячеславовна Панова</t>
  </si>
  <si>
    <t>+375 563-314-3708</t>
  </si>
  <si>
    <t>Калинин Никита Артурович</t>
  </si>
  <si>
    <t>+998 271-883-9995</t>
  </si>
  <si>
    <t>Владимиров Орест Артемьевич</t>
  </si>
  <si>
    <t>+7 731-326-3751</t>
  </si>
  <si>
    <t>Дарья Степановна Потапова</t>
  </si>
  <si>
    <t>+998 783-609-3463</t>
  </si>
  <si>
    <t>Морозова Феврония Николаевна</t>
  </si>
  <si>
    <t>+7 142-825-3773</t>
  </si>
  <si>
    <t>Пахом Даниилович Кузьмин</t>
  </si>
  <si>
    <t>+998 999-821-3025</t>
  </si>
  <si>
    <t>Кошелева Марина Рудольфовна</t>
  </si>
  <si>
    <t>+7 529-529-9415</t>
  </si>
  <si>
    <t>Куликова Евгения Григорьевна</t>
  </si>
  <si>
    <t>+7 120-273-0435</t>
  </si>
  <si>
    <t>Алевтина Ефимовна Белякова</t>
  </si>
  <si>
    <t>+998 965-511-3258</t>
  </si>
  <si>
    <t>Галактион Жанович Новиков</t>
  </si>
  <si>
    <t>+998 087-830-4222</t>
  </si>
  <si>
    <t>Фомичев Ипполит Артурович</t>
  </si>
  <si>
    <t>+7 322-163-7549</t>
  </si>
  <si>
    <t>Маркова Ксения Максимовна</t>
  </si>
  <si>
    <t>+998 941-560-7307</t>
  </si>
  <si>
    <t>Нинель Кузьминична Журавлева</t>
  </si>
  <si>
    <t>+380 229-176-0124</t>
  </si>
  <si>
    <t>Эмилия Вадимовна Александрова</t>
  </si>
  <si>
    <t>+992 353-055-1290</t>
  </si>
  <si>
    <t>Герасимов Родион Харитонович</t>
  </si>
  <si>
    <t>+380 959-961-5281</t>
  </si>
  <si>
    <t>Поляков Силантий Адамович</t>
  </si>
  <si>
    <t>+380 672-066-4140</t>
  </si>
  <si>
    <t>Татьяна Павловна Павлова</t>
  </si>
  <si>
    <t>+380 250-699-1873</t>
  </si>
  <si>
    <t>Сергеев Панкратий Теймуразович</t>
  </si>
  <si>
    <t>+998 833-068-3629</t>
  </si>
  <si>
    <t>Любомир Валерианович Туров</t>
  </si>
  <si>
    <t>+7 524-548-9435</t>
  </si>
  <si>
    <t>Кононова Прасковья Павловна</t>
  </si>
  <si>
    <t>+7 747-866-6152</t>
  </si>
  <si>
    <t>Ираклий Изотович Авдеев</t>
  </si>
  <si>
    <t>+7 559-899-4463</t>
  </si>
  <si>
    <t>Михей Феликсович Лихачев</t>
  </si>
  <si>
    <t>+7 173-514-9301</t>
  </si>
  <si>
    <t>Шестакова Элеонора Дмитриевна</t>
  </si>
  <si>
    <t>+992 980-571-8150</t>
  </si>
  <si>
    <t>Ермакова Дарья Алексеевна</t>
  </si>
  <si>
    <t>+7 816-795-8885</t>
  </si>
  <si>
    <t>Феврония Антоновна Кулагина</t>
  </si>
  <si>
    <t>+7 730-745-5768</t>
  </si>
  <si>
    <t>Демид Антонович Мясников</t>
  </si>
  <si>
    <t>+992 520-869-0598</t>
  </si>
  <si>
    <t>Анастасия Игоревна Белова</t>
  </si>
  <si>
    <t>+992 976-290-1474</t>
  </si>
  <si>
    <t>Эдуард Фадеевич Сергеев</t>
  </si>
  <si>
    <t>+992 841-082-9227</t>
  </si>
  <si>
    <t>Мария Анатольевна Смирнова</t>
  </si>
  <si>
    <t>+992 878-995-1603</t>
  </si>
  <si>
    <t>Арсений Ермолаевич Емельянов</t>
  </si>
  <si>
    <t>+992 412-286-2797</t>
  </si>
  <si>
    <t>Любовь Павловна Капустина</t>
  </si>
  <si>
    <t>+375 342-835-7024</t>
  </si>
  <si>
    <t>Елизар Архипович Щербаков</t>
  </si>
  <si>
    <t>+992 403-485-6889</t>
  </si>
  <si>
    <t>Синклитикия Никифоровна Овчинникова</t>
  </si>
  <si>
    <t>+992 013-075-6493</t>
  </si>
  <si>
    <t>Боян Дорофеевич Калашников</t>
  </si>
  <si>
    <t>+7 231-022-9731</t>
  </si>
  <si>
    <t>Дьячков Серафим Дорофеевич</t>
  </si>
  <si>
    <t>+380 737-667-7208</t>
  </si>
  <si>
    <t>Артемьева София Ильинична</t>
  </si>
  <si>
    <t>+7 772-932-9839</t>
  </si>
  <si>
    <t>Родион Яковлевич Коновалов</t>
  </si>
  <si>
    <t>+998 737-854-0193</t>
  </si>
  <si>
    <t>Прасковья Яковлевна Белоусова</t>
  </si>
  <si>
    <t>+992 647-315-8824</t>
  </si>
  <si>
    <t>Вероника Сергеевна Блинова</t>
  </si>
  <si>
    <t>+375 678-304-0891</t>
  </si>
  <si>
    <t>Любим Зиновьевич Брагин</t>
  </si>
  <si>
    <t>+998 523-421-5092</t>
  </si>
  <si>
    <t>Назаров Пантелеймон Трофимович</t>
  </si>
  <si>
    <t>+7 689-265-9126</t>
  </si>
  <si>
    <t>Евфросиния Тимофеевна Миронова</t>
  </si>
  <si>
    <t>+998 455-040-0995</t>
  </si>
  <si>
    <t>Савватий Богданович Фролов</t>
  </si>
  <si>
    <t>+998 276-111-5039</t>
  </si>
  <si>
    <t>Олимпиада Львовна Михайлова</t>
  </si>
  <si>
    <t>+998 087-023-3754</t>
  </si>
  <si>
    <t>Лариса Степановна Гурьева</t>
  </si>
  <si>
    <t>+992 852-358-1111</t>
  </si>
  <si>
    <t>Сорокина Марфа Викторовна</t>
  </si>
  <si>
    <t>+7 891-832-3772</t>
  </si>
  <si>
    <t>Шубин Орест Августович</t>
  </si>
  <si>
    <t>+7 069-852-7793</t>
  </si>
  <si>
    <t>Ираида Егоровна Родионова</t>
  </si>
  <si>
    <t>+375 242-923-3569</t>
  </si>
  <si>
    <t>Кузнецов Севастьян Валерьевич</t>
  </si>
  <si>
    <t>+380 611-258-8704</t>
  </si>
  <si>
    <t>Кира Степановна Рогова</t>
  </si>
  <si>
    <t>+380 671-809-3559</t>
  </si>
  <si>
    <t>Ираида Феликсовна Белоусова</t>
  </si>
  <si>
    <t>+992 964-689-9206</t>
  </si>
  <si>
    <t>Фомина Антонина Павловна</t>
  </si>
  <si>
    <t>+992 226-423-7263</t>
  </si>
  <si>
    <t>Лазарев Аникей Венедиктович</t>
  </si>
  <si>
    <t>+992 059-483-3104</t>
  </si>
  <si>
    <t>Давыдов Амос Владиславович</t>
  </si>
  <si>
    <t>+380 937-173-7394</t>
  </si>
  <si>
    <t>Пелагея Антоновна Цветкова</t>
  </si>
  <si>
    <t>+992 555-207-4186</t>
  </si>
  <si>
    <t>Дмитрий Трифонович Денисов</t>
  </si>
  <si>
    <t>+380 469-601-0972</t>
  </si>
  <si>
    <t>Евпраксия Федоровна Фомина</t>
  </si>
  <si>
    <t>+7 836-233-8115</t>
  </si>
  <si>
    <t>Константин Ефимьевич Колесников</t>
  </si>
  <si>
    <t>+7 269-195-3186</t>
  </si>
  <si>
    <t>Елена Эдуардовна Кудряшова</t>
  </si>
  <si>
    <t>+7 502-802-5787</t>
  </si>
  <si>
    <t>Ксения Кузьминична Авдеева</t>
  </si>
  <si>
    <t>+7 219-084-6295</t>
  </si>
  <si>
    <t>Евгения Георгиевна Рожкова</t>
  </si>
  <si>
    <t>+992 046-188-5111</t>
  </si>
  <si>
    <t>Федосеева Василиса Аскольдовна</t>
  </si>
  <si>
    <t>+375 081-974-3402</t>
  </si>
  <si>
    <t>Анастасия Альбертовна Фролова</t>
  </si>
  <si>
    <t>+380 960-351-2387</t>
  </si>
  <si>
    <t>Клавдия Константиновна Хохлова</t>
  </si>
  <si>
    <t>+375 881-217-3017</t>
  </si>
  <si>
    <t>Евсеев Ратмир Артемьевич</t>
  </si>
  <si>
    <t>+7 560-711-8976</t>
  </si>
  <si>
    <t>Клавдия Богдановна Ковалева</t>
  </si>
  <si>
    <t>+7 629-137-1639</t>
  </si>
  <si>
    <t>Маслова Иванна Макаровна</t>
  </si>
  <si>
    <t>+380 119-291-6424</t>
  </si>
  <si>
    <t>Фёкла Натановна Дементьева</t>
  </si>
  <si>
    <t>+7 894-629-6946</t>
  </si>
  <si>
    <t>Гурьева Людмила Владимировна</t>
  </si>
  <si>
    <t>+380 249-840-3292</t>
  </si>
  <si>
    <t>Елизавета Яковлевна Лапина</t>
  </si>
  <si>
    <t>+998 583-835-9258</t>
  </si>
  <si>
    <t>Любомир Архипович Пономарев</t>
  </si>
  <si>
    <t>+7 052-743-8708</t>
  </si>
  <si>
    <t>Назарова Ия Ивановна</t>
  </si>
  <si>
    <t>+7 181-999-1398</t>
  </si>
  <si>
    <t>Вероника Геннадьевна Воронова</t>
  </si>
  <si>
    <t>+992 638-653-7931</t>
  </si>
  <si>
    <t>Баранов Эраст Терентьевич</t>
  </si>
  <si>
    <t>+998 438-329-1521</t>
  </si>
  <si>
    <t>Ермаков Ярослав Тихонович</t>
  </si>
  <si>
    <t>+7 212-350-2928</t>
  </si>
  <si>
    <t>Юлия Геннадиевна Белякова</t>
  </si>
  <si>
    <t>+7 304-758-2488</t>
  </si>
  <si>
    <t>Мирон Давидович Горбачев</t>
  </si>
  <si>
    <t>+380 280-785-9631</t>
  </si>
  <si>
    <t>Лора Вадимовна Турова</t>
  </si>
  <si>
    <t>+992 028-876-8250</t>
  </si>
  <si>
    <t>Владимирова Алина Феликсовна</t>
  </si>
  <si>
    <t>+375 524-220-8374</t>
  </si>
  <si>
    <t>Матвей Адамович Богданов</t>
  </si>
  <si>
    <t>+380 728-449-1745</t>
  </si>
  <si>
    <t>Валерьян Федосеевич Цветков</t>
  </si>
  <si>
    <t>+998 247-862-3690</t>
  </si>
  <si>
    <t>Нестеров Чеслав Аверьянович</t>
  </si>
  <si>
    <t>+380 802-906-1048</t>
  </si>
  <si>
    <t>Вишняков Ярослав Анатольевич</t>
  </si>
  <si>
    <t>+7 028-813-4020</t>
  </si>
  <si>
    <t>Исакова Людмила Олеговна</t>
  </si>
  <si>
    <t>+998 997-462-0828</t>
  </si>
  <si>
    <t>Агап Валерьевич Логинов</t>
  </si>
  <si>
    <t>+7 685-361-2926</t>
  </si>
  <si>
    <t>Никита Виленович Степанов</t>
  </si>
  <si>
    <t>+7 379-140-2865</t>
  </si>
  <si>
    <t>Потап Егорович Лапин</t>
  </si>
  <si>
    <t>+7 945-211-9429</t>
  </si>
  <si>
    <t>Тимофеев Аполлинарий Фомич</t>
  </si>
  <si>
    <t>+7 421-153-6302</t>
  </si>
  <si>
    <t>Велимир Игоревич Макаров</t>
  </si>
  <si>
    <t>+7 225-063-9920</t>
  </si>
  <si>
    <t>Никифоров Богдан Харитонович</t>
  </si>
  <si>
    <t>+7 648-807-1917</t>
  </si>
  <si>
    <t>Максимова Елена Валериевна</t>
  </si>
  <si>
    <t>+7 782-443-4000</t>
  </si>
  <si>
    <t>Николай Гавриилович Савин</t>
  </si>
  <si>
    <t>+7 244-331-6219</t>
  </si>
  <si>
    <t>Маркова Василиса Юрьевна</t>
  </si>
  <si>
    <t>+998 213-223-6638</t>
  </si>
  <si>
    <t>Гуляева Раиса Кузьминична</t>
  </si>
  <si>
    <t>+998 169-477-8408</t>
  </si>
  <si>
    <t>Красильников Павел Ермилович</t>
  </si>
  <si>
    <t>+7 362-778-4019</t>
  </si>
  <si>
    <t>Вероника Руслановна Ефремова</t>
  </si>
  <si>
    <t>+380 286-003-5332</t>
  </si>
  <si>
    <t>Алевтина Архиповна Ефимова</t>
  </si>
  <si>
    <t>+7 456-978-0873</t>
  </si>
  <si>
    <t>Журавлева Александра Валентиновна</t>
  </si>
  <si>
    <t>+7 449-357-2065</t>
  </si>
  <si>
    <t>Никита Венедиктович Третьяков</t>
  </si>
  <si>
    <t>+375 299-252-6550</t>
  </si>
  <si>
    <t>Суханов Станислав Архипович</t>
  </si>
  <si>
    <t>+7 466-253-9021</t>
  </si>
  <si>
    <t>Юлия Кузьминична Капустина</t>
  </si>
  <si>
    <t>+998 697-530-0958</t>
  </si>
  <si>
    <t>Герман Арсеньевич Калинин</t>
  </si>
  <si>
    <t>+380 315-815-3268</t>
  </si>
  <si>
    <t>Ирина Анатольевна Васильева</t>
  </si>
  <si>
    <t>+375 958-521-7488</t>
  </si>
  <si>
    <t>Устинов Евграф Исидорович</t>
  </si>
  <si>
    <t>+7 572-970-7703</t>
  </si>
  <si>
    <t>Фокин Глеб Елизарович</t>
  </si>
  <si>
    <t>+7 296-302-4718</t>
  </si>
  <si>
    <t>Никонов Софон Авдеевич</t>
  </si>
  <si>
    <t>+992 638-430-8419</t>
  </si>
  <si>
    <t>Давыд Фёдорович Белоусов</t>
  </si>
  <si>
    <t>+998 838-480-9390</t>
  </si>
  <si>
    <t>Муравьева Алла Петровна</t>
  </si>
  <si>
    <t>+7 584-823-9648</t>
  </si>
  <si>
    <t>Устинов Милан Архипович</t>
  </si>
  <si>
    <t>+992 442-185-5422</t>
  </si>
  <si>
    <t>Костина Жанна Рубеновна</t>
  </si>
  <si>
    <t>+998 154-674-1649</t>
  </si>
  <si>
    <t>Большаков Антип Тихонович</t>
  </si>
  <si>
    <t>+992 943-140-9489</t>
  </si>
  <si>
    <t>Александр Архипович Гущин</t>
  </si>
  <si>
    <t>+7 319-073-7259</t>
  </si>
  <si>
    <t>Никанор Феодосьевич Воронов</t>
  </si>
  <si>
    <t>+7 778-043-0691</t>
  </si>
  <si>
    <t>Лукин Борис Власович</t>
  </si>
  <si>
    <t>+375 690-843-0501</t>
  </si>
  <si>
    <t>Ия Робертовна Белова</t>
  </si>
  <si>
    <t>+380 524-191-7258</t>
  </si>
  <si>
    <t>Сысоева Светлана Захаровна</t>
  </si>
  <si>
    <t>+7 925-005-3361</t>
  </si>
  <si>
    <t>Самсонов Борислав Фролович</t>
  </si>
  <si>
    <t>+998 113-461-2855</t>
  </si>
  <si>
    <t>Абрамов Адриан Фролович</t>
  </si>
  <si>
    <t>+7 974-088-4889</t>
  </si>
  <si>
    <t>Автоном Терентьевич Филиппов</t>
  </si>
  <si>
    <t>+7 524-093-8464</t>
  </si>
  <si>
    <t>Волкова Валентина Николаевна</t>
  </si>
  <si>
    <t>+7 661-552-6669</t>
  </si>
  <si>
    <t>Савельев Климент Гурьевич</t>
  </si>
  <si>
    <t>+7 844-239-9142</t>
  </si>
  <si>
    <t>Бирюкова Агафья Артемовна</t>
  </si>
  <si>
    <t>+7 412-542-8365</t>
  </si>
  <si>
    <t>Мясников Зосима Якубович</t>
  </si>
  <si>
    <t>+7 869-111-2094</t>
  </si>
  <si>
    <t>Цветков Лука Витальевич</t>
  </si>
  <si>
    <t>+992 266-513-0456</t>
  </si>
  <si>
    <t>Шарова Екатерина Леоновна</t>
  </si>
  <si>
    <t>+380 260-756-9533</t>
  </si>
  <si>
    <t>Русаков Модест Захарьевич</t>
  </si>
  <si>
    <t>+380 921-086-4453</t>
  </si>
  <si>
    <t>Иванна Захаровна Сергеева</t>
  </si>
  <si>
    <t>+992 672-498-6349</t>
  </si>
  <si>
    <t>Андрон Валерьевич Морозов</t>
  </si>
  <si>
    <t>+992 403-930-8580</t>
  </si>
  <si>
    <t>Рожкова Маргарита Артемовна</t>
  </si>
  <si>
    <t>+992 257-520-2828</t>
  </si>
  <si>
    <t>Белов Симон Иосипович</t>
  </si>
  <si>
    <t>+380 270-120-1119</t>
  </si>
  <si>
    <t>Елисей Игнатович Лобанов</t>
  </si>
  <si>
    <t>+998 766-764-4076</t>
  </si>
  <si>
    <t>Конон Валентинович Владимиров</t>
  </si>
  <si>
    <t>+7 616-701-4879</t>
  </si>
  <si>
    <t>Юрий Августович Исаков</t>
  </si>
  <si>
    <t>+7 487-712-2137</t>
  </si>
  <si>
    <t>Суханова Алла Эльдаровна</t>
  </si>
  <si>
    <t>+380 459-176-1508</t>
  </si>
  <si>
    <t>Брагина Полина Евгеньевна</t>
  </si>
  <si>
    <t>+992 330-173-6947</t>
  </si>
  <si>
    <t>Виктория Наумовна Никитина</t>
  </si>
  <si>
    <t>+998 643-985-0175</t>
  </si>
  <si>
    <t>Анжелика Валериевна Рожкова</t>
  </si>
  <si>
    <t>+7 984-361-4421</t>
  </si>
  <si>
    <t>Флорентин Демьянович Родионов</t>
  </si>
  <si>
    <t>+375 389-470-8585</t>
  </si>
  <si>
    <t>Маслова Агафья Юрьевна</t>
  </si>
  <si>
    <t>+375 285-458-8961</t>
  </si>
  <si>
    <t>Анжела Ивановна Григорьева</t>
  </si>
  <si>
    <t>+998 777-844-5783</t>
  </si>
  <si>
    <t>Максимова Евпраксия Ждановна</t>
  </si>
  <si>
    <t>+7 197-654-6044</t>
  </si>
  <si>
    <t>Алевтина Михайловна Зыкова</t>
  </si>
  <si>
    <t>+375 890-614-0667</t>
  </si>
  <si>
    <t>Спиридон Владленович Воронцов</t>
  </si>
  <si>
    <t>+992 587-542-2147</t>
  </si>
  <si>
    <t>Любовь Альбертовна Одинцова</t>
  </si>
  <si>
    <t>+7 535-345-7895</t>
  </si>
  <si>
    <t>Сорокина Феврония Геннадьевна</t>
  </si>
  <si>
    <t>+7 264-686-5607</t>
  </si>
  <si>
    <t>Валерия Семеновна Потапова</t>
  </si>
  <si>
    <t>+7 670-667-8381</t>
  </si>
  <si>
    <t>Миронов Аверкий Зиновьевич</t>
  </si>
  <si>
    <t>+7 613-538-5501</t>
  </si>
  <si>
    <t>Филимон Ефимьевич Беляков</t>
  </si>
  <si>
    <t>+380 403-818-2198</t>
  </si>
  <si>
    <t>Валерия Владимировна Медведева</t>
  </si>
  <si>
    <t>+992 644-743-9326</t>
  </si>
  <si>
    <t>Самойлова Жанна Семеновна</t>
  </si>
  <si>
    <t>+380 264-466-6372</t>
  </si>
  <si>
    <t>Таисия Богдановна Якушева</t>
  </si>
  <si>
    <t>+380 086-392-5406</t>
  </si>
  <si>
    <t>Марк Яковлевич Корнилов</t>
  </si>
  <si>
    <t>+998 608-979-4237</t>
  </si>
  <si>
    <t>Калинин Лев Феодосьевич</t>
  </si>
  <si>
    <t>+375 820-460-9487</t>
  </si>
  <si>
    <t>Любовь Романовна Данилова</t>
  </si>
  <si>
    <t>+7 977-556-0650</t>
  </si>
  <si>
    <t>Зуев Гостомысл Игоревич</t>
  </si>
  <si>
    <t>+992 906-130-4174</t>
  </si>
  <si>
    <t>Кир Васильевич Горбунов</t>
  </si>
  <si>
    <t>+375 226-003-8992</t>
  </si>
  <si>
    <t>Евфросиния Петровна Чернова</t>
  </si>
  <si>
    <t>+380 383-190-2360</t>
  </si>
  <si>
    <t>Федорова Жанна Вадимовна</t>
  </si>
  <si>
    <t>+998 197-437-6957</t>
  </si>
  <si>
    <t>тов. Степанова Синклитикия Александровна</t>
  </si>
  <si>
    <t>+992 891-393-2973</t>
  </si>
  <si>
    <t>Якушев Мина Гавриилович</t>
  </si>
  <si>
    <t>+998 914-522-1318</t>
  </si>
  <si>
    <t>Глафира Николаевна Мельникова</t>
  </si>
  <si>
    <t>+7 340-358-5907</t>
  </si>
  <si>
    <t>Русаков Лев Тимурович</t>
  </si>
  <si>
    <t>+7 326-132-7435</t>
  </si>
  <si>
    <t>Христофор Авдеевич Щукин</t>
  </si>
  <si>
    <t>+380 705-295-2201</t>
  </si>
  <si>
    <t>Анна Альбертовна Никифорова</t>
  </si>
  <si>
    <t>+998 381-147-6466</t>
  </si>
  <si>
    <t>Кулакова Нина Семеновна</t>
  </si>
  <si>
    <t>+380 855-516-3611</t>
  </si>
  <si>
    <t>Сазонова Оксана Александровна</t>
  </si>
  <si>
    <t>+375 840-221-8767</t>
  </si>
  <si>
    <t>Тихонова Евфросиния Феликсовна</t>
  </si>
  <si>
    <t>+380 992-850-2292</t>
  </si>
  <si>
    <t>Спиридон Чеславович Абрамов</t>
  </si>
  <si>
    <t>+992 750-248-5649</t>
  </si>
  <si>
    <t>Гущин Ипполит Яковлевич</t>
  </si>
  <si>
    <t>+998 265-405-9627</t>
  </si>
  <si>
    <t>г-н Савельев Федосий Феоктистович</t>
  </si>
  <si>
    <t>+992 292-122-7648</t>
  </si>
  <si>
    <t>Маслов Сократ Анатольевич</t>
  </si>
  <si>
    <t>+7 709-119-0759</t>
  </si>
  <si>
    <t>г-н Копылов Лаврентий Артемьевич</t>
  </si>
  <si>
    <t>+7 981-183-3972</t>
  </si>
  <si>
    <t>Васильев Милован Георгиевич</t>
  </si>
  <si>
    <t>+992 979-262-5049</t>
  </si>
  <si>
    <t>Авдеев Филипп Елисеевич</t>
  </si>
  <si>
    <t>+7 048-020-5515</t>
  </si>
  <si>
    <t>Василиса Леоновна Назарова</t>
  </si>
  <si>
    <t>+380 174-160-6456</t>
  </si>
  <si>
    <t>Зыкова Таисия Леонидовна</t>
  </si>
  <si>
    <t>+375 187-052-9526</t>
  </si>
  <si>
    <t>Лапин Эрнест Антипович</t>
  </si>
  <si>
    <t>+380 487-238-5930</t>
  </si>
  <si>
    <t>Филиппов Павел Игнатович</t>
  </si>
  <si>
    <t>+998 153-345-5047</t>
  </si>
  <si>
    <t>Жданов Аверьян Валерьевич</t>
  </si>
  <si>
    <t>+992 908-969-9000</t>
  </si>
  <si>
    <t>Носкова Ольга Ждановна</t>
  </si>
  <si>
    <t>+7 260-379-8995</t>
  </si>
  <si>
    <t>Вишняков Фома Викентьевич</t>
  </si>
  <si>
    <t>+380 030-138-6532</t>
  </si>
  <si>
    <t>Родионова Евпраксия Олеговна</t>
  </si>
  <si>
    <t>+7 139-999-3338</t>
  </si>
  <si>
    <t>Арсений Вилорович Лобанов</t>
  </si>
  <si>
    <t>+992 862-124-2046</t>
  </si>
  <si>
    <t>Зайцев Ефрем Даниилович</t>
  </si>
  <si>
    <t>+380 833-248-7380</t>
  </si>
  <si>
    <t>Самуил Зиновьевич Фокин</t>
  </si>
  <si>
    <t>+7 038-725-7867</t>
  </si>
  <si>
    <t>Мария Кузьминична Борисова</t>
  </si>
  <si>
    <t>+998 049-489-2171</t>
  </si>
  <si>
    <t>Тимофеева Анастасия Натановна</t>
  </si>
  <si>
    <t>+7 892-625-6649</t>
  </si>
  <si>
    <t>Кириллов Валерьян Иосипович</t>
  </si>
  <si>
    <t>+992 904-682-2250</t>
  </si>
  <si>
    <t>Авдей Брониславович Владимиров</t>
  </si>
  <si>
    <t>+7 739-924-9444</t>
  </si>
  <si>
    <t>Маргарита Ждановна Зуева</t>
  </si>
  <si>
    <t>+998 241-358-6988</t>
  </si>
  <si>
    <t>Брагин Любомир Гертрудович</t>
  </si>
  <si>
    <t>+375 156-538-5529</t>
  </si>
  <si>
    <t>Лазарев Арефий Анатольевич</t>
  </si>
  <si>
    <t>+992 358-380-4702</t>
  </si>
  <si>
    <t>Фёкла Феликсовна Харитонова</t>
  </si>
  <si>
    <t>+992 928-516-3980</t>
  </si>
  <si>
    <t>Раиса Станиславовна Чернова</t>
  </si>
  <si>
    <t>+998 583-780-6740</t>
  </si>
  <si>
    <t>Прокл Тимурович Александров</t>
  </si>
  <si>
    <t>+7 393-681-6723</t>
  </si>
  <si>
    <t>Бурова Марфа Игоревна</t>
  </si>
  <si>
    <t>+7 669-661-5797</t>
  </si>
  <si>
    <t>Королев Феофан Бориславович</t>
  </si>
  <si>
    <t>+992 908-369-0617</t>
  </si>
  <si>
    <t>Гурьев Евсей Гертрудович</t>
  </si>
  <si>
    <t>+998 678-470-2329</t>
  </si>
  <si>
    <t>Белозеров Лука Харлампьевич</t>
  </si>
  <si>
    <t>+380 828-307-7136</t>
  </si>
  <si>
    <t>Анжела Филипповна Новикова</t>
  </si>
  <si>
    <t>+7 858-333-4042</t>
  </si>
  <si>
    <t>Ермаков Вадим Юлианович</t>
  </si>
  <si>
    <t>+380 667-385-3298</t>
  </si>
  <si>
    <t>Фрол Авдеевич Фадеев</t>
  </si>
  <si>
    <t>+380 435-435-7454</t>
  </si>
  <si>
    <t>Никитин Светозар Харлампьевич</t>
  </si>
  <si>
    <t>+7 724-995-2653</t>
  </si>
  <si>
    <t>Блинов Натан Всеволодович</t>
  </si>
  <si>
    <t>+992 861-842-9595</t>
  </si>
  <si>
    <t>Горбунова Наина Филипповна</t>
  </si>
  <si>
    <t>+998 876-305-1700</t>
  </si>
  <si>
    <t>Трофимова Василиса Матвеевна</t>
  </si>
  <si>
    <t>+380 349-100-4938</t>
  </si>
  <si>
    <t>Бобылев Никодим Виленович</t>
  </si>
  <si>
    <t>+7 962-495-5040</t>
  </si>
  <si>
    <t>Лазарев Софон Якубович</t>
  </si>
  <si>
    <t>+380 697-469-4252</t>
  </si>
  <si>
    <t>Кудряшова Василиса Болеславовна</t>
  </si>
  <si>
    <t>+380 947-602-2812</t>
  </si>
  <si>
    <t>Назар Августович Назаров</t>
  </si>
  <si>
    <t>+7 007-157-8873</t>
  </si>
  <si>
    <t>Соловьев Родион Данилович</t>
  </si>
  <si>
    <t>+992 086-931-5836</t>
  </si>
  <si>
    <t>Евдокимов Януарий Феликсович</t>
  </si>
  <si>
    <t>+998 581-380-6694</t>
  </si>
  <si>
    <t>Князева Акулина Алексеевна</t>
  </si>
  <si>
    <t>+992 234-736-4616</t>
  </si>
  <si>
    <t>тов. Копылова Жанна Архиповна</t>
  </si>
  <si>
    <t>+998 880-147-7505</t>
  </si>
  <si>
    <t>Эмилия Олеговна Калинина</t>
  </si>
  <si>
    <t>+998 827-959-0308</t>
  </si>
  <si>
    <t>Александра Владиславовна Беляева</t>
  </si>
  <si>
    <t>+7 430-487-6579</t>
  </si>
  <si>
    <t>Дорофеев Тимур Валерьянович</t>
  </si>
  <si>
    <t>+7 219-942-5792</t>
  </si>
  <si>
    <t>Николаева Зинаида Ивановна</t>
  </si>
  <si>
    <t>+7 727-444-8253</t>
  </si>
  <si>
    <t>Федотова Ангелина Максимовна</t>
  </si>
  <si>
    <t>+998 801-433-5842</t>
  </si>
  <si>
    <t>Медведева Алина Алексеевна</t>
  </si>
  <si>
    <t>+380 341-215-3278</t>
  </si>
  <si>
    <t>Леонид Арсенович Давыдов</t>
  </si>
  <si>
    <t>+380 369-038-6358</t>
  </si>
  <si>
    <t>Ефремов Епифан Ильич</t>
  </si>
  <si>
    <t>+7 833-884-1180</t>
  </si>
  <si>
    <t>Чеслав Бориславович Мамонтов</t>
  </si>
  <si>
    <t>+7 356-385-2881</t>
  </si>
  <si>
    <t>Абрамова Елизавета Эдуардовна</t>
  </si>
  <si>
    <t>+375 260-927-0999</t>
  </si>
  <si>
    <t>Виктор Марсович Игнатов</t>
  </si>
  <si>
    <t>+375 074-074-0170</t>
  </si>
  <si>
    <t>Татьяна Михайловна Новикова</t>
  </si>
  <si>
    <t>+7 093-201-9949</t>
  </si>
  <si>
    <t>Жуков Никифор Фомич</t>
  </si>
  <si>
    <t>+998 388-311-1484</t>
  </si>
  <si>
    <t>Ратибор Андреевич Маслов</t>
  </si>
  <si>
    <t>+998 016-556-9015</t>
  </si>
  <si>
    <t>Виктор Жанович Никифоров</t>
  </si>
  <si>
    <t>+992 326-136-2416</t>
  </si>
  <si>
    <t>Зоя Егоровна Третьякова</t>
  </si>
  <si>
    <t>+7 089-779-0837</t>
  </si>
  <si>
    <t>Силин Антип Ильясович</t>
  </si>
  <si>
    <t>+992 372-939-7775</t>
  </si>
  <si>
    <t>Регина Кирилловна Нестерова</t>
  </si>
  <si>
    <t>+7 288-468-9287</t>
  </si>
  <si>
    <t>Сидор Вячеславович Зиновьев</t>
  </si>
  <si>
    <t>+7 263-859-8875</t>
  </si>
  <si>
    <t>Эммануил Ааронович Кошелев</t>
  </si>
  <si>
    <t>+7 894-900-2879</t>
  </si>
  <si>
    <t>Ладимир Гурьевич Егоров</t>
  </si>
  <si>
    <t>+7 376-172-1887</t>
  </si>
  <si>
    <t>Владилен Иосифович Третьяков</t>
  </si>
  <si>
    <t>+7 915-487-8205</t>
  </si>
  <si>
    <t>Аггей Терентьевич Волков</t>
  </si>
  <si>
    <t>+992 508-269-1094</t>
  </si>
  <si>
    <t>Лыткина Вера Ждановна</t>
  </si>
  <si>
    <t>+992 253-231-6427</t>
  </si>
  <si>
    <t>Ильина Милица Захаровна</t>
  </si>
  <si>
    <t>+7 640-461-4099</t>
  </si>
  <si>
    <t>Пестов Измаил Глебович</t>
  </si>
  <si>
    <t>+992 314-900-5858</t>
  </si>
  <si>
    <t>Сократ Юльевич Афанасьев</t>
  </si>
  <si>
    <t>+7 322-351-7967</t>
  </si>
  <si>
    <t>Панфил Федотович Шаров</t>
  </si>
  <si>
    <t>+992 883-671-0611</t>
  </si>
  <si>
    <t>Галина Кирилловна Прохорова</t>
  </si>
  <si>
    <t>+375 523-528-4996</t>
  </si>
  <si>
    <t>Капитон Феликсович Кабанов</t>
  </si>
  <si>
    <t>+380 465-945-6481</t>
  </si>
  <si>
    <t>Капитон Харитонович Родионов</t>
  </si>
  <si>
    <t>+7 710-415-0428</t>
  </si>
  <si>
    <t>Иванна Наумовна Иванова</t>
  </si>
  <si>
    <t>+998 237-658-9236</t>
  </si>
  <si>
    <t>Бажен Дмитриевич Исаков</t>
  </si>
  <si>
    <t>+7 638-478-8735</t>
  </si>
  <si>
    <t>Регина Сергеевна Чернова</t>
  </si>
  <si>
    <t>+7 425-907-2619</t>
  </si>
  <si>
    <t>Регина Сергеевна Ефимова</t>
  </si>
  <si>
    <t>+380 616-238-3294</t>
  </si>
  <si>
    <t>Ипатий Устинович Зимин</t>
  </si>
  <si>
    <t>+992 129-804-1705</t>
  </si>
  <si>
    <t>Панова Евгения Викторовна</t>
  </si>
  <si>
    <t>+998 176-720-2162</t>
  </si>
  <si>
    <t>Агата Геннадьевна Колесникова</t>
  </si>
  <si>
    <t>+7 600-803-0627</t>
  </si>
  <si>
    <t>Алина Михайловна Шестакова</t>
  </si>
  <si>
    <t>+375 960-328-1316</t>
  </si>
  <si>
    <t>Эмилия Руслановна Шарапова</t>
  </si>
  <si>
    <t>+380 424-152-2316</t>
  </si>
  <si>
    <t>Горшкова Василиса Святославовна</t>
  </si>
  <si>
    <t>+7 963-508-8333</t>
  </si>
  <si>
    <t>Валентина Захаровна Боброва</t>
  </si>
  <si>
    <t>+375 284-418-1233</t>
  </si>
  <si>
    <t>Абрамова Евдокия Егоровна</t>
  </si>
  <si>
    <t>+992 266-481-3942</t>
  </si>
  <si>
    <t>Кондратьева Валентина Львовна</t>
  </si>
  <si>
    <t>+380 076-252-5210</t>
  </si>
  <si>
    <t>Карп Афанасьевич Фомичев</t>
  </si>
  <si>
    <t>+375 205-037-7882</t>
  </si>
  <si>
    <t>Стрелков Геннадий Бориславович</t>
  </si>
  <si>
    <t>+380 030-761-0677</t>
  </si>
  <si>
    <t>Самойлова Татьяна Эльдаровна</t>
  </si>
  <si>
    <t>+375 079-578-9874</t>
  </si>
  <si>
    <t>Морозова Майя Борисовна</t>
  </si>
  <si>
    <t>+998 824-309-1395</t>
  </si>
  <si>
    <t>Ия Никифоровна Лапина</t>
  </si>
  <si>
    <t>+992 248-066-2060</t>
  </si>
  <si>
    <t>Дементий Антипович Мухин</t>
  </si>
  <si>
    <t>+992 110-427-6136</t>
  </si>
  <si>
    <t>Филиппова Юлия Леоновна</t>
  </si>
  <si>
    <t>+380 088-024-3161</t>
  </si>
  <si>
    <t>Полякова Анжела Аскольдовна</t>
  </si>
  <si>
    <t>+7 752-341-5050</t>
  </si>
  <si>
    <t>Лукин Харлампий Игнатович</t>
  </si>
  <si>
    <t>+375 077-514-8048</t>
  </si>
  <si>
    <t>Федотов Радислав Антонович</t>
  </si>
  <si>
    <t>+380 276-157-8458</t>
  </si>
  <si>
    <t>Лора Болеславовна Потапова</t>
  </si>
  <si>
    <t>+7 632-222-4524</t>
  </si>
  <si>
    <t>Сила Денисович Гурьев</t>
  </si>
  <si>
    <t>+7 273-904-5457</t>
  </si>
  <si>
    <t>Иванов Христофор Ильясович</t>
  </si>
  <si>
    <t>+998 053-607-1948</t>
  </si>
  <si>
    <t>Поляков Боян Андреевич</t>
  </si>
  <si>
    <t>+998 826-456-9884</t>
  </si>
  <si>
    <t>Ратибор Арсеньевич Петров</t>
  </si>
  <si>
    <t>+998 488-220-8790</t>
  </si>
  <si>
    <t>Капустина Тамара Валериевна</t>
  </si>
  <si>
    <t>+7 747-678-7543</t>
  </si>
  <si>
    <t>Феофан Гурьевич Дорофеев</t>
  </si>
  <si>
    <t>+992 349-223-5769</t>
  </si>
  <si>
    <t>Алексеев Касьян Ефимович</t>
  </si>
  <si>
    <t>+998 752-893-8536</t>
  </si>
  <si>
    <t>Юлия Вячеславовна Журавлева</t>
  </si>
  <si>
    <t>+7 630-977-5834</t>
  </si>
  <si>
    <t>Элеонора Ивановна Королева</t>
  </si>
  <si>
    <t>+998 084-412-0746</t>
  </si>
  <si>
    <t>Полина Николаевна Евдокимова</t>
  </si>
  <si>
    <t>+7 899-265-0963</t>
  </si>
  <si>
    <t>Лукия Ефимовна Тимофеева</t>
  </si>
  <si>
    <t>+7 321-005-5110</t>
  </si>
  <si>
    <t>Майя Вадимовна Рябова</t>
  </si>
  <si>
    <t>+7 592-570-4871</t>
  </si>
  <si>
    <t>Кудрявцева Ульяна Филипповна</t>
  </si>
  <si>
    <t>+998 525-413-6836</t>
  </si>
  <si>
    <t>Виноградов Карл Алексеевич</t>
  </si>
  <si>
    <t>+380 633-205-1404</t>
  </si>
  <si>
    <t>Чеслав Виленович Шестаков</t>
  </si>
  <si>
    <t>+998 222-956-9780</t>
  </si>
  <si>
    <t>Бирюков Олимпий Иосифович</t>
  </si>
  <si>
    <t>+375 226-887-4565</t>
  </si>
  <si>
    <t>г-н Рыбаков Автоном Антонович</t>
  </si>
  <si>
    <t>+7 109-995-2846</t>
  </si>
  <si>
    <t>Нинель Натановна Лазарева</t>
  </si>
  <si>
    <t>+375 372-396-9651</t>
  </si>
  <si>
    <t>Сорокина Феврония Натановна</t>
  </si>
  <si>
    <t>+998 607-517-9439</t>
  </si>
  <si>
    <t>Новикова Лидия Павловна</t>
  </si>
  <si>
    <t>+375 743-922-4671</t>
  </si>
  <si>
    <t>Герасимов Еремей Демидович</t>
  </si>
  <si>
    <t>+7 181-799-6850</t>
  </si>
  <si>
    <t>Вероника Евгеньевна Федосеева</t>
  </si>
  <si>
    <t>+380 835-708-4433</t>
  </si>
  <si>
    <t>Кудрявцев Демид Ерофеевич</t>
  </si>
  <si>
    <t>+7 454-941-1729</t>
  </si>
  <si>
    <t>Филимон Федотович Иванов</t>
  </si>
  <si>
    <t>+7 297-169-3756</t>
  </si>
  <si>
    <t>Лонгин Арсенович Никонов</t>
  </si>
  <si>
    <t>+998 498-706-1394</t>
  </si>
  <si>
    <t>Юлия Леоновна Наумова</t>
  </si>
  <si>
    <t>+375 435-951-1995</t>
  </si>
  <si>
    <t>Агата Юрьевна Галкина</t>
  </si>
  <si>
    <t>+998 350-816-0031</t>
  </si>
  <si>
    <t>Гурьев Влас Юлианович</t>
  </si>
  <si>
    <t>+992 863-895-4307</t>
  </si>
  <si>
    <t>Мефодий Филиппович Воробьев</t>
  </si>
  <si>
    <t>+998 006-788-9211</t>
  </si>
  <si>
    <t>Август Вячеславович Брагин</t>
  </si>
  <si>
    <t>+7 063-931-5918</t>
  </si>
  <si>
    <t>Любовь Георгиевна Мамонтова</t>
  </si>
  <si>
    <t>+380 545-746-8707</t>
  </si>
  <si>
    <t>Осипов Светозар Ефремович</t>
  </si>
  <si>
    <t>+998 353-736-8172</t>
  </si>
  <si>
    <t>Зоя Кирилловна Брагина</t>
  </si>
  <si>
    <t>+998 591-865-8342</t>
  </si>
  <si>
    <t>Калинина Ирина Филипповна</t>
  </si>
  <si>
    <t>+380 622-144-1703</t>
  </si>
  <si>
    <t>Александра Матвеевна Артемьева</t>
  </si>
  <si>
    <t>+380 669-437-2066</t>
  </si>
  <si>
    <t>Носкова Вера Федоровна</t>
  </si>
  <si>
    <t>+7 753-596-5037</t>
  </si>
  <si>
    <t>Никодим Игоревич Бобров</t>
  </si>
  <si>
    <t>+375 682-373-1802</t>
  </si>
  <si>
    <t>Вера Георгиевна Некрасова</t>
  </si>
  <si>
    <t>+375 796-304-7865</t>
  </si>
  <si>
    <t>Фадей Ефимович Калинин</t>
  </si>
  <si>
    <t>+998 469-847-6587</t>
  </si>
  <si>
    <t>Дата регистрации клиента</t>
  </si>
  <si>
    <t>Программа лояльности клиента</t>
  </si>
  <si>
    <t>ФИО</t>
  </si>
  <si>
    <t>номер телефона клиента</t>
  </si>
  <si>
    <t>Анализ продаж продуктовых сетей</t>
  </si>
  <si>
    <t>Динамика продаж по магазинам</t>
  </si>
  <si>
    <t>Изучение продаж по категориям товаров</t>
  </si>
  <si>
    <t>Изучение клиентов по географии и лайфтайму</t>
  </si>
  <si>
    <t>Сравнение поставщиков по объемам закупок</t>
  </si>
  <si>
    <t xml:space="preserve">Отработка Hard Skills </t>
  </si>
  <si>
    <t>Преобразование типов и визуальное форматирование</t>
  </si>
  <si>
    <t>Условное форматирование данных</t>
  </si>
  <si>
    <t>Среднее кол-во по категориям (что покупают чаще)</t>
  </si>
  <si>
    <t>Умные таблицы и работа с абсолютными и относительными ссылками</t>
  </si>
  <si>
    <t>Аналитика географии клиентов</t>
  </si>
  <si>
    <t>Математические и текстовые функции</t>
  </si>
  <si>
    <t>Функции для работы с датой и временем</t>
  </si>
  <si>
    <t>Функции поиска и извлечения данных</t>
  </si>
  <si>
    <t>Сводные таблицы и срезы данных</t>
  </si>
  <si>
    <t>Построение диаграмм</t>
  </si>
  <si>
    <t>Частотность имен для рекламной компании</t>
  </si>
  <si>
    <t>Платежеспособность по странам</t>
  </si>
  <si>
    <t>Суммарные продажи по поставщикам</t>
  </si>
  <si>
    <t>Задачи исследования</t>
  </si>
  <si>
    <t>Декомпозиция</t>
  </si>
  <si>
    <t>Анализ цен внутри товарной категории по магазинам</t>
  </si>
  <si>
    <t>Анализ цен внутри категории по поставщикам</t>
  </si>
  <si>
    <t>Кол-во дней с момента регистрациидо покупки</t>
  </si>
  <si>
    <t xml:space="preserve">Лайфтайм клиента </t>
  </si>
  <si>
    <t>Выводы исследования</t>
  </si>
  <si>
    <t>Суммарные продажи по магазинам</t>
  </si>
  <si>
    <t>Суммарные продажи по категориям</t>
  </si>
  <si>
    <t>№</t>
  </si>
  <si>
    <t>Данные сгенерированы ChatGPT и не являются NDA</t>
  </si>
  <si>
    <t>Общий итог</t>
  </si>
  <si>
    <t>2023</t>
  </si>
  <si>
    <t>2024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</si>
  <si>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</si>
  <si>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</si>
  <si>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</si>
  <si>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</si>
  <si>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</si>
  <si>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</si>
  <si>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</si>
  <si>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</si>
  <si>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</si>
  <si>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</si>
  <si>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</si>
  <si>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</si>
  <si>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(Все)</t>
  </si>
  <si>
    <t>Дата</t>
  </si>
  <si>
    <t>средняя цена в категории</t>
  </si>
  <si>
    <t>Магазин</t>
  </si>
  <si>
    <t>дисконт по магазинам</t>
  </si>
  <si>
    <t>Среднее по полю дисконт по магазинам</t>
  </si>
  <si>
    <t>средняя цена товара в зависимости от поставщика</t>
  </si>
  <si>
    <t>дисконт по магазинам в зависимости от поставщика</t>
  </si>
  <si>
    <t>Средний дисконт по магазинам в зависимости от поставщика</t>
  </si>
  <si>
    <t>Поставщик</t>
  </si>
  <si>
    <t>Средняя цена в зависимости от поставщика</t>
  </si>
  <si>
    <t>Продажи по поставщикам</t>
  </si>
  <si>
    <t>Категория</t>
  </si>
  <si>
    <t>Выручка</t>
  </si>
  <si>
    <t>Код страны</t>
  </si>
  <si>
    <t>+72</t>
  </si>
  <si>
    <t>+73</t>
  </si>
  <si>
    <t>+74</t>
  </si>
  <si>
    <t>+75</t>
  </si>
  <si>
    <t>+79</t>
  </si>
  <si>
    <t>+70</t>
  </si>
  <si>
    <t>+76</t>
  </si>
  <si>
    <t>+77</t>
  </si>
  <si>
    <t>не определено</t>
  </si>
  <si>
    <t>Кол-во клиентов в программе лояльности</t>
  </si>
  <si>
    <t>Количество клиентов</t>
  </si>
  <si>
    <t>Программа лояльности</t>
  </si>
  <si>
    <t>Дата регистрации</t>
  </si>
  <si>
    <t>Количество дней от регистрации до покупки</t>
  </si>
  <si>
    <t>Лайфтайм клиента, мес.</t>
  </si>
  <si>
    <t>Фамилия</t>
  </si>
  <si>
    <t>Убираем префикс</t>
  </si>
  <si>
    <t>1 слово</t>
  </si>
  <si>
    <t>2 слово</t>
  </si>
  <si>
    <t>3 слово</t>
  </si>
  <si>
    <t>Отчество</t>
  </si>
  <si>
    <t>Имя</t>
  </si>
  <si>
    <t>Алевтина</t>
  </si>
  <si>
    <t>Василиса</t>
  </si>
  <si>
    <t>Вера</t>
  </si>
  <si>
    <t>Жанна</t>
  </si>
  <si>
    <t>Любовь</t>
  </si>
  <si>
    <t>Марфа</t>
  </si>
  <si>
    <t>Феврония</t>
  </si>
  <si>
    <t>Эмилия</t>
  </si>
  <si>
    <t>Юлия</t>
  </si>
  <si>
    <t>Среднее кол-во в чеке</t>
  </si>
  <si>
    <t>Имена</t>
  </si>
  <si>
    <t>Частотность</t>
  </si>
  <si>
    <t>Объем продаж</t>
  </si>
  <si>
    <t>Исследование выполнил: Уляшев Виталий</t>
  </si>
  <si>
    <t>Для суммарной выручки по всем магазинам не наблюдается тренда на спад или снижение. За весь период времени выручка всез магазинов находится</t>
  </si>
  <si>
    <t>в диапазоне от 37 000 руб. до 60 00 руб. За май 2024 данные собраны не за полный месяц, поэтому выручку за этот месяц в расчет не берем.</t>
  </si>
  <si>
    <t>Можно отметить самые прибыльные месяца: август 2023 года с выручкой 58 813 руб. и март 2024 года - 59 975 руб. Наименее прибыльные месяцы:</t>
  </si>
  <si>
    <t>октябрь 2023 - 37 160 руб. и февраль 2024 - 39 549 руб. Если рассматривать каждый магазин по отдельности, то можно увидеть, что их динамика продаж</t>
  </si>
  <si>
    <t>отличается. Например, у "Магнита" явный тренд на рост в последние месяцы, а у магазина "Спар" наоборот падают продажи.</t>
  </si>
  <si>
    <t>Магазин "Пятерочка" предлогает лучшие цены в сравнении с другими магазинами, в среднем они продают свои товары на 10% дешевле от общих средних цен по категориям.</t>
  </si>
  <si>
    <t>Если брать во внимание дисконты в зависимости от средних цен не только по категориям, но и по поставщикам, то можно сделать вывод,</t>
  </si>
  <si>
    <t>что "Пятерочка" работает с более дешевыми поставщиками. Магазины "Спар" и "Перекресток" придерживаются похожей стратегии и тоже пытаются</t>
  </si>
  <si>
    <t>составить конкуренцию предлагая продукты по ценам ниже среднего. Для магазина "Спар" это обосновано, учитывая, что последние месяцы там падают продажи.</t>
  </si>
  <si>
    <t>Есть магазины, которые предлагают свои продукты выше средних цен, например, у магазина "Лента" цены выше средних на 10%,</t>
  </si>
  <si>
    <t>но при этом они работают с более дорогими поставщиками и возможно у них много продуктов премиум класса.</t>
  </si>
  <si>
    <t>Еще можно выделить такие магазины как "Бристоль", он работает с поставщиками, у которых продукция дороже, но предлагает цены ниже среднего.</t>
  </si>
  <si>
    <t>Возможно, таким способом они пытаются привлечь клиентов, прелагая товары хорошего качества по более низким ценам.</t>
  </si>
  <si>
    <t>Если смотреть суммарную выручку за весь период в топе будут "Окей" и "Гиперглобус". Похоже, что это крупные магазины с большим количеством товаров.</t>
  </si>
  <si>
    <t>Хотя "Ашан" тоже считается крупным магазином, но он отстает по продажам. Магазины с наименьшей выручкой: "Пятерочка" и "Билла".</t>
  </si>
  <si>
    <t>Поставщик "Green Garden" отличается самыми высокими средними ценами, скорее всего его продукты приум класса. Поставщик "Микоян", напротив,</t>
  </si>
  <si>
    <t>имеет самые низкие средние цены, что может говорить о том, что его продукты эконом класса и он занимается распространением продуктов</t>
  </si>
  <si>
    <t>которые имеют низкий ценовой диапазон.</t>
  </si>
  <si>
    <t>По суммарным продажам "Микоян" также занимает последнее место и можно сделать вывод, что была всего одна продажа продукта от этого поставщика.</t>
  </si>
  <si>
    <t>Лидером по продажам является "Паста Зара", его продажи составляют 29 430 руб. за весь период.</t>
  </si>
  <si>
    <t>Сумма по полю кол-во штук в чеке</t>
  </si>
  <si>
    <t>По количеству продаж продуктов можно увидеть такую же закономерность как в рейтинге по продажам. Поставщик "Паста Зара" судя по покупкам</t>
  </si>
  <si>
    <t>является самым популярным. При этом его средние цены близки к общим средним ценам.</t>
  </si>
  <si>
    <t>Если рассматривать продажи по категориям, то видим, что самым популярным продуктом являются макароны, общие продажи по данной категории</t>
  </si>
  <si>
    <t>составили 66 945 руб. Меньше всего принесли продажи колбасы, хотя средняя цена в категориях макароны и колбаса практически одинакова.</t>
  </si>
  <si>
    <t>Похоже, что макароны покупают чаще, чем колбасу.</t>
  </si>
  <si>
    <t>Кол-во проданного товара</t>
  </si>
  <si>
    <t xml:space="preserve">В среднем по количеству купленных продуктов в рамках одного чека можно выделить молоко и рис. </t>
  </si>
  <si>
    <t>Наибольшее количество уникальных клиентов из страны Узбекистан, меньше всего из Казахстана.</t>
  </si>
  <si>
    <t>Наибольшее количество уникальных клиентов из страны Узбекистан, меньше всего из Казахстана. Несколько клиентов не удалось</t>
  </si>
  <si>
    <t>определить из-за странного номера телефона, который не относится ни к одной стране.</t>
  </si>
  <si>
    <t>По программе лояльности, клиенты распределились практически поровну. 219 клиентов не участвуют в программе лояльности</t>
  </si>
  <si>
    <t>и 215 клиентов участвуют.</t>
  </si>
  <si>
    <t>Больше всего покупок совершают в диапазоне от 400 до 500 дней после регистрации, этот диапазон является пиковым. Распределение имеет нормальную форму,</t>
  </si>
  <si>
    <t>поэтому на больших и меньших диапазонах все реже совершают покупки.</t>
  </si>
  <si>
    <t xml:space="preserve">По распределению лайфтайма можно увидеть, что большинство клиентов с меньшим лайфтаймом и чем больше эта метрика, </t>
  </si>
  <si>
    <t>тем меньше таких клиентов.</t>
  </si>
  <si>
    <t xml:space="preserve">Часто встречаемые имена среди клиентов относятся к женским. Возможно женщин просто больше среди покупателей, чем мужщин. </t>
  </si>
  <si>
    <t>Больше всего совершают покупки клиенты из Узбекистана, за весь период они потратили 163 294 руб. Меньше всего покупок</t>
  </si>
  <si>
    <t>совершают клиенты из Казахстана. Таким же образом распределено и количество клиентов по странам.</t>
  </si>
  <si>
    <t>Исследование по магазинам</t>
  </si>
  <si>
    <t>Исследование по поставщикам</t>
  </si>
  <si>
    <t>Исследование по категориям</t>
  </si>
  <si>
    <t>Исследование клиентов</t>
  </si>
  <si>
    <t>Общие продажи находятся в диапазоне 37 000 - 60 000 руб. без явных трендов на спад или снижение.</t>
  </si>
  <si>
    <t>Магазин "Пятерочка" предлагают самые лучшие цены, в среднем они продают свои товары дешевле на 10% от средних цен внутри категорий.</t>
  </si>
  <si>
    <t>Самые большие суммарные продажи у крупных магазинов, таких как "Окей" и "Гиперглобус".</t>
  </si>
  <si>
    <t>Поставщик "Green Garden" отличается самыми высокими средними ценами, скорее всего его продукты приум класса.</t>
  </si>
  <si>
    <t>Самым популярным продуктом являются макароны, общие продажи по данной категории составили 66 945 руб.</t>
  </si>
  <si>
    <t>В среднем по количеству купленных продуктов в рамках одного чека можно выделить молоко и рис.</t>
  </si>
  <si>
    <t>По программе лояльности, клиенты распределились практически поровну. 219 клиентов не участвуют в программе лояльности 215 клиентов участвуют.</t>
  </si>
  <si>
    <t>Больше всего покупок совершают в диапазоне от 400 до 500 дней после регистрации, этот диапазон является пиковым.</t>
  </si>
  <si>
    <t>По распределению лайфтайма можно увидеть, что большинство клиентов с меньшим лайфтаймом и чем больше эта метрика, тем меньше таких клиентов.</t>
  </si>
  <si>
    <t>Самые часто встречаемые имена среди клиентов относятся к женским. Среди них Жанны, Василисы, Алевтины и Февроньи.</t>
  </si>
  <si>
    <t>Больше всего совершают покупки клиенты из Узбекистана, за весь период они потратили 163 294 руб. Меньше всего покупок совершают клиенты из Казахстана. Стоит отметить, что похожим образом распределено и количество клиентов по странам.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</si>
</sst>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_-* #,##0_-;\-* #,##0_-;_-* &quot;-&quot;??_-;_-@_-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4" fillId="0" borderId="1" xfId="1" applyFont="1" applyBorder="1"/>
    <xf numFmtId="0" fontId="4" fillId="0" borderId="0" xfId="1" applyFont="1"/>
    <xf numFmtId="0" fontId="1" fillId="0" borderId="2" xfId="1" applyBorder="1"/>
    <xf numFmtId="0" fontId="1" fillId="0" borderId="3" xfId="1" applyBorder="1"/>
    <xf numFmtId="0" fontId="1" fillId="0" borderId="0" xfId="1" applyAlignment="1">
      <alignment horizontal="center" vertical="center"/>
    </xf>
    <xf numFmtId="0" fontId="1" fillId="0" borderId="5" xfId="1" applyBorder="1"/>
    <xf numFmtId="0" fontId="1" fillId="0" borderId="6" xfId="1" applyBorder="1"/>
    <xf numFmtId="0" fontId="4" fillId="0" borderId="7" xfId="1" applyFont="1" applyBorder="1"/>
    <xf numFmtId="0" fontId="1" fillId="0" borderId="4" xfId="1" applyBorder="1"/>
    <xf numFmtId="0" fontId="4" fillId="0" borderId="9" xfId="1" applyFont="1" applyBorder="1"/>
    <xf numFmtId="0" fontId="5" fillId="0" borderId="8" xfId="1" applyFont="1" applyBorder="1"/>
    <xf numFmtId="0" fontId="6" fillId="0" borderId="0" xfId="1" applyFont="1"/>
    <xf numFmtId="0" fontId="2" fillId="0" borderId="10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3" fillId="0" borderId="10" xfId="0" applyFont="1" applyBorder="1" applyAlignment="1">
      <alignment horizontal="center" vertical="top"/>
    </xf>
    <xf numFmtId="1" fontId="0" fillId="0" borderId="0" xfId="0" applyNumberFormat="1"/>
    <xf numFmtId="9" fontId="0" fillId="0" borderId="0" xfId="2" applyFont="1"/>
    <xf numFmtId="9" fontId="0" fillId="0" borderId="0" xfId="0" applyNumberFormat="1"/>
    <xf numFmtId="0" fontId="2" fillId="0" borderId="10" xfId="0" applyFont="1" applyBorder="1" applyAlignment="1">
      <alignment horizontal="center" vertical="top" wrapText="1"/>
    </xf>
    <xf numFmtId="166" fontId="0" fillId="0" borderId="0" xfId="0" applyNumberFormat="1"/>
    <xf numFmtId="49" fontId="0" fillId="0" borderId="0" xfId="0" applyNumberFormat="1"/>
    <xf numFmtId="14" fontId="0" fillId="0" borderId="0" xfId="0" applyNumberFormat="1"/>
    <xf numFmtId="0" fontId="1" fillId="0" borderId="0" xfId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0" fontId="0" fillId="2" borderId="0" xfId="0" applyFill="1"/>
    <xf numFmtId="0" fontId="9" fillId="3" borderId="0" xfId="0" applyFont="1" applyFill="1"/>
    <xf numFmtId="0" fontId="1" fillId="0" borderId="12" xfId="1" applyBorder="1" applyAlignment="1">
      <alignment wrapText="1"/>
    </xf>
    <xf numFmtId="0" fontId="1" fillId="0" borderId="13" xfId="1" applyBorder="1" applyAlignment="1">
      <alignment wrapText="1"/>
    </xf>
    <xf numFmtId="0" fontId="1" fillId="0" borderId="11" xfId="1" applyBorder="1" applyAlignment="1">
      <alignment vertical="top"/>
    </xf>
  </cellXfs>
  <cellStyles count="3">
    <cellStyle name="Обычный" xfId="0" builtinId="0"/>
    <cellStyle name="Обычный 2" xfId="1" xr:uid="{D158504E-E19E-2F44-9F33-CFD7D832B8EE}"/>
    <cellStyle name="Процентный" xfId="2" builtinId="5"/>
  </cellStyles>
  <dxfs count="191"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" formatCode="0"/>
    </dxf>
    <dxf>
      <numFmt numFmtId="2" formatCode="0.00"/>
    </dxf>
    <dxf>
      <numFmt numFmtId="13" formatCode="0%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0.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numFmt numFmtId="13" formatCode="0%"/>
    </dxf>
    <dxf>
      <numFmt numFmtId="2" formatCode="0.00"/>
    </dxf>
    <dxf>
      <numFmt numFmtId="1" formatCode="0"/>
    </dxf>
    <dxf>
      <alignment wrapText="0"/>
    </dxf>
    <dxf>
      <numFmt numFmtId="166" formatCode="0.0"/>
    </dxf>
    <dxf>
      <numFmt numFmtId="165" formatCode="_-* #,##0_-;\-* #,##0_-;_-* &quot;-&quot;??_-;_-@_-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9" formatCode="dd/mm/yyyy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магазинов!Сводная таблица1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>
                    <a:lumMod val="65000"/>
                    <a:lumOff val="35000"/>
                  </a:schemeClr>
                </a:solidFill>
              </a:rPr>
              <a:t>Динамика</a:t>
            </a:r>
            <a:r>
              <a:rPr lang="ru-RU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продаж по магазинам</a:t>
            </a:r>
            <a:endParaRPr lang="ru-RU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'Анализ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'Анализ магазинов'!$A$4:$A$23</c:f>
              <c:multiLvlStrCache>
                <c:ptCount val="17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'Анализ магазинов'!$B$4:$B$23</c:f>
              <c:numCache>
                <c:formatCode>_-* #\ ##0_-;\-* #\ ##0_-;_-* "-"??_-;_-@_-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4-4DF8-A994-41DD83448D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3878831"/>
        <c:axId val="183881711"/>
      </c:lineChart>
      <c:catAx>
        <c:axId val="1838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81711"/>
        <c:crosses val="autoZero"/>
        <c:auto val="1"/>
        <c:lblAlgn val="ctr"/>
        <c:lblOffset val="100"/>
        <c:noMultiLvlLbl val="0"/>
      </c:catAx>
      <c:valAx>
        <c:axId val="1838817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1838788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клиентов!Сводная таблица2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клиентов по программе лояльности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'Анализ клиентов'!$B$25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0F-4F1F-9FF8-AC841457C71E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0F-4F1F-9FF8-AC841457C71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'Анализ клиентов'!$A$26:$A$28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'Анализ клиентов'!$B$26:$B$28</c:f>
              <c:numCache>
                <c:formatCode>General</c:formatCode>
                <c:ptCount val="2"/>
                <c:pt idx="0">
                  <c:v>215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F-4F1F-9FF8-AC841457C7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клиентов!Сводная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клиентов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клиентов'!$A$4:$A$11</c:f>
              <c:strCache>
                <c:ptCount val="7"/>
                <c:pt idx="0">
                  <c:v>Узбекистан</c:v>
                </c:pt>
                <c:pt idx="1">
                  <c:v>Украина</c:v>
                </c:pt>
                <c:pt idx="2">
                  <c:v>Таджикистан</c:v>
                </c:pt>
                <c:pt idx="3">
                  <c:v>Россия</c:v>
                </c:pt>
                <c:pt idx="4">
                  <c:v>Беларусь</c:v>
                </c:pt>
                <c:pt idx="5">
                  <c:v>Казахстан</c:v>
                </c:pt>
                <c:pt idx="6">
                  <c:v>не определено</c:v>
                </c:pt>
              </c:strCache>
            </c:strRef>
          </c:cat>
          <c:val>
            <c:numRef>
              <c:f>'Анализ клиентов'!$B$4:$B$11</c:f>
              <c:numCache>
                <c:formatCode>General</c:formatCode>
                <c:ptCount val="7"/>
                <c:pt idx="0">
                  <c:v>85</c:v>
                </c:pt>
                <c:pt idx="1">
                  <c:v>78</c:v>
                </c:pt>
                <c:pt idx="2">
                  <c:v>74</c:v>
                </c:pt>
                <c:pt idx="3">
                  <c:v>73</c:v>
                </c:pt>
                <c:pt idx="4">
                  <c:v>51</c:v>
                </c:pt>
                <c:pt idx="5">
                  <c:v>48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A-4E8C-A2E9-69FBCCB6F1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1"/>
        <c:axId val="408715392"/>
        <c:axId val="408718752"/>
      </c:barChart>
      <c:catAx>
        <c:axId val="4087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718752"/>
        <c:crosses val="autoZero"/>
        <c:auto val="1"/>
        <c:lblAlgn val="ctr"/>
        <c:lblOffset val="100"/>
        <c:noMultiLvlLbl val="0"/>
      </c:catAx>
      <c:valAx>
        <c:axId val="408718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7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клиентов!Сводная таблица3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Топ</a:t>
            </a:r>
            <a:r>
              <a:rPr lang="ru-RU" baseline="0"/>
              <a:t> самых часто встречаемых имен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клиентов'!$B$86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клиентов'!$A$87:$A$96</c:f>
              <c:strCache>
                <c:ptCount val="9"/>
                <c:pt idx="0">
                  <c:v>Феврония</c:v>
                </c:pt>
                <c:pt idx="1">
                  <c:v>Алевтина</c:v>
                </c:pt>
                <c:pt idx="2">
                  <c:v>Василиса</c:v>
                </c:pt>
                <c:pt idx="3">
                  <c:v>Жанна</c:v>
                </c:pt>
                <c:pt idx="4">
                  <c:v>Эмилия</c:v>
                </c:pt>
                <c:pt idx="5">
                  <c:v>Юлия</c:v>
                </c:pt>
                <c:pt idx="6">
                  <c:v>Вера</c:v>
                </c:pt>
                <c:pt idx="7">
                  <c:v>Марфа</c:v>
                </c:pt>
                <c:pt idx="8">
                  <c:v>Любовь</c:v>
                </c:pt>
              </c:strCache>
            </c:strRef>
          </c:cat>
          <c:val>
            <c:numRef>
              <c:f>'Анализ клиентов'!$B$87:$B$96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4-45C8-BD2E-9D3F0CA754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8286047"/>
        <c:axId val="198282687"/>
      </c:barChart>
      <c:catAx>
        <c:axId val="1982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82687"/>
        <c:crosses val="autoZero"/>
        <c:auto val="1"/>
        <c:lblAlgn val="ctr"/>
        <c:lblOffset val="100"/>
        <c:noMultiLvlLbl val="0"/>
      </c:catAx>
      <c:valAx>
        <c:axId val="1982826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9828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клиентов!Сводная таблица4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</a:t>
            </a:r>
            <a:r>
              <a:rPr lang="ru-RU" baseline="0"/>
              <a:t>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клиентов'!$B$106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клиентов'!$A$107:$A$114</c:f>
              <c:strCache>
                <c:ptCount val="7"/>
                <c:pt idx="0">
                  <c:v>Узбекистан</c:v>
                </c:pt>
                <c:pt idx="1">
                  <c:v>Украина</c:v>
                </c:pt>
                <c:pt idx="2">
                  <c:v>Таджикистан</c:v>
                </c:pt>
                <c:pt idx="3">
                  <c:v>Россия</c:v>
                </c:pt>
                <c:pt idx="4">
                  <c:v>Беларусь</c:v>
                </c:pt>
                <c:pt idx="5">
                  <c:v>Казахстан</c:v>
                </c:pt>
                <c:pt idx="6">
                  <c:v>не определено</c:v>
                </c:pt>
              </c:strCache>
            </c:strRef>
          </c:cat>
          <c:val>
            <c:numRef>
              <c:f>'Анализ клиентов'!$B$107:$B$114</c:f>
              <c:numCache>
                <c:formatCode>_-* #\ ##0_-;\-* #\ ##0_-;_-* "-"??_-;_-@_-</c:formatCode>
                <c:ptCount val="7"/>
                <c:pt idx="0">
                  <c:v>163294</c:v>
                </c:pt>
                <c:pt idx="1">
                  <c:v>147543</c:v>
                </c:pt>
                <c:pt idx="2">
                  <c:v>139473</c:v>
                </c:pt>
                <c:pt idx="3">
                  <c:v>127717</c:v>
                </c:pt>
                <c:pt idx="4">
                  <c:v>98793</c:v>
                </c:pt>
                <c:pt idx="5">
                  <c:v>87108</c:v>
                </c:pt>
                <c:pt idx="6">
                  <c:v>36505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2-4D33-9F46-FA21DBD321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03020287"/>
        <c:axId val="403020767"/>
      </c:barChart>
      <c:catAx>
        <c:axId val="4030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20767"/>
        <c:crosses val="autoZero"/>
        <c:auto val="1"/>
        <c:lblAlgn val="ctr"/>
        <c:lblOffset val="100"/>
        <c:noMultiLvlLbl val="0"/>
      </c:catAx>
      <c:valAx>
        <c:axId val="4030207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</a:t>
                </a:r>
                <a:r>
                  <a:rPr lang="ru-RU" baseline="0"/>
                  <a:t> продаж,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40302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клиентов!Сводная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клиентов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клиентов'!$A$4:$A$11</c:f>
              <c:strCache>
                <c:ptCount val="7"/>
                <c:pt idx="0">
                  <c:v>Узбекистан</c:v>
                </c:pt>
                <c:pt idx="1">
                  <c:v>Украина</c:v>
                </c:pt>
                <c:pt idx="2">
                  <c:v>Таджикистан</c:v>
                </c:pt>
                <c:pt idx="3">
                  <c:v>Россия</c:v>
                </c:pt>
                <c:pt idx="4">
                  <c:v>Беларусь</c:v>
                </c:pt>
                <c:pt idx="5">
                  <c:v>Казахстан</c:v>
                </c:pt>
                <c:pt idx="6">
                  <c:v>не определено</c:v>
                </c:pt>
              </c:strCache>
            </c:strRef>
          </c:cat>
          <c:val>
            <c:numRef>
              <c:f>'Анализ клиентов'!$B$4:$B$11</c:f>
              <c:numCache>
                <c:formatCode>General</c:formatCode>
                <c:ptCount val="7"/>
                <c:pt idx="0">
                  <c:v>85</c:v>
                </c:pt>
                <c:pt idx="1">
                  <c:v>78</c:v>
                </c:pt>
                <c:pt idx="2">
                  <c:v>74</c:v>
                </c:pt>
                <c:pt idx="3">
                  <c:v>73</c:v>
                </c:pt>
                <c:pt idx="4">
                  <c:v>51</c:v>
                </c:pt>
                <c:pt idx="5">
                  <c:v>48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4-45B2-88C5-E830D606EC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1"/>
        <c:axId val="408715392"/>
        <c:axId val="408718752"/>
      </c:barChart>
      <c:catAx>
        <c:axId val="4087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718752"/>
        <c:crosses val="autoZero"/>
        <c:auto val="1"/>
        <c:lblAlgn val="ctr"/>
        <c:lblOffset val="100"/>
        <c:noMultiLvlLbl val="0"/>
      </c:catAx>
      <c:valAx>
        <c:axId val="408718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7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клиентов!Сводная таблица2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клиентов по программе лояльности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'Анализ клиентов'!$B$25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76-451F-8365-173F49731A5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76-451F-8365-173F49731A5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'Анализ клиентов'!$A$26:$A$28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'Анализ клиентов'!$B$26:$B$28</c:f>
              <c:numCache>
                <c:formatCode>General</c:formatCode>
                <c:ptCount val="2"/>
                <c:pt idx="0">
                  <c:v>215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2-4271-8A67-D581789175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клиентов!Сводная таблица3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Топ</a:t>
            </a:r>
            <a:r>
              <a:rPr lang="ru-RU" baseline="0"/>
              <a:t> самых часто встречаемых имен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клиентов'!$B$86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клиентов'!$A$87:$A$96</c:f>
              <c:strCache>
                <c:ptCount val="9"/>
                <c:pt idx="0">
                  <c:v>Феврония</c:v>
                </c:pt>
                <c:pt idx="1">
                  <c:v>Алевтина</c:v>
                </c:pt>
                <c:pt idx="2">
                  <c:v>Василиса</c:v>
                </c:pt>
                <c:pt idx="3">
                  <c:v>Жанна</c:v>
                </c:pt>
                <c:pt idx="4">
                  <c:v>Эмилия</c:v>
                </c:pt>
                <c:pt idx="5">
                  <c:v>Юлия</c:v>
                </c:pt>
                <c:pt idx="6">
                  <c:v>Вера</c:v>
                </c:pt>
                <c:pt idx="7">
                  <c:v>Марфа</c:v>
                </c:pt>
                <c:pt idx="8">
                  <c:v>Любовь</c:v>
                </c:pt>
              </c:strCache>
            </c:strRef>
          </c:cat>
          <c:val>
            <c:numRef>
              <c:f>'Анализ клиентов'!$B$87:$B$96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C-4C4A-9D22-893A4B9918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8286047"/>
        <c:axId val="198282687"/>
      </c:barChart>
      <c:catAx>
        <c:axId val="1982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82687"/>
        <c:crosses val="autoZero"/>
        <c:auto val="1"/>
        <c:lblAlgn val="ctr"/>
        <c:lblOffset val="100"/>
        <c:noMultiLvlLbl val="0"/>
      </c:catAx>
      <c:valAx>
        <c:axId val="1982826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9828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клиентов!Сводная таблица4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</a:t>
            </a:r>
            <a:r>
              <a:rPr lang="ru-RU" baseline="0"/>
              <a:t>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клиентов'!$B$106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клиентов'!$A$107:$A$114</c:f>
              <c:strCache>
                <c:ptCount val="7"/>
                <c:pt idx="0">
                  <c:v>Узбекистан</c:v>
                </c:pt>
                <c:pt idx="1">
                  <c:v>Украина</c:v>
                </c:pt>
                <c:pt idx="2">
                  <c:v>Таджикистан</c:v>
                </c:pt>
                <c:pt idx="3">
                  <c:v>Россия</c:v>
                </c:pt>
                <c:pt idx="4">
                  <c:v>Беларусь</c:v>
                </c:pt>
                <c:pt idx="5">
                  <c:v>Казахстан</c:v>
                </c:pt>
                <c:pt idx="6">
                  <c:v>не определено</c:v>
                </c:pt>
              </c:strCache>
            </c:strRef>
          </c:cat>
          <c:val>
            <c:numRef>
              <c:f>'Анализ клиентов'!$B$107:$B$114</c:f>
              <c:numCache>
                <c:formatCode>_-* #\ ##0_-;\-* #\ ##0_-;_-* "-"??_-;_-@_-</c:formatCode>
                <c:ptCount val="7"/>
                <c:pt idx="0">
                  <c:v>163294</c:v>
                </c:pt>
                <c:pt idx="1">
                  <c:v>147543</c:v>
                </c:pt>
                <c:pt idx="2">
                  <c:v>139473</c:v>
                </c:pt>
                <c:pt idx="3">
                  <c:v>127717</c:v>
                </c:pt>
                <c:pt idx="4">
                  <c:v>98793</c:v>
                </c:pt>
                <c:pt idx="5">
                  <c:v>87108</c:v>
                </c:pt>
                <c:pt idx="6">
                  <c:v>36505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4-4DEC-9E9F-2A062724FF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03020287"/>
        <c:axId val="403020767"/>
      </c:barChart>
      <c:catAx>
        <c:axId val="4030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20767"/>
        <c:crosses val="autoZero"/>
        <c:auto val="1"/>
        <c:lblAlgn val="ctr"/>
        <c:lblOffset val="100"/>
        <c:noMultiLvlLbl val="0"/>
      </c:catAx>
      <c:valAx>
        <c:axId val="4030207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</a:t>
                </a:r>
                <a:r>
                  <a:rPr lang="ru-RU" baseline="0"/>
                  <a:t> продаж,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40302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категорий!Сводная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r>
              <a:rPr lang="ru-RU" baseline="0"/>
              <a:t> по категориям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категорий'!$B$3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категорий'!$A$4:$A$24</c:f>
              <c:strCache>
                <c:ptCount val="20"/>
                <c:pt idx="0">
                  <c:v>Колбаса</c:v>
                </c:pt>
                <c:pt idx="1">
                  <c:v>Рис</c:v>
                </c:pt>
                <c:pt idx="2">
                  <c:v>Крупа</c:v>
                </c:pt>
                <c:pt idx="3">
                  <c:v>Кофе</c:v>
                </c:pt>
                <c:pt idx="4">
                  <c:v>Овощи</c:v>
                </c:pt>
                <c:pt idx="5">
                  <c:v>Рыба</c:v>
                </c:pt>
                <c:pt idx="6">
                  <c:v>Фрукты</c:v>
                </c:pt>
                <c:pt idx="7">
                  <c:v>Печенье</c:v>
                </c:pt>
                <c:pt idx="8">
                  <c:v>Йогурт</c:v>
                </c:pt>
                <c:pt idx="9">
                  <c:v>Молоко</c:v>
                </c:pt>
                <c:pt idx="10">
                  <c:v>Хлеб</c:v>
                </c:pt>
                <c:pt idx="11">
                  <c:v>Чай</c:v>
                </c:pt>
                <c:pt idx="12">
                  <c:v>Сахар</c:v>
                </c:pt>
                <c:pt idx="13">
                  <c:v>Сыр</c:v>
                </c:pt>
                <c:pt idx="14">
                  <c:v>Соль</c:v>
                </c:pt>
                <c:pt idx="15">
                  <c:v>Чипсы</c:v>
                </c:pt>
                <c:pt idx="16">
                  <c:v>Сок</c:v>
                </c:pt>
                <c:pt idx="17">
                  <c:v>Мясо</c:v>
                </c:pt>
                <c:pt idx="18">
                  <c:v>Конфеты</c:v>
                </c:pt>
                <c:pt idx="19">
                  <c:v>Макароны</c:v>
                </c:pt>
              </c:strCache>
            </c:strRef>
          </c:cat>
          <c:val>
            <c:numRef>
              <c:f>'Анализ категорий'!$B$4:$B$24</c:f>
              <c:numCache>
                <c:formatCode>_-* #\ ##0_-;\-* #\ ##0_-;_-* "-"??_-;_-@_-</c:formatCode>
                <c:ptCount val="20"/>
                <c:pt idx="0">
                  <c:v>21313</c:v>
                </c:pt>
                <c:pt idx="1">
                  <c:v>27375</c:v>
                </c:pt>
                <c:pt idx="2">
                  <c:v>28053</c:v>
                </c:pt>
                <c:pt idx="3">
                  <c:v>30543</c:v>
                </c:pt>
                <c:pt idx="4">
                  <c:v>31147</c:v>
                </c:pt>
                <c:pt idx="5">
                  <c:v>32430</c:v>
                </c:pt>
                <c:pt idx="6">
                  <c:v>33802</c:v>
                </c:pt>
                <c:pt idx="7">
                  <c:v>39632</c:v>
                </c:pt>
                <c:pt idx="8">
                  <c:v>41745</c:v>
                </c:pt>
                <c:pt idx="9">
                  <c:v>42165</c:v>
                </c:pt>
                <c:pt idx="10">
                  <c:v>42352</c:v>
                </c:pt>
                <c:pt idx="11">
                  <c:v>43626</c:v>
                </c:pt>
                <c:pt idx="12">
                  <c:v>44151</c:v>
                </c:pt>
                <c:pt idx="13">
                  <c:v>44265</c:v>
                </c:pt>
                <c:pt idx="14">
                  <c:v>44468</c:v>
                </c:pt>
                <c:pt idx="15">
                  <c:v>44539</c:v>
                </c:pt>
                <c:pt idx="16">
                  <c:v>45862</c:v>
                </c:pt>
                <c:pt idx="17">
                  <c:v>47223</c:v>
                </c:pt>
                <c:pt idx="18">
                  <c:v>48797</c:v>
                </c:pt>
                <c:pt idx="19">
                  <c:v>66945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D-48F7-8B8A-CE6E8DD570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950192"/>
        <c:axId val="1148950672"/>
      </c:barChart>
      <c:catAx>
        <c:axId val="114895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950672"/>
        <c:crosses val="autoZero"/>
        <c:auto val="1"/>
        <c:lblAlgn val="ctr"/>
        <c:lblOffset val="100"/>
        <c:noMultiLvlLbl val="0"/>
      </c:catAx>
      <c:valAx>
        <c:axId val="1148950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11489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категорий!Сводная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количество товаров в чеке в разных категориях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категорий'!$B$33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категорий'!$A$34:$A$53</c:f>
              <c:strCache>
                <c:ptCount val="20"/>
                <c:pt idx="0">
                  <c:v>Сыр</c:v>
                </c:pt>
                <c:pt idx="1">
                  <c:v>Крупа</c:v>
                </c:pt>
                <c:pt idx="2">
                  <c:v>Йогурт</c:v>
                </c:pt>
                <c:pt idx="3">
                  <c:v>Колбаса</c:v>
                </c:pt>
                <c:pt idx="4">
                  <c:v>Чай</c:v>
                </c:pt>
                <c:pt idx="5">
                  <c:v>Макароны</c:v>
                </c:pt>
                <c:pt idx="6">
                  <c:v>Фрукты</c:v>
                </c:pt>
                <c:pt idx="7">
                  <c:v>Сок</c:v>
                </c:pt>
                <c:pt idx="8">
                  <c:v>Конфеты</c:v>
                </c:pt>
                <c:pt idx="9">
                  <c:v>Кофе</c:v>
                </c:pt>
                <c:pt idx="10">
                  <c:v>Чипсы</c:v>
                </c:pt>
                <c:pt idx="11">
                  <c:v>Печенье</c:v>
                </c:pt>
                <c:pt idx="12">
                  <c:v>Соль</c:v>
                </c:pt>
                <c:pt idx="13">
                  <c:v>Хлеб</c:v>
                </c:pt>
                <c:pt idx="14">
                  <c:v>Мясо</c:v>
                </c:pt>
                <c:pt idx="15">
                  <c:v>Рыба</c:v>
                </c:pt>
                <c:pt idx="16">
                  <c:v>Сахар</c:v>
                </c:pt>
                <c:pt idx="17">
                  <c:v>Овощи</c:v>
                </c:pt>
                <c:pt idx="18">
                  <c:v>Рис</c:v>
                </c:pt>
                <c:pt idx="19">
                  <c:v>Молоко</c:v>
                </c:pt>
              </c:strCache>
            </c:strRef>
          </c:cat>
          <c:val>
            <c:numRef>
              <c:f>'Анализ категорий'!$B$34:$B$53</c:f>
              <c:numCache>
                <c:formatCode>0.0</c:formatCode>
                <c:ptCount val="20"/>
                <c:pt idx="0">
                  <c:v>2.5873015873015874</c:v>
                </c:pt>
                <c:pt idx="1">
                  <c:v>2.7209302325581395</c:v>
                </c:pt>
                <c:pt idx="2">
                  <c:v>2.7627118644067798</c:v>
                </c:pt>
                <c:pt idx="3">
                  <c:v>2.8846153846153846</c:v>
                </c:pt>
                <c:pt idx="4">
                  <c:v>2.9272727272727272</c:v>
                </c:pt>
                <c:pt idx="5">
                  <c:v>2.941860465116279</c:v>
                </c:pt>
                <c:pt idx="6">
                  <c:v>2.9534883720930232</c:v>
                </c:pt>
                <c:pt idx="7">
                  <c:v>2.9827586206896552</c:v>
                </c:pt>
                <c:pt idx="8">
                  <c:v>2.9838709677419355</c:v>
                </c:pt>
                <c:pt idx="9">
                  <c:v>3.0476190476190474</c:v>
                </c:pt>
                <c:pt idx="10">
                  <c:v>3.0588235294117645</c:v>
                </c:pt>
                <c:pt idx="11">
                  <c:v>3.0638297872340425</c:v>
                </c:pt>
                <c:pt idx="12">
                  <c:v>3.0754716981132075</c:v>
                </c:pt>
                <c:pt idx="13">
                  <c:v>3.0909090909090908</c:v>
                </c:pt>
                <c:pt idx="14">
                  <c:v>3.1272727272727274</c:v>
                </c:pt>
                <c:pt idx="15">
                  <c:v>3.1282051282051282</c:v>
                </c:pt>
                <c:pt idx="16">
                  <c:v>3.1355932203389831</c:v>
                </c:pt>
                <c:pt idx="17">
                  <c:v>3.1463414634146343</c:v>
                </c:pt>
                <c:pt idx="18">
                  <c:v>3.1875</c:v>
                </c:pt>
                <c:pt idx="19">
                  <c:v>3.2380952380952381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6-4130-A7F5-63C779030D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06182288"/>
        <c:axId val="1106182768"/>
      </c:barChart>
      <c:catAx>
        <c:axId val="11061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182768"/>
        <c:crosses val="autoZero"/>
        <c:auto val="1"/>
        <c:lblAlgn val="ctr"/>
        <c:lblOffset val="100"/>
        <c:noMultiLvlLbl val="0"/>
      </c:catAx>
      <c:valAx>
        <c:axId val="1106182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количество в чеке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crossAx val="11061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магазинов!Сводная таблица2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635639856395192E-2"/>
          <c:y val="7.0306416376315531E-2"/>
          <c:w val="0.85847410999402407"/>
          <c:h val="0.71524023678326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'Анализ магазинов'!$B$41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магазинов'!$A$42:$A$61</c:f>
              <c:strCache>
                <c:ptCount val="20"/>
                <c:pt idx="0">
                  <c:v>Пятерочка</c:v>
                </c:pt>
                <c:pt idx="1">
                  <c:v>Спар</c:v>
                </c:pt>
                <c:pt idx="2">
                  <c:v>Верный</c:v>
                </c:pt>
                <c:pt idx="3">
                  <c:v>Перекресток</c:v>
                </c:pt>
                <c:pt idx="4">
                  <c:v>О'кей</c:v>
                </c:pt>
                <c:pt idx="5">
                  <c:v>Магнит</c:v>
                </c:pt>
                <c:pt idx="6">
                  <c:v>Гиперглобус</c:v>
                </c:pt>
                <c:pt idx="7">
                  <c:v>Ашан</c:v>
                </c:pt>
                <c:pt idx="8">
                  <c:v>Дикси</c:v>
                </c:pt>
                <c:pt idx="9">
                  <c:v>Бристоль</c:v>
                </c:pt>
                <c:pt idx="10">
                  <c:v>Ароматный Мир</c:v>
                </c:pt>
                <c:pt idx="11">
                  <c:v>Карусель</c:v>
                </c:pt>
                <c:pt idx="12">
                  <c:v>Мираторг</c:v>
                </c:pt>
                <c:pt idx="13">
                  <c:v>Мосмарт</c:v>
                </c:pt>
                <c:pt idx="14">
                  <c:v>Азбука Вкуса</c:v>
                </c:pt>
                <c:pt idx="15">
                  <c:v>Метро</c:v>
                </c:pt>
                <c:pt idx="16">
                  <c:v>Билла</c:v>
                </c:pt>
                <c:pt idx="17">
                  <c:v>Городской Супермаркет</c:v>
                </c:pt>
                <c:pt idx="18">
                  <c:v>Седьмой Континент</c:v>
                </c:pt>
                <c:pt idx="19">
                  <c:v>Лента</c:v>
                </c:pt>
              </c:strCache>
            </c:strRef>
          </c:cat>
          <c:val>
            <c:numRef>
              <c:f>'Анализ магазинов'!$B$42:$B$61</c:f>
              <c:numCache>
                <c:formatCode>0%</c:formatCode>
                <c:ptCount val="20"/>
                <c:pt idx="0">
                  <c:v>-0.10170732495505042</c:v>
                </c:pt>
                <c:pt idx="1">
                  <c:v>-6.3289069364215592E-2</c:v>
                </c:pt>
                <c:pt idx="2">
                  <c:v>-5.0380082409471671E-2</c:v>
                </c:pt>
                <c:pt idx="3">
                  <c:v>-4.2441773613568989E-2</c:v>
                </c:pt>
                <c:pt idx="4">
                  <c:v>-3.9462244779638118E-2</c:v>
                </c:pt>
                <c:pt idx="5">
                  <c:v>-3.2883513853600721E-2</c:v>
                </c:pt>
                <c:pt idx="6">
                  <c:v>-2.959425010257517E-2</c:v>
                </c:pt>
                <c:pt idx="7">
                  <c:v>-1.1341839275218986E-2</c:v>
                </c:pt>
                <c:pt idx="8">
                  <c:v>-9.4885770216267366E-3</c:v>
                </c:pt>
                <c:pt idx="9">
                  <c:v>-8.094054282908528E-3</c:v>
                </c:pt>
                <c:pt idx="10">
                  <c:v>5.2821684960563031E-3</c:v>
                </c:pt>
                <c:pt idx="11">
                  <c:v>7.0069984701864327E-3</c:v>
                </c:pt>
                <c:pt idx="12">
                  <c:v>1.0296276612656797E-2</c:v>
                </c:pt>
                <c:pt idx="13">
                  <c:v>2.3330793858908173E-2</c:v>
                </c:pt>
                <c:pt idx="14">
                  <c:v>3.613108366981542E-2</c:v>
                </c:pt>
                <c:pt idx="15">
                  <c:v>4.7135772995875888E-2</c:v>
                </c:pt>
                <c:pt idx="16">
                  <c:v>5.6287665956558271E-2</c:v>
                </c:pt>
                <c:pt idx="17">
                  <c:v>5.8968409942088303E-2</c:v>
                </c:pt>
                <c:pt idx="18">
                  <c:v>8.1840255375316515E-2</c:v>
                </c:pt>
                <c:pt idx="19">
                  <c:v>0.10062698971238108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3-4A34-ADEE-DEF25C10773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5756095"/>
        <c:axId val="515755615"/>
      </c:barChart>
      <c:catAx>
        <c:axId val="515756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755615"/>
        <c:crosses val="autoZero"/>
        <c:auto val="1"/>
        <c:lblAlgn val="ctr"/>
        <c:lblOffset val="100"/>
        <c:noMultiLvlLbl val="0"/>
      </c:catAx>
      <c:valAx>
        <c:axId val="5157556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дисконта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crossAx val="51575609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категорий!Сводная таблица1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проданных товаров по категориям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категорий'!$N$3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категорий'!$M$4:$M$24</c:f>
              <c:strCache>
                <c:ptCount val="20"/>
                <c:pt idx="0">
                  <c:v>Колбаса</c:v>
                </c:pt>
                <c:pt idx="1">
                  <c:v>Рис</c:v>
                </c:pt>
                <c:pt idx="2">
                  <c:v>Крупа</c:v>
                </c:pt>
                <c:pt idx="3">
                  <c:v>Рыба</c:v>
                </c:pt>
                <c:pt idx="4">
                  <c:v>Фрукты</c:v>
                </c:pt>
                <c:pt idx="5">
                  <c:v>Кофе</c:v>
                </c:pt>
                <c:pt idx="6">
                  <c:v>Овощи</c:v>
                </c:pt>
                <c:pt idx="7">
                  <c:v>Молоко</c:v>
                </c:pt>
                <c:pt idx="8">
                  <c:v>Хлеб</c:v>
                </c:pt>
                <c:pt idx="9">
                  <c:v>Печенье</c:v>
                </c:pt>
                <c:pt idx="10">
                  <c:v>Чипсы</c:v>
                </c:pt>
                <c:pt idx="11">
                  <c:v>Чай</c:v>
                </c:pt>
                <c:pt idx="12">
                  <c:v>Соль</c:v>
                </c:pt>
                <c:pt idx="13">
                  <c:v>Сыр</c:v>
                </c:pt>
                <c:pt idx="14">
                  <c:v>Йогурт</c:v>
                </c:pt>
                <c:pt idx="15">
                  <c:v>Мясо</c:v>
                </c:pt>
                <c:pt idx="16">
                  <c:v>Сок</c:v>
                </c:pt>
                <c:pt idx="17">
                  <c:v>Сахар</c:v>
                </c:pt>
                <c:pt idx="18">
                  <c:v>Конфеты</c:v>
                </c:pt>
                <c:pt idx="19">
                  <c:v>Макароны</c:v>
                </c:pt>
              </c:strCache>
            </c:strRef>
          </c:cat>
          <c:val>
            <c:numRef>
              <c:f>'Анализ категорий'!$N$4:$N$24</c:f>
              <c:numCache>
                <c:formatCode>_-* #\ ##0_-;\-* #\ ##0_-;_-* "-"??_-;_-@_-</c:formatCode>
                <c:ptCount val="20"/>
                <c:pt idx="0">
                  <c:v>75</c:v>
                </c:pt>
                <c:pt idx="1">
                  <c:v>102</c:v>
                </c:pt>
                <c:pt idx="2">
                  <c:v>117</c:v>
                </c:pt>
                <c:pt idx="3">
                  <c:v>122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136</c:v>
                </c:pt>
                <c:pt idx="8">
                  <c:v>136</c:v>
                </c:pt>
                <c:pt idx="9">
                  <c:v>144</c:v>
                </c:pt>
                <c:pt idx="10">
                  <c:v>156</c:v>
                </c:pt>
                <c:pt idx="11">
                  <c:v>161</c:v>
                </c:pt>
                <c:pt idx="12">
                  <c:v>163</c:v>
                </c:pt>
                <c:pt idx="13">
                  <c:v>163</c:v>
                </c:pt>
                <c:pt idx="14">
                  <c:v>163</c:v>
                </c:pt>
                <c:pt idx="15">
                  <c:v>172</c:v>
                </c:pt>
                <c:pt idx="16">
                  <c:v>173</c:v>
                </c:pt>
                <c:pt idx="17">
                  <c:v>185</c:v>
                </c:pt>
                <c:pt idx="18">
                  <c:v>185</c:v>
                </c:pt>
                <c:pt idx="19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4130-94FD-E8FF9A3CD7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0193647"/>
        <c:axId val="1460213327"/>
      </c:barChart>
      <c:catAx>
        <c:axId val="146019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213327"/>
        <c:crosses val="autoZero"/>
        <c:auto val="1"/>
        <c:lblAlgn val="ctr"/>
        <c:lblOffset val="100"/>
        <c:noMultiLvlLbl val="0"/>
      </c:catAx>
      <c:valAx>
        <c:axId val="14602133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товаров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146019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поставщиков!Сводная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Дисконт по магазинам в зависимости от поставщика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поставщиков'!$B$3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поставщиков'!$A$4:$A$23</c:f>
              <c:strCache>
                <c:ptCount val="20"/>
                <c:pt idx="0">
                  <c:v>Пятерочка</c:v>
                </c:pt>
                <c:pt idx="1">
                  <c:v>Перекресток</c:v>
                </c:pt>
                <c:pt idx="2">
                  <c:v>О'кей</c:v>
                </c:pt>
                <c:pt idx="3">
                  <c:v>Гиперглобус</c:v>
                </c:pt>
                <c:pt idx="4">
                  <c:v>Магнит</c:v>
                </c:pt>
                <c:pt idx="5">
                  <c:v>Спар</c:v>
                </c:pt>
                <c:pt idx="6">
                  <c:v>Верный</c:v>
                </c:pt>
                <c:pt idx="7">
                  <c:v>Карусель</c:v>
                </c:pt>
                <c:pt idx="8">
                  <c:v>Ашан</c:v>
                </c:pt>
                <c:pt idx="9">
                  <c:v>Дикси</c:v>
                </c:pt>
                <c:pt idx="10">
                  <c:v>Ароматный Мир</c:v>
                </c:pt>
                <c:pt idx="11">
                  <c:v>Азбука Вкуса</c:v>
                </c:pt>
                <c:pt idx="12">
                  <c:v>Мосмарт</c:v>
                </c:pt>
                <c:pt idx="13">
                  <c:v>Мираторг</c:v>
                </c:pt>
                <c:pt idx="14">
                  <c:v>Городской Супермаркет</c:v>
                </c:pt>
                <c:pt idx="15">
                  <c:v>Бристоль</c:v>
                </c:pt>
                <c:pt idx="16">
                  <c:v>Метро</c:v>
                </c:pt>
                <c:pt idx="17">
                  <c:v>Седьмой Континент</c:v>
                </c:pt>
                <c:pt idx="18">
                  <c:v>Билла</c:v>
                </c:pt>
                <c:pt idx="19">
                  <c:v>Лента</c:v>
                </c:pt>
              </c:strCache>
            </c:strRef>
          </c:cat>
          <c:val>
            <c:numRef>
              <c:f>'Анализ поставщиков'!$B$4:$B$23</c:f>
              <c:numCache>
                <c:formatCode>0%</c:formatCode>
                <c:ptCount val="20"/>
                <c:pt idx="0">
                  <c:v>-0.11631054441670301</c:v>
                </c:pt>
                <c:pt idx="1">
                  <c:v>-6.5746820964736288E-2</c:v>
                </c:pt>
                <c:pt idx="2">
                  <c:v>-3.6790259125630283E-2</c:v>
                </c:pt>
                <c:pt idx="3">
                  <c:v>-3.6448440567637845E-2</c:v>
                </c:pt>
                <c:pt idx="4">
                  <c:v>-3.5248242692626594E-2</c:v>
                </c:pt>
                <c:pt idx="5">
                  <c:v>-2.8319134031526558E-2</c:v>
                </c:pt>
                <c:pt idx="6">
                  <c:v>-1.8107941595026166E-2</c:v>
                </c:pt>
                <c:pt idx="7">
                  <c:v>-1.800728681987596E-2</c:v>
                </c:pt>
                <c:pt idx="8">
                  <c:v>-1.23945479098764E-2</c:v>
                </c:pt>
                <c:pt idx="9">
                  <c:v>-1.0005648721859137E-2</c:v>
                </c:pt>
                <c:pt idx="10">
                  <c:v>4.9533672977559204E-4</c:v>
                </c:pt>
                <c:pt idx="11">
                  <c:v>1.1951634745615882E-2</c:v>
                </c:pt>
                <c:pt idx="12">
                  <c:v>2.1632897989802929E-2</c:v>
                </c:pt>
                <c:pt idx="13">
                  <c:v>3.4554373738390209E-2</c:v>
                </c:pt>
                <c:pt idx="14">
                  <c:v>3.6725392559439067E-2</c:v>
                </c:pt>
                <c:pt idx="15">
                  <c:v>4.2123707474058629E-2</c:v>
                </c:pt>
                <c:pt idx="16">
                  <c:v>4.7485425701749698E-2</c:v>
                </c:pt>
                <c:pt idx="17">
                  <c:v>5.4979783730066331E-2</c:v>
                </c:pt>
                <c:pt idx="18">
                  <c:v>6.9672016745577048E-2</c:v>
                </c:pt>
                <c:pt idx="19">
                  <c:v>8.9315738986110477E-2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6-4AED-B816-56DA8AD39C3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80525040"/>
        <c:axId val="980523600"/>
      </c:barChart>
      <c:catAx>
        <c:axId val="98052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523600"/>
        <c:crosses val="autoZero"/>
        <c:auto val="1"/>
        <c:lblAlgn val="ctr"/>
        <c:lblOffset val="100"/>
        <c:noMultiLvlLbl val="0"/>
      </c:catAx>
      <c:valAx>
        <c:axId val="980523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дисконта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crossAx val="9805250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поставщиков!Сводная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цена продуктов по поставщикам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поставщиков'!$B$29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поставщиков'!$A$30:$A$108</c:f>
              <c:strCache>
                <c:ptCount val="78"/>
                <c:pt idx="0">
                  <c:v>Микоян</c:v>
                </c:pt>
                <c:pt idx="1">
                  <c:v>Tchibo</c:v>
                </c:pt>
                <c:pt idx="2">
                  <c:v>Зеленая грядка</c:v>
                </c:pt>
                <c:pt idx="3">
                  <c:v>Hochland</c:v>
                </c:pt>
                <c:pt idx="4">
                  <c:v>Вимм-Билль-Данн</c:v>
                </c:pt>
                <c:pt idx="5">
                  <c:v>Семко</c:v>
                </c:pt>
                <c:pt idx="6">
                  <c:v>Сава</c:v>
                </c:pt>
                <c:pt idx="7">
                  <c:v>Агросахар</c:v>
                </c:pt>
                <c:pt idx="8">
                  <c:v>Санта Бремор</c:v>
                </c:pt>
                <c:pt idx="9">
                  <c:v>Черная Карта</c:v>
                </c:pt>
                <c:pt idx="10">
                  <c:v>Мистраль</c:v>
                </c:pt>
                <c:pt idx="11">
                  <c:v>Юбилейное</c:v>
                </c:pt>
                <c:pt idx="12">
                  <c:v>Роллтон</c:v>
                </c:pt>
                <c:pt idx="13">
                  <c:v>Борилла</c:v>
                </c:pt>
                <c:pt idx="14">
                  <c:v>Славянская</c:v>
                </c:pt>
                <c:pt idx="15">
                  <c:v>Илецкая</c:v>
                </c:pt>
                <c:pt idx="16">
                  <c:v>President</c:v>
                </c:pt>
                <c:pt idx="17">
                  <c:v>Сладов</c:v>
                </c:pt>
                <c:pt idx="18">
                  <c:v>Продимекс</c:v>
                </c:pt>
                <c:pt idx="19">
                  <c:v>Русская картошка</c:v>
                </c:pt>
                <c:pt idx="20">
                  <c:v>Добрый</c:v>
                </c:pt>
                <c:pt idx="21">
                  <c:v>Ахмад</c:v>
                </c:pt>
                <c:pt idx="22">
                  <c:v>Гавриш</c:v>
                </c:pt>
                <c:pt idx="23">
                  <c:v>Эрманн</c:v>
                </c:pt>
                <c:pt idx="24">
                  <c:v>Белогорье</c:v>
                </c:pt>
                <c:pt idx="25">
                  <c:v>Бабаевский</c:v>
                </c:pt>
                <c:pt idx="26">
                  <c:v>Увелка</c:v>
                </c:pt>
                <c:pt idx="27">
                  <c:v>Ярмарка</c:v>
                </c:pt>
                <c:pt idx="28">
                  <c:v>Экзотик</c:v>
                </c:pt>
                <c:pt idx="29">
                  <c:v>Сады Придонья</c:v>
                </c:pt>
                <c:pt idx="30">
                  <c:v>Nescafe</c:v>
                </c:pt>
                <c:pt idx="31">
                  <c:v>Ростагроэкспорт</c:v>
                </c:pt>
                <c:pt idx="32">
                  <c:v>Фруктовый Рай</c:v>
                </c:pt>
                <c:pt idx="33">
                  <c:v>Lipton</c:v>
                </c:pt>
                <c:pt idx="34">
                  <c:v>Меридиан</c:v>
                </c:pt>
                <c:pt idx="35">
                  <c:v>Националь</c:v>
                </c:pt>
                <c:pt idx="36">
                  <c:v>Дарница</c:v>
                </c:pt>
                <c:pt idx="37">
                  <c:v>Estrella</c:v>
                </c:pt>
                <c:pt idx="38">
                  <c:v>Славянка</c:v>
                </c:pt>
                <c:pt idx="39">
                  <c:v>Белый Злат</c:v>
                </c:pt>
                <c:pt idx="40">
                  <c:v>Сырная долина</c:v>
                </c:pt>
                <c:pt idx="41">
                  <c:v>Rich</c:v>
                </c:pt>
                <c:pt idx="42">
                  <c:v>Снежана</c:v>
                </c:pt>
                <c:pt idx="43">
                  <c:v>Окраина</c:v>
                </c:pt>
                <c:pt idx="44">
                  <c:v>Красный Октябрь</c:v>
                </c:pt>
                <c:pt idx="45">
                  <c:v>Салта</c:v>
                </c:pt>
                <c:pt idx="46">
                  <c:v>Домик в деревне</c:v>
                </c:pt>
                <c:pt idx="47">
                  <c:v>Jacobs</c:v>
                </c:pt>
                <c:pt idx="48">
                  <c:v>Паста Зара</c:v>
                </c:pt>
                <c:pt idx="49">
                  <c:v>Pringles</c:v>
                </c:pt>
                <c:pt idx="50">
                  <c:v>Фрукты-Ягоды</c:v>
                </c:pt>
                <c:pt idx="51">
                  <c:v>Хлебный Дом</c:v>
                </c:pt>
                <c:pt idx="52">
                  <c:v>Тесс</c:v>
                </c:pt>
                <c:pt idx="53">
                  <c:v>Фруктовый сад</c:v>
                </c:pt>
                <c:pt idx="54">
                  <c:v>Чудо</c:v>
                </c:pt>
                <c:pt idx="55">
                  <c:v>Рот Фронт</c:v>
                </c:pt>
                <c:pt idx="56">
                  <c:v>Балтийский берег</c:v>
                </c:pt>
                <c:pt idx="57">
                  <c:v>Greenfield</c:v>
                </c:pt>
                <c:pt idx="58">
                  <c:v>Русское море</c:v>
                </c:pt>
                <c:pt idx="59">
                  <c:v>Русский сахар</c:v>
                </c:pt>
                <c:pt idx="60">
                  <c:v>Активиа</c:v>
                </c:pt>
                <c:pt idx="61">
                  <c:v>Овощной ряд</c:v>
                </c:pt>
                <c:pt idx="62">
                  <c:v>Агрокомплекс</c:v>
                </c:pt>
                <c:pt idx="63">
                  <c:v>Карат</c:v>
                </c:pt>
                <c:pt idx="64">
                  <c:v>Дымов</c:v>
                </c:pt>
                <c:pt idx="65">
                  <c:v>Мираторг</c:v>
                </c:pt>
                <c:pt idx="66">
                  <c:v>Русский Хлеб</c:v>
                </c:pt>
                <c:pt idx="67">
                  <c:v>Агро-Альянс</c:v>
                </c:pt>
                <c:pt idx="68">
                  <c:v>Простоквашино</c:v>
                </c:pt>
                <c:pt idx="69">
                  <c:v>Черкизово</c:v>
                </c:pt>
                <c:pt idx="70">
                  <c:v>Lay's</c:v>
                </c:pt>
                <c:pt idx="71">
                  <c:v>Экстра</c:v>
                </c:pt>
                <c:pt idx="72">
                  <c:v>Посиделкино</c:v>
                </c:pt>
                <c:pt idx="73">
                  <c:v>Беллакт</c:v>
                </c:pt>
                <c:pt idx="74">
                  <c:v>КДВ</c:v>
                </c:pt>
                <c:pt idx="75">
                  <c:v>Макфа</c:v>
                </c:pt>
                <c:pt idx="76">
                  <c:v>Каравай</c:v>
                </c:pt>
                <c:pt idx="77">
                  <c:v>Green Garden</c:v>
                </c:pt>
              </c:strCache>
            </c:strRef>
          </c:cat>
          <c:val>
            <c:numRef>
              <c:f>'Анализ поставщиков'!$B$30:$B$108</c:f>
              <c:numCache>
                <c:formatCode>0</c:formatCode>
                <c:ptCount val="78"/>
                <c:pt idx="0">
                  <c:v>82</c:v>
                </c:pt>
                <c:pt idx="1">
                  <c:v>140</c:v>
                </c:pt>
                <c:pt idx="2">
                  <c:v>159.19999999999999</c:v>
                </c:pt>
                <c:pt idx="3">
                  <c:v>168</c:v>
                </c:pt>
                <c:pt idx="4">
                  <c:v>193.5</c:v>
                </c:pt>
                <c:pt idx="5">
                  <c:v>208</c:v>
                </c:pt>
                <c:pt idx="6">
                  <c:v>212.8125</c:v>
                </c:pt>
                <c:pt idx="7">
                  <c:v>215.85714285714286</c:v>
                </c:pt>
                <c:pt idx="8">
                  <c:v>216.40000000000003</c:v>
                </c:pt>
                <c:pt idx="9">
                  <c:v>222.2</c:v>
                </c:pt>
                <c:pt idx="10">
                  <c:v>226.25</c:v>
                </c:pt>
                <c:pt idx="11">
                  <c:v>232.4444444444444</c:v>
                </c:pt>
                <c:pt idx="12">
                  <c:v>235.5555555555556</c:v>
                </c:pt>
                <c:pt idx="13">
                  <c:v>236.27586206896555</c:v>
                </c:pt>
                <c:pt idx="14">
                  <c:v>236.91666666666663</c:v>
                </c:pt>
                <c:pt idx="15">
                  <c:v>238.16666666666663</c:v>
                </c:pt>
                <c:pt idx="16">
                  <c:v>238.72222222222223</c:v>
                </c:pt>
                <c:pt idx="17">
                  <c:v>240.26666666666677</c:v>
                </c:pt>
                <c:pt idx="18">
                  <c:v>240.5</c:v>
                </c:pt>
                <c:pt idx="19">
                  <c:v>241.83333333333337</c:v>
                </c:pt>
                <c:pt idx="20">
                  <c:v>242.81818181818181</c:v>
                </c:pt>
                <c:pt idx="21">
                  <c:v>243.3</c:v>
                </c:pt>
                <c:pt idx="22">
                  <c:v>247.66666666666666</c:v>
                </c:pt>
                <c:pt idx="23">
                  <c:v>248.5</c:v>
                </c:pt>
                <c:pt idx="24">
                  <c:v>249.5</c:v>
                </c:pt>
                <c:pt idx="25">
                  <c:v>250.25925925925918</c:v>
                </c:pt>
                <c:pt idx="26">
                  <c:v>251.91666666666663</c:v>
                </c:pt>
                <c:pt idx="27">
                  <c:v>252.09090909090904</c:v>
                </c:pt>
                <c:pt idx="28">
                  <c:v>253.6875</c:v>
                </c:pt>
                <c:pt idx="29">
                  <c:v>254.18181818181819</c:v>
                </c:pt>
                <c:pt idx="30">
                  <c:v>256.90000000000003</c:v>
                </c:pt>
                <c:pt idx="31">
                  <c:v>257.78260869565207</c:v>
                </c:pt>
                <c:pt idx="32">
                  <c:v>258.30769230769232</c:v>
                </c:pt>
                <c:pt idx="33">
                  <c:v>260.15789473684202</c:v>
                </c:pt>
                <c:pt idx="34">
                  <c:v>260.64705882352933</c:v>
                </c:pt>
                <c:pt idx="35">
                  <c:v>263.375</c:v>
                </c:pt>
                <c:pt idx="36">
                  <c:v>264</c:v>
                </c:pt>
                <c:pt idx="37">
                  <c:v>266.2727272727272</c:v>
                </c:pt>
                <c:pt idx="38">
                  <c:v>268</c:v>
                </c:pt>
                <c:pt idx="39">
                  <c:v>269.7058823529411</c:v>
                </c:pt>
                <c:pt idx="40">
                  <c:v>271</c:v>
                </c:pt>
                <c:pt idx="41">
                  <c:v>272.25</c:v>
                </c:pt>
                <c:pt idx="42">
                  <c:v>272.35294117647067</c:v>
                </c:pt>
                <c:pt idx="43">
                  <c:v>273.58333333333337</c:v>
                </c:pt>
                <c:pt idx="44">
                  <c:v>273.625</c:v>
                </c:pt>
                <c:pt idx="45">
                  <c:v>273.69999999999993</c:v>
                </c:pt>
                <c:pt idx="46">
                  <c:v>274.77777777777771</c:v>
                </c:pt>
                <c:pt idx="47">
                  <c:v>276.21052631578948</c:v>
                </c:pt>
                <c:pt idx="48">
                  <c:v>276.67567567567562</c:v>
                </c:pt>
                <c:pt idx="49">
                  <c:v>280.2380952380953</c:v>
                </c:pt>
                <c:pt idx="50">
                  <c:v>280.66666666666669</c:v>
                </c:pt>
                <c:pt idx="51">
                  <c:v>281.73333333333346</c:v>
                </c:pt>
                <c:pt idx="52">
                  <c:v>281.75</c:v>
                </c:pt>
                <c:pt idx="53">
                  <c:v>281.96875</c:v>
                </c:pt>
                <c:pt idx="54">
                  <c:v>287.09999999999997</c:v>
                </c:pt>
                <c:pt idx="55">
                  <c:v>288.2380952380953</c:v>
                </c:pt>
                <c:pt idx="56">
                  <c:v>289.88888888888891</c:v>
                </c:pt>
                <c:pt idx="57">
                  <c:v>291.45454545454533</c:v>
                </c:pt>
                <c:pt idx="58">
                  <c:v>292.66666666666669</c:v>
                </c:pt>
                <c:pt idx="59">
                  <c:v>293.41176470588232</c:v>
                </c:pt>
                <c:pt idx="60">
                  <c:v>293.66666666666669</c:v>
                </c:pt>
                <c:pt idx="61">
                  <c:v>303.82352941176475</c:v>
                </c:pt>
                <c:pt idx="62">
                  <c:v>311.19999999999993</c:v>
                </c:pt>
                <c:pt idx="63">
                  <c:v>311.33333333333331</c:v>
                </c:pt>
                <c:pt idx="64">
                  <c:v>312.66666666666669</c:v>
                </c:pt>
                <c:pt idx="65">
                  <c:v>316.58333333333337</c:v>
                </c:pt>
                <c:pt idx="66">
                  <c:v>316.59999999999997</c:v>
                </c:pt>
                <c:pt idx="67">
                  <c:v>317.85714285714283</c:v>
                </c:pt>
                <c:pt idx="68">
                  <c:v>318.81818181818187</c:v>
                </c:pt>
                <c:pt idx="69">
                  <c:v>320.25</c:v>
                </c:pt>
                <c:pt idx="70">
                  <c:v>320.5714285714285</c:v>
                </c:pt>
                <c:pt idx="71">
                  <c:v>320.84615384615387</c:v>
                </c:pt>
                <c:pt idx="72">
                  <c:v>321.63636363636357</c:v>
                </c:pt>
                <c:pt idx="73">
                  <c:v>322.54545454545456</c:v>
                </c:pt>
                <c:pt idx="74">
                  <c:v>323.07692307692298</c:v>
                </c:pt>
                <c:pt idx="75">
                  <c:v>329.2727272727272</c:v>
                </c:pt>
                <c:pt idx="76">
                  <c:v>331.16666666666663</c:v>
                </c:pt>
                <c:pt idx="77">
                  <c:v>369.2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F-4444-B4A7-C8B57C3E05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4482592"/>
        <c:axId val="874481632"/>
      </c:barChart>
      <c:catAx>
        <c:axId val="87448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481632"/>
        <c:crosses val="autoZero"/>
        <c:auto val="1"/>
        <c:lblAlgn val="ctr"/>
        <c:lblOffset val="100"/>
        <c:noMultiLvlLbl val="0"/>
      </c:catAx>
      <c:valAx>
        <c:axId val="874481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Средняя</a:t>
                </a:r>
                <a:r>
                  <a:rPr lang="ru-RU" baseline="0"/>
                  <a:t>  цена,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crossAx val="8744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поставщиков!Сводная таблица2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r>
              <a:rPr lang="ru-RU" baseline="0"/>
              <a:t> по поставщикам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поставщиков'!$B$115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поставщиков'!$A$116:$A$194</c:f>
              <c:strCache>
                <c:ptCount val="78"/>
                <c:pt idx="0">
                  <c:v>Микоян</c:v>
                </c:pt>
                <c:pt idx="1">
                  <c:v>Вимм-Билль-Данн</c:v>
                </c:pt>
                <c:pt idx="2">
                  <c:v>Tchibo</c:v>
                </c:pt>
                <c:pt idx="3">
                  <c:v>Hochland</c:v>
                </c:pt>
                <c:pt idx="4">
                  <c:v>Зеленая грядка</c:v>
                </c:pt>
                <c:pt idx="5">
                  <c:v>Тесс</c:v>
                </c:pt>
                <c:pt idx="6">
                  <c:v>Черкизово</c:v>
                </c:pt>
                <c:pt idx="7">
                  <c:v>Русское море</c:v>
                </c:pt>
                <c:pt idx="8">
                  <c:v>Rich</c:v>
                </c:pt>
                <c:pt idx="9">
                  <c:v>Агросахар</c:v>
                </c:pt>
                <c:pt idx="10">
                  <c:v>Националь</c:v>
                </c:pt>
                <c:pt idx="11">
                  <c:v>Славянка</c:v>
                </c:pt>
                <c:pt idx="12">
                  <c:v>Санта Бремор</c:v>
                </c:pt>
                <c:pt idx="13">
                  <c:v>Фрукты-Ягоды</c:v>
                </c:pt>
                <c:pt idx="14">
                  <c:v>Агро-Альянс</c:v>
                </c:pt>
                <c:pt idx="15">
                  <c:v>Ахмад</c:v>
                </c:pt>
                <c:pt idx="16">
                  <c:v>Дарница</c:v>
                </c:pt>
                <c:pt idx="17">
                  <c:v>Красный Октябрь</c:v>
                </c:pt>
                <c:pt idx="18">
                  <c:v>Green Garden</c:v>
                </c:pt>
                <c:pt idx="19">
                  <c:v>Карат</c:v>
                </c:pt>
                <c:pt idx="20">
                  <c:v>Активиа</c:v>
                </c:pt>
                <c:pt idx="21">
                  <c:v>Nescafe</c:v>
                </c:pt>
                <c:pt idx="22">
                  <c:v>Семко</c:v>
                </c:pt>
                <c:pt idx="23">
                  <c:v>Черная Карта</c:v>
                </c:pt>
                <c:pt idx="24">
                  <c:v>Гавриш</c:v>
                </c:pt>
                <c:pt idx="25">
                  <c:v>Балтийский берег</c:v>
                </c:pt>
                <c:pt idx="26">
                  <c:v>Юбилейное</c:v>
                </c:pt>
                <c:pt idx="27">
                  <c:v>Роллтон</c:v>
                </c:pt>
                <c:pt idx="28">
                  <c:v>Ярмарка</c:v>
                </c:pt>
                <c:pt idx="29">
                  <c:v>Сады Придонья</c:v>
                </c:pt>
                <c:pt idx="30">
                  <c:v>Увелка</c:v>
                </c:pt>
                <c:pt idx="31">
                  <c:v>Чудо</c:v>
                </c:pt>
                <c:pt idx="32">
                  <c:v>Lay's</c:v>
                </c:pt>
                <c:pt idx="33">
                  <c:v>Русская картошка</c:v>
                </c:pt>
                <c:pt idx="34">
                  <c:v>Дымов</c:v>
                </c:pt>
                <c:pt idx="35">
                  <c:v>Добрый</c:v>
                </c:pt>
                <c:pt idx="36">
                  <c:v>Славянская</c:v>
                </c:pt>
                <c:pt idx="37">
                  <c:v>Estrella</c:v>
                </c:pt>
                <c:pt idx="38">
                  <c:v>Макфа</c:v>
                </c:pt>
                <c:pt idx="39">
                  <c:v>Окраина</c:v>
                </c:pt>
                <c:pt idx="40">
                  <c:v>КДВ</c:v>
                </c:pt>
                <c:pt idx="41">
                  <c:v>Агрокомплекс</c:v>
                </c:pt>
                <c:pt idx="42">
                  <c:v>Посиделкино</c:v>
                </c:pt>
                <c:pt idx="43">
                  <c:v>Сава</c:v>
                </c:pt>
                <c:pt idx="44">
                  <c:v>Мистраль</c:v>
                </c:pt>
                <c:pt idx="45">
                  <c:v>Каравай</c:v>
                </c:pt>
                <c:pt idx="46">
                  <c:v>Фруктовый Рай</c:v>
                </c:pt>
                <c:pt idx="47">
                  <c:v>Простоквашино</c:v>
                </c:pt>
                <c:pt idx="48">
                  <c:v>Салта</c:v>
                </c:pt>
                <c:pt idx="49">
                  <c:v>Экзотик</c:v>
                </c:pt>
                <c:pt idx="50">
                  <c:v>Беллакт</c:v>
                </c:pt>
                <c:pt idx="51">
                  <c:v>Экстра</c:v>
                </c:pt>
                <c:pt idx="52">
                  <c:v>Сладов</c:v>
                </c:pt>
                <c:pt idx="53">
                  <c:v>President</c:v>
                </c:pt>
                <c:pt idx="54">
                  <c:v>Белогорье</c:v>
                </c:pt>
                <c:pt idx="55">
                  <c:v>Русский Хлеб</c:v>
                </c:pt>
                <c:pt idx="56">
                  <c:v>Илецкая</c:v>
                </c:pt>
                <c:pt idx="57">
                  <c:v>Эрманн</c:v>
                </c:pt>
                <c:pt idx="58">
                  <c:v>Мираторг</c:v>
                </c:pt>
                <c:pt idx="59">
                  <c:v>Хлебный Дом</c:v>
                </c:pt>
                <c:pt idx="60">
                  <c:v>Русский сахар</c:v>
                </c:pt>
                <c:pt idx="61">
                  <c:v>Lipton</c:v>
                </c:pt>
                <c:pt idx="62">
                  <c:v>Ростагроэкспорт</c:v>
                </c:pt>
                <c:pt idx="63">
                  <c:v>Продимекс</c:v>
                </c:pt>
                <c:pt idx="64">
                  <c:v>Снежана</c:v>
                </c:pt>
                <c:pt idx="65">
                  <c:v>Меридиан</c:v>
                </c:pt>
                <c:pt idx="66">
                  <c:v>Овощной ряд</c:v>
                </c:pt>
                <c:pt idx="67">
                  <c:v>Jacobs</c:v>
                </c:pt>
                <c:pt idx="68">
                  <c:v>Рот Фронт</c:v>
                </c:pt>
                <c:pt idx="69">
                  <c:v>Белый Злат</c:v>
                </c:pt>
                <c:pt idx="70">
                  <c:v>Pringles</c:v>
                </c:pt>
                <c:pt idx="71">
                  <c:v>Домик в деревне</c:v>
                </c:pt>
                <c:pt idx="72">
                  <c:v>Борилла</c:v>
                </c:pt>
                <c:pt idx="73">
                  <c:v>Бабаевский</c:v>
                </c:pt>
                <c:pt idx="74">
                  <c:v>Greenfield</c:v>
                </c:pt>
                <c:pt idx="75">
                  <c:v>Сырная долина</c:v>
                </c:pt>
                <c:pt idx="76">
                  <c:v>Фруктовый сад</c:v>
                </c:pt>
                <c:pt idx="77">
                  <c:v>Паста Зара</c:v>
                </c:pt>
              </c:strCache>
            </c:strRef>
          </c:cat>
          <c:val>
            <c:numRef>
              <c:f>'Анализ поставщиков'!$B$116:$B$194</c:f>
              <c:numCache>
                <c:formatCode>_-* #\ ##0_-;\-* #\ ##0_-;_-* "-"??_-;_-@_-</c:formatCode>
                <c:ptCount val="78"/>
                <c:pt idx="0">
                  <c:v>82</c:v>
                </c:pt>
                <c:pt idx="1">
                  <c:v>1082</c:v>
                </c:pt>
                <c:pt idx="2">
                  <c:v>1201</c:v>
                </c:pt>
                <c:pt idx="3">
                  <c:v>1529</c:v>
                </c:pt>
                <c:pt idx="4">
                  <c:v>1546</c:v>
                </c:pt>
                <c:pt idx="5">
                  <c:v>2748</c:v>
                </c:pt>
                <c:pt idx="6">
                  <c:v>3104</c:v>
                </c:pt>
                <c:pt idx="7">
                  <c:v>3625</c:v>
                </c:pt>
                <c:pt idx="8">
                  <c:v>3892</c:v>
                </c:pt>
                <c:pt idx="9">
                  <c:v>4813</c:v>
                </c:pt>
                <c:pt idx="10">
                  <c:v>5099</c:v>
                </c:pt>
                <c:pt idx="11">
                  <c:v>5299</c:v>
                </c:pt>
                <c:pt idx="12">
                  <c:v>5878</c:v>
                </c:pt>
                <c:pt idx="13">
                  <c:v>5896</c:v>
                </c:pt>
                <c:pt idx="14">
                  <c:v>5903</c:v>
                </c:pt>
                <c:pt idx="15">
                  <c:v>5915</c:v>
                </c:pt>
                <c:pt idx="16">
                  <c:v>6133</c:v>
                </c:pt>
                <c:pt idx="17">
                  <c:v>6162</c:v>
                </c:pt>
                <c:pt idx="18">
                  <c:v>6186</c:v>
                </c:pt>
                <c:pt idx="19">
                  <c:v>6329</c:v>
                </c:pt>
                <c:pt idx="20">
                  <c:v>6364</c:v>
                </c:pt>
                <c:pt idx="21">
                  <c:v>6367</c:v>
                </c:pt>
                <c:pt idx="22">
                  <c:v>6781</c:v>
                </c:pt>
                <c:pt idx="23">
                  <c:v>7224</c:v>
                </c:pt>
                <c:pt idx="24">
                  <c:v>7239</c:v>
                </c:pt>
                <c:pt idx="25">
                  <c:v>7420</c:v>
                </c:pt>
                <c:pt idx="26">
                  <c:v>7964</c:v>
                </c:pt>
                <c:pt idx="27">
                  <c:v>8047</c:v>
                </c:pt>
                <c:pt idx="28">
                  <c:v>8230</c:v>
                </c:pt>
                <c:pt idx="29">
                  <c:v>8237</c:v>
                </c:pt>
                <c:pt idx="30">
                  <c:v>8502</c:v>
                </c:pt>
                <c:pt idx="31">
                  <c:v>8543</c:v>
                </c:pt>
                <c:pt idx="32">
                  <c:v>8568</c:v>
                </c:pt>
                <c:pt idx="33">
                  <c:v>8649</c:v>
                </c:pt>
                <c:pt idx="34">
                  <c:v>8841</c:v>
                </c:pt>
                <c:pt idx="35">
                  <c:v>8861</c:v>
                </c:pt>
                <c:pt idx="36">
                  <c:v>8905</c:v>
                </c:pt>
                <c:pt idx="37">
                  <c:v>8954</c:v>
                </c:pt>
                <c:pt idx="38">
                  <c:v>9123</c:v>
                </c:pt>
                <c:pt idx="39">
                  <c:v>9286</c:v>
                </c:pt>
                <c:pt idx="40">
                  <c:v>9294</c:v>
                </c:pt>
                <c:pt idx="41">
                  <c:v>9699</c:v>
                </c:pt>
                <c:pt idx="42">
                  <c:v>9900</c:v>
                </c:pt>
                <c:pt idx="43">
                  <c:v>10168</c:v>
                </c:pt>
                <c:pt idx="44">
                  <c:v>10223</c:v>
                </c:pt>
                <c:pt idx="45">
                  <c:v>10451</c:v>
                </c:pt>
                <c:pt idx="46">
                  <c:v>10620</c:v>
                </c:pt>
                <c:pt idx="47">
                  <c:v>10714</c:v>
                </c:pt>
                <c:pt idx="48">
                  <c:v>10813</c:v>
                </c:pt>
                <c:pt idx="49">
                  <c:v>11100</c:v>
                </c:pt>
                <c:pt idx="50">
                  <c:v>11630</c:v>
                </c:pt>
                <c:pt idx="51">
                  <c:v>11937</c:v>
                </c:pt>
                <c:pt idx="52">
                  <c:v>12078</c:v>
                </c:pt>
                <c:pt idx="53">
                  <c:v>12207</c:v>
                </c:pt>
                <c:pt idx="54">
                  <c:v>12474</c:v>
                </c:pt>
                <c:pt idx="55">
                  <c:v>12712</c:v>
                </c:pt>
                <c:pt idx="56">
                  <c:v>12813</c:v>
                </c:pt>
                <c:pt idx="57">
                  <c:v>12851</c:v>
                </c:pt>
                <c:pt idx="58">
                  <c:v>12899</c:v>
                </c:pt>
                <c:pt idx="59">
                  <c:v>13056</c:v>
                </c:pt>
                <c:pt idx="60">
                  <c:v>13106</c:v>
                </c:pt>
                <c:pt idx="61">
                  <c:v>13772</c:v>
                </c:pt>
                <c:pt idx="62">
                  <c:v>13987</c:v>
                </c:pt>
                <c:pt idx="63">
                  <c:v>14154</c:v>
                </c:pt>
                <c:pt idx="64">
                  <c:v>14457</c:v>
                </c:pt>
                <c:pt idx="65">
                  <c:v>15507</c:v>
                </c:pt>
                <c:pt idx="66">
                  <c:v>15581</c:v>
                </c:pt>
                <c:pt idx="67">
                  <c:v>15751</c:v>
                </c:pt>
                <c:pt idx="68">
                  <c:v>16874</c:v>
                </c:pt>
                <c:pt idx="69">
                  <c:v>17471</c:v>
                </c:pt>
                <c:pt idx="70">
                  <c:v>18368</c:v>
                </c:pt>
                <c:pt idx="71">
                  <c:v>18739</c:v>
                </c:pt>
                <c:pt idx="72">
                  <c:v>20345</c:v>
                </c:pt>
                <c:pt idx="73">
                  <c:v>20462</c:v>
                </c:pt>
                <c:pt idx="74">
                  <c:v>21191</c:v>
                </c:pt>
                <c:pt idx="75">
                  <c:v>24200</c:v>
                </c:pt>
                <c:pt idx="76">
                  <c:v>24872</c:v>
                </c:pt>
                <c:pt idx="77">
                  <c:v>29430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5AF-A98F-BA9FA80AB6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3824464"/>
        <c:axId val="973824944"/>
      </c:barChart>
      <c:catAx>
        <c:axId val="97382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824944"/>
        <c:crosses val="autoZero"/>
        <c:auto val="1"/>
        <c:lblAlgn val="ctr"/>
        <c:lblOffset val="100"/>
        <c:noMultiLvlLbl val="0"/>
      </c:catAx>
      <c:valAx>
        <c:axId val="9738249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Продажи,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9738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поставщиков!Сводная таблица6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проданных товаров по поставщикам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поставщиков'!$B$202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поставщиков'!$A$203:$A$281</c:f>
              <c:strCache>
                <c:ptCount val="78"/>
                <c:pt idx="0">
                  <c:v>Микоян</c:v>
                </c:pt>
                <c:pt idx="1">
                  <c:v>Вимм-Билль-Данн</c:v>
                </c:pt>
                <c:pt idx="2">
                  <c:v>Hochland</c:v>
                </c:pt>
                <c:pt idx="3">
                  <c:v>Тесс</c:v>
                </c:pt>
                <c:pt idx="4">
                  <c:v>Черкизово</c:v>
                </c:pt>
                <c:pt idx="5">
                  <c:v>Зеленая грядка</c:v>
                </c:pt>
                <c:pt idx="6">
                  <c:v>Tchibo</c:v>
                </c:pt>
                <c:pt idx="7">
                  <c:v>Русское море</c:v>
                </c:pt>
                <c:pt idx="8">
                  <c:v>Rich</c:v>
                </c:pt>
                <c:pt idx="9">
                  <c:v>Green Garden</c:v>
                </c:pt>
                <c:pt idx="10">
                  <c:v>Агро-Альянс</c:v>
                </c:pt>
                <c:pt idx="11">
                  <c:v>Славянка</c:v>
                </c:pt>
                <c:pt idx="12">
                  <c:v>Агросахар</c:v>
                </c:pt>
                <c:pt idx="13">
                  <c:v>Активиа</c:v>
                </c:pt>
                <c:pt idx="14">
                  <c:v>Карат</c:v>
                </c:pt>
                <c:pt idx="15">
                  <c:v>Балтийский берег</c:v>
                </c:pt>
                <c:pt idx="16">
                  <c:v>Националь</c:v>
                </c:pt>
                <c:pt idx="17">
                  <c:v>Lay's</c:v>
                </c:pt>
                <c:pt idx="18">
                  <c:v>Фрукты-Ягоды</c:v>
                </c:pt>
                <c:pt idx="19">
                  <c:v>Красный Октябрь</c:v>
                </c:pt>
                <c:pt idx="20">
                  <c:v>Дарница</c:v>
                </c:pt>
                <c:pt idx="21">
                  <c:v>Санта Бремор</c:v>
                </c:pt>
                <c:pt idx="22">
                  <c:v>Макфа</c:v>
                </c:pt>
                <c:pt idx="23">
                  <c:v>Ахмад</c:v>
                </c:pt>
                <c:pt idx="24">
                  <c:v>Каравай</c:v>
                </c:pt>
                <c:pt idx="25">
                  <c:v>Nescafe</c:v>
                </c:pt>
                <c:pt idx="26">
                  <c:v>Посиделкино</c:v>
                </c:pt>
                <c:pt idx="27">
                  <c:v>КДВ</c:v>
                </c:pt>
                <c:pt idx="28">
                  <c:v>Дымов</c:v>
                </c:pt>
                <c:pt idx="29">
                  <c:v>Агрокомплекс</c:v>
                </c:pt>
                <c:pt idx="30">
                  <c:v>Чудо</c:v>
                </c:pt>
                <c:pt idx="31">
                  <c:v>Юбилейное</c:v>
                </c:pt>
                <c:pt idx="32">
                  <c:v>Гавриш</c:v>
                </c:pt>
                <c:pt idx="33">
                  <c:v>Сады Придонья</c:v>
                </c:pt>
                <c:pt idx="34">
                  <c:v>Простоквашино</c:v>
                </c:pt>
                <c:pt idx="35">
                  <c:v>Estrella</c:v>
                </c:pt>
                <c:pt idx="36">
                  <c:v>Русская картошка</c:v>
                </c:pt>
                <c:pt idx="37">
                  <c:v>Черная Карта</c:v>
                </c:pt>
                <c:pt idx="38">
                  <c:v>Беллакт</c:v>
                </c:pt>
                <c:pt idx="39">
                  <c:v>Славянская</c:v>
                </c:pt>
                <c:pt idx="40">
                  <c:v>Окраина</c:v>
                </c:pt>
                <c:pt idx="41">
                  <c:v>Роллтон</c:v>
                </c:pt>
                <c:pt idx="42">
                  <c:v>Ярмарка</c:v>
                </c:pt>
                <c:pt idx="43">
                  <c:v>Семко</c:v>
                </c:pt>
                <c:pt idx="44">
                  <c:v>Добрый</c:v>
                </c:pt>
                <c:pt idx="45">
                  <c:v>Увелка</c:v>
                </c:pt>
                <c:pt idx="46">
                  <c:v>Экстра</c:v>
                </c:pt>
                <c:pt idx="47">
                  <c:v>Салта</c:v>
                </c:pt>
                <c:pt idx="48">
                  <c:v>Русский Хлеб</c:v>
                </c:pt>
                <c:pt idx="49">
                  <c:v>Мираторг</c:v>
                </c:pt>
                <c:pt idx="50">
                  <c:v>Экзотик</c:v>
                </c:pt>
                <c:pt idx="51">
                  <c:v>Хлебный Дом</c:v>
                </c:pt>
                <c:pt idx="52">
                  <c:v>Мистраль</c:v>
                </c:pt>
                <c:pt idx="53">
                  <c:v>Фруктовый Рай</c:v>
                </c:pt>
                <c:pt idx="54">
                  <c:v>President</c:v>
                </c:pt>
                <c:pt idx="55">
                  <c:v>Сава</c:v>
                </c:pt>
                <c:pt idx="56">
                  <c:v>Русский сахар</c:v>
                </c:pt>
                <c:pt idx="57">
                  <c:v>Сладов</c:v>
                </c:pt>
                <c:pt idx="58">
                  <c:v>Эрманн</c:v>
                </c:pt>
                <c:pt idx="59">
                  <c:v>Снежана</c:v>
                </c:pt>
                <c:pt idx="60">
                  <c:v>Lipton</c:v>
                </c:pt>
                <c:pt idx="61">
                  <c:v>Овощной ряд</c:v>
                </c:pt>
                <c:pt idx="62">
                  <c:v>Илецкая</c:v>
                </c:pt>
                <c:pt idx="63">
                  <c:v>Белогорье</c:v>
                </c:pt>
                <c:pt idx="64">
                  <c:v>Jacobs</c:v>
                </c:pt>
                <c:pt idx="65">
                  <c:v>Ростагроэкспорт</c:v>
                </c:pt>
                <c:pt idx="66">
                  <c:v>Меридиан</c:v>
                </c:pt>
                <c:pt idx="67">
                  <c:v>Рот Фронт</c:v>
                </c:pt>
                <c:pt idx="68">
                  <c:v>Продимекс</c:v>
                </c:pt>
                <c:pt idx="69">
                  <c:v>Домик в деревне</c:v>
                </c:pt>
                <c:pt idx="70">
                  <c:v>Белый Злат</c:v>
                </c:pt>
                <c:pt idx="71">
                  <c:v>Pringles</c:v>
                </c:pt>
                <c:pt idx="72">
                  <c:v>Greenfield</c:v>
                </c:pt>
                <c:pt idx="73">
                  <c:v>Бабаевский</c:v>
                </c:pt>
                <c:pt idx="74">
                  <c:v>Сырная долина</c:v>
                </c:pt>
                <c:pt idx="75">
                  <c:v>Борилла</c:v>
                </c:pt>
                <c:pt idx="76">
                  <c:v>Фруктовый сад</c:v>
                </c:pt>
                <c:pt idx="77">
                  <c:v>Паста Зара</c:v>
                </c:pt>
              </c:strCache>
            </c:strRef>
          </c:cat>
          <c:val>
            <c:numRef>
              <c:f>'Анализ поставщиков'!$B$203:$B$281</c:f>
              <c:numCache>
                <c:formatCode>0</c:formatCode>
                <c:ptCount val="78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39</c:v>
                </c:pt>
                <c:pt idx="48">
                  <c:v>39</c:v>
                </c:pt>
                <c:pt idx="49">
                  <c:v>40</c:v>
                </c:pt>
                <c:pt idx="50">
                  <c:v>42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50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57</c:v>
                </c:pt>
                <c:pt idx="65">
                  <c:v>60</c:v>
                </c:pt>
                <c:pt idx="66">
                  <c:v>61</c:v>
                </c:pt>
                <c:pt idx="67">
                  <c:v>63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66</c:v>
                </c:pt>
                <c:pt idx="72">
                  <c:v>72</c:v>
                </c:pt>
                <c:pt idx="73">
                  <c:v>80</c:v>
                </c:pt>
                <c:pt idx="74">
                  <c:v>87</c:v>
                </c:pt>
                <c:pt idx="75">
                  <c:v>88</c:v>
                </c:pt>
                <c:pt idx="76">
                  <c:v>90</c:v>
                </c:pt>
                <c:pt idx="77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4C17-9BC2-74B8B9AD4B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3409264"/>
        <c:axId val="593409744"/>
      </c:barChart>
      <c:catAx>
        <c:axId val="59340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409744"/>
        <c:crosses val="autoZero"/>
        <c:auto val="1"/>
        <c:lblAlgn val="ctr"/>
        <c:lblOffset val="100"/>
        <c:noMultiLvlLbl val="0"/>
      </c:catAx>
      <c:valAx>
        <c:axId val="593409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товаров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crossAx val="5934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магазинов!Сводная таблица1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>
                    <a:lumMod val="65000"/>
                    <a:lumOff val="35000"/>
                  </a:schemeClr>
                </a:solidFill>
              </a:rPr>
              <a:t>Динамика</a:t>
            </a:r>
            <a:r>
              <a:rPr lang="ru-RU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продаж по магазинам</a:t>
            </a:r>
            <a:endParaRPr lang="ru-RU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'Анализ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'Анализ магазинов'!$A$4:$A$23</c:f>
              <c:multiLvlStrCache>
                <c:ptCount val="17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'Анализ магазинов'!$B$4:$B$23</c:f>
              <c:numCache>
                <c:formatCode>_-* #\ ##0_-;\-* #\ ##0_-;_-* "-"??_-;_-@_-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A-4F79-8F74-A5C8B7E18D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3878831"/>
        <c:axId val="183881711"/>
      </c:lineChart>
      <c:catAx>
        <c:axId val="1838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81711"/>
        <c:crosses val="autoZero"/>
        <c:auto val="1"/>
        <c:lblAlgn val="ctr"/>
        <c:lblOffset val="100"/>
        <c:noMultiLvlLbl val="0"/>
      </c:catAx>
      <c:valAx>
        <c:axId val="1838817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1838788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магазинов!Сводная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635639856395192E-2"/>
          <c:y val="5.7310964784372719E-2"/>
          <c:w val="0.85847410999402407"/>
          <c:h val="0.71524023678326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'Анализ магазинов'!$B$41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магазинов'!$A$42:$A$61</c:f>
              <c:strCache>
                <c:ptCount val="20"/>
                <c:pt idx="0">
                  <c:v>Пятерочка</c:v>
                </c:pt>
                <c:pt idx="1">
                  <c:v>Спар</c:v>
                </c:pt>
                <c:pt idx="2">
                  <c:v>Верный</c:v>
                </c:pt>
                <c:pt idx="3">
                  <c:v>Перекресток</c:v>
                </c:pt>
                <c:pt idx="4">
                  <c:v>О'кей</c:v>
                </c:pt>
                <c:pt idx="5">
                  <c:v>Магнит</c:v>
                </c:pt>
                <c:pt idx="6">
                  <c:v>Гиперглобус</c:v>
                </c:pt>
                <c:pt idx="7">
                  <c:v>Ашан</c:v>
                </c:pt>
                <c:pt idx="8">
                  <c:v>Дикси</c:v>
                </c:pt>
                <c:pt idx="9">
                  <c:v>Бристоль</c:v>
                </c:pt>
                <c:pt idx="10">
                  <c:v>Ароматный Мир</c:v>
                </c:pt>
                <c:pt idx="11">
                  <c:v>Карусель</c:v>
                </c:pt>
                <c:pt idx="12">
                  <c:v>Мираторг</c:v>
                </c:pt>
                <c:pt idx="13">
                  <c:v>Мосмарт</c:v>
                </c:pt>
                <c:pt idx="14">
                  <c:v>Азбука Вкуса</c:v>
                </c:pt>
                <c:pt idx="15">
                  <c:v>Метро</c:v>
                </c:pt>
                <c:pt idx="16">
                  <c:v>Билла</c:v>
                </c:pt>
                <c:pt idx="17">
                  <c:v>Городской Супермаркет</c:v>
                </c:pt>
                <c:pt idx="18">
                  <c:v>Седьмой Континент</c:v>
                </c:pt>
                <c:pt idx="19">
                  <c:v>Лента</c:v>
                </c:pt>
              </c:strCache>
            </c:strRef>
          </c:cat>
          <c:val>
            <c:numRef>
              <c:f>'Анализ магазинов'!$B$42:$B$61</c:f>
              <c:numCache>
                <c:formatCode>0%</c:formatCode>
                <c:ptCount val="20"/>
                <c:pt idx="0">
                  <c:v>-0.10170732495505042</c:v>
                </c:pt>
                <c:pt idx="1">
                  <c:v>-6.3289069364215592E-2</c:v>
                </c:pt>
                <c:pt idx="2">
                  <c:v>-5.0380082409471671E-2</c:v>
                </c:pt>
                <c:pt idx="3">
                  <c:v>-4.2441773613568989E-2</c:v>
                </c:pt>
                <c:pt idx="4">
                  <c:v>-3.9462244779638118E-2</c:v>
                </c:pt>
                <c:pt idx="5">
                  <c:v>-3.2883513853600721E-2</c:v>
                </c:pt>
                <c:pt idx="6">
                  <c:v>-2.959425010257517E-2</c:v>
                </c:pt>
                <c:pt idx="7">
                  <c:v>-1.1341839275218986E-2</c:v>
                </c:pt>
                <c:pt idx="8">
                  <c:v>-9.4885770216267366E-3</c:v>
                </c:pt>
                <c:pt idx="9">
                  <c:v>-8.094054282908528E-3</c:v>
                </c:pt>
                <c:pt idx="10">
                  <c:v>5.2821684960563031E-3</c:v>
                </c:pt>
                <c:pt idx="11">
                  <c:v>7.0069984701864327E-3</c:v>
                </c:pt>
                <c:pt idx="12">
                  <c:v>1.0296276612656797E-2</c:v>
                </c:pt>
                <c:pt idx="13">
                  <c:v>2.3330793858908173E-2</c:v>
                </c:pt>
                <c:pt idx="14">
                  <c:v>3.613108366981542E-2</c:v>
                </c:pt>
                <c:pt idx="15">
                  <c:v>4.7135772995875888E-2</c:v>
                </c:pt>
                <c:pt idx="16">
                  <c:v>5.6287665956558271E-2</c:v>
                </c:pt>
                <c:pt idx="17">
                  <c:v>5.8968409942088303E-2</c:v>
                </c:pt>
                <c:pt idx="18">
                  <c:v>8.1840255375316515E-2</c:v>
                </c:pt>
                <c:pt idx="19">
                  <c:v>0.10062698971238108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64-48E2-A629-F2B29F0290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5756095"/>
        <c:axId val="515755615"/>
      </c:barChart>
      <c:catAx>
        <c:axId val="515756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755615"/>
        <c:crosses val="autoZero"/>
        <c:auto val="1"/>
        <c:lblAlgn val="ctr"/>
        <c:lblOffset val="100"/>
        <c:noMultiLvlLbl val="0"/>
      </c:catAx>
      <c:valAx>
        <c:axId val="5157556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дисконта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crossAx val="51575609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магазинов!Сводная таблица3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Рейтинг</a:t>
            </a:r>
            <a:r>
              <a:rPr lang="ru-RU" baseline="0"/>
              <a:t> магазинов по продажам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магазинов'!$B$87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магазинов'!$A$88:$A$108</c:f>
              <c:strCache>
                <c:ptCount val="20"/>
                <c:pt idx="0">
                  <c:v>Билла</c:v>
                </c:pt>
                <c:pt idx="1">
                  <c:v>Пятерочка</c:v>
                </c:pt>
                <c:pt idx="2">
                  <c:v>Ашан</c:v>
                </c:pt>
                <c:pt idx="3">
                  <c:v>Дикси</c:v>
                </c:pt>
                <c:pt idx="4">
                  <c:v>Карусель</c:v>
                </c:pt>
                <c:pt idx="5">
                  <c:v>Перекресток</c:v>
                </c:pt>
                <c:pt idx="6">
                  <c:v>Азбука Вкуса</c:v>
                </c:pt>
                <c:pt idx="7">
                  <c:v>Магнит</c:v>
                </c:pt>
                <c:pt idx="8">
                  <c:v>Лента</c:v>
                </c:pt>
                <c:pt idx="9">
                  <c:v>Метро</c:v>
                </c:pt>
                <c:pt idx="10">
                  <c:v>Мираторг</c:v>
                </c:pt>
                <c:pt idx="11">
                  <c:v>Бристоль</c:v>
                </c:pt>
                <c:pt idx="12">
                  <c:v>Седьмой Континент</c:v>
                </c:pt>
                <c:pt idx="13">
                  <c:v>Ароматный Мир</c:v>
                </c:pt>
                <c:pt idx="14">
                  <c:v>Городской Супермаркет</c:v>
                </c:pt>
                <c:pt idx="15">
                  <c:v>Верный</c:v>
                </c:pt>
                <c:pt idx="16">
                  <c:v>Спар</c:v>
                </c:pt>
                <c:pt idx="17">
                  <c:v>Мосмарт</c:v>
                </c:pt>
                <c:pt idx="18">
                  <c:v>Гиперглобус</c:v>
                </c:pt>
                <c:pt idx="19">
                  <c:v>О'кей</c:v>
                </c:pt>
              </c:strCache>
            </c:strRef>
          </c:cat>
          <c:val>
            <c:numRef>
              <c:f>'Анализ магазинов'!$B$88:$B$108</c:f>
              <c:numCache>
                <c:formatCode>_-* #\ ##0_-;\-* #\ ##0_-;_-* "-"??_-;_-@_-</c:formatCode>
                <c:ptCount val="20"/>
                <c:pt idx="0">
                  <c:v>27275</c:v>
                </c:pt>
                <c:pt idx="1">
                  <c:v>27662</c:v>
                </c:pt>
                <c:pt idx="2">
                  <c:v>31954</c:v>
                </c:pt>
                <c:pt idx="3">
                  <c:v>32463</c:v>
                </c:pt>
                <c:pt idx="4">
                  <c:v>35012</c:v>
                </c:pt>
                <c:pt idx="5">
                  <c:v>36436</c:v>
                </c:pt>
                <c:pt idx="6">
                  <c:v>36448</c:v>
                </c:pt>
                <c:pt idx="7">
                  <c:v>37636</c:v>
                </c:pt>
                <c:pt idx="8">
                  <c:v>38312</c:v>
                </c:pt>
                <c:pt idx="9">
                  <c:v>39168</c:v>
                </c:pt>
                <c:pt idx="10">
                  <c:v>40029</c:v>
                </c:pt>
                <c:pt idx="11">
                  <c:v>41010</c:v>
                </c:pt>
                <c:pt idx="12">
                  <c:v>41106</c:v>
                </c:pt>
                <c:pt idx="13">
                  <c:v>42837</c:v>
                </c:pt>
                <c:pt idx="14">
                  <c:v>43098</c:v>
                </c:pt>
                <c:pt idx="15">
                  <c:v>47028</c:v>
                </c:pt>
                <c:pt idx="16">
                  <c:v>48746</c:v>
                </c:pt>
                <c:pt idx="17">
                  <c:v>49580</c:v>
                </c:pt>
                <c:pt idx="18">
                  <c:v>51789</c:v>
                </c:pt>
                <c:pt idx="19">
                  <c:v>52844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F-438F-8282-807EC9EF29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2458207"/>
        <c:axId val="512460127"/>
      </c:barChart>
      <c:catAx>
        <c:axId val="51245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60127"/>
        <c:crosses val="autoZero"/>
        <c:auto val="1"/>
        <c:lblAlgn val="ctr"/>
        <c:lblOffset val="100"/>
        <c:noMultiLvlLbl val="0"/>
      </c:catAx>
      <c:valAx>
        <c:axId val="5124601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Суммарная</a:t>
                </a:r>
                <a:r>
                  <a:rPr lang="ru-RU" baseline="0"/>
                  <a:t> выручка,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5124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поставщиков!Сводная таблица4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Дисконт по магазинам в зависимости от поставщика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поставщиков'!$B$3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поставщиков'!$A$4:$A$23</c:f>
              <c:strCache>
                <c:ptCount val="20"/>
                <c:pt idx="0">
                  <c:v>Пятерочка</c:v>
                </c:pt>
                <c:pt idx="1">
                  <c:v>Перекресток</c:v>
                </c:pt>
                <c:pt idx="2">
                  <c:v>О'кей</c:v>
                </c:pt>
                <c:pt idx="3">
                  <c:v>Гиперглобус</c:v>
                </c:pt>
                <c:pt idx="4">
                  <c:v>Магнит</c:v>
                </c:pt>
                <c:pt idx="5">
                  <c:v>Спар</c:v>
                </c:pt>
                <c:pt idx="6">
                  <c:v>Верный</c:v>
                </c:pt>
                <c:pt idx="7">
                  <c:v>Карусель</c:v>
                </c:pt>
                <c:pt idx="8">
                  <c:v>Ашан</c:v>
                </c:pt>
                <c:pt idx="9">
                  <c:v>Дикси</c:v>
                </c:pt>
                <c:pt idx="10">
                  <c:v>Ароматный Мир</c:v>
                </c:pt>
                <c:pt idx="11">
                  <c:v>Азбука Вкуса</c:v>
                </c:pt>
                <c:pt idx="12">
                  <c:v>Мосмарт</c:v>
                </c:pt>
                <c:pt idx="13">
                  <c:v>Мираторг</c:v>
                </c:pt>
                <c:pt idx="14">
                  <c:v>Городской Супермаркет</c:v>
                </c:pt>
                <c:pt idx="15">
                  <c:v>Бристоль</c:v>
                </c:pt>
                <c:pt idx="16">
                  <c:v>Метро</c:v>
                </c:pt>
                <c:pt idx="17">
                  <c:v>Седьмой Континент</c:v>
                </c:pt>
                <c:pt idx="18">
                  <c:v>Билла</c:v>
                </c:pt>
                <c:pt idx="19">
                  <c:v>Лента</c:v>
                </c:pt>
              </c:strCache>
            </c:strRef>
          </c:cat>
          <c:val>
            <c:numRef>
              <c:f>'Анализ поставщиков'!$B$4:$B$23</c:f>
              <c:numCache>
                <c:formatCode>0%</c:formatCode>
                <c:ptCount val="20"/>
                <c:pt idx="0">
                  <c:v>-0.11631054441670301</c:v>
                </c:pt>
                <c:pt idx="1">
                  <c:v>-6.5746820964736288E-2</c:v>
                </c:pt>
                <c:pt idx="2">
                  <c:v>-3.6790259125630283E-2</c:v>
                </c:pt>
                <c:pt idx="3">
                  <c:v>-3.6448440567637845E-2</c:v>
                </c:pt>
                <c:pt idx="4">
                  <c:v>-3.5248242692626594E-2</c:v>
                </c:pt>
                <c:pt idx="5">
                  <c:v>-2.8319134031526558E-2</c:v>
                </c:pt>
                <c:pt idx="6">
                  <c:v>-1.8107941595026166E-2</c:v>
                </c:pt>
                <c:pt idx="7">
                  <c:v>-1.800728681987596E-2</c:v>
                </c:pt>
                <c:pt idx="8">
                  <c:v>-1.23945479098764E-2</c:v>
                </c:pt>
                <c:pt idx="9">
                  <c:v>-1.0005648721859137E-2</c:v>
                </c:pt>
                <c:pt idx="10">
                  <c:v>4.9533672977559204E-4</c:v>
                </c:pt>
                <c:pt idx="11">
                  <c:v>1.1951634745615882E-2</c:v>
                </c:pt>
                <c:pt idx="12">
                  <c:v>2.1632897989802929E-2</c:v>
                </c:pt>
                <c:pt idx="13">
                  <c:v>3.4554373738390209E-2</c:v>
                </c:pt>
                <c:pt idx="14">
                  <c:v>3.6725392559439067E-2</c:v>
                </c:pt>
                <c:pt idx="15">
                  <c:v>4.2123707474058629E-2</c:v>
                </c:pt>
                <c:pt idx="16">
                  <c:v>4.7485425701749698E-2</c:v>
                </c:pt>
                <c:pt idx="17">
                  <c:v>5.4979783730066331E-2</c:v>
                </c:pt>
                <c:pt idx="18">
                  <c:v>6.9672016745577048E-2</c:v>
                </c:pt>
                <c:pt idx="19">
                  <c:v>8.9315738986110477E-2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4-4FCF-970C-CA65EBD9786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80525040"/>
        <c:axId val="980523600"/>
      </c:barChart>
      <c:catAx>
        <c:axId val="98052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523600"/>
        <c:crosses val="autoZero"/>
        <c:auto val="1"/>
        <c:lblAlgn val="ctr"/>
        <c:lblOffset val="100"/>
        <c:noMultiLvlLbl val="0"/>
      </c:catAx>
      <c:valAx>
        <c:axId val="980523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дисконта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crossAx val="9805250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магазинов!Сводная таблица3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Рейтинг</a:t>
            </a:r>
            <a:r>
              <a:rPr lang="ru-RU" baseline="0"/>
              <a:t> магазинов по продажам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магазинов'!$B$87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магазинов'!$A$88:$A$108</c:f>
              <c:strCache>
                <c:ptCount val="20"/>
                <c:pt idx="0">
                  <c:v>Билла</c:v>
                </c:pt>
                <c:pt idx="1">
                  <c:v>Пятерочка</c:v>
                </c:pt>
                <c:pt idx="2">
                  <c:v>Ашан</c:v>
                </c:pt>
                <c:pt idx="3">
                  <c:v>Дикси</c:v>
                </c:pt>
                <c:pt idx="4">
                  <c:v>Карусель</c:v>
                </c:pt>
                <c:pt idx="5">
                  <c:v>Перекресток</c:v>
                </c:pt>
                <c:pt idx="6">
                  <c:v>Азбука Вкуса</c:v>
                </c:pt>
                <c:pt idx="7">
                  <c:v>Магнит</c:v>
                </c:pt>
                <c:pt idx="8">
                  <c:v>Лента</c:v>
                </c:pt>
                <c:pt idx="9">
                  <c:v>Метро</c:v>
                </c:pt>
                <c:pt idx="10">
                  <c:v>Мираторг</c:v>
                </c:pt>
                <c:pt idx="11">
                  <c:v>Бристоль</c:v>
                </c:pt>
                <c:pt idx="12">
                  <c:v>Седьмой Континент</c:v>
                </c:pt>
                <c:pt idx="13">
                  <c:v>Ароматный Мир</c:v>
                </c:pt>
                <c:pt idx="14">
                  <c:v>Городской Супермаркет</c:v>
                </c:pt>
                <c:pt idx="15">
                  <c:v>Верный</c:v>
                </c:pt>
                <c:pt idx="16">
                  <c:v>Спар</c:v>
                </c:pt>
                <c:pt idx="17">
                  <c:v>Мосмарт</c:v>
                </c:pt>
                <c:pt idx="18">
                  <c:v>Гиперглобус</c:v>
                </c:pt>
                <c:pt idx="19">
                  <c:v>О'кей</c:v>
                </c:pt>
              </c:strCache>
            </c:strRef>
          </c:cat>
          <c:val>
            <c:numRef>
              <c:f>'Анализ магазинов'!$B$88:$B$108</c:f>
              <c:numCache>
                <c:formatCode>_-* #\ ##0_-;\-* #\ ##0_-;_-* "-"??_-;_-@_-</c:formatCode>
                <c:ptCount val="20"/>
                <c:pt idx="0">
                  <c:v>27275</c:v>
                </c:pt>
                <c:pt idx="1">
                  <c:v>27662</c:v>
                </c:pt>
                <c:pt idx="2">
                  <c:v>31954</c:v>
                </c:pt>
                <c:pt idx="3">
                  <c:v>32463</c:v>
                </c:pt>
                <c:pt idx="4">
                  <c:v>35012</c:v>
                </c:pt>
                <c:pt idx="5">
                  <c:v>36436</c:v>
                </c:pt>
                <c:pt idx="6">
                  <c:v>36448</c:v>
                </c:pt>
                <c:pt idx="7">
                  <c:v>37636</c:v>
                </c:pt>
                <c:pt idx="8">
                  <c:v>38312</c:v>
                </c:pt>
                <c:pt idx="9">
                  <c:v>39168</c:v>
                </c:pt>
                <c:pt idx="10">
                  <c:v>40029</c:v>
                </c:pt>
                <c:pt idx="11">
                  <c:v>41010</c:v>
                </c:pt>
                <c:pt idx="12">
                  <c:v>41106</c:v>
                </c:pt>
                <c:pt idx="13">
                  <c:v>42837</c:v>
                </c:pt>
                <c:pt idx="14">
                  <c:v>43098</c:v>
                </c:pt>
                <c:pt idx="15">
                  <c:v>47028</c:v>
                </c:pt>
                <c:pt idx="16">
                  <c:v>48746</c:v>
                </c:pt>
                <c:pt idx="17">
                  <c:v>49580</c:v>
                </c:pt>
                <c:pt idx="18">
                  <c:v>51789</c:v>
                </c:pt>
                <c:pt idx="19">
                  <c:v>52844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5-4335-8819-F5B81918E3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2458207"/>
        <c:axId val="512460127"/>
      </c:barChart>
      <c:catAx>
        <c:axId val="51245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60127"/>
        <c:crosses val="autoZero"/>
        <c:auto val="1"/>
        <c:lblAlgn val="ctr"/>
        <c:lblOffset val="100"/>
        <c:noMultiLvlLbl val="0"/>
      </c:catAx>
      <c:valAx>
        <c:axId val="5124601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Суммарная</a:t>
                </a:r>
                <a:r>
                  <a:rPr lang="ru-RU" baseline="0"/>
                  <a:t> выручка,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5124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поставщиков!Сводная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цена продуктов по поставщикам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898308944258687"/>
          <c:y val="7.4985437525270177E-2"/>
          <c:w val="0.57311229361170035"/>
          <c:h val="0.902399210542546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'Анализ поставщиков'!$B$29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поставщиков'!$A$30:$A$108</c:f>
              <c:strCache>
                <c:ptCount val="78"/>
                <c:pt idx="0">
                  <c:v>Микоян</c:v>
                </c:pt>
                <c:pt idx="1">
                  <c:v>Tchibo</c:v>
                </c:pt>
                <c:pt idx="2">
                  <c:v>Зеленая грядка</c:v>
                </c:pt>
                <c:pt idx="3">
                  <c:v>Hochland</c:v>
                </c:pt>
                <c:pt idx="4">
                  <c:v>Вимм-Билль-Данн</c:v>
                </c:pt>
                <c:pt idx="5">
                  <c:v>Семко</c:v>
                </c:pt>
                <c:pt idx="6">
                  <c:v>Сава</c:v>
                </c:pt>
                <c:pt idx="7">
                  <c:v>Агросахар</c:v>
                </c:pt>
                <c:pt idx="8">
                  <c:v>Санта Бремор</c:v>
                </c:pt>
                <c:pt idx="9">
                  <c:v>Черная Карта</c:v>
                </c:pt>
                <c:pt idx="10">
                  <c:v>Мистраль</c:v>
                </c:pt>
                <c:pt idx="11">
                  <c:v>Юбилейное</c:v>
                </c:pt>
                <c:pt idx="12">
                  <c:v>Роллтон</c:v>
                </c:pt>
                <c:pt idx="13">
                  <c:v>Борилла</c:v>
                </c:pt>
                <c:pt idx="14">
                  <c:v>Славянская</c:v>
                </c:pt>
                <c:pt idx="15">
                  <c:v>Илецкая</c:v>
                </c:pt>
                <c:pt idx="16">
                  <c:v>President</c:v>
                </c:pt>
                <c:pt idx="17">
                  <c:v>Сладов</c:v>
                </c:pt>
                <c:pt idx="18">
                  <c:v>Продимекс</c:v>
                </c:pt>
                <c:pt idx="19">
                  <c:v>Русская картошка</c:v>
                </c:pt>
                <c:pt idx="20">
                  <c:v>Добрый</c:v>
                </c:pt>
                <c:pt idx="21">
                  <c:v>Ахмад</c:v>
                </c:pt>
                <c:pt idx="22">
                  <c:v>Гавриш</c:v>
                </c:pt>
                <c:pt idx="23">
                  <c:v>Эрманн</c:v>
                </c:pt>
                <c:pt idx="24">
                  <c:v>Белогорье</c:v>
                </c:pt>
                <c:pt idx="25">
                  <c:v>Бабаевский</c:v>
                </c:pt>
                <c:pt idx="26">
                  <c:v>Увелка</c:v>
                </c:pt>
                <c:pt idx="27">
                  <c:v>Ярмарка</c:v>
                </c:pt>
                <c:pt idx="28">
                  <c:v>Экзотик</c:v>
                </c:pt>
                <c:pt idx="29">
                  <c:v>Сады Придонья</c:v>
                </c:pt>
                <c:pt idx="30">
                  <c:v>Nescafe</c:v>
                </c:pt>
                <c:pt idx="31">
                  <c:v>Ростагроэкспорт</c:v>
                </c:pt>
                <c:pt idx="32">
                  <c:v>Фруктовый Рай</c:v>
                </c:pt>
                <c:pt idx="33">
                  <c:v>Lipton</c:v>
                </c:pt>
                <c:pt idx="34">
                  <c:v>Меридиан</c:v>
                </c:pt>
                <c:pt idx="35">
                  <c:v>Националь</c:v>
                </c:pt>
                <c:pt idx="36">
                  <c:v>Дарница</c:v>
                </c:pt>
                <c:pt idx="37">
                  <c:v>Estrella</c:v>
                </c:pt>
                <c:pt idx="38">
                  <c:v>Славянка</c:v>
                </c:pt>
                <c:pt idx="39">
                  <c:v>Белый Злат</c:v>
                </c:pt>
                <c:pt idx="40">
                  <c:v>Сырная долина</c:v>
                </c:pt>
                <c:pt idx="41">
                  <c:v>Rich</c:v>
                </c:pt>
                <c:pt idx="42">
                  <c:v>Снежана</c:v>
                </c:pt>
                <c:pt idx="43">
                  <c:v>Окраина</c:v>
                </c:pt>
                <c:pt idx="44">
                  <c:v>Красный Октябрь</c:v>
                </c:pt>
                <c:pt idx="45">
                  <c:v>Салта</c:v>
                </c:pt>
                <c:pt idx="46">
                  <c:v>Домик в деревне</c:v>
                </c:pt>
                <c:pt idx="47">
                  <c:v>Jacobs</c:v>
                </c:pt>
                <c:pt idx="48">
                  <c:v>Паста Зара</c:v>
                </c:pt>
                <c:pt idx="49">
                  <c:v>Pringles</c:v>
                </c:pt>
                <c:pt idx="50">
                  <c:v>Фрукты-Ягоды</c:v>
                </c:pt>
                <c:pt idx="51">
                  <c:v>Хлебный Дом</c:v>
                </c:pt>
                <c:pt idx="52">
                  <c:v>Тесс</c:v>
                </c:pt>
                <c:pt idx="53">
                  <c:v>Фруктовый сад</c:v>
                </c:pt>
                <c:pt idx="54">
                  <c:v>Чудо</c:v>
                </c:pt>
                <c:pt idx="55">
                  <c:v>Рот Фронт</c:v>
                </c:pt>
                <c:pt idx="56">
                  <c:v>Балтийский берег</c:v>
                </c:pt>
                <c:pt idx="57">
                  <c:v>Greenfield</c:v>
                </c:pt>
                <c:pt idx="58">
                  <c:v>Русское море</c:v>
                </c:pt>
                <c:pt idx="59">
                  <c:v>Русский сахар</c:v>
                </c:pt>
                <c:pt idx="60">
                  <c:v>Активиа</c:v>
                </c:pt>
                <c:pt idx="61">
                  <c:v>Овощной ряд</c:v>
                </c:pt>
                <c:pt idx="62">
                  <c:v>Агрокомплекс</c:v>
                </c:pt>
                <c:pt idx="63">
                  <c:v>Карат</c:v>
                </c:pt>
                <c:pt idx="64">
                  <c:v>Дымов</c:v>
                </c:pt>
                <c:pt idx="65">
                  <c:v>Мираторг</c:v>
                </c:pt>
                <c:pt idx="66">
                  <c:v>Русский Хлеб</c:v>
                </c:pt>
                <c:pt idx="67">
                  <c:v>Агро-Альянс</c:v>
                </c:pt>
                <c:pt idx="68">
                  <c:v>Простоквашино</c:v>
                </c:pt>
                <c:pt idx="69">
                  <c:v>Черкизово</c:v>
                </c:pt>
                <c:pt idx="70">
                  <c:v>Lay's</c:v>
                </c:pt>
                <c:pt idx="71">
                  <c:v>Экстра</c:v>
                </c:pt>
                <c:pt idx="72">
                  <c:v>Посиделкино</c:v>
                </c:pt>
                <c:pt idx="73">
                  <c:v>Беллакт</c:v>
                </c:pt>
                <c:pt idx="74">
                  <c:v>КДВ</c:v>
                </c:pt>
                <c:pt idx="75">
                  <c:v>Макфа</c:v>
                </c:pt>
                <c:pt idx="76">
                  <c:v>Каравай</c:v>
                </c:pt>
                <c:pt idx="77">
                  <c:v>Green Garden</c:v>
                </c:pt>
              </c:strCache>
            </c:strRef>
          </c:cat>
          <c:val>
            <c:numRef>
              <c:f>'Анализ поставщиков'!$B$30:$B$108</c:f>
              <c:numCache>
                <c:formatCode>0</c:formatCode>
                <c:ptCount val="78"/>
                <c:pt idx="0">
                  <c:v>82</c:v>
                </c:pt>
                <c:pt idx="1">
                  <c:v>140</c:v>
                </c:pt>
                <c:pt idx="2">
                  <c:v>159.19999999999999</c:v>
                </c:pt>
                <c:pt idx="3">
                  <c:v>168</c:v>
                </c:pt>
                <c:pt idx="4">
                  <c:v>193.5</c:v>
                </c:pt>
                <c:pt idx="5">
                  <c:v>208</c:v>
                </c:pt>
                <c:pt idx="6">
                  <c:v>212.8125</c:v>
                </c:pt>
                <c:pt idx="7">
                  <c:v>215.85714285714286</c:v>
                </c:pt>
                <c:pt idx="8">
                  <c:v>216.40000000000003</c:v>
                </c:pt>
                <c:pt idx="9">
                  <c:v>222.2</c:v>
                </c:pt>
                <c:pt idx="10">
                  <c:v>226.25</c:v>
                </c:pt>
                <c:pt idx="11">
                  <c:v>232.4444444444444</c:v>
                </c:pt>
                <c:pt idx="12">
                  <c:v>235.5555555555556</c:v>
                </c:pt>
                <c:pt idx="13">
                  <c:v>236.27586206896555</c:v>
                </c:pt>
                <c:pt idx="14">
                  <c:v>236.91666666666663</c:v>
                </c:pt>
                <c:pt idx="15">
                  <c:v>238.16666666666663</c:v>
                </c:pt>
                <c:pt idx="16">
                  <c:v>238.72222222222223</c:v>
                </c:pt>
                <c:pt idx="17">
                  <c:v>240.26666666666677</c:v>
                </c:pt>
                <c:pt idx="18">
                  <c:v>240.5</c:v>
                </c:pt>
                <c:pt idx="19">
                  <c:v>241.83333333333337</c:v>
                </c:pt>
                <c:pt idx="20">
                  <c:v>242.81818181818181</c:v>
                </c:pt>
                <c:pt idx="21">
                  <c:v>243.3</c:v>
                </c:pt>
                <c:pt idx="22">
                  <c:v>247.66666666666666</c:v>
                </c:pt>
                <c:pt idx="23">
                  <c:v>248.5</c:v>
                </c:pt>
                <c:pt idx="24">
                  <c:v>249.5</c:v>
                </c:pt>
                <c:pt idx="25">
                  <c:v>250.25925925925918</c:v>
                </c:pt>
                <c:pt idx="26">
                  <c:v>251.91666666666663</c:v>
                </c:pt>
                <c:pt idx="27">
                  <c:v>252.09090909090904</c:v>
                </c:pt>
                <c:pt idx="28">
                  <c:v>253.6875</c:v>
                </c:pt>
                <c:pt idx="29">
                  <c:v>254.18181818181819</c:v>
                </c:pt>
                <c:pt idx="30">
                  <c:v>256.90000000000003</c:v>
                </c:pt>
                <c:pt idx="31">
                  <c:v>257.78260869565207</c:v>
                </c:pt>
                <c:pt idx="32">
                  <c:v>258.30769230769232</c:v>
                </c:pt>
                <c:pt idx="33">
                  <c:v>260.15789473684202</c:v>
                </c:pt>
                <c:pt idx="34">
                  <c:v>260.64705882352933</c:v>
                </c:pt>
                <c:pt idx="35">
                  <c:v>263.375</c:v>
                </c:pt>
                <c:pt idx="36">
                  <c:v>264</c:v>
                </c:pt>
                <c:pt idx="37">
                  <c:v>266.2727272727272</c:v>
                </c:pt>
                <c:pt idx="38">
                  <c:v>268</c:v>
                </c:pt>
                <c:pt idx="39">
                  <c:v>269.7058823529411</c:v>
                </c:pt>
                <c:pt idx="40">
                  <c:v>271</c:v>
                </c:pt>
                <c:pt idx="41">
                  <c:v>272.25</c:v>
                </c:pt>
                <c:pt idx="42">
                  <c:v>272.35294117647067</c:v>
                </c:pt>
                <c:pt idx="43">
                  <c:v>273.58333333333337</c:v>
                </c:pt>
                <c:pt idx="44">
                  <c:v>273.625</c:v>
                </c:pt>
                <c:pt idx="45">
                  <c:v>273.69999999999993</c:v>
                </c:pt>
                <c:pt idx="46">
                  <c:v>274.77777777777771</c:v>
                </c:pt>
                <c:pt idx="47">
                  <c:v>276.21052631578948</c:v>
                </c:pt>
                <c:pt idx="48">
                  <c:v>276.67567567567562</c:v>
                </c:pt>
                <c:pt idx="49">
                  <c:v>280.2380952380953</c:v>
                </c:pt>
                <c:pt idx="50">
                  <c:v>280.66666666666669</c:v>
                </c:pt>
                <c:pt idx="51">
                  <c:v>281.73333333333346</c:v>
                </c:pt>
                <c:pt idx="52">
                  <c:v>281.75</c:v>
                </c:pt>
                <c:pt idx="53">
                  <c:v>281.96875</c:v>
                </c:pt>
                <c:pt idx="54">
                  <c:v>287.09999999999997</c:v>
                </c:pt>
                <c:pt idx="55">
                  <c:v>288.2380952380953</c:v>
                </c:pt>
                <c:pt idx="56">
                  <c:v>289.88888888888891</c:v>
                </c:pt>
                <c:pt idx="57">
                  <c:v>291.45454545454533</c:v>
                </c:pt>
                <c:pt idx="58">
                  <c:v>292.66666666666669</c:v>
                </c:pt>
                <c:pt idx="59">
                  <c:v>293.41176470588232</c:v>
                </c:pt>
                <c:pt idx="60">
                  <c:v>293.66666666666669</c:v>
                </c:pt>
                <c:pt idx="61">
                  <c:v>303.82352941176475</c:v>
                </c:pt>
                <c:pt idx="62">
                  <c:v>311.19999999999993</c:v>
                </c:pt>
                <c:pt idx="63">
                  <c:v>311.33333333333331</c:v>
                </c:pt>
                <c:pt idx="64">
                  <c:v>312.66666666666669</c:v>
                </c:pt>
                <c:pt idx="65">
                  <c:v>316.58333333333337</c:v>
                </c:pt>
                <c:pt idx="66">
                  <c:v>316.59999999999997</c:v>
                </c:pt>
                <c:pt idx="67">
                  <c:v>317.85714285714283</c:v>
                </c:pt>
                <c:pt idx="68">
                  <c:v>318.81818181818187</c:v>
                </c:pt>
                <c:pt idx="69">
                  <c:v>320.25</c:v>
                </c:pt>
                <c:pt idx="70">
                  <c:v>320.5714285714285</c:v>
                </c:pt>
                <c:pt idx="71">
                  <c:v>320.84615384615387</c:v>
                </c:pt>
                <c:pt idx="72">
                  <c:v>321.63636363636357</c:v>
                </c:pt>
                <c:pt idx="73">
                  <c:v>322.54545454545456</c:v>
                </c:pt>
                <c:pt idx="74">
                  <c:v>323.07692307692298</c:v>
                </c:pt>
                <c:pt idx="75">
                  <c:v>329.2727272727272</c:v>
                </c:pt>
                <c:pt idx="76">
                  <c:v>331.16666666666663</c:v>
                </c:pt>
                <c:pt idx="77">
                  <c:v>369.2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B-4B89-972A-472BF7D73B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4482592"/>
        <c:axId val="874481632"/>
      </c:barChart>
      <c:catAx>
        <c:axId val="87448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481632"/>
        <c:crosses val="autoZero"/>
        <c:auto val="1"/>
        <c:lblAlgn val="ctr"/>
        <c:lblOffset val="100"/>
        <c:noMultiLvlLbl val="0"/>
      </c:catAx>
      <c:valAx>
        <c:axId val="874481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Средняя</a:t>
                </a:r>
                <a:r>
                  <a:rPr lang="ru-RU" baseline="0"/>
                  <a:t>  цена,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crossAx val="8744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поставщиков!Сводная таблица2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r>
              <a:rPr lang="ru-RU" baseline="0"/>
              <a:t> по поставщикам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поставщиков'!$B$115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поставщиков'!$A$116:$A$194</c:f>
              <c:strCache>
                <c:ptCount val="78"/>
                <c:pt idx="0">
                  <c:v>Микоян</c:v>
                </c:pt>
                <c:pt idx="1">
                  <c:v>Вимм-Билль-Данн</c:v>
                </c:pt>
                <c:pt idx="2">
                  <c:v>Tchibo</c:v>
                </c:pt>
                <c:pt idx="3">
                  <c:v>Hochland</c:v>
                </c:pt>
                <c:pt idx="4">
                  <c:v>Зеленая грядка</c:v>
                </c:pt>
                <c:pt idx="5">
                  <c:v>Тесс</c:v>
                </c:pt>
                <c:pt idx="6">
                  <c:v>Черкизово</c:v>
                </c:pt>
                <c:pt idx="7">
                  <c:v>Русское море</c:v>
                </c:pt>
                <c:pt idx="8">
                  <c:v>Rich</c:v>
                </c:pt>
                <c:pt idx="9">
                  <c:v>Агросахар</c:v>
                </c:pt>
                <c:pt idx="10">
                  <c:v>Националь</c:v>
                </c:pt>
                <c:pt idx="11">
                  <c:v>Славянка</c:v>
                </c:pt>
                <c:pt idx="12">
                  <c:v>Санта Бремор</c:v>
                </c:pt>
                <c:pt idx="13">
                  <c:v>Фрукты-Ягоды</c:v>
                </c:pt>
                <c:pt idx="14">
                  <c:v>Агро-Альянс</c:v>
                </c:pt>
                <c:pt idx="15">
                  <c:v>Ахмад</c:v>
                </c:pt>
                <c:pt idx="16">
                  <c:v>Дарница</c:v>
                </c:pt>
                <c:pt idx="17">
                  <c:v>Красный Октябрь</c:v>
                </c:pt>
                <c:pt idx="18">
                  <c:v>Green Garden</c:v>
                </c:pt>
                <c:pt idx="19">
                  <c:v>Карат</c:v>
                </c:pt>
                <c:pt idx="20">
                  <c:v>Активиа</c:v>
                </c:pt>
                <c:pt idx="21">
                  <c:v>Nescafe</c:v>
                </c:pt>
                <c:pt idx="22">
                  <c:v>Семко</c:v>
                </c:pt>
                <c:pt idx="23">
                  <c:v>Черная Карта</c:v>
                </c:pt>
                <c:pt idx="24">
                  <c:v>Гавриш</c:v>
                </c:pt>
                <c:pt idx="25">
                  <c:v>Балтийский берег</c:v>
                </c:pt>
                <c:pt idx="26">
                  <c:v>Юбилейное</c:v>
                </c:pt>
                <c:pt idx="27">
                  <c:v>Роллтон</c:v>
                </c:pt>
                <c:pt idx="28">
                  <c:v>Ярмарка</c:v>
                </c:pt>
                <c:pt idx="29">
                  <c:v>Сады Придонья</c:v>
                </c:pt>
                <c:pt idx="30">
                  <c:v>Увелка</c:v>
                </c:pt>
                <c:pt idx="31">
                  <c:v>Чудо</c:v>
                </c:pt>
                <c:pt idx="32">
                  <c:v>Lay's</c:v>
                </c:pt>
                <c:pt idx="33">
                  <c:v>Русская картошка</c:v>
                </c:pt>
                <c:pt idx="34">
                  <c:v>Дымов</c:v>
                </c:pt>
                <c:pt idx="35">
                  <c:v>Добрый</c:v>
                </c:pt>
                <c:pt idx="36">
                  <c:v>Славянская</c:v>
                </c:pt>
                <c:pt idx="37">
                  <c:v>Estrella</c:v>
                </c:pt>
                <c:pt idx="38">
                  <c:v>Макфа</c:v>
                </c:pt>
                <c:pt idx="39">
                  <c:v>Окраина</c:v>
                </c:pt>
                <c:pt idx="40">
                  <c:v>КДВ</c:v>
                </c:pt>
                <c:pt idx="41">
                  <c:v>Агрокомплекс</c:v>
                </c:pt>
                <c:pt idx="42">
                  <c:v>Посиделкино</c:v>
                </c:pt>
                <c:pt idx="43">
                  <c:v>Сава</c:v>
                </c:pt>
                <c:pt idx="44">
                  <c:v>Мистраль</c:v>
                </c:pt>
                <c:pt idx="45">
                  <c:v>Каравай</c:v>
                </c:pt>
                <c:pt idx="46">
                  <c:v>Фруктовый Рай</c:v>
                </c:pt>
                <c:pt idx="47">
                  <c:v>Простоквашино</c:v>
                </c:pt>
                <c:pt idx="48">
                  <c:v>Салта</c:v>
                </c:pt>
                <c:pt idx="49">
                  <c:v>Экзотик</c:v>
                </c:pt>
                <c:pt idx="50">
                  <c:v>Беллакт</c:v>
                </c:pt>
                <c:pt idx="51">
                  <c:v>Экстра</c:v>
                </c:pt>
                <c:pt idx="52">
                  <c:v>Сладов</c:v>
                </c:pt>
                <c:pt idx="53">
                  <c:v>President</c:v>
                </c:pt>
                <c:pt idx="54">
                  <c:v>Белогорье</c:v>
                </c:pt>
                <c:pt idx="55">
                  <c:v>Русский Хлеб</c:v>
                </c:pt>
                <c:pt idx="56">
                  <c:v>Илецкая</c:v>
                </c:pt>
                <c:pt idx="57">
                  <c:v>Эрманн</c:v>
                </c:pt>
                <c:pt idx="58">
                  <c:v>Мираторг</c:v>
                </c:pt>
                <c:pt idx="59">
                  <c:v>Хлебный Дом</c:v>
                </c:pt>
                <c:pt idx="60">
                  <c:v>Русский сахар</c:v>
                </c:pt>
                <c:pt idx="61">
                  <c:v>Lipton</c:v>
                </c:pt>
                <c:pt idx="62">
                  <c:v>Ростагроэкспорт</c:v>
                </c:pt>
                <c:pt idx="63">
                  <c:v>Продимекс</c:v>
                </c:pt>
                <c:pt idx="64">
                  <c:v>Снежана</c:v>
                </c:pt>
                <c:pt idx="65">
                  <c:v>Меридиан</c:v>
                </c:pt>
                <c:pt idx="66">
                  <c:v>Овощной ряд</c:v>
                </c:pt>
                <c:pt idx="67">
                  <c:v>Jacobs</c:v>
                </c:pt>
                <c:pt idx="68">
                  <c:v>Рот Фронт</c:v>
                </c:pt>
                <c:pt idx="69">
                  <c:v>Белый Злат</c:v>
                </c:pt>
                <c:pt idx="70">
                  <c:v>Pringles</c:v>
                </c:pt>
                <c:pt idx="71">
                  <c:v>Домик в деревне</c:v>
                </c:pt>
                <c:pt idx="72">
                  <c:v>Борилла</c:v>
                </c:pt>
                <c:pt idx="73">
                  <c:v>Бабаевский</c:v>
                </c:pt>
                <c:pt idx="74">
                  <c:v>Greenfield</c:v>
                </c:pt>
                <c:pt idx="75">
                  <c:v>Сырная долина</c:v>
                </c:pt>
                <c:pt idx="76">
                  <c:v>Фруктовый сад</c:v>
                </c:pt>
                <c:pt idx="77">
                  <c:v>Паста Зара</c:v>
                </c:pt>
              </c:strCache>
            </c:strRef>
          </c:cat>
          <c:val>
            <c:numRef>
              <c:f>'Анализ поставщиков'!$B$116:$B$194</c:f>
              <c:numCache>
                <c:formatCode>_-* #\ ##0_-;\-* #\ ##0_-;_-* "-"??_-;_-@_-</c:formatCode>
                <c:ptCount val="78"/>
                <c:pt idx="0">
                  <c:v>82</c:v>
                </c:pt>
                <c:pt idx="1">
                  <c:v>1082</c:v>
                </c:pt>
                <c:pt idx="2">
                  <c:v>1201</c:v>
                </c:pt>
                <c:pt idx="3">
                  <c:v>1529</c:v>
                </c:pt>
                <c:pt idx="4">
                  <c:v>1546</c:v>
                </c:pt>
                <c:pt idx="5">
                  <c:v>2748</c:v>
                </c:pt>
                <c:pt idx="6">
                  <c:v>3104</c:v>
                </c:pt>
                <c:pt idx="7">
                  <c:v>3625</c:v>
                </c:pt>
                <c:pt idx="8">
                  <c:v>3892</c:v>
                </c:pt>
                <c:pt idx="9">
                  <c:v>4813</c:v>
                </c:pt>
                <c:pt idx="10">
                  <c:v>5099</c:v>
                </c:pt>
                <c:pt idx="11">
                  <c:v>5299</c:v>
                </c:pt>
                <c:pt idx="12">
                  <c:v>5878</c:v>
                </c:pt>
                <c:pt idx="13">
                  <c:v>5896</c:v>
                </c:pt>
                <c:pt idx="14">
                  <c:v>5903</c:v>
                </c:pt>
                <c:pt idx="15">
                  <c:v>5915</c:v>
                </c:pt>
                <c:pt idx="16">
                  <c:v>6133</c:v>
                </c:pt>
                <c:pt idx="17">
                  <c:v>6162</c:v>
                </c:pt>
                <c:pt idx="18">
                  <c:v>6186</c:v>
                </c:pt>
                <c:pt idx="19">
                  <c:v>6329</c:v>
                </c:pt>
                <c:pt idx="20">
                  <c:v>6364</c:v>
                </c:pt>
                <c:pt idx="21">
                  <c:v>6367</c:v>
                </c:pt>
                <c:pt idx="22">
                  <c:v>6781</c:v>
                </c:pt>
                <c:pt idx="23">
                  <c:v>7224</c:v>
                </c:pt>
                <c:pt idx="24">
                  <c:v>7239</c:v>
                </c:pt>
                <c:pt idx="25">
                  <c:v>7420</c:v>
                </c:pt>
                <c:pt idx="26">
                  <c:v>7964</c:v>
                </c:pt>
                <c:pt idx="27">
                  <c:v>8047</c:v>
                </c:pt>
                <c:pt idx="28">
                  <c:v>8230</c:v>
                </c:pt>
                <c:pt idx="29">
                  <c:v>8237</c:v>
                </c:pt>
                <c:pt idx="30">
                  <c:v>8502</c:v>
                </c:pt>
                <c:pt idx="31">
                  <c:v>8543</c:v>
                </c:pt>
                <c:pt idx="32">
                  <c:v>8568</c:v>
                </c:pt>
                <c:pt idx="33">
                  <c:v>8649</c:v>
                </c:pt>
                <c:pt idx="34">
                  <c:v>8841</c:v>
                </c:pt>
                <c:pt idx="35">
                  <c:v>8861</c:v>
                </c:pt>
                <c:pt idx="36">
                  <c:v>8905</c:v>
                </c:pt>
                <c:pt idx="37">
                  <c:v>8954</c:v>
                </c:pt>
                <c:pt idx="38">
                  <c:v>9123</c:v>
                </c:pt>
                <c:pt idx="39">
                  <c:v>9286</c:v>
                </c:pt>
                <c:pt idx="40">
                  <c:v>9294</c:v>
                </c:pt>
                <c:pt idx="41">
                  <c:v>9699</c:v>
                </c:pt>
                <c:pt idx="42">
                  <c:v>9900</c:v>
                </c:pt>
                <c:pt idx="43">
                  <c:v>10168</c:v>
                </c:pt>
                <c:pt idx="44">
                  <c:v>10223</c:v>
                </c:pt>
                <c:pt idx="45">
                  <c:v>10451</c:v>
                </c:pt>
                <c:pt idx="46">
                  <c:v>10620</c:v>
                </c:pt>
                <c:pt idx="47">
                  <c:v>10714</c:v>
                </c:pt>
                <c:pt idx="48">
                  <c:v>10813</c:v>
                </c:pt>
                <c:pt idx="49">
                  <c:v>11100</c:v>
                </c:pt>
                <c:pt idx="50">
                  <c:v>11630</c:v>
                </c:pt>
                <c:pt idx="51">
                  <c:v>11937</c:v>
                </c:pt>
                <c:pt idx="52">
                  <c:v>12078</c:v>
                </c:pt>
                <c:pt idx="53">
                  <c:v>12207</c:v>
                </c:pt>
                <c:pt idx="54">
                  <c:v>12474</c:v>
                </c:pt>
                <c:pt idx="55">
                  <c:v>12712</c:v>
                </c:pt>
                <c:pt idx="56">
                  <c:v>12813</c:v>
                </c:pt>
                <c:pt idx="57">
                  <c:v>12851</c:v>
                </c:pt>
                <c:pt idx="58">
                  <c:v>12899</c:v>
                </c:pt>
                <c:pt idx="59">
                  <c:v>13056</c:v>
                </c:pt>
                <c:pt idx="60">
                  <c:v>13106</c:v>
                </c:pt>
                <c:pt idx="61">
                  <c:v>13772</c:v>
                </c:pt>
                <c:pt idx="62">
                  <c:v>13987</c:v>
                </c:pt>
                <c:pt idx="63">
                  <c:v>14154</c:v>
                </c:pt>
                <c:pt idx="64">
                  <c:v>14457</c:v>
                </c:pt>
                <c:pt idx="65">
                  <c:v>15507</c:v>
                </c:pt>
                <c:pt idx="66">
                  <c:v>15581</c:v>
                </c:pt>
                <c:pt idx="67">
                  <c:v>15751</c:v>
                </c:pt>
                <c:pt idx="68">
                  <c:v>16874</c:v>
                </c:pt>
                <c:pt idx="69">
                  <c:v>17471</c:v>
                </c:pt>
                <c:pt idx="70">
                  <c:v>18368</c:v>
                </c:pt>
                <c:pt idx="71">
                  <c:v>18739</c:v>
                </c:pt>
                <c:pt idx="72">
                  <c:v>20345</c:v>
                </c:pt>
                <c:pt idx="73">
                  <c:v>20462</c:v>
                </c:pt>
                <c:pt idx="74">
                  <c:v>21191</c:v>
                </c:pt>
                <c:pt idx="75">
                  <c:v>24200</c:v>
                </c:pt>
                <c:pt idx="76">
                  <c:v>24872</c:v>
                </c:pt>
                <c:pt idx="77">
                  <c:v>29430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6-4807-9AC9-1300B36F08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3824464"/>
        <c:axId val="973824944"/>
      </c:barChart>
      <c:catAx>
        <c:axId val="97382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824944"/>
        <c:crosses val="autoZero"/>
        <c:auto val="1"/>
        <c:lblAlgn val="ctr"/>
        <c:lblOffset val="100"/>
        <c:noMultiLvlLbl val="0"/>
      </c:catAx>
      <c:valAx>
        <c:axId val="9738249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Продажи,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9738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поставщиков!Сводная таблица6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проданных товаров по поставщикам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поставщиков'!$B$202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поставщиков'!$A$203:$A$281</c:f>
              <c:strCache>
                <c:ptCount val="78"/>
                <c:pt idx="0">
                  <c:v>Микоян</c:v>
                </c:pt>
                <c:pt idx="1">
                  <c:v>Вимм-Билль-Данн</c:v>
                </c:pt>
                <c:pt idx="2">
                  <c:v>Hochland</c:v>
                </c:pt>
                <c:pt idx="3">
                  <c:v>Тесс</c:v>
                </c:pt>
                <c:pt idx="4">
                  <c:v>Черкизово</c:v>
                </c:pt>
                <c:pt idx="5">
                  <c:v>Зеленая грядка</c:v>
                </c:pt>
                <c:pt idx="6">
                  <c:v>Tchibo</c:v>
                </c:pt>
                <c:pt idx="7">
                  <c:v>Русское море</c:v>
                </c:pt>
                <c:pt idx="8">
                  <c:v>Rich</c:v>
                </c:pt>
                <c:pt idx="9">
                  <c:v>Green Garden</c:v>
                </c:pt>
                <c:pt idx="10">
                  <c:v>Агро-Альянс</c:v>
                </c:pt>
                <c:pt idx="11">
                  <c:v>Славянка</c:v>
                </c:pt>
                <c:pt idx="12">
                  <c:v>Агросахар</c:v>
                </c:pt>
                <c:pt idx="13">
                  <c:v>Активиа</c:v>
                </c:pt>
                <c:pt idx="14">
                  <c:v>Карат</c:v>
                </c:pt>
                <c:pt idx="15">
                  <c:v>Балтийский берег</c:v>
                </c:pt>
                <c:pt idx="16">
                  <c:v>Националь</c:v>
                </c:pt>
                <c:pt idx="17">
                  <c:v>Lay's</c:v>
                </c:pt>
                <c:pt idx="18">
                  <c:v>Фрукты-Ягоды</c:v>
                </c:pt>
                <c:pt idx="19">
                  <c:v>Красный Октябрь</c:v>
                </c:pt>
                <c:pt idx="20">
                  <c:v>Дарница</c:v>
                </c:pt>
                <c:pt idx="21">
                  <c:v>Санта Бремор</c:v>
                </c:pt>
                <c:pt idx="22">
                  <c:v>Макфа</c:v>
                </c:pt>
                <c:pt idx="23">
                  <c:v>Ахмад</c:v>
                </c:pt>
                <c:pt idx="24">
                  <c:v>Каравай</c:v>
                </c:pt>
                <c:pt idx="25">
                  <c:v>Nescafe</c:v>
                </c:pt>
                <c:pt idx="26">
                  <c:v>Посиделкино</c:v>
                </c:pt>
                <c:pt idx="27">
                  <c:v>КДВ</c:v>
                </c:pt>
                <c:pt idx="28">
                  <c:v>Дымов</c:v>
                </c:pt>
                <c:pt idx="29">
                  <c:v>Агрокомплекс</c:v>
                </c:pt>
                <c:pt idx="30">
                  <c:v>Чудо</c:v>
                </c:pt>
                <c:pt idx="31">
                  <c:v>Юбилейное</c:v>
                </c:pt>
                <c:pt idx="32">
                  <c:v>Гавриш</c:v>
                </c:pt>
                <c:pt idx="33">
                  <c:v>Сады Придонья</c:v>
                </c:pt>
                <c:pt idx="34">
                  <c:v>Простоквашино</c:v>
                </c:pt>
                <c:pt idx="35">
                  <c:v>Estrella</c:v>
                </c:pt>
                <c:pt idx="36">
                  <c:v>Русская картошка</c:v>
                </c:pt>
                <c:pt idx="37">
                  <c:v>Черная Карта</c:v>
                </c:pt>
                <c:pt idx="38">
                  <c:v>Беллакт</c:v>
                </c:pt>
                <c:pt idx="39">
                  <c:v>Славянская</c:v>
                </c:pt>
                <c:pt idx="40">
                  <c:v>Окраина</c:v>
                </c:pt>
                <c:pt idx="41">
                  <c:v>Роллтон</c:v>
                </c:pt>
                <c:pt idx="42">
                  <c:v>Ярмарка</c:v>
                </c:pt>
                <c:pt idx="43">
                  <c:v>Семко</c:v>
                </c:pt>
                <c:pt idx="44">
                  <c:v>Добрый</c:v>
                </c:pt>
                <c:pt idx="45">
                  <c:v>Увелка</c:v>
                </c:pt>
                <c:pt idx="46">
                  <c:v>Экстра</c:v>
                </c:pt>
                <c:pt idx="47">
                  <c:v>Салта</c:v>
                </c:pt>
                <c:pt idx="48">
                  <c:v>Русский Хлеб</c:v>
                </c:pt>
                <c:pt idx="49">
                  <c:v>Мираторг</c:v>
                </c:pt>
                <c:pt idx="50">
                  <c:v>Экзотик</c:v>
                </c:pt>
                <c:pt idx="51">
                  <c:v>Хлебный Дом</c:v>
                </c:pt>
                <c:pt idx="52">
                  <c:v>Мистраль</c:v>
                </c:pt>
                <c:pt idx="53">
                  <c:v>Фруктовый Рай</c:v>
                </c:pt>
                <c:pt idx="54">
                  <c:v>President</c:v>
                </c:pt>
                <c:pt idx="55">
                  <c:v>Сава</c:v>
                </c:pt>
                <c:pt idx="56">
                  <c:v>Русский сахар</c:v>
                </c:pt>
                <c:pt idx="57">
                  <c:v>Сладов</c:v>
                </c:pt>
                <c:pt idx="58">
                  <c:v>Эрманн</c:v>
                </c:pt>
                <c:pt idx="59">
                  <c:v>Снежана</c:v>
                </c:pt>
                <c:pt idx="60">
                  <c:v>Lipton</c:v>
                </c:pt>
                <c:pt idx="61">
                  <c:v>Овощной ряд</c:v>
                </c:pt>
                <c:pt idx="62">
                  <c:v>Илецкая</c:v>
                </c:pt>
                <c:pt idx="63">
                  <c:v>Белогорье</c:v>
                </c:pt>
                <c:pt idx="64">
                  <c:v>Jacobs</c:v>
                </c:pt>
                <c:pt idx="65">
                  <c:v>Ростагроэкспорт</c:v>
                </c:pt>
                <c:pt idx="66">
                  <c:v>Меридиан</c:v>
                </c:pt>
                <c:pt idx="67">
                  <c:v>Рот Фронт</c:v>
                </c:pt>
                <c:pt idx="68">
                  <c:v>Продимекс</c:v>
                </c:pt>
                <c:pt idx="69">
                  <c:v>Домик в деревне</c:v>
                </c:pt>
                <c:pt idx="70">
                  <c:v>Белый Злат</c:v>
                </c:pt>
                <c:pt idx="71">
                  <c:v>Pringles</c:v>
                </c:pt>
                <c:pt idx="72">
                  <c:v>Greenfield</c:v>
                </c:pt>
                <c:pt idx="73">
                  <c:v>Бабаевский</c:v>
                </c:pt>
                <c:pt idx="74">
                  <c:v>Сырная долина</c:v>
                </c:pt>
                <c:pt idx="75">
                  <c:v>Борилла</c:v>
                </c:pt>
                <c:pt idx="76">
                  <c:v>Фруктовый сад</c:v>
                </c:pt>
                <c:pt idx="77">
                  <c:v>Паста Зара</c:v>
                </c:pt>
              </c:strCache>
            </c:strRef>
          </c:cat>
          <c:val>
            <c:numRef>
              <c:f>'Анализ поставщиков'!$B$203:$B$281</c:f>
              <c:numCache>
                <c:formatCode>0</c:formatCode>
                <c:ptCount val="78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39</c:v>
                </c:pt>
                <c:pt idx="48">
                  <c:v>39</c:v>
                </c:pt>
                <c:pt idx="49">
                  <c:v>40</c:v>
                </c:pt>
                <c:pt idx="50">
                  <c:v>42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50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57</c:v>
                </c:pt>
                <c:pt idx="65">
                  <c:v>60</c:v>
                </c:pt>
                <c:pt idx="66">
                  <c:v>61</c:v>
                </c:pt>
                <c:pt idx="67">
                  <c:v>63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66</c:v>
                </c:pt>
                <c:pt idx="72">
                  <c:v>72</c:v>
                </c:pt>
                <c:pt idx="73">
                  <c:v>80</c:v>
                </c:pt>
                <c:pt idx="74">
                  <c:v>87</c:v>
                </c:pt>
                <c:pt idx="75">
                  <c:v>88</c:v>
                </c:pt>
                <c:pt idx="76">
                  <c:v>90</c:v>
                </c:pt>
                <c:pt idx="77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7-4A06-8C82-6086A7FFA2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3409264"/>
        <c:axId val="593409744"/>
      </c:barChart>
      <c:catAx>
        <c:axId val="59340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409744"/>
        <c:crosses val="autoZero"/>
        <c:auto val="1"/>
        <c:lblAlgn val="ctr"/>
        <c:lblOffset val="100"/>
        <c:noMultiLvlLbl val="0"/>
      </c:catAx>
      <c:valAx>
        <c:axId val="593409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товаров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crossAx val="5934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категорий!Сводная таблица3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r>
              <a:rPr lang="ru-RU" baseline="0"/>
              <a:t> по категориям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категорий'!$B$3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категорий'!$A$4:$A$24</c:f>
              <c:strCache>
                <c:ptCount val="20"/>
                <c:pt idx="0">
                  <c:v>Колбаса</c:v>
                </c:pt>
                <c:pt idx="1">
                  <c:v>Рис</c:v>
                </c:pt>
                <c:pt idx="2">
                  <c:v>Крупа</c:v>
                </c:pt>
                <c:pt idx="3">
                  <c:v>Кофе</c:v>
                </c:pt>
                <c:pt idx="4">
                  <c:v>Овощи</c:v>
                </c:pt>
                <c:pt idx="5">
                  <c:v>Рыба</c:v>
                </c:pt>
                <c:pt idx="6">
                  <c:v>Фрукты</c:v>
                </c:pt>
                <c:pt idx="7">
                  <c:v>Печенье</c:v>
                </c:pt>
                <c:pt idx="8">
                  <c:v>Йогурт</c:v>
                </c:pt>
                <c:pt idx="9">
                  <c:v>Молоко</c:v>
                </c:pt>
                <c:pt idx="10">
                  <c:v>Хлеб</c:v>
                </c:pt>
                <c:pt idx="11">
                  <c:v>Чай</c:v>
                </c:pt>
                <c:pt idx="12">
                  <c:v>Сахар</c:v>
                </c:pt>
                <c:pt idx="13">
                  <c:v>Сыр</c:v>
                </c:pt>
                <c:pt idx="14">
                  <c:v>Соль</c:v>
                </c:pt>
                <c:pt idx="15">
                  <c:v>Чипсы</c:v>
                </c:pt>
                <c:pt idx="16">
                  <c:v>Сок</c:v>
                </c:pt>
                <c:pt idx="17">
                  <c:v>Мясо</c:v>
                </c:pt>
                <c:pt idx="18">
                  <c:v>Конфеты</c:v>
                </c:pt>
                <c:pt idx="19">
                  <c:v>Макароны</c:v>
                </c:pt>
              </c:strCache>
            </c:strRef>
          </c:cat>
          <c:val>
            <c:numRef>
              <c:f>'Анализ категорий'!$B$4:$B$24</c:f>
              <c:numCache>
                <c:formatCode>_-* #\ ##0_-;\-* #\ ##0_-;_-* "-"??_-;_-@_-</c:formatCode>
                <c:ptCount val="20"/>
                <c:pt idx="0">
                  <c:v>21313</c:v>
                </c:pt>
                <c:pt idx="1">
                  <c:v>27375</c:v>
                </c:pt>
                <c:pt idx="2">
                  <c:v>28053</c:v>
                </c:pt>
                <c:pt idx="3">
                  <c:v>30543</c:v>
                </c:pt>
                <c:pt idx="4">
                  <c:v>31147</c:v>
                </c:pt>
                <c:pt idx="5">
                  <c:v>32430</c:v>
                </c:pt>
                <c:pt idx="6">
                  <c:v>33802</c:v>
                </c:pt>
                <c:pt idx="7">
                  <c:v>39632</c:v>
                </c:pt>
                <c:pt idx="8">
                  <c:v>41745</c:v>
                </c:pt>
                <c:pt idx="9">
                  <c:v>42165</c:v>
                </c:pt>
                <c:pt idx="10">
                  <c:v>42352</c:v>
                </c:pt>
                <c:pt idx="11">
                  <c:v>43626</c:v>
                </c:pt>
                <c:pt idx="12">
                  <c:v>44151</c:v>
                </c:pt>
                <c:pt idx="13">
                  <c:v>44265</c:v>
                </c:pt>
                <c:pt idx="14">
                  <c:v>44468</c:v>
                </c:pt>
                <c:pt idx="15">
                  <c:v>44539</c:v>
                </c:pt>
                <c:pt idx="16">
                  <c:v>45862</c:v>
                </c:pt>
                <c:pt idx="17">
                  <c:v>47223</c:v>
                </c:pt>
                <c:pt idx="18">
                  <c:v>48797</c:v>
                </c:pt>
                <c:pt idx="19">
                  <c:v>66945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B-41D6-A497-9346D0BBC2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950192"/>
        <c:axId val="1148950672"/>
      </c:barChart>
      <c:catAx>
        <c:axId val="114895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950672"/>
        <c:crosses val="autoZero"/>
        <c:auto val="1"/>
        <c:lblAlgn val="ctr"/>
        <c:lblOffset val="100"/>
        <c:noMultiLvlLbl val="0"/>
      </c:catAx>
      <c:valAx>
        <c:axId val="1148950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11489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категорий!Сводная таблица4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количество товаров в чеке по категориям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категорий'!$B$33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категорий'!$A$34:$A$53</c:f>
              <c:strCache>
                <c:ptCount val="20"/>
                <c:pt idx="0">
                  <c:v>Сыр</c:v>
                </c:pt>
                <c:pt idx="1">
                  <c:v>Крупа</c:v>
                </c:pt>
                <c:pt idx="2">
                  <c:v>Йогурт</c:v>
                </c:pt>
                <c:pt idx="3">
                  <c:v>Колбаса</c:v>
                </c:pt>
                <c:pt idx="4">
                  <c:v>Чай</c:v>
                </c:pt>
                <c:pt idx="5">
                  <c:v>Макароны</c:v>
                </c:pt>
                <c:pt idx="6">
                  <c:v>Фрукты</c:v>
                </c:pt>
                <c:pt idx="7">
                  <c:v>Сок</c:v>
                </c:pt>
                <c:pt idx="8">
                  <c:v>Конфеты</c:v>
                </c:pt>
                <c:pt idx="9">
                  <c:v>Кофе</c:v>
                </c:pt>
                <c:pt idx="10">
                  <c:v>Чипсы</c:v>
                </c:pt>
                <c:pt idx="11">
                  <c:v>Печенье</c:v>
                </c:pt>
                <c:pt idx="12">
                  <c:v>Соль</c:v>
                </c:pt>
                <c:pt idx="13">
                  <c:v>Хлеб</c:v>
                </c:pt>
                <c:pt idx="14">
                  <c:v>Мясо</c:v>
                </c:pt>
                <c:pt idx="15">
                  <c:v>Рыба</c:v>
                </c:pt>
                <c:pt idx="16">
                  <c:v>Сахар</c:v>
                </c:pt>
                <c:pt idx="17">
                  <c:v>Овощи</c:v>
                </c:pt>
                <c:pt idx="18">
                  <c:v>Рис</c:v>
                </c:pt>
                <c:pt idx="19">
                  <c:v>Молоко</c:v>
                </c:pt>
              </c:strCache>
            </c:strRef>
          </c:cat>
          <c:val>
            <c:numRef>
              <c:f>'Анализ категорий'!$B$34:$B$53</c:f>
              <c:numCache>
                <c:formatCode>0.0</c:formatCode>
                <c:ptCount val="20"/>
                <c:pt idx="0">
                  <c:v>2.5873015873015874</c:v>
                </c:pt>
                <c:pt idx="1">
                  <c:v>2.7209302325581395</c:v>
                </c:pt>
                <c:pt idx="2">
                  <c:v>2.7627118644067798</c:v>
                </c:pt>
                <c:pt idx="3">
                  <c:v>2.8846153846153846</c:v>
                </c:pt>
                <c:pt idx="4">
                  <c:v>2.9272727272727272</c:v>
                </c:pt>
                <c:pt idx="5">
                  <c:v>2.941860465116279</c:v>
                </c:pt>
                <c:pt idx="6">
                  <c:v>2.9534883720930232</c:v>
                </c:pt>
                <c:pt idx="7">
                  <c:v>2.9827586206896552</c:v>
                </c:pt>
                <c:pt idx="8">
                  <c:v>2.9838709677419355</c:v>
                </c:pt>
                <c:pt idx="9">
                  <c:v>3.0476190476190474</c:v>
                </c:pt>
                <c:pt idx="10">
                  <c:v>3.0588235294117645</c:v>
                </c:pt>
                <c:pt idx="11">
                  <c:v>3.0638297872340425</c:v>
                </c:pt>
                <c:pt idx="12">
                  <c:v>3.0754716981132075</c:v>
                </c:pt>
                <c:pt idx="13">
                  <c:v>3.0909090909090908</c:v>
                </c:pt>
                <c:pt idx="14">
                  <c:v>3.1272727272727274</c:v>
                </c:pt>
                <c:pt idx="15">
                  <c:v>3.1282051282051282</c:v>
                </c:pt>
                <c:pt idx="16">
                  <c:v>3.1355932203389831</c:v>
                </c:pt>
                <c:pt idx="17">
                  <c:v>3.1463414634146343</c:v>
                </c:pt>
                <c:pt idx="18">
                  <c:v>3.1875</c:v>
                </c:pt>
                <c:pt idx="19">
                  <c:v>3.2380952380952381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3-48CF-BAF9-6F45DD4BBA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06182288"/>
        <c:axId val="1106182768"/>
      </c:barChart>
      <c:catAx>
        <c:axId val="11061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182768"/>
        <c:crosses val="autoZero"/>
        <c:auto val="1"/>
        <c:lblAlgn val="ctr"/>
        <c:lblOffset val="100"/>
        <c:noMultiLvlLbl val="0"/>
      </c:catAx>
      <c:valAx>
        <c:axId val="1106182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количество в чеке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crossAx val="11061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исходные данные.xlsx]Анализ категорий!Сводная таблица1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проданных товаров по категориям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'Анализ категорий'!$N$3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'Анализ категорий'!$M$4:$M$24</c:f>
              <c:strCache>
                <c:ptCount val="20"/>
                <c:pt idx="0">
                  <c:v>Колбаса</c:v>
                </c:pt>
                <c:pt idx="1">
                  <c:v>Рис</c:v>
                </c:pt>
                <c:pt idx="2">
                  <c:v>Крупа</c:v>
                </c:pt>
                <c:pt idx="3">
                  <c:v>Рыба</c:v>
                </c:pt>
                <c:pt idx="4">
                  <c:v>Фрукты</c:v>
                </c:pt>
                <c:pt idx="5">
                  <c:v>Кофе</c:v>
                </c:pt>
                <c:pt idx="6">
                  <c:v>Овощи</c:v>
                </c:pt>
                <c:pt idx="7">
                  <c:v>Молоко</c:v>
                </c:pt>
                <c:pt idx="8">
                  <c:v>Хлеб</c:v>
                </c:pt>
                <c:pt idx="9">
                  <c:v>Печенье</c:v>
                </c:pt>
                <c:pt idx="10">
                  <c:v>Чипсы</c:v>
                </c:pt>
                <c:pt idx="11">
                  <c:v>Чай</c:v>
                </c:pt>
                <c:pt idx="12">
                  <c:v>Соль</c:v>
                </c:pt>
                <c:pt idx="13">
                  <c:v>Сыр</c:v>
                </c:pt>
                <c:pt idx="14">
                  <c:v>Йогурт</c:v>
                </c:pt>
                <c:pt idx="15">
                  <c:v>Мясо</c:v>
                </c:pt>
                <c:pt idx="16">
                  <c:v>Сок</c:v>
                </c:pt>
                <c:pt idx="17">
                  <c:v>Сахар</c:v>
                </c:pt>
                <c:pt idx="18">
                  <c:v>Конфеты</c:v>
                </c:pt>
                <c:pt idx="19">
                  <c:v>Макароны</c:v>
                </c:pt>
              </c:strCache>
            </c:strRef>
          </c:cat>
          <c:val>
            <c:numRef>
              <c:f>'Анализ категорий'!$N$4:$N$24</c:f>
              <c:numCache>
                <c:formatCode>_-* #\ ##0_-;\-* #\ ##0_-;_-* "-"??_-;_-@_-</c:formatCode>
                <c:ptCount val="20"/>
                <c:pt idx="0">
                  <c:v>75</c:v>
                </c:pt>
                <c:pt idx="1">
                  <c:v>102</c:v>
                </c:pt>
                <c:pt idx="2">
                  <c:v>117</c:v>
                </c:pt>
                <c:pt idx="3">
                  <c:v>122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136</c:v>
                </c:pt>
                <c:pt idx="8">
                  <c:v>136</c:v>
                </c:pt>
                <c:pt idx="9">
                  <c:v>144</c:v>
                </c:pt>
                <c:pt idx="10">
                  <c:v>156</c:v>
                </c:pt>
                <c:pt idx="11">
                  <c:v>161</c:v>
                </c:pt>
                <c:pt idx="12">
                  <c:v>163</c:v>
                </c:pt>
                <c:pt idx="13">
                  <c:v>163</c:v>
                </c:pt>
                <c:pt idx="14">
                  <c:v>163</c:v>
                </c:pt>
                <c:pt idx="15">
                  <c:v>172</c:v>
                </c:pt>
                <c:pt idx="16">
                  <c:v>173</c:v>
                </c:pt>
                <c:pt idx="17">
                  <c:v>185</c:v>
                </c:pt>
                <c:pt idx="18">
                  <c:v>185</c:v>
                </c:pt>
                <c:pt idx="19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9-48CE-BBBE-827BDA8624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0193647"/>
        <c:axId val="1460213327"/>
      </c:barChart>
      <c:catAx>
        <c:axId val="146019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213327"/>
        <c:crosses val="autoZero"/>
        <c:auto val="1"/>
        <c:lblAlgn val="ctr"/>
        <c:lblOffset val="100"/>
        <c:noMultiLvlLbl val="0"/>
      </c:catAx>
      <c:valAx>
        <c:axId val="14602133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товаров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crossAx val="146019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Распределение количества дней с момента регистрации до покупки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Распределение количества дней с момента регистрации до покупки</a:t>
          </a:r>
        </a:p>
      </cx:txPr>
    </cx:title>
    <cx:plotArea>
      <cx:plotAreaRegion>
        <cx:series layoutId="clusteredColumn" uniqueId="{A4D8C3F6-8C69-4F6C-87CE-95BD564E221B}">
          <cx:tx>
            <cx:txData>
              <cx:f>_xlchart.v1.0</cx:f>
              <cx:v>Количество дней от регистрации до покупки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Диапазоны по 100 дней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Диапазоны по 100 дней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ru-RU" sz="9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endParaRPr>
          </a:p>
        </cx:txPr>
      </cx:axis>
      <cx:axis id="1">
        <cx:valScaling/>
        <cx:title>
          <cx:tx>
            <cx:txData>
              <cx:v>Частота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Частота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Распределение клиентов по лайфтайму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Распределение клиентов по лайфтайму</a:t>
          </a:r>
        </a:p>
      </cx:txPr>
    </cx:title>
    <cx:plotArea>
      <cx:plotAreaRegion>
        <cx:series layoutId="clusteredColumn" uniqueId="{5A9B98EE-6CB8-4F3A-A1E5-9C3B17287BE4}">
          <cx:tx>
            <cx:txData>
              <cx:f>_xlchart.v1.2</cx:f>
              <cx:v>Лайфтайм клиента, мес.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txData>
              <cx:v>Диапазоны по 3 месяца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Диапазоны по 3 месяца</a:t>
              </a:r>
            </a:p>
          </cx:txPr>
        </cx:title>
        <cx:tickLabels/>
      </cx:axis>
      <cx:axis id="1">
        <cx:valScaling/>
        <cx:title>
          <cx:tx>
            <cx:txData>
              <cx:v>Частота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Частота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Распределение количества дней с момента регистрации до покупки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Распределение количества дней с момента регистрации до покупки</a:t>
          </a:r>
        </a:p>
      </cx:txPr>
    </cx:title>
    <cx:plotArea>
      <cx:plotAreaRegion>
        <cx:series layoutId="clusteredColumn" uniqueId="{A4D8C3F6-8C69-4F6C-87CE-95BD564E221B}">
          <cx:tx>
            <cx:txData>
              <cx:f>_xlchart.v1.4</cx:f>
              <cx:v>Количество дней от регистрации до покупки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Диапазоны по 100 дней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Диапазоны по 100 дней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ru-RU" sz="9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endParaRPr>
          </a:p>
        </cx:txPr>
      </cx:axis>
      <cx:axis id="1">
        <cx:valScaling/>
        <cx:title>
          <cx:tx>
            <cx:txData>
              <cx:v>Частота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Частота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Распределение клиентов по лайфтайму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Распределение клиентов по лайфтайму</a:t>
          </a:r>
        </a:p>
      </cx:txPr>
    </cx:title>
    <cx:plotArea>
      <cx:plotAreaRegion>
        <cx:series layoutId="clusteredColumn" uniqueId="{5A9B98EE-6CB8-4F3A-A1E5-9C3B17287BE4}">
          <cx:tx>
            <cx:txData>
              <cx:f>_xlchart.v1.6</cx:f>
              <cx:v>Лайфтайм клиента, мес.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txData>
              <cx:v>Диапазоны по 3 месяца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Диапазоны по 3 месяца</a:t>
              </a:r>
            </a:p>
          </cx:txPr>
        </cx:title>
        <cx:tickLabels/>
      </cx:axis>
      <cx:axis id="1">
        <cx:valScaling/>
        <cx:title>
          <cx:tx>
            <cx:txData>
              <cx:v>Частота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Частота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6E0E3F-E495-480E-B82E-C08017191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7620</xdr:rowOff>
    </xdr:from>
    <xdr:to>
      <xdr:col>14</xdr:col>
      <xdr:colOff>15240</xdr:colOff>
      <xdr:row>43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F12B9F-676E-4AA9-AB9F-AFBF35D7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</xdr:colOff>
      <xdr:row>2</xdr:row>
      <xdr:rowOff>7620</xdr:rowOff>
    </xdr:from>
    <xdr:to>
      <xdr:col>22</xdr:col>
      <xdr:colOff>601980</xdr:colOff>
      <xdr:row>42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BDA150-FE61-4790-8201-964B8AF99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8</xdr:col>
      <xdr:colOff>7620</xdr:colOff>
      <xdr:row>126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C6626B7-A1B4-489D-9209-687C3C49B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46</xdr:row>
      <xdr:rowOff>7620</xdr:rowOff>
    </xdr:from>
    <xdr:to>
      <xdr:col>16</xdr:col>
      <xdr:colOff>7620</xdr:colOff>
      <xdr:row>126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C2BAE6C-AE4A-4ECD-B94C-053B52227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205740</xdr:colOff>
      <xdr:row>46</xdr:row>
      <xdr:rowOff>0</xdr:rowOff>
    </xdr:from>
    <xdr:to>
      <xdr:col>23</xdr:col>
      <xdr:colOff>7620</xdr:colOff>
      <xdr:row>126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742EE62-541C-415E-B6A5-C81FDADA5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0</xdr:colOff>
      <xdr:row>155</xdr:row>
      <xdr:rowOff>175260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9AB15AF-0682-4383-BDAD-23D16A2B5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243840</xdr:colOff>
      <xdr:row>129</xdr:row>
      <xdr:rowOff>0</xdr:rowOff>
    </xdr:from>
    <xdr:to>
      <xdr:col>22</xdr:col>
      <xdr:colOff>601980</xdr:colOff>
      <xdr:row>156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88EECD0-22E9-4EB5-B199-F05CB0D86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220980</xdr:colOff>
      <xdr:row>129</xdr:row>
      <xdr:rowOff>7620</xdr:rowOff>
    </xdr:from>
    <xdr:to>
      <xdr:col>16</xdr:col>
      <xdr:colOff>22860</xdr:colOff>
      <xdr:row>156</xdr:row>
      <xdr:rowOff>7620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A507277-C257-43F6-A242-3BE62FCA5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243840</xdr:colOff>
      <xdr:row>159</xdr:row>
      <xdr:rowOff>0</xdr:rowOff>
    </xdr:from>
    <xdr:to>
      <xdr:col>23</xdr:col>
      <xdr:colOff>7620</xdr:colOff>
      <xdr:row>174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D9D0FB4-CBE7-4215-9E25-E235D5895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8</xdr:col>
      <xdr:colOff>7620</xdr:colOff>
      <xdr:row>173</xdr:row>
      <xdr:rowOff>175260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3CA6FA0-D2B4-411B-9BC1-F69DC390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7620</xdr:colOff>
      <xdr:row>175</xdr:row>
      <xdr:rowOff>7620</xdr:rowOff>
    </xdr:from>
    <xdr:to>
      <xdr:col>8</xdr:col>
      <xdr:colOff>7620</xdr:colOff>
      <xdr:row>192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52E6E352-08BC-4CE3-9B23-54A84148C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" y="32011620"/>
              <a:ext cx="426720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213360</xdr:colOff>
      <xdr:row>175</xdr:row>
      <xdr:rowOff>7620</xdr:rowOff>
    </xdr:from>
    <xdr:to>
      <xdr:col>16</xdr:col>
      <xdr:colOff>30480</xdr:colOff>
      <xdr:row>192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573867CE-C784-4384-872A-74A3AD66A2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8680" y="32011620"/>
              <a:ext cx="432816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259080</xdr:colOff>
      <xdr:row>174</xdr:row>
      <xdr:rowOff>175260</xdr:rowOff>
    </xdr:from>
    <xdr:to>
      <xdr:col>23</xdr:col>
      <xdr:colOff>7620</xdr:colOff>
      <xdr:row>192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7E3DC7C-3B2C-4D2C-8B02-3F3806214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213360</xdr:colOff>
      <xdr:row>159</xdr:row>
      <xdr:rowOff>0</xdr:rowOff>
    </xdr:from>
    <xdr:to>
      <xdr:col>16</xdr:col>
      <xdr:colOff>15240</xdr:colOff>
      <xdr:row>174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F424988-2564-4528-869C-7FB51B57D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24</xdr:col>
      <xdr:colOff>7620</xdr:colOff>
      <xdr:row>80</xdr:row>
      <xdr:rowOff>0</xdr:rowOff>
    </xdr:from>
    <xdr:to>
      <xdr:col>27</xdr:col>
      <xdr:colOff>7620</xdr:colOff>
      <xdr:row>111</xdr:row>
      <xdr:rowOff>60960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категория товара">
              <a:extLst>
                <a:ext uri="{FF2B5EF4-FFF2-40B4-BE49-F238E27FC236}">
                  <a16:creationId xmlns:a16="http://schemas.microsoft.com/office/drawing/2014/main" id="{C74453A0-798E-2921-EE83-A2A07F231F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товар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87400" y="14798040"/>
              <a:ext cx="1828800" cy="5730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205740</xdr:colOff>
      <xdr:row>2</xdr:row>
      <xdr:rowOff>7620</xdr:rowOff>
    </xdr:from>
    <xdr:to>
      <xdr:col>30</xdr:col>
      <xdr:colOff>205740</xdr:colOff>
      <xdr:row>118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поставщик">
              <a:extLst>
                <a:ext uri="{FF2B5EF4-FFF2-40B4-BE49-F238E27FC236}">
                  <a16:creationId xmlns:a16="http://schemas.microsoft.com/office/drawing/2014/main" id="{185DFEF2-03E4-8000-D007-37AB480FAB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14320" y="457200"/>
              <a:ext cx="1828800" cy="2129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15240</xdr:colOff>
      <xdr:row>47</xdr:row>
      <xdr:rowOff>144780</xdr:rowOff>
    </xdr:from>
    <xdr:to>
      <xdr:col>27</xdr:col>
      <xdr:colOff>15240</xdr:colOff>
      <xdr:row>79</xdr:row>
      <xdr:rowOff>22860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магазин покупки">
              <a:extLst>
                <a:ext uri="{FF2B5EF4-FFF2-40B4-BE49-F238E27FC236}">
                  <a16:creationId xmlns:a16="http://schemas.microsoft.com/office/drawing/2014/main" id="{AB906FFD-9DF0-CDAF-D93D-4FCB3D67BD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газин покупки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5020" y="8907780"/>
              <a:ext cx="1828800" cy="5730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0</xdr:colOff>
      <xdr:row>35</xdr:row>
      <xdr:rowOff>15241</xdr:rowOff>
    </xdr:from>
    <xdr:to>
      <xdr:col>27</xdr:col>
      <xdr:colOff>0</xdr:colOff>
      <xdr:row>47</xdr:row>
      <xdr:rowOff>7621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Страна">
              <a:extLst>
                <a:ext uri="{FF2B5EF4-FFF2-40B4-BE49-F238E27FC236}">
                  <a16:creationId xmlns:a16="http://schemas.microsoft.com/office/drawing/2014/main" id="{1F22CCBC-73D0-83C3-B074-58F53FA9F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ран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9780" y="6499861"/>
              <a:ext cx="1828800" cy="227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15240</xdr:colOff>
      <xdr:row>15</xdr:row>
      <xdr:rowOff>0</xdr:rowOff>
    </xdr:from>
    <xdr:to>
      <xdr:col>27</xdr:col>
      <xdr:colOff>15240</xdr:colOff>
      <xdr:row>34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Месяцы (дата создания чека)">
              <a:extLst>
                <a:ext uri="{FF2B5EF4-FFF2-40B4-BE49-F238E27FC236}">
                  <a16:creationId xmlns:a16="http://schemas.microsoft.com/office/drawing/2014/main" id="{7FCEE518-BB15-8EAA-C26C-ED4DFEB64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 (дата создания чека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5020" y="2827020"/>
              <a:ext cx="1828800" cy="3550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15240</xdr:colOff>
      <xdr:row>7</xdr:row>
      <xdr:rowOff>7621</xdr:rowOff>
    </xdr:from>
    <xdr:to>
      <xdr:col>27</xdr:col>
      <xdr:colOff>15240</xdr:colOff>
      <xdr:row>14</xdr:row>
      <xdr:rowOff>129541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Кварталы (дата создания чека)">
              <a:extLst>
                <a:ext uri="{FF2B5EF4-FFF2-40B4-BE49-F238E27FC236}">
                  <a16:creationId xmlns:a16="http://schemas.microsoft.com/office/drawing/2014/main" id="{C9E92956-AE9E-03F1-BD81-F63B270FB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варталы (дата создания чека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5020" y="1371601"/>
              <a:ext cx="182880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0</xdr:colOff>
      <xdr:row>2</xdr:row>
      <xdr:rowOff>7621</xdr:rowOff>
    </xdr:from>
    <xdr:to>
      <xdr:col>27</xdr:col>
      <xdr:colOff>0</xdr:colOff>
      <xdr:row>6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Годы (дата создания чека)">
              <a:extLst>
                <a:ext uri="{FF2B5EF4-FFF2-40B4-BE49-F238E27FC236}">
                  <a16:creationId xmlns:a16="http://schemas.microsoft.com/office/drawing/2014/main" id="{1FBBEEC8-85E0-3140-A00C-81101AE260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дата создания чека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9780" y="457201"/>
              <a:ext cx="1828800" cy="861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0</xdr:row>
      <xdr:rowOff>114300</xdr:rowOff>
    </xdr:from>
    <xdr:to>
      <xdr:col>10</xdr:col>
      <xdr:colOff>464820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F9735A-7BAD-EE52-A526-5A1E06F9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19</xdr:row>
      <xdr:rowOff>99060</xdr:rowOff>
    </xdr:from>
    <xdr:to>
      <xdr:col>10</xdr:col>
      <xdr:colOff>350520</xdr:colOff>
      <xdr:row>34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124C3A-83E2-FC5C-1182-5509F359E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40</xdr:row>
      <xdr:rowOff>15240</xdr:rowOff>
    </xdr:from>
    <xdr:to>
      <xdr:col>10</xdr:col>
      <xdr:colOff>15240</xdr:colOff>
      <xdr:row>55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E525C3B8-8AF8-48F2-BABA-1CA7ADB20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" y="7330440"/>
              <a:ext cx="582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62</xdr:row>
      <xdr:rowOff>0</xdr:rowOff>
    </xdr:from>
    <xdr:to>
      <xdr:col>8</xdr:col>
      <xdr:colOff>15240</xdr:colOff>
      <xdr:row>79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01CC9955-E34B-40DB-91ED-5A787035B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740" y="10607040"/>
              <a:ext cx="4663440" cy="3131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</xdr:col>
      <xdr:colOff>563880</xdr:colOff>
      <xdr:row>82</xdr:row>
      <xdr:rowOff>160020</xdr:rowOff>
    </xdr:from>
    <xdr:to>
      <xdr:col>11</xdr:col>
      <xdr:colOff>259080</xdr:colOff>
      <xdr:row>97</xdr:row>
      <xdr:rowOff>160020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6F96A8F-DA69-69EF-66BB-DADC36032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563880</xdr:colOff>
      <xdr:row>104</xdr:row>
      <xdr:rowOff>0</xdr:rowOff>
    </xdr:from>
    <xdr:to>
      <xdr:col>11</xdr:col>
      <xdr:colOff>259080</xdr:colOff>
      <xdr:row>119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AFB697B-F2C2-6C72-F246-403E0307B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2026920</xdr:colOff>
      <xdr:row>1</xdr:row>
      <xdr:rowOff>0</xdr:rowOff>
    </xdr:from>
    <xdr:to>
      <xdr:col>10</xdr:col>
      <xdr:colOff>106680</xdr:colOff>
      <xdr:row>26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E1443B-0C45-7929-0D88-6196C7BB1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</xdr:colOff>
      <xdr:row>31</xdr:row>
      <xdr:rowOff>152400</xdr:rowOff>
    </xdr:from>
    <xdr:to>
      <xdr:col>11</xdr:col>
      <xdr:colOff>533400</xdr:colOff>
      <xdr:row>57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C71A9F-54D7-6E5F-D358-B8765185F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403860</xdr:colOff>
      <xdr:row>0</xdr:row>
      <xdr:rowOff>175260</xdr:rowOff>
    </xdr:from>
    <xdr:to>
      <xdr:col>21</xdr:col>
      <xdr:colOff>60960</xdr:colOff>
      <xdr:row>26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6525D44-E126-290A-8470-76263B56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2461260</xdr:colOff>
      <xdr:row>2</xdr:row>
      <xdr:rowOff>114300</xdr:rowOff>
    </xdr:from>
    <xdr:to>
      <xdr:col>11</xdr:col>
      <xdr:colOff>144780</xdr:colOff>
      <xdr:row>22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ECC6B5-7989-F8D3-3E2D-1027CB168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2133600</xdr:colOff>
      <xdr:row>27</xdr:row>
      <xdr:rowOff>106680</xdr:rowOff>
    </xdr:from>
    <xdr:to>
      <xdr:col>6</xdr:col>
      <xdr:colOff>320040</xdr:colOff>
      <xdr:row>107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91E9D1-052C-252F-6918-18B78A8DD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182880</xdr:colOff>
      <xdr:row>113</xdr:row>
      <xdr:rowOff>152400</xdr:rowOff>
    </xdr:from>
    <xdr:to>
      <xdr:col>3</xdr:col>
      <xdr:colOff>3086100</xdr:colOff>
      <xdr:row>192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C42C33-EF28-9552-838C-E818273C3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1181100</xdr:colOff>
      <xdr:row>200</xdr:row>
      <xdr:rowOff>129540</xdr:rowOff>
    </xdr:from>
    <xdr:to>
      <xdr:col>4</xdr:col>
      <xdr:colOff>30480</xdr:colOff>
      <xdr:row>280</xdr:row>
      <xdr:rowOff>53340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EEA5D78-FFB6-358D-A51B-C30F96255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1</xdr:row>
      <xdr:rowOff>137160</xdr:rowOff>
    </xdr:from>
    <xdr:to>
      <xdr:col>12</xdr:col>
      <xdr:colOff>419100</xdr:colOff>
      <xdr:row>20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6F0814-8F33-8FB4-3D87-B8DFA199F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53340</xdr:rowOff>
    </xdr:from>
    <xdr:to>
      <xdr:col>17</xdr:col>
      <xdr:colOff>350520</xdr:colOff>
      <xdr:row>52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438E6C-94B3-A189-F3BB-0095CF059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464820</xdr:colOff>
      <xdr:row>85</xdr:row>
      <xdr:rowOff>7620</xdr:rowOff>
    </xdr:from>
    <xdr:to>
      <xdr:col>13</xdr:col>
      <xdr:colOff>434340</xdr:colOff>
      <xdr:row>109</xdr:row>
      <xdr:rowOff>91440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5BBD24-9519-D4B2-8847-C79751E38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</xdr:colOff>
      <xdr:row>53</xdr:row>
      <xdr:rowOff>38100</xdr:rowOff>
    </xdr:from>
    <xdr:to>
      <xdr:col>17</xdr:col>
      <xdr:colOff>228600</xdr:colOff>
      <xdr:row>73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8D1085-419A-4EA5-AE15-5BCF1BB2F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италий Велемиров" refreshedDate="45845.465204513886" createdVersion="8" refreshedVersion="8" minRefreshableVersion="3" recordCount="434" xr:uid="{49FD418B-3D4B-42E7-A994-AD31711D43E7}">
  <cacheSource type="worksheet">
    <worksheetSource name="Клиенты"/>
  </cacheSource>
  <cacheFields count="15">
    <cacheField name="id клиента" numFmtId="0">
      <sharedItems containsSemiMixedTypes="0" containsString="0" containsNumber="1" containsInteger="1" minValue="1" maxValue="499"/>
    </cacheField>
    <cacheField name="номер телефона клиента" numFmtId="0">
      <sharedItems/>
    </cacheField>
    <cacheField name="Код страны" numFmtId="0">
      <sharedItems/>
    </cacheField>
    <cacheField name="Страна" numFmtId="0">
      <sharedItems count="7">
        <s v="Узбекистан"/>
        <s v="Беларусь"/>
        <s v="Казахстан"/>
        <s v="Украина"/>
        <s v="Таджикистан"/>
        <s v="Россия"/>
        <s v="не определено"/>
      </sharedItems>
    </cacheField>
    <cacheField name="ФИО" numFmtId="0">
      <sharedItems/>
    </cacheField>
    <cacheField name="Убираем префикс" numFmtId="0">
      <sharedItems/>
    </cacheField>
    <cacheField name="Программа лояльности клиента" numFmtId="0">
      <sharedItems count="2">
        <s v="да"/>
        <s v="нет"/>
      </sharedItems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Лайфтайм клиента, мес." numFmtId="1">
      <sharedItems containsSemiMixedTypes="0" containsString="0" containsNumber="1" containsInteger="1" minValue="30" maxValue="42"/>
    </cacheField>
    <cacheField name="1 слово" numFmtId="0">
      <sharedItems/>
    </cacheField>
    <cacheField name="2 слово" numFmtId="0">
      <sharedItems/>
    </cacheField>
    <cacheField name="3 слово" numFmtId="0">
      <sharedItems/>
    </cacheField>
    <cacheField name="Фамилия" numFmtId="0">
      <sharedItems/>
    </cacheField>
    <cacheField name="Отчество" numFmtId="0">
      <sharedItems/>
    </cacheField>
    <cacheField name="Имя" numFmtId="0">
      <sharedItems count="230">
        <s v="Фадей"/>
        <s v="Вера"/>
        <s v="Никодим"/>
        <s v="Александра"/>
        <s v="Ирина"/>
        <s v="Зоя"/>
        <s v="Светозар"/>
        <s v="Любовь"/>
        <s v="Август"/>
        <s v="Мефодий"/>
        <s v="Влас"/>
        <s v="Агата"/>
        <s v="Юлия"/>
        <s v="Лонгин"/>
        <s v="Филимон"/>
        <s v="Демид"/>
        <s v="Вероника"/>
        <s v="Еремей"/>
        <s v="Лидия"/>
        <s v="Феврония"/>
        <s v="Нинель"/>
        <s v="Автоном"/>
        <s v="Олимпий"/>
        <s v="Чеслав"/>
        <s v="Карл"/>
        <s v="Ульяна"/>
        <s v="Майя"/>
        <s v="Лукия"/>
        <s v="Полина"/>
        <s v="Элеонора"/>
        <s v="Касьян"/>
        <s v="Феофан"/>
        <s v="Тамара"/>
        <s v="Ратибор"/>
        <s v="Боян"/>
        <s v="Христофор"/>
        <s v="Сила"/>
        <s v="Лора"/>
        <s v="Радислав"/>
        <s v="Харлампий"/>
        <s v="Анжела"/>
        <s v="Дементий"/>
        <s v="Ия"/>
        <s v="Татьяна"/>
        <s v="Геннадий"/>
        <s v="Карп"/>
        <s v="Валентина"/>
        <s v="Евдокия"/>
        <s v="Василиса"/>
        <s v="Эмилия"/>
        <s v="Алина"/>
        <s v="Евгения"/>
        <s v="Ипатий"/>
        <s v="Регина"/>
        <s v="Бажен"/>
        <s v="Иванна"/>
        <s v="Капитон"/>
        <s v="Галина"/>
        <s v="Панфил"/>
        <s v="Сократ"/>
        <s v="Измаил"/>
        <s v="Милица"/>
        <s v="Аггей"/>
        <s v="Владилен"/>
        <s v="Ладимир"/>
        <s v="Эммануил"/>
        <s v="Сидор"/>
        <s v="Антип"/>
        <s v="Виктор"/>
        <s v="Никифор"/>
        <s v="Елизавета"/>
        <s v="Епифан"/>
        <s v="Леонид"/>
        <s v="Ангелина"/>
        <s v="Зинаида"/>
        <s v="Тимур"/>
        <s v="Жанна"/>
        <s v="Акулина"/>
        <s v="Януарий"/>
        <s v="Родион"/>
        <s v="Назар"/>
        <s v="Софон"/>
        <s v="Наина"/>
        <s v="Натан"/>
        <s v="Фрол"/>
        <s v="Вадим"/>
        <s v="Лука"/>
        <s v="Евсей"/>
        <s v="Марфа"/>
        <s v="Прокл"/>
        <s v="Раиса"/>
        <s v="Фёкла"/>
        <s v="Арефий"/>
        <s v="Любомир"/>
        <s v="Маргарита"/>
        <s v="Авдей"/>
        <s v="Валерьян"/>
        <s v="Анастасия"/>
        <s v="Мария"/>
        <s v="Самуил"/>
        <s v="Ефрем"/>
        <s v="Арсений"/>
        <s v="Евпраксия"/>
        <s v="Фома"/>
        <s v="Ольга"/>
        <s v="Аверьян"/>
        <s v="Павел"/>
        <s v="Эрнест"/>
        <s v="Таисия"/>
        <s v="Филипп"/>
        <s v="Милован"/>
        <s v="Лаврентий"/>
        <s v="Федосий"/>
        <s v="Ипполит"/>
        <s v="Спиридон"/>
        <s v="Евфросиния"/>
        <s v="Оксана"/>
        <s v="Нина"/>
        <s v="Анна"/>
        <s v="Лев"/>
        <s v="Глафира"/>
        <s v="Мина"/>
        <s v="Синклитикия"/>
        <s v="Кир"/>
        <s v="Гостомысл"/>
        <s v="Марк"/>
        <s v="Валерия"/>
        <s v="Аверкий"/>
        <s v="Алевтина"/>
        <s v="Агафья"/>
        <s v="Флорентин"/>
        <s v="Анжелика"/>
        <s v="Виктория"/>
        <s v="Алла"/>
        <s v="Юрий"/>
        <s v="Конон"/>
        <s v="Елисей"/>
        <s v="Симон"/>
        <s v="Андрон"/>
        <s v="Модест"/>
        <s v="Екатерина"/>
        <s v="Зосима"/>
        <s v="Климент"/>
        <s v="Адриан"/>
        <s v="Борислав"/>
        <s v="Светлана"/>
        <s v="Борис"/>
        <s v="Никанор"/>
        <s v="Александр"/>
        <s v="Милан"/>
        <s v="Давыд"/>
        <s v="Глеб"/>
        <s v="Евграф"/>
        <s v="Герман"/>
        <s v="Станислав"/>
        <s v="Никита"/>
        <s v="Николай"/>
        <s v="Елена"/>
        <s v="Богдан"/>
        <s v="Велимир"/>
        <s v="Аполлинарий"/>
        <s v="Потап"/>
        <s v="Агап"/>
        <s v="Людмила"/>
        <s v="Ярослав"/>
        <s v="Матвей"/>
        <s v="Мирон"/>
        <s v="Эраст"/>
        <s v="Клавдия"/>
        <s v="Ратмир"/>
        <s v="Ксения"/>
        <s v="Константин"/>
        <s v="Дмитрий"/>
        <s v="Пелагея"/>
        <s v="Амос"/>
        <s v="Аникей"/>
        <s v="Антонина"/>
        <s v="Ираида"/>
        <s v="Кира"/>
        <s v="Севастьян"/>
        <s v="Орест"/>
        <s v="Лариса"/>
        <s v="Олимпиада"/>
        <s v="Савватий"/>
        <s v="Пантелеймон"/>
        <s v="Любим"/>
        <s v="Прасковья"/>
        <s v="София"/>
        <s v="Серафим"/>
        <s v="Елизар"/>
        <s v="Эдуард"/>
        <s v="Дарья"/>
        <s v="Михей"/>
        <s v="Ираклий"/>
        <s v="Панкратий"/>
        <s v="Силантий"/>
        <s v="Галактион"/>
        <s v="Марина"/>
        <s v="Пахом"/>
        <s v="Лавр"/>
        <s v="Корнил"/>
        <s v="Алексей"/>
        <s v="Рубен"/>
        <s v="Аристарх"/>
        <s v="Мартын"/>
        <s v="Захар"/>
        <s v="Наталья"/>
        <s v="Степан"/>
        <s v="Мартьян"/>
        <s v="Леон"/>
        <s v="Андроник"/>
        <s v="Амвросий"/>
        <s v="Максим"/>
        <s v="Творимир"/>
        <s v="Ростислав"/>
        <s v="Евстафий"/>
        <s v="Фаина"/>
        <s v="Октябрина"/>
        <s v="Трифон"/>
        <s v="Всеслав"/>
        <s v="Гордей"/>
        <s v="Платон"/>
        <s v="Викентий"/>
        <s v="Анисим"/>
        <s v="Ипат"/>
        <s v="Феликс"/>
        <s v="Игорь"/>
        <s v="Любосмысл"/>
        <s v="Якуб"/>
        <s v="Кузьм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италий Велемиров" refreshedDate="45845.488671527775" createdVersion="8" refreshedVersion="8" minRefreshableVersion="3" recordCount="1000" xr:uid="{31789DE7-701C-45CB-B108-407F6E74297A}">
  <cacheSource type="worksheet">
    <worksheetSource name="Продажи"/>
  </cacheSource>
  <cacheFields count="20">
    <cacheField name="id чека" numFmtId="0">
      <sharedItems containsSemiMixedTypes="0" containsString="0" containsNumber="1" containsInteger="1" minValue="1" maxValue="1000"/>
    </cacheField>
    <cacheField name="id товара" numFmtId="1">
      <sharedItems containsSemiMixedTypes="0" containsString="0" containsNumber="1" containsInteger="1" minValue="1" maxValue="499"/>
    </cacheField>
    <cacheField name="категория товара" numFmtId="1">
      <sharedItems count="20">
        <s v="Сахар"/>
        <s v="Соль"/>
        <s v="Печенье"/>
        <s v="Макароны"/>
        <s v="Овощи"/>
        <s v="Сок"/>
        <s v="Рыба"/>
        <s v="Кофе"/>
        <s v="Чай"/>
        <s v="Йогурт"/>
        <s v="Мясо"/>
        <s v="Сыр"/>
        <s v="Фрукты"/>
        <s v="Рис"/>
        <s v="Чипсы"/>
        <s v="Молоко"/>
        <s v="Хлеб"/>
        <s v="Конфеты"/>
        <s v="Крупа"/>
        <s v="Колбаса"/>
      </sharedItems>
    </cacheField>
    <cacheField name="поставщик" numFmtId="1">
      <sharedItems count="78">
        <s v="Продимекс"/>
        <s v="Илецкая"/>
        <s v="Юбилейное"/>
        <s v="Борилла"/>
        <s v="Зеленая грядка"/>
        <s v="Фруктовый сад"/>
        <s v="Меридиан"/>
        <s v="Jacobs"/>
        <s v="Greenfield"/>
        <s v="Ростагроэкспорт"/>
        <s v="Агрокомплекс"/>
        <s v="Сладов"/>
        <s v="Сава"/>
        <s v="Экстра"/>
        <s v="Lipton"/>
        <s v="Мираторг"/>
        <s v="Паста Зара"/>
        <s v="Карат"/>
        <s v="Экзотик"/>
        <s v="Макфа"/>
        <s v="Белый Злат"/>
        <s v="President"/>
        <s v="Pringles"/>
        <s v="Простоквашино"/>
        <s v="Хлебный Дом"/>
        <s v="Овощной ряд"/>
        <s v="Санта Бремор"/>
        <s v="Рот Фронт"/>
        <s v="Добрый"/>
        <s v="Роллтон"/>
        <s v="Агро-Альянс"/>
        <s v="КДВ"/>
        <s v="Сады Придонья"/>
        <s v="Эрманн"/>
        <s v="Мистраль"/>
        <s v="Бабаевский"/>
        <s v="Белогорье"/>
        <s v="Снежана"/>
        <s v="Дарница"/>
        <s v="Черная Карта"/>
        <s v="Окраина"/>
        <s v="Домик в деревне"/>
        <s v="Дымов"/>
        <s v="Чудо"/>
        <s v="Lay's"/>
        <s v="Русский сахар"/>
        <s v="Посиделкино"/>
        <s v="Сырная долина"/>
        <s v="Тесс"/>
        <s v="Rich"/>
        <s v="Фрукты-Ягоды"/>
        <s v="Каравай"/>
        <s v="Ахмад"/>
        <s v="Беллакт"/>
        <s v="Русское море"/>
        <s v="Активиа"/>
        <s v="Гавриш"/>
        <s v="Русский Хлеб"/>
        <s v="Русская картошка"/>
        <s v="Nescafe"/>
        <s v="Балтийский берег"/>
        <s v="Националь"/>
        <s v="Hochland"/>
        <s v="Estrella"/>
        <s v="Славянская"/>
        <s v="Фруктовый Рай"/>
        <s v="Красный Октябрь"/>
        <s v="Увелка"/>
        <s v="Агросахар"/>
        <s v="Салта"/>
        <s v="Славянка"/>
        <s v="Микоян"/>
        <s v="Ярмарка"/>
        <s v="Черкизово"/>
        <s v="Вимм-Билль-Данн"/>
        <s v="Семко"/>
        <s v="Green Garden"/>
        <s v="Tchibo"/>
      </sharedItems>
    </cacheField>
    <cacheField name="цена за шт в рублях" numFmtId="0">
      <sharedItems containsSemiMixedTypes="0" containsString="0" containsNumber="1" containsInteger="1" minValue="50" maxValue="500"/>
    </cacheField>
    <cacheField name="кол-во штук в чеке" numFmtId="0">
      <sharedItems containsSemiMixedTypes="0" containsString="0" containsNumber="1" containsInteger="1" minValue="1" maxValue="5"/>
    </cacheField>
    <cacheField name="сумма чека" numFmtId="0">
      <sharedItems containsSemiMixedTypes="0" containsString="0" containsNumber="1" containsInteger="1" minValue="50" maxValue="2495"/>
    </cacheField>
    <cacheField name="дата создания чека" numFmtId="14">
      <sharedItems containsSemiMixedTypes="0" containsNonDate="0" containsDate="1" containsString="0" minDate="2023-01-01T00:00:00" maxDate="2024-05-23T00:00:00" count="436">
        <d v="2023-09-18T00:00:00"/>
        <d v="2023-06-06T00:00:00"/>
        <d v="2024-03-12T00:00:00"/>
        <d v="2023-12-02T00:00:00"/>
        <d v="2023-08-13T00:00:00"/>
        <d v="2023-12-21T00:00:00"/>
        <d v="2024-02-27T00:00:00"/>
        <d v="2024-02-05T00:00:00"/>
        <d v="2024-03-25T00:00:00"/>
        <d v="2023-04-16T00:00:00"/>
        <d v="2023-07-29T00:00:00"/>
        <d v="2024-04-12T00:00:00"/>
        <d v="2023-12-06T00:00:00"/>
        <d v="2023-07-26T00:00:00"/>
        <d v="2023-02-15T00:00:00"/>
        <d v="2023-02-23T00:00:00"/>
        <d v="2023-10-17T00:00:00"/>
        <d v="2023-07-09T00:00:00"/>
        <d v="2023-05-12T00:00:00"/>
        <d v="2023-08-20T00:00:00"/>
        <d v="2023-11-14T00:00:00"/>
        <d v="2023-07-16T00:00:00"/>
        <d v="2023-04-11T00:00:00"/>
        <d v="2023-02-09T00:00:00"/>
        <d v="2024-02-04T00:00:00"/>
        <d v="2023-09-05T00:00:00"/>
        <d v="2023-06-22T00:00:00"/>
        <d v="2024-03-17T00:00:00"/>
        <d v="2023-04-24T00:00:00"/>
        <d v="2024-05-02T00:00:00"/>
        <d v="2023-07-18T00:00:00"/>
        <d v="2024-03-01T00:00:00"/>
        <d v="2023-03-12T00:00:00"/>
        <d v="2023-12-07T00:00:00"/>
        <d v="2024-03-30T00:00:00"/>
        <d v="2023-02-14T00:00:00"/>
        <d v="2023-01-21T00:00:00"/>
        <d v="2023-07-22T00:00:00"/>
        <d v="2024-04-24T00:00:00"/>
        <d v="2023-07-10T00:00:00"/>
        <d v="2023-09-25T00:00:00"/>
        <d v="2023-09-27T00:00:00"/>
        <d v="2023-06-27T00:00:00"/>
        <d v="2023-11-04T00:00:00"/>
        <d v="2024-04-05T00:00:00"/>
        <d v="2023-02-19T00:00:00"/>
        <d v="2023-05-17T00:00:00"/>
        <d v="2023-10-09T00:00:00"/>
        <d v="2024-04-16T00:00:00"/>
        <d v="2023-11-09T00:00:00"/>
        <d v="2023-06-03T00:00:00"/>
        <d v="2024-01-17T00:00:00"/>
        <d v="2023-11-16T00:00:00"/>
        <d v="2024-03-05T00:00:00"/>
        <d v="2024-04-18T00:00:00"/>
        <d v="2023-10-15T00:00:00"/>
        <d v="2024-05-11T00:00:00"/>
        <d v="2023-02-24T00:00:00"/>
        <d v="2023-11-15T00:00:00"/>
        <d v="2023-01-08T00:00:00"/>
        <d v="2023-12-20T00:00:00"/>
        <d v="2023-07-07T00:00:00"/>
        <d v="2023-02-16T00:00:00"/>
        <d v="2023-03-04T00:00:00"/>
        <d v="2023-12-27T00:00:00"/>
        <d v="2023-02-18T00:00:00"/>
        <d v="2023-04-30T00:00:00"/>
        <d v="2023-03-15T00:00:00"/>
        <d v="2024-01-15T00:00:00"/>
        <d v="2023-03-08T00:00:00"/>
        <d v="2024-03-09T00:00:00"/>
        <d v="2023-01-04T00:00:00"/>
        <d v="2024-01-25T00:00:00"/>
        <d v="2023-07-02T00:00:00"/>
        <d v="2024-01-11T00:00:00"/>
        <d v="2023-08-26T00:00:00"/>
        <d v="2023-01-20T00:00:00"/>
        <d v="2023-09-04T00:00:00"/>
        <d v="2023-03-19T00:00:00"/>
        <d v="2023-12-12T00:00:00"/>
        <d v="2023-01-13T00:00:00"/>
        <d v="2023-09-20T00:00:00"/>
        <d v="2023-06-02T00:00:00"/>
        <d v="2023-01-01T00:00:00"/>
        <d v="2023-10-27T00:00:00"/>
        <d v="2024-04-06T00:00:00"/>
        <d v="2024-05-12T00:00:00"/>
        <d v="2023-09-14T00:00:00"/>
        <d v="2023-10-19T00:00:00"/>
        <d v="2023-12-30T00:00:00"/>
        <d v="2023-11-05T00:00:00"/>
        <d v="2023-09-28T00:00:00"/>
        <d v="2023-01-16T00:00:00"/>
        <d v="2023-05-31T00:00:00"/>
        <d v="2024-02-09T00:00:00"/>
        <d v="2023-10-11T00:00:00"/>
        <d v="2023-06-05T00:00:00"/>
        <d v="2023-09-02T00:00:00"/>
        <d v="2023-11-29T00:00:00"/>
        <d v="2023-06-18T00:00:00"/>
        <d v="2023-04-17T00:00:00"/>
        <d v="2023-12-25T00:00:00"/>
        <d v="2023-03-28T00:00:00"/>
        <d v="2023-04-23T00:00:00"/>
        <d v="2023-12-17T00:00:00"/>
        <d v="2023-09-07T00:00:00"/>
        <d v="2023-01-22T00:00:00"/>
        <d v="2023-02-02T00:00:00"/>
        <d v="2023-11-11T00:00:00"/>
        <d v="2024-02-16T00:00:00"/>
        <d v="2024-02-21T00:00:00"/>
        <d v="2023-02-03T00:00:00"/>
        <d v="2024-05-21T00:00:00"/>
        <d v="2024-01-22T00:00:00"/>
        <d v="2024-03-10T00:00:00"/>
        <d v="2023-04-09T00:00:00"/>
        <d v="2024-03-28T00:00:00"/>
        <d v="2023-11-30T00:00:00"/>
        <d v="2023-03-24T00:00:00"/>
        <d v="2023-04-13T00:00:00"/>
        <d v="2024-04-02T00:00:00"/>
        <d v="2024-01-23T00:00:00"/>
        <d v="2024-05-22T00:00:00"/>
        <d v="2023-04-22T00:00:00"/>
        <d v="2023-05-24T00:00:00"/>
        <d v="2023-07-03T00:00:00"/>
        <d v="2024-03-21T00:00:00"/>
        <d v="2024-02-14T00:00:00"/>
        <d v="2023-08-29T00:00:00"/>
        <d v="2023-05-23T00:00:00"/>
        <d v="2023-06-26T00:00:00"/>
        <d v="2023-12-04T00:00:00"/>
        <d v="2024-01-19T00:00:00"/>
        <d v="2023-03-05T00:00:00"/>
        <d v="2023-09-16T00:00:00"/>
        <d v="2023-08-15T00:00:00"/>
        <d v="2023-06-29T00:00:00"/>
        <d v="2023-05-05T00:00:00"/>
        <d v="2023-06-04T00:00:00"/>
        <d v="2023-03-27T00:00:00"/>
        <d v="2023-03-06T00:00:00"/>
        <d v="2023-12-23T00:00:00"/>
        <d v="2023-12-31T00:00:00"/>
        <d v="2023-10-03T00:00:00"/>
        <d v="2023-01-23T00:00:00"/>
        <d v="2024-04-30T00:00:00"/>
        <d v="2023-04-25T00:00:00"/>
        <d v="2024-02-19T00:00:00"/>
        <d v="2023-12-29T00:00:00"/>
        <d v="2023-09-06T00:00:00"/>
        <d v="2024-03-18T00:00:00"/>
        <d v="2024-03-02T00:00:00"/>
        <d v="2024-05-01T00:00:00"/>
        <d v="2023-08-27T00:00:00"/>
        <d v="2024-02-03T00:00:00"/>
        <d v="2023-10-13T00:00:00"/>
        <d v="2023-11-23T00:00:00"/>
        <d v="2024-05-09T00:00:00"/>
        <d v="2024-04-29T00:00:00"/>
        <d v="2024-01-18T00:00:00"/>
        <d v="2023-06-07T00:00:00"/>
        <d v="2023-02-12T00:00:00"/>
        <d v="2023-12-16T00:00:00"/>
        <d v="2024-03-29T00:00:00"/>
        <d v="2023-09-24T00:00:00"/>
        <d v="2024-02-13T00:00:00"/>
        <d v="2023-11-25T00:00:00"/>
        <d v="2023-02-10T00:00:00"/>
        <d v="2023-03-25T00:00:00"/>
        <d v="2023-09-09T00:00:00"/>
        <d v="2023-11-21T00:00:00"/>
        <d v="2023-04-03T00:00:00"/>
        <d v="2023-02-26T00:00:00"/>
        <d v="2023-04-15T00:00:00"/>
        <d v="2023-06-15T00:00:00"/>
        <d v="2023-06-28T00:00:00"/>
        <d v="2023-12-05T00:00:00"/>
        <d v="2023-07-01T00:00:00"/>
        <d v="2024-03-20T00:00:00"/>
        <d v="2023-04-06T00:00:00"/>
        <d v="2023-04-02T00:00:00"/>
        <d v="2023-12-22T00:00:00"/>
        <d v="2023-10-25T00:00:00"/>
        <d v="2023-09-26T00:00:00"/>
        <d v="2023-08-01T00:00:00"/>
        <d v="2023-05-30T00:00:00"/>
        <d v="2023-03-20T00:00:00"/>
        <d v="2024-02-29T00:00:00"/>
        <d v="2024-05-18T00:00:00"/>
        <d v="2024-05-15T00:00:00"/>
        <d v="2024-04-27T00:00:00"/>
        <d v="2023-08-09T00:00:00"/>
        <d v="2023-03-11T00:00:00"/>
        <d v="2024-04-14T00:00:00"/>
        <d v="2023-05-13T00:00:00"/>
        <d v="2023-03-02T00:00:00"/>
        <d v="2024-03-14T00:00:00"/>
        <d v="2024-01-31T00:00:00"/>
        <d v="2023-05-11T00:00:00"/>
        <d v="2023-03-26T00:00:00"/>
        <d v="2023-04-12T00:00:00"/>
        <d v="2023-03-21T00:00:00"/>
        <d v="2024-01-09T00:00:00"/>
        <d v="2023-01-25T00:00:00"/>
        <d v="2024-04-23T00:00:00"/>
        <d v="2023-02-04T00:00:00"/>
        <d v="2023-01-07T00:00:00"/>
        <d v="2023-12-01T00:00:00"/>
        <d v="2024-02-07T00:00:00"/>
        <d v="2024-02-15T00:00:00"/>
        <d v="2023-04-29T00:00:00"/>
        <d v="2023-08-19T00:00:00"/>
        <d v="2023-01-19T00:00:00"/>
        <d v="2023-08-04T00:00:00"/>
        <d v="2023-04-21T00:00:00"/>
        <d v="2023-11-20T00:00:00"/>
        <d v="2024-05-04T00:00:00"/>
        <d v="2023-09-30T00:00:00"/>
        <d v="2023-08-28T00:00:00"/>
        <d v="2023-07-19T00:00:00"/>
        <d v="2024-04-09T00:00:00"/>
        <d v="2024-04-10T00:00:00"/>
        <d v="2024-03-11T00:00:00"/>
        <d v="2023-03-16T00:00:00"/>
        <d v="2023-01-17T00:00:00"/>
        <d v="2023-02-28T00:00:00"/>
        <d v="2024-02-01T00:00:00"/>
        <d v="2024-01-08T00:00:00"/>
        <d v="2023-05-21T00:00:00"/>
        <d v="2023-06-30T00:00:00"/>
        <d v="2023-02-27T00:00:00"/>
        <d v="2023-09-23T00:00:00"/>
        <d v="2023-01-10T00:00:00"/>
        <d v="2023-08-30T00:00:00"/>
        <d v="2023-01-29T00:00:00"/>
        <d v="2024-01-06T00:00:00"/>
        <d v="2023-10-23T00:00:00"/>
        <d v="2023-10-12T00:00:00"/>
        <d v="2023-09-15T00:00:00"/>
        <d v="2023-05-18T00:00:00"/>
        <d v="2023-11-28T00:00:00"/>
        <d v="2023-12-19T00:00:00"/>
        <d v="2023-06-10T00:00:00"/>
        <d v="2024-03-19T00:00:00"/>
        <d v="2023-11-13T00:00:00"/>
        <d v="2024-03-15T00:00:00"/>
        <d v="2023-06-25T00:00:00"/>
        <d v="2023-08-23T00:00:00"/>
        <d v="2023-09-13T00:00:00"/>
        <d v="2023-10-28T00:00:00"/>
        <d v="2023-11-02T00:00:00"/>
        <d v="2023-06-14T00:00:00"/>
        <d v="2024-02-28T00:00:00"/>
        <d v="2024-02-24T00:00:00"/>
        <d v="2023-01-12T00:00:00"/>
        <d v="2023-04-20T00:00:00"/>
        <d v="2023-10-18T00:00:00"/>
        <d v="2024-01-01T00:00:00"/>
        <d v="2024-04-03T00:00:00"/>
        <d v="2023-05-08T00:00:00"/>
        <d v="2023-12-14T00:00:00"/>
        <d v="2023-01-06T00:00:00"/>
        <d v="2024-03-23T00:00:00"/>
        <d v="2023-05-29T00:00:00"/>
        <d v="2023-08-22T00:00:00"/>
        <d v="2023-07-25T00:00:00"/>
        <d v="2023-06-21T00:00:00"/>
        <d v="2023-10-08T00:00:00"/>
        <d v="2023-05-06T00:00:00"/>
        <d v="2023-02-25T00:00:00"/>
        <d v="2024-02-18T00:00:00"/>
        <d v="2023-11-24T00:00:00"/>
        <d v="2024-02-20T00:00:00"/>
        <d v="2024-03-22T00:00:00"/>
        <d v="2024-02-10T00:00:00"/>
        <d v="2024-03-24T00:00:00"/>
        <d v="2023-01-02T00:00:00"/>
        <d v="2023-11-01T00:00:00"/>
        <d v="2023-07-17T00:00:00"/>
        <d v="2023-08-07T00:00:00"/>
        <d v="2024-02-26T00:00:00"/>
        <d v="2023-11-03T00:00:00"/>
        <d v="2023-10-06T00:00:00"/>
        <d v="2024-03-06T00:00:00"/>
        <d v="2023-01-28T00:00:00"/>
        <d v="2023-03-01T00:00:00"/>
        <d v="2023-01-05T00:00:00"/>
        <d v="2023-09-29T00:00:00"/>
        <d v="2024-03-26T00:00:00"/>
        <d v="2023-05-28T00:00:00"/>
        <d v="2023-07-13T00:00:00"/>
        <d v="2023-05-20T00:00:00"/>
        <d v="2023-10-07T00:00:00"/>
        <d v="2024-05-13T00:00:00"/>
        <d v="2023-11-26T00:00:00"/>
        <d v="2023-03-22T00:00:00"/>
        <d v="2023-01-09T00:00:00"/>
        <d v="2023-03-23T00:00:00"/>
        <d v="2023-10-20T00:00:00"/>
        <d v="2024-01-21T00:00:00"/>
        <d v="2024-04-28T00:00:00"/>
        <d v="2024-05-08T00:00:00"/>
        <d v="2023-10-14T00:00:00"/>
        <d v="2023-08-18T00:00:00"/>
        <d v="2023-04-05T00:00:00"/>
        <d v="2023-12-11T00:00:00"/>
        <d v="2024-04-26T00:00:00"/>
        <d v="2023-09-19T00:00:00"/>
        <d v="2023-03-18T00:00:00"/>
        <d v="2023-06-17T00:00:00"/>
        <d v="2024-01-13T00:00:00"/>
        <d v="2024-04-07T00:00:00"/>
        <d v="2023-06-01T00:00:00"/>
        <d v="2024-04-25T00:00:00"/>
        <d v="2024-02-22T00:00:00"/>
        <d v="2023-07-24T00:00:00"/>
        <d v="2024-01-10T00:00:00"/>
        <d v="2024-03-08T00:00:00"/>
        <d v="2023-08-17T00:00:00"/>
        <d v="2023-11-17T00:00:00"/>
        <d v="2024-03-31T00:00:00"/>
        <d v="2024-01-26T00:00:00"/>
        <d v="2023-12-09T00:00:00"/>
        <d v="2024-03-13T00:00:00"/>
        <d v="2023-02-08T00:00:00"/>
        <d v="2023-03-31T00:00:00"/>
        <d v="2024-01-20T00:00:00"/>
        <d v="2023-09-08T00:00:00"/>
        <d v="2023-12-24T00:00:00"/>
        <d v="2023-07-14T00:00:00"/>
        <d v="2024-04-15T00:00:00"/>
        <d v="2023-03-17T00:00:00"/>
        <d v="2023-05-01T00:00:00"/>
        <d v="2024-02-08T00:00:00"/>
        <d v="2023-10-04T00:00:00"/>
        <d v="2024-03-04T00:00:00"/>
        <d v="2024-03-27T00:00:00"/>
        <d v="2024-04-04T00:00:00"/>
        <d v="2023-09-17T00:00:00"/>
        <d v="2023-05-27T00:00:00"/>
        <d v="2023-12-03T00:00:00"/>
        <d v="2023-08-08T00:00:00"/>
        <d v="2023-01-24T00:00:00"/>
        <d v="2023-04-07T00:00:00"/>
        <d v="2023-07-30T00:00:00"/>
        <d v="2023-09-12T00:00:00"/>
        <d v="2023-06-11T00:00:00"/>
        <d v="2023-02-01T00:00:00"/>
        <d v="2023-07-05T00:00:00"/>
        <d v="2023-05-09T00:00:00"/>
        <d v="2023-12-18T00:00:00"/>
        <d v="2024-04-20T00:00:00"/>
        <d v="2023-09-22T00:00:00"/>
        <d v="2023-05-15T00:00:00"/>
        <d v="2023-03-14T00:00:00"/>
        <d v="2024-04-11T00:00:00"/>
        <d v="2024-01-27T00:00:00"/>
        <d v="2023-05-07T00:00:00"/>
        <d v="2024-04-22T00:00:00"/>
        <d v="2023-08-10T00:00:00"/>
        <d v="2024-05-17T00:00:00"/>
        <d v="2023-10-24T00:00:00"/>
        <d v="2024-03-07T00:00:00"/>
        <d v="2023-01-03T00:00:00"/>
        <d v="2023-02-22T00:00:00"/>
        <d v="2023-08-12T00:00:00"/>
        <d v="2023-03-29T00:00:00"/>
        <d v="2023-07-06T00:00:00"/>
        <d v="2024-01-04T00:00:00"/>
        <d v="2023-12-26T00:00:00"/>
        <d v="2023-12-28T00:00:00"/>
        <d v="2024-02-02T00:00:00"/>
        <d v="2023-06-09T00:00:00"/>
        <d v="2024-05-03T00:00:00"/>
        <d v="2024-01-02T00:00:00"/>
        <d v="2023-08-02T00:00:00"/>
        <d v="2023-08-05T00:00:00"/>
        <d v="2023-10-30T00:00:00"/>
        <d v="2023-01-18T00:00:00"/>
        <d v="2024-05-19T00:00:00"/>
        <d v="2024-01-24T00:00:00"/>
        <d v="2023-07-15T00:00:00"/>
        <d v="2023-04-04T00:00:00"/>
        <d v="2023-03-07T00:00:00"/>
        <d v="2024-01-05T00:00:00"/>
        <d v="2023-02-07T00:00:00"/>
        <d v="2023-04-01T00:00:00"/>
        <d v="2024-05-10T00:00:00"/>
        <d v="2023-06-23T00:00:00"/>
        <d v="2023-08-06T00:00:00"/>
        <d v="2023-07-27T00:00:00"/>
        <d v="2023-05-19T00:00:00"/>
        <d v="2024-01-12T00:00:00"/>
        <d v="2023-04-18T00:00:00"/>
        <d v="2024-04-08T00:00:00"/>
        <d v="2023-11-07T00:00:00"/>
        <d v="2023-05-16T00:00:00"/>
        <d v="2024-01-07T00:00:00"/>
        <d v="2023-05-10T00:00:00"/>
        <d v="2024-02-11T00:00:00"/>
        <d v="2023-08-25T00:00:00"/>
        <d v="2023-11-06T00:00:00"/>
        <d v="2023-10-31T00:00:00"/>
        <d v="2023-12-15T00:00:00"/>
        <d v="2024-01-03T00:00:00"/>
        <d v="2024-05-07T00:00:00"/>
        <d v="2023-07-21T00:00:00"/>
        <d v="2024-01-28T00:00:00"/>
        <d v="2024-04-13T00:00:00"/>
        <d v="2023-08-21T00:00:00"/>
        <d v="2023-05-14T00:00:00"/>
        <d v="2023-06-16T00:00:00"/>
        <d v="2023-08-16T00:00:00"/>
        <d v="2024-01-29T00:00:00"/>
        <d v="2023-07-28T00:00:00"/>
        <d v="2023-05-04T00:00:00"/>
        <d v="2023-11-10T00:00:00"/>
        <d v="2023-07-04T00:00:00"/>
        <d v="2023-02-13T00:00:00"/>
        <d v="2024-04-19T00:00:00"/>
        <d v="2023-01-11T00:00:00"/>
        <d v="2023-04-14T00:00:00"/>
        <d v="2023-06-24T00:00:00"/>
        <d v="2023-02-05T00:00:00"/>
        <d v="2024-02-17T00:00:00"/>
        <d v="2023-04-10T00:00:00"/>
        <d v="2023-06-20T00:00:00"/>
        <d v="2023-11-08T00:00:00"/>
        <d v="2023-05-26T00:00:00"/>
        <d v="2023-11-22T00:00:00"/>
        <d v="2023-07-31T00:00:00"/>
        <d v="2023-01-14T00:00:00"/>
        <d v="2023-11-19T00:00:00"/>
        <d v="2023-03-10T00:00:00"/>
        <d v="2023-12-13T00:00:00"/>
        <d v="2023-11-18T00:00:00"/>
      </sharedItems>
      <fieldGroup par="19"/>
    </cacheField>
    <cacheField name="магазин покупки" numFmtId="0">
      <sharedItems count="20">
        <s v="Бристоль"/>
        <s v="Дикси"/>
        <s v="Городской Супермаркет"/>
        <s v="Верный"/>
        <s v="Спар"/>
        <s v="Карусель"/>
        <s v="Мираторг"/>
        <s v="Мосмарт"/>
        <s v="Перекресток"/>
        <s v="Гиперглобус"/>
        <s v="Лента"/>
        <s v="Метро"/>
        <s v="Билла"/>
        <s v="Пятерочка"/>
        <s v="О'кей"/>
        <s v="Ароматный Мир"/>
        <s v="Магнит"/>
        <s v="Седьмой Континент"/>
        <s v="Ашан"/>
        <s v="Азбука Вкуса"/>
      </sharedItems>
    </cacheField>
    <cacheField name="id клиента" numFmtId="1">
      <sharedItems containsSemiMixedTypes="0" containsString="0" containsNumber="1" containsInteger="1" minValue="1" maxValue="499"/>
    </cacheField>
    <cacheField name="средняя цена в категории" numFmtId="1">
      <sharedItems containsSemiMixedTypes="0" containsString="0" containsNumber="1" minValue="249.02380952380952" maxValue="300.31818181818181"/>
    </cacheField>
    <cacheField name="дисконт по магазинам" numFmtId="9">
      <sharedItems containsSemiMixedTypes="0" containsString="0" containsNumber="1" minValue="-0.81562185719074753" maxValue="1.0078401376804664"/>
    </cacheField>
    <cacheField name="средняя цена товара в зависимости от поставщика" numFmtId="1">
      <sharedItems containsSemiMixedTypes="0" containsString="0" containsNumber="1" minValue="82" maxValue="369.2"/>
    </cacheField>
    <cacheField name="дисконт по магазинам в зависимости от поставщика" numFmtId="9">
      <sharedItems containsSemiMixedTypes="0" containsString="0" containsNumber="1" minValue="-0.81438202247191005" maxValue="1.2930983847283408"/>
    </cacheField>
    <cacheField name="Дата регистрации" numFmtId="14">
      <sharedItems containsSemiMixedTypes="0" containsNonDate="0" containsDate="1" containsString="0" minDate="2022-01-01T00:00:00" maxDate="2022-12-30T00:00:00"/>
    </cacheField>
    <cacheField name="Количество дней от регистрации до покупки" numFmtId="0">
      <sharedItems containsSemiMixedTypes="0" containsString="0" containsNumber="1" containsInteger="1" minValue="8" maxValue="866"/>
    </cacheField>
    <cacheField name="Страна" numFmtId="0">
      <sharedItems count="7">
        <s v="Узбекистан"/>
        <s v="Беларусь"/>
        <s v="Казахстан"/>
        <s v="Украина"/>
        <s v="Таджикистан"/>
        <s v="Россия"/>
        <s v="не определено"/>
      </sharedItems>
    </cacheField>
    <cacheField name="Месяцы (дата создания чека)" numFmtId="0" databaseField="0">
      <fieldGroup base="7">
        <rangePr groupBy="months" startDate="2023-01-01T00:00:00" endDate="2024-05-23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3.05.2024"/>
        </groupItems>
      </fieldGroup>
    </cacheField>
    <cacheField name="Кварталы (дата создания чека)" numFmtId="0" databaseField="0">
      <fieldGroup base="7">
        <rangePr groupBy="quarters" startDate="2023-01-01T00:00:00" endDate="2024-05-23T00:00:00"/>
        <groupItems count="6">
          <s v="&lt;01.01.2023"/>
          <s v="Кв-л1"/>
          <s v="Кв-л2"/>
          <s v="Кв-л3"/>
          <s v="Кв-л4"/>
          <s v="&gt;23.05.2024"/>
        </groupItems>
      </fieldGroup>
    </cacheField>
    <cacheField name="Годы (дата создания чека)" numFmtId="0" databaseField="0">
      <fieldGroup base="7">
        <rangePr groupBy="years" startDate="2023-01-01T00:00:00" endDate="2024-05-23T00:00:00"/>
        <groupItems count="4">
          <s v="&lt;01.01.2023"/>
          <s v="2023"/>
          <s v="2024"/>
          <s v="&gt;23.05.2024"/>
        </groupItems>
      </fieldGroup>
    </cacheField>
  </cacheFields>
  <extLst>
    <ext xmlns:x14="http://schemas.microsoft.com/office/spreadsheetml/2009/9/main" uri="{725AE2AE-9491-48be-B2B4-4EB974FC3084}">
      <x14:pivotCacheDefinition pivotCacheId="12311824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n v="315"/>
    <s v="+998 469-847-6587"/>
    <s v="+998"/>
    <x v="0"/>
    <s v="Фадей Ефимович Калинин"/>
    <s v="Фадей Ефимович Калинин"/>
    <x v="0"/>
    <d v="2022-07-05T00:00:00"/>
    <n v="36"/>
    <s v="Фадей"/>
    <s v="Ефимович"/>
    <s v="Калинин"/>
    <s v="Калинин"/>
    <s v="Ефимович"/>
    <x v="0"/>
  </r>
  <r>
    <n v="253"/>
    <s v="+375 796-304-7865"/>
    <s v="+375"/>
    <x v="1"/>
    <s v="Вера Георгиевна Некрасова"/>
    <s v="Вера Георгиевна Некрасова"/>
    <x v="0"/>
    <d v="2022-07-08T00:00:00"/>
    <n v="35"/>
    <s v="Вера"/>
    <s v="Георгиевна"/>
    <s v="Некрасова"/>
    <s v="Некрасова"/>
    <s v="Георгиевна"/>
    <x v="1"/>
  </r>
  <r>
    <n v="12"/>
    <s v="+375 682-373-1802"/>
    <s v="+375"/>
    <x v="1"/>
    <s v="Никодим Игоревич Бобров"/>
    <s v="Никодим Игоревич Бобров"/>
    <x v="0"/>
    <d v="2022-10-08T00:00:00"/>
    <n v="32"/>
    <s v="Никодим"/>
    <s v="Игоревич"/>
    <s v="Бобров"/>
    <s v="Бобров"/>
    <s v="Игоревич"/>
    <x v="2"/>
  </r>
  <r>
    <n v="116"/>
    <s v="+7 753-596-5037"/>
    <s v="+77"/>
    <x v="2"/>
    <s v="Носкова Вера Федоровна"/>
    <s v="Носкова Вера Федоровна"/>
    <x v="1"/>
    <d v="2022-03-23T00:00:00"/>
    <n v="39"/>
    <s v="Носкова"/>
    <s v="Вера"/>
    <s v="Федоровна"/>
    <s v="Носкова"/>
    <s v="Федоровна"/>
    <x v="1"/>
  </r>
  <r>
    <n v="471"/>
    <s v="+380 669-437-2066"/>
    <s v="+380"/>
    <x v="3"/>
    <s v="Александра Матвеевна Артемьева"/>
    <s v="Александра Матвеевна Артемьева"/>
    <x v="0"/>
    <d v="2022-01-16T00:00:00"/>
    <n v="41"/>
    <s v="Александра"/>
    <s v="Матвеевна"/>
    <s v="Артемьева"/>
    <s v="Артемьева"/>
    <s v="Матвеевна"/>
    <x v="3"/>
  </r>
  <r>
    <n v="374"/>
    <s v="+380 622-144-1703"/>
    <s v="+380"/>
    <x v="3"/>
    <s v="Калинина Ирина Филипповна"/>
    <s v="Калинина Ирина Филипповна"/>
    <x v="1"/>
    <d v="2022-01-21T00:00:00"/>
    <n v="41"/>
    <s v="Калинина"/>
    <s v="Ирина"/>
    <s v="Филипповна"/>
    <s v="Калинина"/>
    <s v="Филипповна"/>
    <x v="4"/>
  </r>
  <r>
    <n v="477"/>
    <s v="+998 591-865-8342"/>
    <s v="+998"/>
    <x v="0"/>
    <s v="Зоя Кирилловна Брагина"/>
    <s v="Зоя Кирилловна Брагина"/>
    <x v="0"/>
    <d v="2022-06-26T00:00:00"/>
    <n v="36"/>
    <s v="Зоя"/>
    <s v="Кирилловна"/>
    <s v="Брагина"/>
    <s v="Брагина"/>
    <s v="Кирилловна"/>
    <x v="5"/>
  </r>
  <r>
    <n v="335"/>
    <s v="+998 353-736-8172"/>
    <s v="+998"/>
    <x v="0"/>
    <s v="Осипов Светозар Ефремович"/>
    <s v="Осипов Светозар Ефремович"/>
    <x v="1"/>
    <d v="2022-02-27T00:00:00"/>
    <n v="40"/>
    <s v="Осипов"/>
    <s v="Светозар"/>
    <s v="Ефремович"/>
    <s v="Осипов"/>
    <s v="Ефремович"/>
    <x v="6"/>
  </r>
  <r>
    <n v="350"/>
    <s v="+380 545-746-8707"/>
    <s v="+380"/>
    <x v="3"/>
    <s v="Любовь Георгиевна Мамонтова"/>
    <s v="Любовь Георгиевна Мамонтова"/>
    <x v="1"/>
    <d v="2022-05-03T00:00:00"/>
    <n v="38"/>
    <s v="Любовь"/>
    <s v="Георгиевна"/>
    <s v="Мамонтова"/>
    <s v="Мамонтова"/>
    <s v="Георгиевна"/>
    <x v="7"/>
  </r>
  <r>
    <n v="413"/>
    <s v="+7 063-931-5918"/>
    <s v="+70"/>
    <x v="2"/>
    <s v="Август Вячеславович Брагин"/>
    <s v="Август Вячеславович Брагин"/>
    <x v="1"/>
    <d v="2022-05-18T00:00:00"/>
    <n v="37"/>
    <s v="Август"/>
    <s v="Вячеславович"/>
    <s v="Брагин"/>
    <s v="Брагин"/>
    <s v="Вячеславович"/>
    <x v="8"/>
  </r>
  <r>
    <n v="495"/>
    <s v="+998 006-788-9211"/>
    <s v="+998"/>
    <x v="0"/>
    <s v="Мефодий Филиппович Воробьев"/>
    <s v="Мефодий Филиппович Воробьев"/>
    <x v="0"/>
    <d v="2022-04-03T00:00:00"/>
    <n v="39"/>
    <s v="Мефодий"/>
    <s v="Филиппович"/>
    <s v="Воробьев"/>
    <s v="Воробьев"/>
    <s v="Филиппович"/>
    <x v="9"/>
  </r>
  <r>
    <n v="353"/>
    <s v="+992 863-895-4307"/>
    <s v="+992"/>
    <x v="4"/>
    <s v="Гурьев Влас Юлианович"/>
    <s v="Гурьев Влас Юлианович"/>
    <x v="0"/>
    <d v="2022-04-05T00:00:00"/>
    <n v="39"/>
    <s v="Гурьев"/>
    <s v="Влас"/>
    <s v="Юлианович"/>
    <s v="Гурьев"/>
    <s v="Юлианович"/>
    <x v="10"/>
  </r>
  <r>
    <n v="332"/>
    <s v="+998 350-816-0031"/>
    <s v="+998"/>
    <x v="0"/>
    <s v="Агата Юрьевна Галкина"/>
    <s v="Агата Юрьевна Галкина"/>
    <x v="1"/>
    <d v="2022-10-24T00:00:00"/>
    <n v="32"/>
    <s v="Агата"/>
    <s v="Юрьевна"/>
    <s v="Галкина"/>
    <s v="Галкина"/>
    <s v="Юрьевна"/>
    <x v="11"/>
  </r>
  <r>
    <n v="414"/>
    <s v="+375 435-951-1995"/>
    <s v="+375"/>
    <x v="1"/>
    <s v="Юлия Леоновна Наумова"/>
    <s v="Юлия Леоновна Наумова"/>
    <x v="1"/>
    <d v="2022-08-21T00:00:00"/>
    <n v="34"/>
    <s v="Юлия"/>
    <s v="Леоновна"/>
    <s v="Наумова"/>
    <s v="Наумова"/>
    <s v="Леоновна"/>
    <x v="12"/>
  </r>
  <r>
    <n v="236"/>
    <s v="+998 498-706-1394"/>
    <s v="+998"/>
    <x v="0"/>
    <s v="Лонгин Арсенович Никонов"/>
    <s v="Лонгин Арсенович Никонов"/>
    <x v="0"/>
    <d v="2022-09-16T00:00:00"/>
    <n v="33"/>
    <s v="Лонгин"/>
    <s v="Арсенович"/>
    <s v="Никонов"/>
    <s v="Никонов"/>
    <s v="Арсенович"/>
    <x v="13"/>
  </r>
  <r>
    <n v="164"/>
    <s v="+7 297-169-3756"/>
    <s v="+72"/>
    <x v="5"/>
    <s v="Филимон Федотович Иванов"/>
    <s v="Филимон Федотович Иванов"/>
    <x v="1"/>
    <d v="2022-04-27T00:00:00"/>
    <n v="38"/>
    <s v="Филимон"/>
    <s v="Федотович"/>
    <s v="Иванов"/>
    <s v="Иванов"/>
    <s v="Федотович"/>
    <x v="14"/>
  </r>
  <r>
    <n v="490"/>
    <s v="+7 454-941-1729"/>
    <s v="+74"/>
    <x v="5"/>
    <s v="Кудрявцев Демид Ерофеевич"/>
    <s v="Кудрявцев Демид Ерофеевич"/>
    <x v="1"/>
    <d v="2022-02-11T00:00:00"/>
    <n v="40"/>
    <s v="Кудрявцев"/>
    <s v="Демид"/>
    <s v="Ерофеевич"/>
    <s v="Кудрявцев"/>
    <s v="Ерофеевич"/>
    <x v="15"/>
  </r>
  <r>
    <n v="223"/>
    <s v="+380 835-708-4433"/>
    <s v="+380"/>
    <x v="3"/>
    <s v="Вероника Евгеньевна Федосеева"/>
    <s v="Вероника Евгеньевна Федосеева"/>
    <x v="0"/>
    <d v="2022-11-28T00:00:00"/>
    <n v="31"/>
    <s v="Вероника"/>
    <s v="Евгеньевна"/>
    <s v="Федосеева"/>
    <s v="Федосеева"/>
    <s v="Евгеньевна"/>
    <x v="16"/>
  </r>
  <r>
    <n v="204"/>
    <s v="+7 181-799-6850"/>
    <s v="+71"/>
    <x v="6"/>
    <s v="Герасимов Еремей Демидович"/>
    <s v="Герасимов Еремей Демидович"/>
    <x v="0"/>
    <d v="2022-11-02T00:00:00"/>
    <n v="32"/>
    <s v="Герасимов"/>
    <s v="Еремей"/>
    <s v="Демидович"/>
    <s v="Герасимов"/>
    <s v="Демидович"/>
    <x v="17"/>
  </r>
  <r>
    <n v="481"/>
    <s v="+375 743-922-4671"/>
    <s v="+375"/>
    <x v="1"/>
    <s v="Новикова Лидия Павловна"/>
    <s v="Новикова Лидия Павловна"/>
    <x v="0"/>
    <d v="2022-07-14T00:00:00"/>
    <n v="35"/>
    <s v="Новикова"/>
    <s v="Лидия"/>
    <s v="Павловна"/>
    <s v="Новикова"/>
    <s v="Павловна"/>
    <x v="18"/>
  </r>
  <r>
    <n v="363"/>
    <s v="+998 607-517-9439"/>
    <s v="+998"/>
    <x v="0"/>
    <s v="Сорокина Феврония Натановна"/>
    <s v="Сорокина Феврония Натановна"/>
    <x v="1"/>
    <d v="2022-04-24T00:00:00"/>
    <n v="38"/>
    <s v="Сорокина"/>
    <s v="Феврония"/>
    <s v="Натановна"/>
    <s v="Сорокина"/>
    <s v="Натановна"/>
    <x v="19"/>
  </r>
  <r>
    <n v="397"/>
    <s v="+375 372-396-9651"/>
    <s v="+375"/>
    <x v="1"/>
    <s v="Нинель Натановна Лазарева"/>
    <s v="Нинель Натановна Лазарева"/>
    <x v="1"/>
    <d v="2022-06-16T00:00:00"/>
    <n v="36"/>
    <s v="Нинель"/>
    <s v="Натановна"/>
    <s v="Лазарева"/>
    <s v="Лазарева"/>
    <s v="Натановна"/>
    <x v="20"/>
  </r>
  <r>
    <n v="280"/>
    <s v="+7 109-995-2846"/>
    <s v="+71"/>
    <x v="6"/>
    <s v="г-н Рыбаков Автоном Антонович"/>
    <s v="Рыбаков Автоном Антонович"/>
    <x v="1"/>
    <d v="2022-01-02T00:00:00"/>
    <n v="42"/>
    <s v="Рыбаков"/>
    <s v="Автоном"/>
    <s v="Антонович"/>
    <s v="Рыбаков"/>
    <s v="Антонович"/>
    <x v="21"/>
  </r>
  <r>
    <n v="39"/>
    <s v="+375 226-887-4565"/>
    <s v="+375"/>
    <x v="1"/>
    <s v="Бирюков Олимпий Иосифович"/>
    <s v="Бирюков Олимпий Иосифович"/>
    <x v="0"/>
    <d v="2022-04-02T00:00:00"/>
    <n v="39"/>
    <s v="Бирюков"/>
    <s v="Олимпий"/>
    <s v="Иосифович"/>
    <s v="Бирюков"/>
    <s v="Иосифович"/>
    <x v="22"/>
  </r>
  <r>
    <n v="303"/>
    <s v="+998 222-956-9780"/>
    <s v="+998"/>
    <x v="0"/>
    <s v="Чеслав Виленович Шестаков"/>
    <s v="Чеслав Виленович Шестаков"/>
    <x v="1"/>
    <d v="2022-05-08T00:00:00"/>
    <n v="37"/>
    <s v="Чеслав"/>
    <s v="Виленович"/>
    <s v="Шестаков"/>
    <s v="Шестаков"/>
    <s v="Виленович"/>
    <x v="23"/>
  </r>
  <r>
    <n v="422"/>
    <s v="+380 633-205-1404"/>
    <s v="+380"/>
    <x v="3"/>
    <s v="Виноградов Карл Алексеевич"/>
    <s v="Виноградов Карл Алексеевич"/>
    <x v="1"/>
    <d v="2022-08-11T00:00:00"/>
    <n v="34"/>
    <s v="Виноградов"/>
    <s v="Карл"/>
    <s v="Алексеевич"/>
    <s v="Виноградов"/>
    <s v="Алексеевич"/>
    <x v="24"/>
  </r>
  <r>
    <n v="24"/>
    <s v="+998 525-413-6836"/>
    <s v="+998"/>
    <x v="0"/>
    <s v="Кудрявцева Ульяна Филипповна"/>
    <s v="Кудрявцева Ульяна Филипповна"/>
    <x v="0"/>
    <d v="2022-02-17T00:00:00"/>
    <n v="40"/>
    <s v="Кудрявцева"/>
    <s v="Ульяна"/>
    <s v="Филипповна"/>
    <s v="Кудрявцева"/>
    <s v="Филипповна"/>
    <x v="25"/>
  </r>
  <r>
    <n v="112"/>
    <s v="+7 592-570-4871"/>
    <s v="+75"/>
    <x v="5"/>
    <s v="Майя Вадимовна Рябова"/>
    <s v="Майя Вадимовна Рябова"/>
    <x v="1"/>
    <d v="2022-04-01T00:00:00"/>
    <n v="39"/>
    <s v="Майя"/>
    <s v="Вадимовна"/>
    <s v="Рябова"/>
    <s v="Рябова"/>
    <s v="Вадимовна"/>
    <x v="26"/>
  </r>
  <r>
    <n v="451"/>
    <s v="+7 321-005-5110"/>
    <s v="+73"/>
    <x v="5"/>
    <s v="Лукия Ефимовна Тимофеева"/>
    <s v="Лукия Ефимовна Тимофеева"/>
    <x v="0"/>
    <d v="2022-01-23T00:00:00"/>
    <n v="41"/>
    <s v="Лукия"/>
    <s v="Ефимовна"/>
    <s v="Тимофеева"/>
    <s v="Тимофеева"/>
    <s v="Ефимовна"/>
    <x v="27"/>
  </r>
  <r>
    <n v="131"/>
    <s v="+7 899-265-0963"/>
    <s v="+78"/>
    <x v="6"/>
    <s v="Полина Николаевна Евдокимова"/>
    <s v="Полина Николаевна Евдокимова"/>
    <x v="0"/>
    <d v="2022-05-12T00:00:00"/>
    <n v="37"/>
    <s v="Полина"/>
    <s v="Николаевна"/>
    <s v="Евдокимова"/>
    <s v="Евдокимова"/>
    <s v="Николаевна"/>
    <x v="28"/>
  </r>
  <r>
    <n v="160"/>
    <s v="+998 084-412-0746"/>
    <s v="+998"/>
    <x v="0"/>
    <s v="Элеонора Ивановна Королева"/>
    <s v="Элеонора Ивановна Королева"/>
    <x v="0"/>
    <d v="2022-03-29T00:00:00"/>
    <n v="39"/>
    <s v="Элеонора"/>
    <s v="Ивановна"/>
    <s v="Королева"/>
    <s v="Королева"/>
    <s v="Ивановна"/>
    <x v="29"/>
  </r>
  <r>
    <n v="408"/>
    <s v="+7 630-977-5834"/>
    <s v="+76"/>
    <x v="2"/>
    <s v="Юлия Вячеславовна Журавлева"/>
    <s v="Юлия Вячеславовна Журавлева"/>
    <x v="1"/>
    <d v="2022-10-23T00:00:00"/>
    <n v="32"/>
    <s v="Юлия"/>
    <s v="Вячеславовна"/>
    <s v="Журавлева"/>
    <s v="Журавлева"/>
    <s v="Вячеславовна"/>
    <x v="12"/>
  </r>
  <r>
    <n v="324"/>
    <s v="+998 752-893-8536"/>
    <s v="+998"/>
    <x v="0"/>
    <s v="Алексеев Касьян Ефимович"/>
    <s v="Алексеев Касьян Ефимович"/>
    <x v="1"/>
    <d v="2022-07-19T00:00:00"/>
    <n v="35"/>
    <s v="Алексеев"/>
    <s v="Касьян"/>
    <s v="Ефимович"/>
    <s v="Алексеев"/>
    <s v="Ефимович"/>
    <x v="30"/>
  </r>
  <r>
    <n v="310"/>
    <s v="+992 349-223-5769"/>
    <s v="+992"/>
    <x v="4"/>
    <s v="Феофан Гурьевич Дорофеев"/>
    <s v="Феофан Гурьевич Дорофеев"/>
    <x v="1"/>
    <d v="2022-09-03T00:00:00"/>
    <n v="34"/>
    <s v="Феофан"/>
    <s v="Гурьевич"/>
    <s v="Дорофеев"/>
    <s v="Дорофеев"/>
    <s v="Гурьевич"/>
    <x v="31"/>
  </r>
  <r>
    <n v="179"/>
    <s v="+7 747-678-7543"/>
    <s v="+77"/>
    <x v="2"/>
    <s v="Капустина Тамара Валериевна"/>
    <s v="Капустина Тамара Валериевна"/>
    <x v="0"/>
    <d v="2022-09-29T00:00:00"/>
    <n v="33"/>
    <s v="Капустина"/>
    <s v="Тамара"/>
    <s v="Валериевна"/>
    <s v="Капустина"/>
    <s v="Валериевна"/>
    <x v="32"/>
  </r>
  <r>
    <n v="64"/>
    <s v="+998 488-220-8790"/>
    <s v="+998"/>
    <x v="0"/>
    <s v="Ратибор Арсеньевич Петров"/>
    <s v="Ратибор Арсеньевич Петров"/>
    <x v="0"/>
    <d v="2022-05-26T00:00:00"/>
    <n v="37"/>
    <s v="Ратибор"/>
    <s v="Арсеньевич"/>
    <s v="Петров"/>
    <s v="Петров"/>
    <s v="Арсеньевич"/>
    <x v="33"/>
  </r>
  <r>
    <n v="318"/>
    <s v="+998 826-456-9884"/>
    <s v="+998"/>
    <x v="0"/>
    <s v="Поляков Боян Андреевич"/>
    <s v="Поляков Боян Андреевич"/>
    <x v="0"/>
    <d v="2022-11-27T00:00:00"/>
    <n v="31"/>
    <s v="Поляков"/>
    <s v="Боян"/>
    <s v="Андреевич"/>
    <s v="Поляков"/>
    <s v="Андреевич"/>
    <x v="34"/>
  </r>
  <r>
    <n v="239"/>
    <s v="+998 053-607-1948"/>
    <s v="+998"/>
    <x v="0"/>
    <s v="Иванов Христофор Ильясович"/>
    <s v="Иванов Христофор Ильясович"/>
    <x v="1"/>
    <d v="2022-07-25T00:00:00"/>
    <n v="35"/>
    <s v="Иванов"/>
    <s v="Христофор"/>
    <s v="Ильясович"/>
    <s v="Иванов"/>
    <s v="Ильясович"/>
    <x v="35"/>
  </r>
  <r>
    <n v="194"/>
    <s v="+7 273-904-5457"/>
    <s v="+72"/>
    <x v="5"/>
    <s v="Сила Денисович Гурьев"/>
    <s v="Сила Денисович Гурьев"/>
    <x v="0"/>
    <d v="2022-12-29T00:00:00"/>
    <n v="30"/>
    <s v="Сила"/>
    <s v="Денисович"/>
    <s v="Гурьев"/>
    <s v="Гурьев"/>
    <s v="Денисович"/>
    <x v="36"/>
  </r>
  <r>
    <n v="267"/>
    <s v="+7 632-222-4524"/>
    <s v="+76"/>
    <x v="2"/>
    <s v="Лора Болеславовна Потапова"/>
    <s v="Лора Болеславовна Потапова"/>
    <x v="0"/>
    <d v="2022-12-15T00:00:00"/>
    <n v="30"/>
    <s v="Лора"/>
    <s v="Болеславовна"/>
    <s v="Потапова"/>
    <s v="Потапова"/>
    <s v="Болеславовна"/>
    <x v="37"/>
  </r>
  <r>
    <n v="334"/>
    <s v="+380 276-157-8458"/>
    <s v="+380"/>
    <x v="3"/>
    <s v="Федотов Радислав Антонович"/>
    <s v="Федотов Радислав Антонович"/>
    <x v="1"/>
    <d v="2022-11-16T00:00:00"/>
    <n v="31"/>
    <s v="Федотов"/>
    <s v="Радислав"/>
    <s v="Антонович"/>
    <s v="Федотов"/>
    <s v="Антонович"/>
    <x v="38"/>
  </r>
  <r>
    <n v="47"/>
    <s v="+375 077-514-8048"/>
    <s v="+375"/>
    <x v="1"/>
    <s v="Лукин Харлампий Игнатович"/>
    <s v="Лукин Харлампий Игнатович"/>
    <x v="1"/>
    <d v="2022-05-12T00:00:00"/>
    <n v="37"/>
    <s v="Лукин"/>
    <s v="Харлампий"/>
    <s v="Игнатович"/>
    <s v="Лукин"/>
    <s v="Игнатович"/>
    <x v="39"/>
  </r>
  <r>
    <n v="287"/>
    <s v="+7 752-341-5050"/>
    <s v="+77"/>
    <x v="2"/>
    <s v="Полякова Анжела Аскольдовна"/>
    <s v="Полякова Анжела Аскольдовна"/>
    <x v="0"/>
    <d v="2022-02-16T00:00:00"/>
    <n v="40"/>
    <s v="Полякова"/>
    <s v="Анжела"/>
    <s v="Аскольдовна"/>
    <s v="Полякова"/>
    <s v="Аскольдовна"/>
    <x v="40"/>
  </r>
  <r>
    <n v="145"/>
    <s v="+380 088-024-3161"/>
    <s v="+380"/>
    <x v="3"/>
    <s v="Филиппова Юлия Леоновна"/>
    <s v="Филиппова Юлия Леоновна"/>
    <x v="1"/>
    <d v="2022-04-02T00:00:00"/>
    <n v="39"/>
    <s v="Филиппова"/>
    <s v="Юлия"/>
    <s v="Леоновна"/>
    <s v="Филиппова"/>
    <s v="Леоновна"/>
    <x v="12"/>
  </r>
  <r>
    <n v="270"/>
    <s v="+992 110-427-6136"/>
    <s v="+992"/>
    <x v="4"/>
    <s v="Дементий Антипович Мухин"/>
    <s v="Дементий Антипович Мухин"/>
    <x v="0"/>
    <d v="2022-09-23T00:00:00"/>
    <n v="33"/>
    <s v="Дементий"/>
    <s v="Антипович"/>
    <s v="Мухин"/>
    <s v="Мухин"/>
    <s v="Антипович"/>
    <x v="41"/>
  </r>
  <r>
    <n v="183"/>
    <s v="+992 248-066-2060"/>
    <s v="+992"/>
    <x v="4"/>
    <s v="Ия Никифоровна Лапина"/>
    <s v="Ия Никифоровна Лапина"/>
    <x v="0"/>
    <d v="2022-12-05T00:00:00"/>
    <n v="31"/>
    <s v="Ия"/>
    <s v="Никифоровна"/>
    <s v="Лапина"/>
    <s v="Лапина"/>
    <s v="Никифоровна"/>
    <x v="42"/>
  </r>
  <r>
    <n v="2"/>
    <s v="+998 824-309-1395"/>
    <s v="+998"/>
    <x v="0"/>
    <s v="Морозова Майя Борисовна"/>
    <s v="Морозова Майя Борисовна"/>
    <x v="1"/>
    <d v="2022-08-02T00:00:00"/>
    <n v="35"/>
    <s v="Морозова"/>
    <s v="Майя"/>
    <s v="Борисовна"/>
    <s v="Морозова"/>
    <s v="Борисовна"/>
    <x v="26"/>
  </r>
  <r>
    <n v="229"/>
    <s v="+375 079-578-9874"/>
    <s v="+375"/>
    <x v="1"/>
    <s v="Самойлова Татьяна Эльдаровна"/>
    <s v="Самойлова Татьяна Эльдаровна"/>
    <x v="1"/>
    <d v="2022-07-24T00:00:00"/>
    <n v="35"/>
    <s v="Самойлова"/>
    <s v="Татьяна"/>
    <s v="Эльдаровна"/>
    <s v="Самойлова"/>
    <s v="Эльдаровна"/>
    <x v="43"/>
  </r>
  <r>
    <n v="385"/>
    <s v="+380 030-761-0677"/>
    <s v="+380"/>
    <x v="3"/>
    <s v="Стрелков Геннадий Бориславович"/>
    <s v="Стрелков Геннадий Бориславович"/>
    <x v="1"/>
    <d v="2022-07-11T00:00:00"/>
    <n v="35"/>
    <s v="Стрелков"/>
    <s v="Геннадий"/>
    <s v="Бориславович"/>
    <s v="Стрелков"/>
    <s v="Бориславович"/>
    <x v="44"/>
  </r>
  <r>
    <n v="407"/>
    <s v="+375 205-037-7882"/>
    <s v="+375"/>
    <x v="1"/>
    <s v="Карп Афанасьевич Фомичев"/>
    <s v="Карп Афанасьевич Фомичев"/>
    <x v="0"/>
    <d v="2022-03-01T00:00:00"/>
    <n v="40"/>
    <s v="Карп"/>
    <s v="Афанасьевич"/>
    <s v="Фомичев"/>
    <s v="Фомичев"/>
    <s v="Афанасьевич"/>
    <x v="45"/>
  </r>
  <r>
    <n v="493"/>
    <s v="+380 076-252-5210"/>
    <s v="+380"/>
    <x v="3"/>
    <s v="Кондратьева Валентина Львовна"/>
    <s v="Кондратьева Валентина Львовна"/>
    <x v="0"/>
    <d v="2022-10-21T00:00:00"/>
    <n v="32"/>
    <s v="Кондратьева"/>
    <s v="Валентина"/>
    <s v="Львовна"/>
    <s v="Кондратьева"/>
    <s v="Львовна"/>
    <x v="46"/>
  </r>
  <r>
    <n v="34"/>
    <s v="+992 266-481-3942"/>
    <s v="+992"/>
    <x v="4"/>
    <s v="Абрамова Евдокия Егоровна"/>
    <s v="Абрамова Евдокия Егоровна"/>
    <x v="1"/>
    <d v="2022-04-03T00:00:00"/>
    <n v="39"/>
    <s v="Абрамова"/>
    <s v="Евдокия"/>
    <s v="Егоровна"/>
    <s v="Абрамова"/>
    <s v="Егоровна"/>
    <x v="47"/>
  </r>
  <r>
    <n v="190"/>
    <s v="+375 284-418-1233"/>
    <s v="+375"/>
    <x v="1"/>
    <s v="Валентина Захаровна Боброва"/>
    <s v="Валентина Захаровна Боброва"/>
    <x v="1"/>
    <d v="2022-05-08T00:00:00"/>
    <n v="37"/>
    <s v="Валентина"/>
    <s v="Захаровна"/>
    <s v="Боброва"/>
    <s v="Боброва"/>
    <s v="Захаровна"/>
    <x v="46"/>
  </r>
  <r>
    <n v="266"/>
    <s v="+7 963-508-8333"/>
    <s v="+79"/>
    <x v="5"/>
    <s v="Горшкова Василиса Святославовна"/>
    <s v="Горшкова Василиса Святославовна"/>
    <x v="1"/>
    <d v="2022-08-22T00:00:00"/>
    <n v="34"/>
    <s v="Горшкова"/>
    <s v="Василиса"/>
    <s v="Святославовна"/>
    <s v="Горшкова"/>
    <s v="Святославовна"/>
    <x v="48"/>
  </r>
  <r>
    <n v="222"/>
    <s v="+380 424-152-2316"/>
    <s v="+380"/>
    <x v="3"/>
    <s v="Эмилия Руслановна Шарапова"/>
    <s v="Эмилия Руслановна Шарапова"/>
    <x v="0"/>
    <d v="2022-05-13T00:00:00"/>
    <n v="37"/>
    <s v="Эмилия"/>
    <s v="Руслановна"/>
    <s v="Шарапова"/>
    <s v="Шарапова"/>
    <s v="Руслановна"/>
    <x v="49"/>
  </r>
  <r>
    <n v="382"/>
    <s v="+375 960-328-1316"/>
    <s v="+375"/>
    <x v="1"/>
    <s v="Алина Михайловна Шестакова"/>
    <s v="Алина Михайловна Шестакова"/>
    <x v="0"/>
    <d v="2022-10-16T00:00:00"/>
    <n v="32"/>
    <s v="Алина"/>
    <s v="Михайловна"/>
    <s v="Шестакова"/>
    <s v="Шестакова"/>
    <s v="Михайловна"/>
    <x v="50"/>
  </r>
  <r>
    <n v="142"/>
    <s v="+7 600-803-0627"/>
    <s v="+76"/>
    <x v="2"/>
    <s v="Агата Геннадьевна Колесникова"/>
    <s v="Агата Геннадьевна Колесникова"/>
    <x v="1"/>
    <d v="2022-05-02T00:00:00"/>
    <n v="38"/>
    <s v="Агата"/>
    <s v="Геннадьевна"/>
    <s v="Колесникова"/>
    <s v="Колесникова"/>
    <s v="Геннадьевна"/>
    <x v="11"/>
  </r>
  <r>
    <n v="150"/>
    <s v="+998 176-720-2162"/>
    <s v="+998"/>
    <x v="0"/>
    <s v="Панова Евгения Викторовна"/>
    <s v="Панова Евгения Викторовна"/>
    <x v="1"/>
    <d v="2022-03-02T00:00:00"/>
    <n v="40"/>
    <s v="Панова"/>
    <s v="Евгения"/>
    <s v="Викторовна"/>
    <s v="Панова"/>
    <s v="Викторовна"/>
    <x v="51"/>
  </r>
  <r>
    <n v="14"/>
    <s v="+992 129-804-1705"/>
    <s v="+992"/>
    <x v="4"/>
    <s v="Ипатий Устинович Зимин"/>
    <s v="Ипатий Устинович Зимин"/>
    <x v="0"/>
    <d v="2022-08-02T00:00:00"/>
    <n v="35"/>
    <s v="Ипатий"/>
    <s v="Устинович"/>
    <s v="Зимин"/>
    <s v="Зимин"/>
    <s v="Устинович"/>
    <x v="52"/>
  </r>
  <r>
    <n v="371"/>
    <s v="+380 616-238-3294"/>
    <s v="+380"/>
    <x v="3"/>
    <s v="Регина Сергеевна Ефимова"/>
    <s v="Регина Сергеевна Ефимова"/>
    <x v="1"/>
    <d v="2022-10-10T00:00:00"/>
    <n v="32"/>
    <s v="Регина"/>
    <s v="Сергеевна"/>
    <s v="Ефимова"/>
    <s v="Ефимова"/>
    <s v="Сергеевна"/>
    <x v="53"/>
  </r>
  <r>
    <n v="328"/>
    <s v="+7 425-907-2619"/>
    <s v="+74"/>
    <x v="5"/>
    <s v="Регина Сергеевна Чернова"/>
    <s v="Регина Сергеевна Чернова"/>
    <x v="0"/>
    <d v="2022-01-07T00:00:00"/>
    <n v="42"/>
    <s v="Регина"/>
    <s v="Сергеевна"/>
    <s v="Чернова"/>
    <s v="Чернова"/>
    <s v="Сергеевна"/>
    <x v="53"/>
  </r>
  <r>
    <n v="171"/>
    <s v="+7 638-478-8735"/>
    <s v="+76"/>
    <x v="2"/>
    <s v="Бажен Дмитриевич Исаков"/>
    <s v="Бажен Дмитриевич Исаков"/>
    <x v="0"/>
    <d v="2022-05-29T00:00:00"/>
    <n v="37"/>
    <s v="Бажен"/>
    <s v="Дмитриевич"/>
    <s v="Исаков"/>
    <s v="Исаков"/>
    <s v="Дмитриевич"/>
    <x v="54"/>
  </r>
  <r>
    <n v="68"/>
    <s v="+998 237-658-9236"/>
    <s v="+998"/>
    <x v="0"/>
    <s v="Иванна Наумовна Иванова"/>
    <s v="Иванна Наумовна Иванова"/>
    <x v="0"/>
    <d v="2022-11-17T00:00:00"/>
    <n v="31"/>
    <s v="Иванна"/>
    <s v="Наумовна"/>
    <s v="Иванова"/>
    <s v="Иванова"/>
    <s v="Наумовна"/>
    <x v="55"/>
  </r>
  <r>
    <n v="346"/>
    <s v="+7 710-415-0428"/>
    <s v="+77"/>
    <x v="2"/>
    <s v="Капитон Харитонович Родионов"/>
    <s v="Капитон Харитонович Родионов"/>
    <x v="0"/>
    <d v="2022-03-16T00:00:00"/>
    <n v="39"/>
    <s v="Капитон"/>
    <s v="Харитонович"/>
    <s v="Родионов"/>
    <s v="Родионов"/>
    <s v="Харитонович"/>
    <x v="56"/>
  </r>
  <r>
    <n v="415"/>
    <s v="+380 465-945-6481"/>
    <s v="+380"/>
    <x v="3"/>
    <s v="Капитон Феликсович Кабанов"/>
    <s v="Капитон Феликсович Кабанов"/>
    <x v="0"/>
    <d v="2022-04-10T00:00:00"/>
    <n v="38"/>
    <s v="Капитон"/>
    <s v="Феликсович"/>
    <s v="Кабанов"/>
    <s v="Кабанов"/>
    <s v="Феликсович"/>
    <x v="56"/>
  </r>
  <r>
    <n v="115"/>
    <s v="+375 523-528-4996"/>
    <s v="+375"/>
    <x v="1"/>
    <s v="Галина Кирилловна Прохорова"/>
    <s v="Галина Кирилловна Прохорова"/>
    <x v="0"/>
    <d v="2022-09-28T00:00:00"/>
    <n v="33"/>
    <s v="Галина"/>
    <s v="Кирилловна"/>
    <s v="Прохорова"/>
    <s v="Прохорова"/>
    <s v="Кирилловна"/>
    <x v="57"/>
  </r>
  <r>
    <n v="42"/>
    <s v="+992 883-671-0611"/>
    <s v="+992"/>
    <x v="4"/>
    <s v="Панфил Федотович Шаров"/>
    <s v="Панфил Федотович Шаров"/>
    <x v="0"/>
    <d v="2022-08-10T00:00:00"/>
    <n v="34"/>
    <s v="Панфил"/>
    <s v="Федотович"/>
    <s v="Шаров"/>
    <s v="Шаров"/>
    <s v="Федотович"/>
    <x v="58"/>
  </r>
  <r>
    <n v="378"/>
    <s v="+7 322-351-7967"/>
    <s v="+73"/>
    <x v="5"/>
    <s v="Сократ Юльевич Афанасьев"/>
    <s v="Сократ Юльевич Афанасьев"/>
    <x v="1"/>
    <d v="2022-05-29T00:00:00"/>
    <n v="37"/>
    <s v="Сократ"/>
    <s v="Юльевич"/>
    <s v="Афанасьев"/>
    <s v="Афанасьев"/>
    <s v="Юльевич"/>
    <x v="59"/>
  </r>
  <r>
    <n v="449"/>
    <s v="+992 314-900-5858"/>
    <s v="+992"/>
    <x v="4"/>
    <s v="Пестов Измаил Глебович"/>
    <s v="Пестов Измаил Глебович"/>
    <x v="1"/>
    <d v="2022-03-25T00:00:00"/>
    <n v="39"/>
    <s v="Пестов"/>
    <s v="Измаил"/>
    <s v="Глебович"/>
    <s v="Пестов"/>
    <s v="Глебович"/>
    <x v="60"/>
  </r>
  <r>
    <n v="317"/>
    <s v="+7 640-461-4099"/>
    <s v="+76"/>
    <x v="2"/>
    <s v="Ильина Милица Захаровна"/>
    <s v="Ильина Милица Захаровна"/>
    <x v="1"/>
    <d v="2022-07-28T00:00:00"/>
    <n v="35"/>
    <s v="Ильина"/>
    <s v="Милица"/>
    <s v="Захаровна"/>
    <s v="Ильина"/>
    <s v="Захаровна"/>
    <x v="61"/>
  </r>
  <r>
    <n v="426"/>
    <s v="+992 253-231-6427"/>
    <s v="+992"/>
    <x v="4"/>
    <s v="Лыткина Вера Ждановна"/>
    <s v="Лыткина Вера Ждановна"/>
    <x v="0"/>
    <d v="2022-07-26T00:00:00"/>
    <n v="35"/>
    <s v="Лыткина"/>
    <s v="Вера"/>
    <s v="Ждановна"/>
    <s v="Лыткина"/>
    <s v="Ждановна"/>
    <x v="1"/>
  </r>
  <r>
    <n v="25"/>
    <s v="+992 508-269-1094"/>
    <s v="+992"/>
    <x v="4"/>
    <s v="Аггей Терентьевич Волков"/>
    <s v="Аггей Терентьевич Волков"/>
    <x v="0"/>
    <d v="2022-01-21T00:00:00"/>
    <n v="41"/>
    <s v="Аггей"/>
    <s v="Терентьевич"/>
    <s v="Волков"/>
    <s v="Волков"/>
    <s v="Терентьевич"/>
    <x v="62"/>
  </r>
  <r>
    <n v="462"/>
    <s v="+7 915-487-8205"/>
    <s v="+79"/>
    <x v="5"/>
    <s v="Владилен Иосифович Третьяков"/>
    <s v="Владилен Иосифович Третьяков"/>
    <x v="0"/>
    <d v="2022-07-09T00:00:00"/>
    <n v="35"/>
    <s v="Владилен"/>
    <s v="Иосифович"/>
    <s v="Третьяков"/>
    <s v="Третьяков"/>
    <s v="Иосифович"/>
    <x v="63"/>
  </r>
  <r>
    <n v="252"/>
    <s v="+7 376-172-1887"/>
    <s v="+73"/>
    <x v="5"/>
    <s v="Ладимир Гурьевич Егоров"/>
    <s v="Ладимир Гурьевич Егоров"/>
    <x v="1"/>
    <d v="2022-03-23T00:00:00"/>
    <n v="39"/>
    <s v="Ладимир"/>
    <s v="Гурьевич"/>
    <s v="Егоров"/>
    <s v="Егоров"/>
    <s v="Гурьевич"/>
    <x v="64"/>
  </r>
  <r>
    <n v="392"/>
    <s v="+7 894-900-2879"/>
    <s v="+78"/>
    <x v="6"/>
    <s v="Эммануил Ааронович Кошелев"/>
    <s v="Эммануил Ааронович Кошелев"/>
    <x v="1"/>
    <d v="2022-12-24T00:00:00"/>
    <n v="30"/>
    <s v="Эммануил"/>
    <s v="Ааронович"/>
    <s v="Кошелев"/>
    <s v="Кошелев"/>
    <s v="Ааронович"/>
    <x v="65"/>
  </r>
  <r>
    <n v="487"/>
    <s v="+7 263-859-8875"/>
    <s v="+72"/>
    <x v="5"/>
    <s v="Сидор Вячеславович Зиновьев"/>
    <s v="Сидор Вячеславович Зиновьев"/>
    <x v="0"/>
    <d v="2022-09-11T00:00:00"/>
    <n v="33"/>
    <s v="Сидор"/>
    <s v="Вячеславович"/>
    <s v="Зиновьев"/>
    <s v="Зиновьев"/>
    <s v="Вячеславович"/>
    <x v="66"/>
  </r>
  <r>
    <n v="134"/>
    <s v="+7 288-468-9287"/>
    <s v="+72"/>
    <x v="5"/>
    <s v="Регина Кирилловна Нестерова"/>
    <s v="Регина Кирилловна Нестерова"/>
    <x v="0"/>
    <d v="2022-07-11T00:00:00"/>
    <n v="35"/>
    <s v="Регина"/>
    <s v="Кирилловна"/>
    <s v="Нестерова"/>
    <s v="Нестерова"/>
    <s v="Кирилловна"/>
    <x v="53"/>
  </r>
  <r>
    <n v="11"/>
    <s v="+992 372-939-7775"/>
    <s v="+992"/>
    <x v="4"/>
    <s v="Силин Антип Ильясович"/>
    <s v="Силин Антип Ильясович"/>
    <x v="1"/>
    <d v="2022-05-09T00:00:00"/>
    <n v="37"/>
    <s v="Силин"/>
    <s v="Антип"/>
    <s v="Ильясович"/>
    <s v="Силин"/>
    <s v="Ильясович"/>
    <x v="67"/>
  </r>
  <r>
    <n v="458"/>
    <s v="+7 089-779-0837"/>
    <s v="+70"/>
    <x v="2"/>
    <s v="Зоя Егоровна Третьякова"/>
    <s v="Зоя Егоровна Третьякова"/>
    <x v="0"/>
    <d v="2022-05-13T00:00:00"/>
    <n v="37"/>
    <s v="Зоя"/>
    <s v="Егоровна"/>
    <s v="Третьякова"/>
    <s v="Третьякова"/>
    <s v="Егоровна"/>
    <x v="5"/>
  </r>
  <r>
    <n v="130"/>
    <s v="+992 326-136-2416"/>
    <s v="+992"/>
    <x v="4"/>
    <s v="Виктор Жанович Никифоров"/>
    <s v="Виктор Жанович Никифоров"/>
    <x v="1"/>
    <d v="2022-10-29T00:00:00"/>
    <n v="32"/>
    <s v="Виктор"/>
    <s v="Жанович"/>
    <s v="Никифоров"/>
    <s v="Никифоров"/>
    <s v="Жанович"/>
    <x v="68"/>
  </r>
  <r>
    <n v="330"/>
    <s v="+998 016-556-9015"/>
    <s v="+998"/>
    <x v="0"/>
    <s v="Ратибор Андреевич Маслов"/>
    <s v="Ратибор Андреевич Маслов"/>
    <x v="1"/>
    <d v="2022-09-11T00:00:00"/>
    <n v="33"/>
    <s v="Ратибор"/>
    <s v="Андреевич"/>
    <s v="Маслов"/>
    <s v="Маслов"/>
    <s v="Андреевич"/>
    <x v="33"/>
  </r>
  <r>
    <n v="167"/>
    <s v="+998 388-311-1484"/>
    <s v="+998"/>
    <x v="0"/>
    <s v="Жуков Никифор Фомич"/>
    <s v="Жуков Никифор Фомич"/>
    <x v="0"/>
    <d v="2022-01-02T00:00:00"/>
    <n v="42"/>
    <s v="Жуков"/>
    <s v="Никифор"/>
    <s v="Фомич"/>
    <s v="Жуков"/>
    <s v="Фомич"/>
    <x v="69"/>
  </r>
  <r>
    <n v="140"/>
    <s v="+7 093-201-9949"/>
    <s v="+70"/>
    <x v="2"/>
    <s v="Татьяна Михайловна Новикова"/>
    <s v="Татьяна Михайловна Новикова"/>
    <x v="0"/>
    <d v="2022-03-07T00:00:00"/>
    <n v="40"/>
    <s v="Татьяна"/>
    <s v="Михайловна"/>
    <s v="Новикова"/>
    <s v="Новикова"/>
    <s v="Михайловна"/>
    <x v="43"/>
  </r>
  <r>
    <n v="423"/>
    <s v="+375 074-074-0170"/>
    <s v="+375"/>
    <x v="1"/>
    <s v="Виктор Марсович Игнатов"/>
    <s v="Виктор Марсович Игнатов"/>
    <x v="1"/>
    <d v="2022-10-07T00:00:00"/>
    <n v="33"/>
    <s v="Виктор"/>
    <s v="Марсович"/>
    <s v="Игнатов"/>
    <s v="Игнатов"/>
    <s v="Марсович"/>
    <x v="68"/>
  </r>
  <r>
    <n v="365"/>
    <s v="+375 260-927-0999"/>
    <s v="+375"/>
    <x v="1"/>
    <s v="Абрамова Елизавета Эдуардовна"/>
    <s v="Абрамова Елизавета Эдуардовна"/>
    <x v="1"/>
    <d v="2022-10-07T00:00:00"/>
    <n v="33"/>
    <s v="Абрамова"/>
    <s v="Елизавета"/>
    <s v="Эдуардовна"/>
    <s v="Абрамова"/>
    <s v="Эдуардовна"/>
    <x v="70"/>
  </r>
  <r>
    <n v="452"/>
    <s v="+7 356-385-2881"/>
    <s v="+73"/>
    <x v="5"/>
    <s v="Чеслав Бориславович Мамонтов"/>
    <s v="Чеслав Бориславович Мамонтов"/>
    <x v="0"/>
    <d v="2022-07-27T00:00:00"/>
    <n v="35"/>
    <s v="Чеслав"/>
    <s v="Бориславович"/>
    <s v="Мамонтов"/>
    <s v="Мамонтов"/>
    <s v="Бориславович"/>
    <x v="23"/>
  </r>
  <r>
    <n v="424"/>
    <s v="+7 833-884-1180"/>
    <s v="+78"/>
    <x v="6"/>
    <s v="Ефремов Епифан Ильич"/>
    <s v="Ефремов Епифан Ильич"/>
    <x v="0"/>
    <d v="2022-01-24T00:00:00"/>
    <n v="41"/>
    <s v="Ефремов"/>
    <s v="Епифан"/>
    <s v="Ильич"/>
    <s v="Ефремов"/>
    <s v="Ильич"/>
    <x v="71"/>
  </r>
  <r>
    <n v="75"/>
    <s v="+380 369-038-6358"/>
    <s v="+380"/>
    <x v="3"/>
    <s v="Леонид Арсенович Давыдов"/>
    <s v="Леонид Арсенович Давыдов"/>
    <x v="1"/>
    <d v="2022-08-23T00:00:00"/>
    <n v="34"/>
    <s v="Леонид"/>
    <s v="Арсенович"/>
    <s v="Давыдов"/>
    <s v="Давыдов"/>
    <s v="Арсенович"/>
    <x v="72"/>
  </r>
  <r>
    <n v="71"/>
    <s v="+380 341-215-3278"/>
    <s v="+380"/>
    <x v="3"/>
    <s v="Медведева Алина Алексеевна"/>
    <s v="Медведева Алина Алексеевна"/>
    <x v="0"/>
    <d v="2022-07-20T00:00:00"/>
    <n v="35"/>
    <s v="Медведева"/>
    <s v="Алина"/>
    <s v="Алексеевна"/>
    <s v="Медведева"/>
    <s v="Алексеевна"/>
    <x v="50"/>
  </r>
  <r>
    <n v="313"/>
    <s v="+998 801-433-5842"/>
    <s v="+998"/>
    <x v="0"/>
    <s v="Федотова Ангелина Максимовна"/>
    <s v="Федотова Ангелина Максимовна"/>
    <x v="0"/>
    <d v="2022-12-01T00:00:00"/>
    <n v="31"/>
    <s v="Федотова"/>
    <s v="Ангелина"/>
    <s v="Максимовна"/>
    <s v="Федотова"/>
    <s v="Максимовна"/>
    <x v="73"/>
  </r>
  <r>
    <n v="301"/>
    <s v="+7 727-444-8253"/>
    <s v="+77"/>
    <x v="2"/>
    <s v="Николаева Зинаида Ивановна"/>
    <s v="Николаева Зинаида Ивановна"/>
    <x v="0"/>
    <d v="2022-06-02T00:00:00"/>
    <n v="37"/>
    <s v="Николаева"/>
    <s v="Зинаида"/>
    <s v="Ивановна"/>
    <s v="Николаева"/>
    <s v="Ивановна"/>
    <x v="74"/>
  </r>
  <r>
    <n v="359"/>
    <s v="+7 219-942-5792"/>
    <s v="+72"/>
    <x v="5"/>
    <s v="Дорофеев Тимур Валерьянович"/>
    <s v="Дорофеев Тимур Валерьянович"/>
    <x v="1"/>
    <d v="2022-01-23T00:00:00"/>
    <n v="41"/>
    <s v="Дорофеев"/>
    <s v="Тимур"/>
    <s v="Валерьянович"/>
    <s v="Дорофеев"/>
    <s v="Валерьянович"/>
    <x v="75"/>
  </r>
  <r>
    <n v="474"/>
    <s v="+7 430-487-6579"/>
    <s v="+74"/>
    <x v="5"/>
    <s v="Александра Владиславовна Беляева"/>
    <s v="Александра Владиславовна Беляева"/>
    <x v="1"/>
    <d v="2022-02-13T00:00:00"/>
    <n v="40"/>
    <s v="Александра"/>
    <s v="Владиславовна"/>
    <s v="Беляева"/>
    <s v="Беляева"/>
    <s v="Владиславовна"/>
    <x v="3"/>
  </r>
  <r>
    <n v="111"/>
    <s v="+998 827-959-0308"/>
    <s v="+998"/>
    <x v="0"/>
    <s v="Эмилия Олеговна Калинина"/>
    <s v="Эмилия Олеговна Калинина"/>
    <x v="0"/>
    <d v="2022-08-31T00:00:00"/>
    <n v="34"/>
    <s v="Эмилия"/>
    <s v="Олеговна"/>
    <s v="Калинина"/>
    <s v="Калинина"/>
    <s v="Олеговна"/>
    <x v="49"/>
  </r>
  <r>
    <n v="126"/>
    <s v="+998 880-147-7505"/>
    <s v="+998"/>
    <x v="0"/>
    <s v="тов. Копылова Жанна Архиповна"/>
    <s v="Копылова Жанна Архиповна"/>
    <x v="0"/>
    <d v="2022-09-18T00:00:00"/>
    <n v="33"/>
    <s v="Копылова"/>
    <s v="Жанна"/>
    <s v="Архиповна"/>
    <s v="Копылова"/>
    <s v="Архиповна"/>
    <x v="76"/>
  </r>
  <r>
    <n v="356"/>
    <s v="+992 234-736-4616"/>
    <s v="+992"/>
    <x v="4"/>
    <s v="Князева Акулина Алексеевна"/>
    <s v="Князева Акулина Алексеевна"/>
    <x v="1"/>
    <d v="2022-01-09T00:00:00"/>
    <n v="41"/>
    <s v="Князева"/>
    <s v="Акулина"/>
    <s v="Алексеевна"/>
    <s v="Князева"/>
    <s v="Алексеевна"/>
    <x v="77"/>
  </r>
  <r>
    <n v="166"/>
    <s v="+998 581-380-6694"/>
    <s v="+998"/>
    <x v="0"/>
    <s v="Евдокимов Януарий Феликсович"/>
    <s v="Евдокимов Януарий Феликсович"/>
    <x v="0"/>
    <d v="2022-08-23T00:00:00"/>
    <n v="34"/>
    <s v="Евдокимов"/>
    <s v="Януарий"/>
    <s v="Феликсович"/>
    <s v="Евдокимов"/>
    <s v="Феликсович"/>
    <x v="78"/>
  </r>
  <r>
    <n v="162"/>
    <s v="+992 086-931-5836"/>
    <s v="+992"/>
    <x v="4"/>
    <s v="Соловьев Родион Данилович"/>
    <s v="Соловьев Родион Данилович"/>
    <x v="1"/>
    <d v="2022-03-19T00:00:00"/>
    <n v="39"/>
    <s v="Соловьев"/>
    <s v="Родион"/>
    <s v="Данилович"/>
    <s v="Соловьев"/>
    <s v="Данилович"/>
    <x v="79"/>
  </r>
  <r>
    <n v="459"/>
    <s v="+7 007-157-8873"/>
    <s v="+70"/>
    <x v="2"/>
    <s v="Назар Августович Назаров"/>
    <s v="Назар Августович Назаров"/>
    <x v="0"/>
    <d v="2022-07-01T00:00:00"/>
    <n v="36"/>
    <s v="Назар"/>
    <s v="Августович"/>
    <s v="Назаров"/>
    <s v="Назаров"/>
    <s v="Августович"/>
    <x v="80"/>
  </r>
  <r>
    <n v="211"/>
    <s v="+380 947-602-2812"/>
    <s v="+380"/>
    <x v="3"/>
    <s v="Кудряшова Василиса Болеславовна"/>
    <s v="Кудряшова Василиса Болеславовна"/>
    <x v="1"/>
    <d v="2022-03-01T00:00:00"/>
    <n v="40"/>
    <s v="Кудряшова"/>
    <s v="Василиса"/>
    <s v="Болеславовна"/>
    <s v="Кудряшова"/>
    <s v="Болеславовна"/>
    <x v="48"/>
  </r>
  <r>
    <n v="132"/>
    <s v="+380 697-469-4252"/>
    <s v="+380"/>
    <x v="3"/>
    <s v="Лазарев Софон Якубович"/>
    <s v="Лазарев Софон Якубович"/>
    <x v="0"/>
    <d v="2022-02-09T00:00:00"/>
    <n v="40"/>
    <s v="Лазарев"/>
    <s v="Софон"/>
    <s v="Якубович"/>
    <s v="Лазарев"/>
    <s v="Якубович"/>
    <x v="81"/>
  </r>
  <r>
    <n v="333"/>
    <s v="+7 962-495-5040"/>
    <s v="+79"/>
    <x v="5"/>
    <s v="Бобылев Никодим Виленович"/>
    <s v="Бобылев Никодим Виленович"/>
    <x v="0"/>
    <d v="2022-10-23T00:00:00"/>
    <n v="32"/>
    <s v="Бобылев"/>
    <s v="Никодим"/>
    <s v="Виленович"/>
    <s v="Бобылев"/>
    <s v="Виленович"/>
    <x v="2"/>
  </r>
  <r>
    <n v="298"/>
    <s v="+380 349-100-4938"/>
    <s v="+380"/>
    <x v="3"/>
    <s v="Трофимова Василиса Матвеевна"/>
    <s v="Трофимова Василиса Матвеевна"/>
    <x v="0"/>
    <d v="2022-09-17T00:00:00"/>
    <n v="33"/>
    <s v="Трофимова"/>
    <s v="Василиса"/>
    <s v="Матвеевна"/>
    <s v="Трофимова"/>
    <s v="Матвеевна"/>
    <x v="48"/>
  </r>
  <r>
    <n v="273"/>
    <s v="+998 876-305-1700"/>
    <s v="+998"/>
    <x v="0"/>
    <s v="Горбунова Наина Филипповна"/>
    <s v="Горбунова Наина Филипповна"/>
    <x v="1"/>
    <d v="2022-02-07T00:00:00"/>
    <n v="41"/>
    <s v="Горбунова"/>
    <s v="Наина"/>
    <s v="Филипповна"/>
    <s v="Горбунова"/>
    <s v="Филипповна"/>
    <x v="82"/>
  </r>
  <r>
    <n v="321"/>
    <s v="+992 861-842-9595"/>
    <s v="+992"/>
    <x v="4"/>
    <s v="Блинов Натан Всеволодович"/>
    <s v="Блинов Натан Всеволодович"/>
    <x v="1"/>
    <d v="2022-07-14T00:00:00"/>
    <n v="35"/>
    <s v="Блинов"/>
    <s v="Натан"/>
    <s v="Всеволодович"/>
    <s v="Блинов"/>
    <s v="Всеволодович"/>
    <x v="83"/>
  </r>
  <r>
    <n v="119"/>
    <s v="+7 724-995-2653"/>
    <s v="+77"/>
    <x v="2"/>
    <s v="Никитин Светозар Харлампьевич"/>
    <s v="Никитин Светозар Харлампьевич"/>
    <x v="1"/>
    <d v="2022-05-09T00:00:00"/>
    <n v="37"/>
    <s v="Никитин"/>
    <s v="Светозар"/>
    <s v="Харлампьевич"/>
    <s v="Никитин"/>
    <s v="Харлампьевич"/>
    <x v="6"/>
  </r>
  <r>
    <n v="472"/>
    <s v="+380 435-435-7454"/>
    <s v="+380"/>
    <x v="3"/>
    <s v="Фрол Авдеевич Фадеев"/>
    <s v="Фрол Авдеевич Фадеев"/>
    <x v="1"/>
    <d v="2022-12-06T00:00:00"/>
    <n v="31"/>
    <s v="Фрол"/>
    <s v="Авдеевич"/>
    <s v="Фадеев"/>
    <s v="Фадеев"/>
    <s v="Авдеевич"/>
    <x v="84"/>
  </r>
  <r>
    <n v="396"/>
    <s v="+380 667-385-3298"/>
    <s v="+380"/>
    <x v="3"/>
    <s v="Ермаков Вадим Юлианович"/>
    <s v="Ермаков Вадим Юлианович"/>
    <x v="1"/>
    <d v="2022-11-06T00:00:00"/>
    <n v="32"/>
    <s v="Ермаков"/>
    <s v="Вадим"/>
    <s v="Юлианович"/>
    <s v="Ермаков"/>
    <s v="Юлианович"/>
    <x v="85"/>
  </r>
  <r>
    <n v="269"/>
    <s v="+7 858-333-4042"/>
    <s v="+78"/>
    <x v="6"/>
    <s v="Анжела Филипповна Новикова"/>
    <s v="Анжела Филипповна Новикова"/>
    <x v="1"/>
    <d v="2022-06-08T00:00:00"/>
    <n v="36"/>
    <s v="Анжела"/>
    <s v="Филипповна"/>
    <s v="Новикова"/>
    <s v="Новикова"/>
    <s v="Филипповна"/>
    <x v="40"/>
  </r>
  <r>
    <n v="16"/>
    <s v="+380 828-307-7136"/>
    <s v="+380"/>
    <x v="3"/>
    <s v="Белозеров Лука Харлампьевич"/>
    <s v="Белозеров Лука Харлампьевич"/>
    <x v="1"/>
    <d v="2022-06-01T00:00:00"/>
    <n v="37"/>
    <s v="Белозеров"/>
    <s v="Лука"/>
    <s v="Харлампьевич"/>
    <s v="Белозеров"/>
    <s v="Харлампьевич"/>
    <x v="86"/>
  </r>
  <r>
    <n v="281"/>
    <s v="+998 678-470-2329"/>
    <s v="+998"/>
    <x v="0"/>
    <s v="Гурьев Евсей Гертрудович"/>
    <s v="Гурьев Евсей Гертрудович"/>
    <x v="1"/>
    <d v="2022-05-30T00:00:00"/>
    <n v="37"/>
    <s v="Гурьев"/>
    <s v="Евсей"/>
    <s v="Гертрудович"/>
    <s v="Гурьев"/>
    <s v="Гертрудович"/>
    <x v="87"/>
  </r>
  <r>
    <n v="149"/>
    <s v="+992 908-369-0617"/>
    <s v="+992"/>
    <x v="4"/>
    <s v="Королев Феофан Бориславович"/>
    <s v="Королев Феофан Бориславович"/>
    <x v="0"/>
    <d v="2022-11-17T00:00:00"/>
    <n v="31"/>
    <s v="Королев"/>
    <s v="Феофан"/>
    <s v="Бориславович"/>
    <s v="Королев"/>
    <s v="Бориславович"/>
    <x v="31"/>
  </r>
  <r>
    <n v="380"/>
    <s v="+7 669-661-5797"/>
    <s v="+76"/>
    <x v="2"/>
    <s v="Бурова Марфа Игоревна"/>
    <s v="Бурова Марфа Игоревна"/>
    <x v="0"/>
    <d v="2022-01-02T00:00:00"/>
    <n v="42"/>
    <s v="Бурова"/>
    <s v="Марфа"/>
    <s v="Игоревна"/>
    <s v="Бурова"/>
    <s v="Игоревна"/>
    <x v="88"/>
  </r>
  <r>
    <n v="114"/>
    <s v="+7 393-681-6723"/>
    <s v="+73"/>
    <x v="5"/>
    <s v="Прокл Тимурович Александров"/>
    <s v="Прокл Тимурович Александров"/>
    <x v="0"/>
    <d v="2022-11-24T00:00:00"/>
    <n v="31"/>
    <s v="Прокл"/>
    <s v="Тимурович"/>
    <s v="Александров"/>
    <s v="Александров"/>
    <s v="Тимурович"/>
    <x v="89"/>
  </r>
  <r>
    <n v="381"/>
    <s v="+998 583-780-6740"/>
    <s v="+998"/>
    <x v="0"/>
    <s v="Раиса Станиславовна Чернова"/>
    <s v="Раиса Станиславовна Чернова"/>
    <x v="1"/>
    <d v="2022-06-02T00:00:00"/>
    <n v="37"/>
    <s v="Раиса"/>
    <s v="Станиславовна"/>
    <s v="Чернова"/>
    <s v="Чернова"/>
    <s v="Станиславовна"/>
    <x v="90"/>
  </r>
  <r>
    <n v="342"/>
    <s v="+992 928-516-3980"/>
    <s v="+992"/>
    <x v="4"/>
    <s v="Фёкла Феликсовна Харитонова"/>
    <s v="Фёкла Феликсовна Харитонова"/>
    <x v="0"/>
    <d v="2022-01-09T00:00:00"/>
    <n v="41"/>
    <s v="Фёкла"/>
    <s v="Феликсовна"/>
    <s v="Харитонова"/>
    <s v="Харитонова"/>
    <s v="Феликсовна"/>
    <x v="91"/>
  </r>
  <r>
    <n v="276"/>
    <s v="+992 358-380-4702"/>
    <s v="+992"/>
    <x v="4"/>
    <s v="Лазарев Арефий Анатольевич"/>
    <s v="Лазарев Арефий Анатольевич"/>
    <x v="1"/>
    <d v="2022-03-12T00:00:00"/>
    <n v="39"/>
    <s v="Лазарев"/>
    <s v="Арефий"/>
    <s v="Анатольевич"/>
    <s v="Лазарев"/>
    <s v="Анатольевич"/>
    <x v="92"/>
  </r>
  <r>
    <n v="293"/>
    <s v="+375 156-538-5529"/>
    <s v="+375"/>
    <x v="1"/>
    <s v="Брагин Любомир Гертрудович"/>
    <s v="Брагин Любомир Гертрудович"/>
    <x v="0"/>
    <d v="2022-01-12T00:00:00"/>
    <n v="41"/>
    <s v="Брагин"/>
    <s v="Любомир"/>
    <s v="Гертрудович"/>
    <s v="Брагин"/>
    <s v="Гертрудович"/>
    <x v="93"/>
  </r>
  <r>
    <n v="386"/>
    <s v="+998 241-358-6988"/>
    <s v="+998"/>
    <x v="0"/>
    <s v="Маргарита Ждановна Зуева"/>
    <s v="Маргарита Ждановна Зуева"/>
    <x v="0"/>
    <d v="2022-06-22T00:00:00"/>
    <n v="36"/>
    <s v="Маргарита"/>
    <s v="Ждановна"/>
    <s v="Зуева"/>
    <s v="Зуева"/>
    <s v="Ждановна"/>
    <x v="94"/>
  </r>
  <r>
    <n v="362"/>
    <s v="+7 739-924-9444"/>
    <s v="+77"/>
    <x v="2"/>
    <s v="Авдей Брониславович Владимиров"/>
    <s v="Авдей Брониславович Владимиров"/>
    <x v="1"/>
    <d v="2022-12-21T00:00:00"/>
    <n v="30"/>
    <s v="Авдей"/>
    <s v="Брониславович"/>
    <s v="Владимиров"/>
    <s v="Владимиров"/>
    <s v="Брониславович"/>
    <x v="95"/>
  </r>
  <r>
    <n v="283"/>
    <s v="+992 904-682-2250"/>
    <s v="+992"/>
    <x v="4"/>
    <s v="Кириллов Валерьян Иосипович"/>
    <s v="Кириллов Валерьян Иосипович"/>
    <x v="1"/>
    <d v="2022-11-24T00:00:00"/>
    <n v="31"/>
    <s v="Кириллов"/>
    <s v="Валерьян"/>
    <s v="Иосипович"/>
    <s v="Кириллов"/>
    <s v="Иосипович"/>
    <x v="96"/>
  </r>
  <r>
    <n v="388"/>
    <s v="+7 892-625-6649"/>
    <s v="+78"/>
    <x v="6"/>
    <s v="Тимофеева Анастасия Натановна"/>
    <s v="Тимофеева Анастасия Натановна"/>
    <x v="0"/>
    <d v="2022-01-20T00:00:00"/>
    <n v="41"/>
    <s v="Тимофеева"/>
    <s v="Анастасия"/>
    <s v="Натановна"/>
    <s v="Тимофеева"/>
    <s v="Натановна"/>
    <x v="97"/>
  </r>
  <r>
    <n v="437"/>
    <s v="+998 049-489-2171"/>
    <s v="+998"/>
    <x v="0"/>
    <s v="Мария Кузьминична Борисова"/>
    <s v="Мария Кузьминична Борисова"/>
    <x v="1"/>
    <d v="2022-01-15T00:00:00"/>
    <n v="41"/>
    <s v="Мария"/>
    <s v="Кузьминична"/>
    <s v="Борисова"/>
    <s v="Борисова"/>
    <s v="Кузьминична"/>
    <x v="98"/>
  </r>
  <r>
    <n v="450"/>
    <s v="+7 038-725-7867"/>
    <s v="+70"/>
    <x v="2"/>
    <s v="Самуил Зиновьевич Фокин"/>
    <s v="Самуил Зиновьевич Фокин"/>
    <x v="0"/>
    <d v="2022-02-27T00:00:00"/>
    <n v="40"/>
    <s v="Самуил"/>
    <s v="Зиновьевич"/>
    <s v="Фокин"/>
    <s v="Фокин"/>
    <s v="Зиновьевич"/>
    <x v="99"/>
  </r>
  <r>
    <n v="136"/>
    <s v="+380 833-248-7380"/>
    <s v="+380"/>
    <x v="3"/>
    <s v="Зайцев Ефрем Даниилович"/>
    <s v="Зайцев Ефрем Даниилович"/>
    <x v="0"/>
    <d v="2022-10-26T00:00:00"/>
    <n v="32"/>
    <s v="Зайцев"/>
    <s v="Ефрем"/>
    <s v="Даниилович"/>
    <s v="Зайцев"/>
    <s v="Даниилович"/>
    <x v="100"/>
  </r>
  <r>
    <n v="61"/>
    <s v="+992 862-124-2046"/>
    <s v="+992"/>
    <x v="4"/>
    <s v="Арсений Вилорович Лобанов"/>
    <s v="Арсений Вилорович Лобанов"/>
    <x v="1"/>
    <d v="2022-07-27T00:00:00"/>
    <n v="35"/>
    <s v="Арсений"/>
    <s v="Вилорович"/>
    <s v="Лобанов"/>
    <s v="Лобанов"/>
    <s v="Вилорович"/>
    <x v="101"/>
  </r>
  <r>
    <n v="364"/>
    <s v="+7 139-999-3338"/>
    <s v="+71"/>
    <x v="6"/>
    <s v="Родионова Евпраксия Олеговна"/>
    <s v="Родионова Евпраксия Олеговна"/>
    <x v="0"/>
    <d v="2022-11-18T00:00:00"/>
    <n v="31"/>
    <s v="Родионова"/>
    <s v="Евпраксия"/>
    <s v="Олеговна"/>
    <s v="Родионова"/>
    <s v="Олеговна"/>
    <x v="102"/>
  </r>
  <r>
    <n v="496"/>
    <s v="+380 030-138-6532"/>
    <s v="+380"/>
    <x v="3"/>
    <s v="Вишняков Фома Викентьевич"/>
    <s v="Вишняков Фома Викентьевич"/>
    <x v="0"/>
    <d v="2022-11-02T00:00:00"/>
    <n v="32"/>
    <s v="Вишняков"/>
    <s v="Фома"/>
    <s v="Викентьевич"/>
    <s v="Вишняков"/>
    <s v="Викентьевич"/>
    <x v="103"/>
  </r>
  <r>
    <n v="464"/>
    <s v="+7 260-379-8995"/>
    <s v="+72"/>
    <x v="5"/>
    <s v="Носкова Ольга Ждановна"/>
    <s v="Носкова Ольга Ждановна"/>
    <x v="1"/>
    <d v="2022-09-23T00:00:00"/>
    <n v="33"/>
    <s v="Носкова"/>
    <s v="Ольга"/>
    <s v="Ждановна"/>
    <s v="Носкова"/>
    <s v="Ждановна"/>
    <x v="104"/>
  </r>
  <r>
    <n v="419"/>
    <s v="+992 908-969-9000"/>
    <s v="+992"/>
    <x v="4"/>
    <s v="Жданов Аверьян Валерьевич"/>
    <s v="Жданов Аверьян Валерьевич"/>
    <x v="0"/>
    <d v="2022-11-04T00:00:00"/>
    <n v="32"/>
    <s v="Жданов"/>
    <s v="Аверьян"/>
    <s v="Валерьевич"/>
    <s v="Жданов"/>
    <s v="Валерьевич"/>
    <x v="105"/>
  </r>
  <r>
    <n v="247"/>
    <s v="+998 153-345-5047"/>
    <s v="+998"/>
    <x v="0"/>
    <s v="Филиппов Павел Игнатович"/>
    <s v="Филиппов Павел Игнатович"/>
    <x v="0"/>
    <d v="2022-07-20T00:00:00"/>
    <n v="35"/>
    <s v="Филиппов"/>
    <s v="Павел"/>
    <s v="Игнатович"/>
    <s v="Филиппов"/>
    <s v="Игнатович"/>
    <x v="106"/>
  </r>
  <r>
    <n v="73"/>
    <s v="+380 487-238-5930"/>
    <s v="+380"/>
    <x v="3"/>
    <s v="Лапин Эрнест Антипович"/>
    <s v="Лапин Эрнест Антипович"/>
    <x v="0"/>
    <d v="2022-04-14T00:00:00"/>
    <n v="38"/>
    <s v="Лапин"/>
    <s v="Эрнест"/>
    <s v="Антипович"/>
    <s v="Лапин"/>
    <s v="Антипович"/>
    <x v="107"/>
  </r>
  <r>
    <n v="139"/>
    <s v="+375 187-052-9526"/>
    <s v="+375"/>
    <x v="1"/>
    <s v="Зыкова Таисия Леонидовна"/>
    <s v="Зыкова Таисия Леонидовна"/>
    <x v="0"/>
    <d v="2022-03-28T00:00:00"/>
    <n v="39"/>
    <s v="Зыкова"/>
    <s v="Таисия"/>
    <s v="Леонидовна"/>
    <s v="Зыкова"/>
    <s v="Леонидовна"/>
    <x v="108"/>
  </r>
  <r>
    <n v="258"/>
    <s v="+380 174-160-6456"/>
    <s v="+380"/>
    <x v="3"/>
    <s v="Василиса Леоновна Назарова"/>
    <s v="Василиса Леоновна Назарова"/>
    <x v="0"/>
    <d v="2022-06-05T00:00:00"/>
    <n v="37"/>
    <s v="Василиса"/>
    <s v="Леоновна"/>
    <s v="Назарова"/>
    <s v="Назарова"/>
    <s v="Леоновна"/>
    <x v="48"/>
  </r>
  <r>
    <n v="349"/>
    <s v="+7 048-020-5515"/>
    <s v="+70"/>
    <x v="2"/>
    <s v="Авдеев Филипп Елисеевич"/>
    <s v="Авдеев Филипп Елисеевич"/>
    <x v="1"/>
    <d v="2022-04-22T00:00:00"/>
    <n v="38"/>
    <s v="Авдеев"/>
    <s v="Филипп"/>
    <s v="Елисеевич"/>
    <s v="Авдеев"/>
    <s v="Елисеевич"/>
    <x v="109"/>
  </r>
  <r>
    <n v="325"/>
    <s v="+992 979-262-5049"/>
    <s v="+992"/>
    <x v="4"/>
    <s v="Васильев Милован Георгиевич"/>
    <s v="Васильев Милован Георгиевич"/>
    <x v="1"/>
    <d v="2022-11-10T00:00:00"/>
    <n v="31"/>
    <s v="Васильев"/>
    <s v="Милован"/>
    <s v="Георгиевич"/>
    <s v="Васильев"/>
    <s v="Георгиевич"/>
    <x v="110"/>
  </r>
  <r>
    <n v="250"/>
    <s v="+7 981-183-3972"/>
    <s v="+79"/>
    <x v="5"/>
    <s v="г-н Копылов Лаврентий Артемьевич"/>
    <s v="Копылов Лаврентий Артемьевич"/>
    <x v="0"/>
    <d v="2022-10-22T00:00:00"/>
    <n v="32"/>
    <s v="Копылов"/>
    <s v="Лаврентий"/>
    <s v="Артемьевич"/>
    <s v="Копылов"/>
    <s v="Артемьевич"/>
    <x v="111"/>
  </r>
  <r>
    <n v="153"/>
    <s v="+7 709-119-0759"/>
    <s v="+77"/>
    <x v="2"/>
    <s v="Маслов Сократ Анатольевич"/>
    <s v="Маслов Сократ Анатольевич"/>
    <x v="1"/>
    <d v="2022-08-29T00:00:00"/>
    <n v="34"/>
    <s v="Маслов"/>
    <s v="Сократ"/>
    <s v="Анатольевич"/>
    <s v="Маслов"/>
    <s v="Анатольевич"/>
    <x v="59"/>
  </r>
  <r>
    <n v="286"/>
    <s v="+992 292-122-7648"/>
    <s v="+992"/>
    <x v="4"/>
    <s v="г-н Савельев Федосий Феоктистович"/>
    <s v="Савельев Федосий Феоктистович"/>
    <x v="1"/>
    <d v="2022-01-02T00:00:00"/>
    <n v="42"/>
    <s v="Савельев"/>
    <s v="Федосий"/>
    <s v="Феоктистович"/>
    <s v="Савельев"/>
    <s v="Феоктистович"/>
    <x v="112"/>
  </r>
  <r>
    <n v="32"/>
    <s v="+998 265-405-9627"/>
    <s v="+998"/>
    <x v="0"/>
    <s v="Гущин Ипполит Яковлевич"/>
    <s v="Гущин Ипполит Яковлевич"/>
    <x v="0"/>
    <d v="2022-12-27T00:00:00"/>
    <n v="30"/>
    <s v="Гущин"/>
    <s v="Ипполит"/>
    <s v="Яковлевич"/>
    <s v="Гущин"/>
    <s v="Яковлевич"/>
    <x v="113"/>
  </r>
  <r>
    <n v="49"/>
    <s v="+992 750-248-5649"/>
    <s v="+992"/>
    <x v="4"/>
    <s v="Спиридон Чеславович Абрамов"/>
    <s v="Спиридон Чеславович Абрамов"/>
    <x v="0"/>
    <d v="2022-04-21T00:00:00"/>
    <n v="38"/>
    <s v="Спиридон"/>
    <s v="Чеславович"/>
    <s v="Абрамов"/>
    <s v="Абрамов"/>
    <s v="Чеславович"/>
    <x v="114"/>
  </r>
  <r>
    <n v="420"/>
    <s v="+380 992-850-2292"/>
    <s v="+380"/>
    <x v="3"/>
    <s v="Тихонова Евфросиния Феликсовна"/>
    <s v="Тихонова Евфросиния Феликсовна"/>
    <x v="1"/>
    <d v="2022-05-17T00:00:00"/>
    <n v="37"/>
    <s v="Тихонова"/>
    <s v="Евфросиния"/>
    <s v="Феликсовна"/>
    <s v="Тихонова"/>
    <s v="Феликсовна"/>
    <x v="115"/>
  </r>
  <r>
    <n v="202"/>
    <s v="+375 840-221-8767"/>
    <s v="+375"/>
    <x v="1"/>
    <s v="Сазонова Оксана Александровна"/>
    <s v="Сазонова Оксана Александровна"/>
    <x v="1"/>
    <d v="2022-07-24T00:00:00"/>
    <n v="35"/>
    <s v="Сазонова"/>
    <s v="Оксана"/>
    <s v="Александровна"/>
    <s v="Сазонова"/>
    <s v="Александровна"/>
    <x v="116"/>
  </r>
  <r>
    <n v="37"/>
    <s v="+380 855-516-3611"/>
    <s v="+380"/>
    <x v="3"/>
    <s v="Кулакова Нина Семеновна"/>
    <s v="Кулакова Нина Семеновна"/>
    <x v="0"/>
    <d v="2022-06-16T00:00:00"/>
    <n v="36"/>
    <s v="Кулакова"/>
    <s v="Нина"/>
    <s v="Семеновна"/>
    <s v="Кулакова"/>
    <s v="Семеновна"/>
    <x v="117"/>
  </r>
  <r>
    <n v="366"/>
    <s v="+998 381-147-6466"/>
    <s v="+998"/>
    <x v="0"/>
    <s v="Анна Альбертовна Никифорова"/>
    <s v="Анна Альбертовна Никифорова"/>
    <x v="1"/>
    <d v="2022-09-23T00:00:00"/>
    <n v="33"/>
    <s v="Анна"/>
    <s v="Альбертовна"/>
    <s v="Никифорова"/>
    <s v="Никифорова"/>
    <s v="Альбертовна"/>
    <x v="118"/>
  </r>
  <r>
    <n v="434"/>
    <s v="+380 705-295-2201"/>
    <s v="+380"/>
    <x v="3"/>
    <s v="Христофор Авдеевич Щукин"/>
    <s v="Христофор Авдеевич Щукин"/>
    <x v="1"/>
    <d v="2022-06-18T00:00:00"/>
    <n v="36"/>
    <s v="Христофор"/>
    <s v="Авдеевич"/>
    <s v="Щукин"/>
    <s v="Щукин"/>
    <s v="Авдеевич"/>
    <x v="35"/>
  </r>
  <r>
    <n v="172"/>
    <s v="+7 326-132-7435"/>
    <s v="+73"/>
    <x v="5"/>
    <s v="Русаков Лев Тимурович"/>
    <s v="Русаков Лев Тимурович"/>
    <x v="1"/>
    <d v="2022-06-25T00:00:00"/>
    <n v="36"/>
    <s v="Русаков"/>
    <s v="Лев"/>
    <s v="Тимурович"/>
    <s v="Русаков"/>
    <s v="Тимурович"/>
    <x v="119"/>
  </r>
  <r>
    <n v="52"/>
    <s v="+7 340-358-5907"/>
    <s v="+73"/>
    <x v="5"/>
    <s v="Глафира Николаевна Мельникова"/>
    <s v="Глафира Николаевна Мельникова"/>
    <x v="0"/>
    <d v="2022-12-22T00:00:00"/>
    <n v="30"/>
    <s v="Глафира"/>
    <s v="Николаевна"/>
    <s v="Мельникова"/>
    <s v="Мельникова"/>
    <s v="Николаевна"/>
    <x v="120"/>
  </r>
  <r>
    <n v="395"/>
    <s v="+998 914-522-1318"/>
    <s v="+998"/>
    <x v="0"/>
    <s v="Якушев Мина Гавриилович"/>
    <s v="Якушев Мина Гавриилович"/>
    <x v="1"/>
    <d v="2022-11-25T00:00:00"/>
    <n v="31"/>
    <s v="Якушев"/>
    <s v="Мина"/>
    <s v="Гавриилович"/>
    <s v="Якушев"/>
    <s v="Гавриилович"/>
    <x v="121"/>
  </r>
  <r>
    <n v="46"/>
    <s v="+992 891-393-2973"/>
    <s v="+992"/>
    <x v="4"/>
    <s v="тов. Степанова Синклитикия Александровна"/>
    <s v="Степанова Синклитикия Александровна"/>
    <x v="0"/>
    <d v="2022-03-16T00:00:00"/>
    <n v="39"/>
    <s v="Степанова"/>
    <s v="Синклитикия"/>
    <s v="Александровна"/>
    <s v="Степанова"/>
    <s v="Александровна"/>
    <x v="122"/>
  </r>
  <r>
    <n v="361"/>
    <s v="+998 197-437-6957"/>
    <s v="+998"/>
    <x v="0"/>
    <s v="Федорова Жанна Вадимовна"/>
    <s v="Федорова Жанна Вадимовна"/>
    <x v="0"/>
    <d v="2022-09-27T00:00:00"/>
    <n v="33"/>
    <s v="Федорова"/>
    <s v="Жанна"/>
    <s v="Вадимовна"/>
    <s v="Федорова"/>
    <s v="Вадимовна"/>
    <x v="76"/>
  </r>
  <r>
    <n v="358"/>
    <s v="+380 383-190-2360"/>
    <s v="+380"/>
    <x v="3"/>
    <s v="Евфросиния Петровна Чернова"/>
    <s v="Евфросиния Петровна Чернова"/>
    <x v="0"/>
    <d v="2022-07-29T00:00:00"/>
    <n v="35"/>
    <s v="Евфросиния"/>
    <s v="Петровна"/>
    <s v="Чернова"/>
    <s v="Чернова"/>
    <s v="Петровна"/>
    <x v="115"/>
  </r>
  <r>
    <n v="44"/>
    <s v="+375 226-003-8992"/>
    <s v="+375"/>
    <x v="1"/>
    <s v="Кир Васильевич Горбунов"/>
    <s v="Кир Васильевич Горбунов"/>
    <x v="1"/>
    <d v="2022-05-20T00:00:00"/>
    <n v="37"/>
    <s v="Кир"/>
    <s v="Васильевич"/>
    <s v="Горбунов"/>
    <s v="Горбунов"/>
    <s v="Васильевич"/>
    <x v="123"/>
  </r>
  <r>
    <n v="416"/>
    <s v="+992 906-130-4174"/>
    <s v="+992"/>
    <x v="4"/>
    <s v="Зуев Гостомысл Игоревич"/>
    <s v="Зуев Гостомысл Игоревич"/>
    <x v="1"/>
    <d v="2022-05-22T00:00:00"/>
    <n v="37"/>
    <s v="Зуев"/>
    <s v="Гостомысл"/>
    <s v="Игоревич"/>
    <s v="Зуев"/>
    <s v="Игоревич"/>
    <x v="124"/>
  </r>
  <r>
    <n v="74"/>
    <s v="+7 977-556-0650"/>
    <s v="+79"/>
    <x v="5"/>
    <s v="Любовь Романовна Данилова"/>
    <s v="Любовь Романовна Данилова"/>
    <x v="1"/>
    <d v="2022-10-23T00:00:00"/>
    <n v="32"/>
    <s v="Любовь"/>
    <s v="Романовна"/>
    <s v="Данилова"/>
    <s v="Данилова"/>
    <s v="Романовна"/>
    <x v="7"/>
  </r>
  <r>
    <n v="180"/>
    <s v="+375 820-460-9487"/>
    <s v="+375"/>
    <x v="1"/>
    <s v="Калинин Лев Феодосьевич"/>
    <s v="Калинин Лев Феодосьевич"/>
    <x v="1"/>
    <d v="2022-02-24T00:00:00"/>
    <n v="40"/>
    <s v="Калинин"/>
    <s v="Лев"/>
    <s v="Феодосьевич"/>
    <s v="Калинин"/>
    <s v="Феодосьевич"/>
    <x v="119"/>
  </r>
  <r>
    <n v="159"/>
    <s v="+998 608-979-4237"/>
    <s v="+998"/>
    <x v="0"/>
    <s v="Марк Яковлевич Корнилов"/>
    <s v="Марк Яковлевич Корнилов"/>
    <x v="1"/>
    <d v="2022-05-05T00:00:00"/>
    <n v="38"/>
    <s v="Марк"/>
    <s v="Яковлевич"/>
    <s v="Корнилов"/>
    <s v="Корнилов"/>
    <s v="Яковлевич"/>
    <x v="125"/>
  </r>
  <r>
    <n v="106"/>
    <s v="+380 086-392-5406"/>
    <s v="+380"/>
    <x v="3"/>
    <s v="Таисия Богдановна Якушева"/>
    <s v="Таисия Богдановна Якушева"/>
    <x v="0"/>
    <d v="2022-10-24T00:00:00"/>
    <n v="32"/>
    <s v="Таисия"/>
    <s v="Богдановна"/>
    <s v="Якушева"/>
    <s v="Якушева"/>
    <s v="Богдановна"/>
    <x v="108"/>
  </r>
  <r>
    <n v="65"/>
    <s v="+380 264-466-6372"/>
    <s v="+380"/>
    <x v="3"/>
    <s v="Самойлова Жанна Семеновна"/>
    <s v="Самойлова Жанна Семеновна"/>
    <x v="1"/>
    <d v="2022-03-03T00:00:00"/>
    <n v="40"/>
    <s v="Самойлова"/>
    <s v="Жанна"/>
    <s v="Семеновна"/>
    <s v="Самойлова"/>
    <s v="Семеновна"/>
    <x v="76"/>
  </r>
  <r>
    <n v="457"/>
    <s v="+992 644-743-9326"/>
    <s v="+992"/>
    <x v="4"/>
    <s v="Валерия Владимировна Медведева"/>
    <s v="Валерия Владимировна Медведева"/>
    <x v="1"/>
    <d v="2022-02-03T00:00:00"/>
    <n v="41"/>
    <s v="Валерия"/>
    <s v="Владимировна"/>
    <s v="Медведева"/>
    <s v="Медведева"/>
    <s v="Владимировна"/>
    <x v="126"/>
  </r>
  <r>
    <n v="255"/>
    <s v="+380 403-818-2198"/>
    <s v="+380"/>
    <x v="3"/>
    <s v="Филимон Ефимьевич Беляков"/>
    <s v="Филимон Ефимьевич Беляков"/>
    <x v="0"/>
    <d v="2022-08-20T00:00:00"/>
    <n v="34"/>
    <s v="Филимон"/>
    <s v="Ефимьевич"/>
    <s v="Беляков"/>
    <s v="Беляков"/>
    <s v="Ефимьевич"/>
    <x v="14"/>
  </r>
  <r>
    <n v="436"/>
    <s v="+7 613-538-5501"/>
    <s v="+76"/>
    <x v="2"/>
    <s v="Миронов Аверкий Зиновьевич"/>
    <s v="Миронов Аверкий Зиновьевич"/>
    <x v="1"/>
    <d v="2022-05-02T00:00:00"/>
    <n v="38"/>
    <s v="Миронов"/>
    <s v="Аверкий"/>
    <s v="Зиновьевич"/>
    <s v="Миронов"/>
    <s v="Зиновьевич"/>
    <x v="127"/>
  </r>
  <r>
    <n v="175"/>
    <s v="+7 670-667-8381"/>
    <s v="+76"/>
    <x v="2"/>
    <s v="Валерия Семеновна Потапова"/>
    <s v="Валерия Семеновна Потапова"/>
    <x v="1"/>
    <d v="2022-01-04T00:00:00"/>
    <n v="42"/>
    <s v="Валерия"/>
    <s v="Семеновна"/>
    <s v="Потапова"/>
    <s v="Потапова"/>
    <s v="Семеновна"/>
    <x v="126"/>
  </r>
  <r>
    <n v="274"/>
    <s v="+7 264-686-5607"/>
    <s v="+72"/>
    <x v="5"/>
    <s v="Сорокина Феврония Геннадьевна"/>
    <s v="Сорокина Феврония Геннадьевна"/>
    <x v="0"/>
    <d v="2022-02-15T00:00:00"/>
    <n v="40"/>
    <s v="Сорокина"/>
    <s v="Феврония"/>
    <s v="Геннадьевна"/>
    <s v="Сорокина"/>
    <s v="Геннадьевна"/>
    <x v="19"/>
  </r>
  <r>
    <n v="59"/>
    <s v="+7 535-345-7895"/>
    <s v="+75"/>
    <x v="5"/>
    <s v="Любовь Альбертовна Одинцова"/>
    <s v="Любовь Альбертовна Одинцова"/>
    <x v="0"/>
    <d v="2022-07-28T00:00:00"/>
    <n v="35"/>
    <s v="Любовь"/>
    <s v="Альбертовна"/>
    <s v="Одинцова"/>
    <s v="Одинцова"/>
    <s v="Альбертовна"/>
    <x v="7"/>
  </r>
  <r>
    <n v="411"/>
    <s v="+992 587-542-2147"/>
    <s v="+992"/>
    <x v="4"/>
    <s v="Спиридон Владленович Воронцов"/>
    <s v="Спиридон Владленович Воронцов"/>
    <x v="1"/>
    <d v="2022-04-22T00:00:00"/>
    <n v="38"/>
    <s v="Спиридон"/>
    <s v="Владленович"/>
    <s v="Воронцов"/>
    <s v="Воронцов"/>
    <s v="Владленович"/>
    <x v="114"/>
  </r>
  <r>
    <n v="259"/>
    <s v="+375 890-614-0667"/>
    <s v="+375"/>
    <x v="1"/>
    <s v="Алевтина Михайловна Зыкова"/>
    <s v="Алевтина Михайловна Зыкова"/>
    <x v="0"/>
    <d v="2022-05-26T00:00:00"/>
    <n v="37"/>
    <s v="Алевтина"/>
    <s v="Михайловна"/>
    <s v="Зыкова"/>
    <s v="Зыкова"/>
    <s v="Михайловна"/>
    <x v="128"/>
  </r>
  <r>
    <n v="337"/>
    <s v="+7 197-654-6044"/>
    <s v="+71"/>
    <x v="6"/>
    <s v="Максимова Евпраксия Ждановна"/>
    <s v="Максимова Евпраксия Ждановна"/>
    <x v="0"/>
    <d v="2022-11-10T00:00:00"/>
    <n v="31"/>
    <s v="Максимова"/>
    <s v="Евпраксия"/>
    <s v="Ждановна"/>
    <s v="Максимова"/>
    <s v="Ждановна"/>
    <x v="102"/>
  </r>
  <r>
    <n v="354"/>
    <s v="+998 777-844-5783"/>
    <s v="+998"/>
    <x v="0"/>
    <s v="Анжела Ивановна Григорьева"/>
    <s v="Анжела Ивановна Григорьева"/>
    <x v="1"/>
    <d v="2022-09-07T00:00:00"/>
    <n v="34"/>
    <s v="Анжела"/>
    <s v="Ивановна"/>
    <s v="Григорьева"/>
    <s v="Григорьева"/>
    <s v="Ивановна"/>
    <x v="40"/>
  </r>
  <r>
    <n v="329"/>
    <s v="+375 285-458-8961"/>
    <s v="+375"/>
    <x v="1"/>
    <s v="Маслова Агафья Юрьевна"/>
    <s v="Маслова Агафья Юрьевна"/>
    <x v="0"/>
    <d v="2022-04-02T00:00:00"/>
    <n v="39"/>
    <s v="Маслова"/>
    <s v="Агафья"/>
    <s v="Юрьевна"/>
    <s v="Маслова"/>
    <s v="Юрьевна"/>
    <x v="129"/>
  </r>
  <r>
    <n v="186"/>
    <s v="+375 389-470-8585"/>
    <s v="+375"/>
    <x v="1"/>
    <s v="Флорентин Демьянович Родионов"/>
    <s v="Флорентин Демьянович Родионов"/>
    <x v="1"/>
    <d v="2022-12-19T00:00:00"/>
    <n v="30"/>
    <s v="Флорентин"/>
    <s v="Демьянович"/>
    <s v="Родионов"/>
    <s v="Родионов"/>
    <s v="Демьянович"/>
    <x v="130"/>
  </r>
  <r>
    <n v="448"/>
    <s v="+7 984-361-4421"/>
    <s v="+79"/>
    <x v="5"/>
    <s v="Анжелика Валериевна Рожкова"/>
    <s v="Анжелика Валериевна Рожкова"/>
    <x v="1"/>
    <d v="2022-07-28T00:00:00"/>
    <n v="35"/>
    <s v="Анжелика"/>
    <s v="Валериевна"/>
    <s v="Рожкова"/>
    <s v="Рожкова"/>
    <s v="Валериевна"/>
    <x v="131"/>
  </r>
  <r>
    <n v="377"/>
    <s v="+998 643-985-0175"/>
    <s v="+998"/>
    <x v="0"/>
    <s v="Виктория Наумовна Никитина"/>
    <s v="Виктория Наумовна Никитина"/>
    <x v="1"/>
    <d v="2022-08-21T00:00:00"/>
    <n v="34"/>
    <s v="Виктория"/>
    <s v="Наумовна"/>
    <s v="Никитина"/>
    <s v="Никитина"/>
    <s v="Наумовна"/>
    <x v="132"/>
  </r>
  <r>
    <n v="316"/>
    <s v="+992 330-173-6947"/>
    <s v="+992"/>
    <x v="4"/>
    <s v="Брагина Полина Евгеньевна"/>
    <s v="Брагина Полина Евгеньевна"/>
    <x v="0"/>
    <d v="2022-08-14T00:00:00"/>
    <n v="34"/>
    <s v="Брагина"/>
    <s v="Полина"/>
    <s v="Евгеньевна"/>
    <s v="Брагина"/>
    <s v="Евгеньевна"/>
    <x v="28"/>
  </r>
  <r>
    <n v="322"/>
    <s v="+380 459-176-1508"/>
    <s v="+380"/>
    <x v="3"/>
    <s v="Суханова Алла Эльдаровна"/>
    <s v="Суханова Алла Эльдаровна"/>
    <x v="0"/>
    <d v="2022-11-21T00:00:00"/>
    <n v="31"/>
    <s v="Суханова"/>
    <s v="Алла"/>
    <s v="Эльдаровна"/>
    <s v="Суханова"/>
    <s v="Эльдаровна"/>
    <x v="133"/>
  </r>
  <r>
    <n v="62"/>
    <s v="+7 487-712-2137"/>
    <s v="+74"/>
    <x v="5"/>
    <s v="Юрий Августович Исаков"/>
    <s v="Юрий Августович Исаков"/>
    <x v="1"/>
    <d v="2022-04-20T00:00:00"/>
    <n v="38"/>
    <s v="Юрий"/>
    <s v="Августович"/>
    <s v="Исаков"/>
    <s v="Исаков"/>
    <s v="Августович"/>
    <x v="134"/>
  </r>
  <r>
    <n v="295"/>
    <s v="+7 616-701-4879"/>
    <s v="+76"/>
    <x v="2"/>
    <s v="Конон Валентинович Владимиров"/>
    <s v="Конон Валентинович Владимиров"/>
    <x v="1"/>
    <d v="2022-01-27T00:00:00"/>
    <n v="41"/>
    <s v="Конон"/>
    <s v="Валентинович"/>
    <s v="Владимиров"/>
    <s v="Владимиров"/>
    <s v="Валентинович"/>
    <x v="135"/>
  </r>
  <r>
    <n v="235"/>
    <s v="+998 766-764-4076"/>
    <s v="+998"/>
    <x v="0"/>
    <s v="Елисей Игнатович Лобанов"/>
    <s v="Елисей Игнатович Лобанов"/>
    <x v="1"/>
    <d v="2022-03-15T00:00:00"/>
    <n v="39"/>
    <s v="Елисей"/>
    <s v="Игнатович"/>
    <s v="Лобанов"/>
    <s v="Лобанов"/>
    <s v="Игнатович"/>
    <x v="136"/>
  </r>
  <r>
    <n v="156"/>
    <s v="+380 270-120-1119"/>
    <s v="+380"/>
    <x v="3"/>
    <s v="Белов Симон Иосипович"/>
    <s v="Белов Симон Иосипович"/>
    <x v="0"/>
    <d v="2022-12-10T00:00:00"/>
    <n v="30"/>
    <s v="Белов"/>
    <s v="Симон"/>
    <s v="Иосипович"/>
    <s v="Белов"/>
    <s v="Иосипович"/>
    <x v="137"/>
  </r>
  <r>
    <n v="327"/>
    <s v="+992 257-520-2828"/>
    <s v="+992"/>
    <x v="4"/>
    <s v="Рожкова Маргарита Артемовна"/>
    <s v="Рожкова Маргарита Артемовна"/>
    <x v="1"/>
    <d v="2022-01-04T00:00:00"/>
    <n v="42"/>
    <s v="Рожкова"/>
    <s v="Маргарита"/>
    <s v="Артемовна"/>
    <s v="Рожкова"/>
    <s v="Артемовна"/>
    <x v="94"/>
  </r>
  <r>
    <n v="275"/>
    <s v="+992 403-930-8580"/>
    <s v="+992"/>
    <x v="4"/>
    <s v="Андрон Валерьевич Морозов"/>
    <s v="Андрон Валерьевич Морозов"/>
    <x v="1"/>
    <d v="2022-03-31T00:00:00"/>
    <n v="39"/>
    <s v="Андрон"/>
    <s v="Валерьевич"/>
    <s v="Морозов"/>
    <s v="Морозов"/>
    <s v="Валерьевич"/>
    <x v="138"/>
  </r>
  <r>
    <n v="177"/>
    <s v="+992 672-498-6349"/>
    <s v="+992"/>
    <x v="4"/>
    <s v="Иванна Захаровна Сергеева"/>
    <s v="Иванна Захаровна Сергеева"/>
    <x v="1"/>
    <d v="2022-10-23T00:00:00"/>
    <n v="32"/>
    <s v="Иванна"/>
    <s v="Захаровна"/>
    <s v="Сергеева"/>
    <s v="Сергеева"/>
    <s v="Захаровна"/>
    <x v="55"/>
  </r>
  <r>
    <n v="181"/>
    <s v="+380 921-086-4453"/>
    <s v="+380"/>
    <x v="3"/>
    <s v="Русаков Модест Захарьевич"/>
    <s v="Русаков Модест Захарьевич"/>
    <x v="0"/>
    <d v="2022-01-07T00:00:00"/>
    <n v="42"/>
    <s v="Русаков"/>
    <s v="Модест"/>
    <s v="Захарьевич"/>
    <s v="Русаков"/>
    <s v="Захарьевич"/>
    <x v="139"/>
  </r>
  <r>
    <n v="478"/>
    <s v="+380 260-756-9533"/>
    <s v="+380"/>
    <x v="3"/>
    <s v="Шарова Екатерина Леоновна"/>
    <s v="Шарова Екатерина Леоновна"/>
    <x v="1"/>
    <d v="2022-06-14T00:00:00"/>
    <n v="36"/>
    <s v="Шарова"/>
    <s v="Екатерина"/>
    <s v="Леоновна"/>
    <s v="Шарова"/>
    <s v="Леоновна"/>
    <x v="140"/>
  </r>
  <r>
    <n v="429"/>
    <s v="+992 266-513-0456"/>
    <s v="+992"/>
    <x v="4"/>
    <s v="Цветков Лука Витальевич"/>
    <s v="Цветков Лука Витальевич"/>
    <x v="0"/>
    <d v="2022-03-05T00:00:00"/>
    <n v="40"/>
    <s v="Цветков"/>
    <s v="Лука"/>
    <s v="Витальевич"/>
    <s v="Цветков"/>
    <s v="Витальевич"/>
    <x v="86"/>
  </r>
  <r>
    <n v="431"/>
    <s v="+7 869-111-2094"/>
    <s v="+78"/>
    <x v="6"/>
    <s v="Мясников Зосима Якубович"/>
    <s v="Мясников Зосима Якубович"/>
    <x v="1"/>
    <d v="2022-03-03T00:00:00"/>
    <n v="40"/>
    <s v="Мясников"/>
    <s v="Зосима"/>
    <s v="Якубович"/>
    <s v="Мясников"/>
    <s v="Якубович"/>
    <x v="141"/>
  </r>
  <r>
    <n v="147"/>
    <s v="+7 412-542-8365"/>
    <s v="+74"/>
    <x v="5"/>
    <s v="Бирюкова Агафья Артемовна"/>
    <s v="Бирюкова Агафья Артемовна"/>
    <x v="0"/>
    <d v="2022-09-23T00:00:00"/>
    <n v="33"/>
    <s v="Бирюкова"/>
    <s v="Агафья"/>
    <s v="Артемовна"/>
    <s v="Бирюкова"/>
    <s v="Артемовна"/>
    <x v="129"/>
  </r>
  <r>
    <n v="312"/>
    <s v="+7 844-239-9142"/>
    <s v="+78"/>
    <x v="6"/>
    <s v="Савельев Климент Гурьевич"/>
    <s v="Савельев Климент Гурьевич"/>
    <x v="0"/>
    <d v="2022-11-21T00:00:00"/>
    <n v="31"/>
    <s v="Савельев"/>
    <s v="Климент"/>
    <s v="Гурьевич"/>
    <s v="Савельев"/>
    <s v="Гурьевич"/>
    <x v="142"/>
  </r>
  <r>
    <n v="41"/>
    <s v="+7 661-552-6669"/>
    <s v="+76"/>
    <x v="2"/>
    <s v="Волкова Валентина Николаевна"/>
    <s v="Волкова Валентина Николаевна"/>
    <x v="0"/>
    <d v="2022-10-08T00:00:00"/>
    <n v="32"/>
    <s v="Волкова"/>
    <s v="Валентина"/>
    <s v="Николаевна"/>
    <s v="Волкова"/>
    <s v="Николаевна"/>
    <x v="46"/>
  </r>
  <r>
    <n v="389"/>
    <s v="+7 524-093-8464"/>
    <s v="+75"/>
    <x v="5"/>
    <s v="Автоном Терентьевич Филиппов"/>
    <s v="Автоном Терентьевич Филиппов"/>
    <x v="0"/>
    <d v="2022-11-11T00:00:00"/>
    <n v="31"/>
    <s v="Автоном"/>
    <s v="Терентьевич"/>
    <s v="Филиппов"/>
    <s v="Филиппов"/>
    <s v="Терентьевич"/>
    <x v="21"/>
  </r>
  <r>
    <n v="249"/>
    <s v="+7 974-088-4889"/>
    <s v="+79"/>
    <x v="5"/>
    <s v="Абрамов Адриан Фролович"/>
    <s v="Абрамов Адриан Фролович"/>
    <x v="0"/>
    <d v="2022-08-08T00:00:00"/>
    <n v="34"/>
    <s v="Абрамов"/>
    <s v="Адриан"/>
    <s v="Фролович"/>
    <s v="Абрамов"/>
    <s v="Фролович"/>
    <x v="143"/>
  </r>
  <r>
    <n v="168"/>
    <s v="+998 113-461-2855"/>
    <s v="+998"/>
    <x v="0"/>
    <s v="Самсонов Борислав Фролович"/>
    <s v="Самсонов Борислав Фролович"/>
    <x v="0"/>
    <d v="2022-05-25T00:00:00"/>
    <n v="37"/>
    <s v="Самсонов"/>
    <s v="Борислав"/>
    <s v="Фролович"/>
    <s v="Самсонов"/>
    <s v="Фролович"/>
    <x v="144"/>
  </r>
  <r>
    <n v="121"/>
    <s v="+7 925-005-3361"/>
    <s v="+79"/>
    <x v="5"/>
    <s v="Сысоева Светлана Захаровна"/>
    <s v="Сысоева Светлана Захаровна"/>
    <x v="0"/>
    <d v="2022-07-21T00:00:00"/>
    <n v="35"/>
    <s v="Сысоева"/>
    <s v="Светлана"/>
    <s v="Захаровна"/>
    <s v="Сысоева"/>
    <s v="Захаровна"/>
    <x v="145"/>
  </r>
  <r>
    <n v="405"/>
    <s v="+380 524-191-7258"/>
    <s v="+380"/>
    <x v="3"/>
    <s v="Ия Робертовна Белова"/>
    <s v="Ия Робертовна Белова"/>
    <x v="1"/>
    <d v="2022-08-25T00:00:00"/>
    <n v="34"/>
    <s v="Ия"/>
    <s v="Робертовна"/>
    <s v="Белова"/>
    <s v="Белова"/>
    <s v="Робертовна"/>
    <x v="42"/>
  </r>
  <r>
    <n v="376"/>
    <s v="+375 690-843-0501"/>
    <s v="+375"/>
    <x v="1"/>
    <s v="Лукин Борис Власович"/>
    <s v="Лукин Борис Власович"/>
    <x v="0"/>
    <d v="2022-06-18T00:00:00"/>
    <n v="36"/>
    <s v="Лукин"/>
    <s v="Борис"/>
    <s v="Власович"/>
    <s v="Лукин"/>
    <s v="Власович"/>
    <x v="146"/>
  </r>
  <r>
    <n v="489"/>
    <s v="+7 778-043-0691"/>
    <s v="+77"/>
    <x v="2"/>
    <s v="Никанор Феодосьевич Воронов"/>
    <s v="Никанор Феодосьевич Воронов"/>
    <x v="0"/>
    <d v="2022-01-26T00:00:00"/>
    <n v="41"/>
    <s v="Никанор"/>
    <s v="Феодосьевич"/>
    <s v="Воронов"/>
    <s v="Воронов"/>
    <s v="Феодосьевич"/>
    <x v="147"/>
  </r>
  <r>
    <n v="483"/>
    <s v="+7 319-073-7259"/>
    <s v="+73"/>
    <x v="5"/>
    <s v="Александр Архипович Гущин"/>
    <s v="Александр Архипович Гущин"/>
    <x v="0"/>
    <d v="2022-10-21T00:00:00"/>
    <n v="32"/>
    <s v="Александр"/>
    <s v="Архипович"/>
    <s v="Гущин"/>
    <s v="Гущин"/>
    <s v="Архипович"/>
    <x v="148"/>
  </r>
  <r>
    <n v="107"/>
    <s v="+992 943-140-9489"/>
    <s v="+992"/>
    <x v="4"/>
    <s v="Большаков Антип Тихонович"/>
    <s v="Большаков Антип Тихонович"/>
    <x v="1"/>
    <d v="2022-07-02T00:00:00"/>
    <n v="36"/>
    <s v="Большаков"/>
    <s v="Антип"/>
    <s v="Тихонович"/>
    <s v="Большаков"/>
    <s v="Тихонович"/>
    <x v="67"/>
  </r>
  <r>
    <n v="51"/>
    <s v="+998 154-674-1649"/>
    <s v="+998"/>
    <x v="0"/>
    <s v="Костина Жанна Рубеновна"/>
    <s v="Костина Жанна Рубеновна"/>
    <x v="1"/>
    <d v="2022-02-13T00:00:00"/>
    <n v="40"/>
    <s v="Костина"/>
    <s v="Жанна"/>
    <s v="Рубеновна"/>
    <s v="Костина"/>
    <s v="Рубеновна"/>
    <x v="76"/>
  </r>
  <r>
    <n v="9"/>
    <s v="+992 442-185-5422"/>
    <s v="+992"/>
    <x v="4"/>
    <s v="Устинов Милан Архипович"/>
    <s v="Устинов Милан Архипович"/>
    <x v="0"/>
    <d v="2022-12-05T00:00:00"/>
    <n v="31"/>
    <s v="Устинов"/>
    <s v="Милан"/>
    <s v="Архипович"/>
    <s v="Устинов"/>
    <s v="Архипович"/>
    <x v="149"/>
  </r>
  <r>
    <n v="456"/>
    <s v="+7 584-823-9648"/>
    <s v="+75"/>
    <x v="5"/>
    <s v="Муравьева Алла Петровна"/>
    <s v="Муравьева Алла Петровна"/>
    <x v="0"/>
    <d v="2022-02-26T00:00:00"/>
    <n v="40"/>
    <s v="Муравьева"/>
    <s v="Алла"/>
    <s v="Петровна"/>
    <s v="Муравьева"/>
    <s v="Петровна"/>
    <x v="133"/>
  </r>
  <r>
    <n v="110"/>
    <s v="+998 838-480-9390"/>
    <s v="+998"/>
    <x v="0"/>
    <s v="Давыд Фёдорович Белоусов"/>
    <s v="Давыд Фёдорович Белоусов"/>
    <x v="1"/>
    <d v="2022-01-19T00:00:00"/>
    <n v="41"/>
    <s v="Давыд"/>
    <s v="Фёдорович"/>
    <s v="Белоусов"/>
    <s v="Белоусов"/>
    <s v="Фёдорович"/>
    <x v="150"/>
  </r>
  <r>
    <n v="216"/>
    <s v="+992 638-430-8419"/>
    <s v="+992"/>
    <x v="4"/>
    <s v="Никонов Софон Авдеевич"/>
    <s v="Никонов Софон Авдеевич"/>
    <x v="1"/>
    <d v="2022-04-04T00:00:00"/>
    <n v="39"/>
    <s v="Никонов"/>
    <s v="Софон"/>
    <s v="Авдеевич"/>
    <s v="Никонов"/>
    <s v="Авдеевич"/>
    <x v="81"/>
  </r>
  <r>
    <n v="77"/>
    <s v="+7 296-302-4718"/>
    <s v="+72"/>
    <x v="5"/>
    <s v="Фокин Глеб Елизарович"/>
    <s v="Фокин Глеб Елизарович"/>
    <x v="1"/>
    <d v="2022-03-24T00:00:00"/>
    <n v="39"/>
    <s v="Фокин"/>
    <s v="Глеб"/>
    <s v="Елизарович"/>
    <s v="Фокин"/>
    <s v="Елизарович"/>
    <x v="151"/>
  </r>
  <r>
    <n v="192"/>
    <s v="+7 572-970-7703"/>
    <s v="+75"/>
    <x v="5"/>
    <s v="Устинов Евграф Исидорович"/>
    <s v="Устинов Евграф Исидорович"/>
    <x v="0"/>
    <d v="2022-01-11T00:00:00"/>
    <n v="41"/>
    <s v="Устинов"/>
    <s v="Евграф"/>
    <s v="Исидорович"/>
    <s v="Устинов"/>
    <s v="Исидорович"/>
    <x v="152"/>
  </r>
  <r>
    <n v="308"/>
    <s v="+375 958-521-7488"/>
    <s v="+375"/>
    <x v="1"/>
    <s v="Ирина Анатольевна Васильева"/>
    <s v="Ирина Анатольевна Васильева"/>
    <x v="0"/>
    <d v="2022-01-01T00:00:00"/>
    <n v="42"/>
    <s v="Ирина"/>
    <s v="Анатольевна"/>
    <s v="Васильева"/>
    <s v="Васильева"/>
    <s v="Анатольевна"/>
    <x v="4"/>
  </r>
  <r>
    <n v="455"/>
    <s v="+380 315-815-3268"/>
    <s v="+380"/>
    <x v="3"/>
    <s v="Герман Арсеньевич Калинин"/>
    <s v="Герман Арсеньевич Калинин"/>
    <x v="0"/>
    <d v="2022-09-16T00:00:00"/>
    <n v="33"/>
    <s v="Герман"/>
    <s v="Арсеньевич"/>
    <s v="Калинин"/>
    <s v="Калинин"/>
    <s v="Арсеньевич"/>
    <x v="153"/>
  </r>
  <r>
    <n v="480"/>
    <s v="+998 697-530-0958"/>
    <s v="+998"/>
    <x v="0"/>
    <s v="Юлия Кузьминична Капустина"/>
    <s v="Юлия Кузьминична Капустина"/>
    <x v="0"/>
    <d v="2022-01-07T00:00:00"/>
    <n v="42"/>
    <s v="Юлия"/>
    <s v="Кузьминична"/>
    <s v="Капустина"/>
    <s v="Капустина"/>
    <s v="Кузьминична"/>
    <x v="12"/>
  </r>
  <r>
    <n v="203"/>
    <s v="+7 466-253-9021"/>
    <s v="+74"/>
    <x v="5"/>
    <s v="Суханов Станислав Архипович"/>
    <s v="Суханов Станислав Архипович"/>
    <x v="1"/>
    <d v="2022-05-04T00:00:00"/>
    <n v="38"/>
    <s v="Суханов"/>
    <s v="Станислав"/>
    <s v="Архипович"/>
    <s v="Суханов"/>
    <s v="Архипович"/>
    <x v="154"/>
  </r>
  <r>
    <n v="21"/>
    <s v="+375 299-252-6550"/>
    <s v="+375"/>
    <x v="1"/>
    <s v="Никита Венедиктович Третьяков"/>
    <s v="Никита Венедиктович Третьяков"/>
    <x v="0"/>
    <d v="2022-11-16T00:00:00"/>
    <n v="31"/>
    <s v="Никита"/>
    <s v="Венедиктович"/>
    <s v="Третьяков"/>
    <s v="Третьяков"/>
    <s v="Венедиктович"/>
    <x v="155"/>
  </r>
  <r>
    <n v="302"/>
    <s v="+7 449-357-2065"/>
    <s v="+74"/>
    <x v="5"/>
    <s v="Журавлева Александра Валентиновна"/>
    <s v="Журавлева Александра Валентиновна"/>
    <x v="1"/>
    <d v="2022-10-25T00:00:00"/>
    <n v="32"/>
    <s v="Журавлева"/>
    <s v="Александра"/>
    <s v="Валентиновна"/>
    <s v="Журавлева"/>
    <s v="Валентиновна"/>
    <x v="3"/>
  </r>
  <r>
    <n v="341"/>
    <s v="+7 456-978-0873"/>
    <s v="+74"/>
    <x v="5"/>
    <s v="Алевтина Архиповна Ефимова"/>
    <s v="Алевтина Архиповна Ефимова"/>
    <x v="1"/>
    <d v="2022-06-12T00:00:00"/>
    <n v="36"/>
    <s v="Алевтина"/>
    <s v="Архиповна"/>
    <s v="Ефимова"/>
    <s v="Ефимова"/>
    <s v="Архиповна"/>
    <x v="128"/>
  </r>
  <r>
    <n v="463"/>
    <s v="+380 286-003-5332"/>
    <s v="+380"/>
    <x v="3"/>
    <s v="Вероника Руслановна Ефремова"/>
    <s v="Вероника Руслановна Ефремова"/>
    <x v="1"/>
    <d v="2022-11-04T00:00:00"/>
    <n v="32"/>
    <s v="Вероника"/>
    <s v="Руслановна"/>
    <s v="Ефремова"/>
    <s v="Ефремова"/>
    <s v="Руслановна"/>
    <x v="16"/>
  </r>
  <r>
    <n v="421"/>
    <s v="+7 362-778-4019"/>
    <s v="+73"/>
    <x v="5"/>
    <s v="Красильников Павел Ермилович"/>
    <s v="Красильников Павел Ермилович"/>
    <x v="1"/>
    <d v="2022-02-28T00:00:00"/>
    <n v="40"/>
    <s v="Красильников"/>
    <s v="Павел"/>
    <s v="Ермилович"/>
    <s v="Красильников"/>
    <s v="Ермилович"/>
    <x v="106"/>
  </r>
  <r>
    <n v="86"/>
    <s v="+998 169-477-8408"/>
    <s v="+998"/>
    <x v="0"/>
    <s v="Гуляева Раиса Кузьминична"/>
    <s v="Гуляева Раиса Кузьминична"/>
    <x v="0"/>
    <d v="2022-05-11T00:00:00"/>
    <n v="37"/>
    <s v="Гуляева"/>
    <s v="Раиса"/>
    <s v="Кузьминична"/>
    <s v="Гуляева"/>
    <s v="Кузьминична"/>
    <x v="90"/>
  </r>
  <r>
    <n v="319"/>
    <s v="+998 213-223-6638"/>
    <s v="+998"/>
    <x v="0"/>
    <s v="Маркова Василиса Юрьевна"/>
    <s v="Маркова Василиса Юрьевна"/>
    <x v="0"/>
    <d v="2022-04-23T00:00:00"/>
    <n v="38"/>
    <s v="Маркова"/>
    <s v="Василиса"/>
    <s v="Юрьевна"/>
    <s v="Маркова"/>
    <s v="Юрьевна"/>
    <x v="48"/>
  </r>
  <r>
    <n v="290"/>
    <s v="+7 244-331-6219"/>
    <s v="+72"/>
    <x v="5"/>
    <s v="Николай Гавриилович Савин"/>
    <s v="Николай Гавриилович Савин"/>
    <x v="0"/>
    <d v="2022-08-04T00:00:00"/>
    <n v="35"/>
    <s v="Николай"/>
    <s v="Гавриилович"/>
    <s v="Савин"/>
    <s v="Савин"/>
    <s v="Гавриилович"/>
    <x v="156"/>
  </r>
  <r>
    <n v="13"/>
    <s v="+7 782-443-4000"/>
    <s v="+77"/>
    <x v="2"/>
    <s v="Максимова Елена Валериевна"/>
    <s v="Максимова Елена Валериевна"/>
    <x v="1"/>
    <d v="2022-06-12T00:00:00"/>
    <n v="36"/>
    <s v="Максимова"/>
    <s v="Елена"/>
    <s v="Валериевна"/>
    <s v="Максимова"/>
    <s v="Валериевна"/>
    <x v="157"/>
  </r>
  <r>
    <n v="453"/>
    <s v="+7 648-807-1917"/>
    <s v="+76"/>
    <x v="2"/>
    <s v="Никифоров Богдан Харитонович"/>
    <s v="Никифоров Богдан Харитонович"/>
    <x v="0"/>
    <d v="2022-03-15T00:00:00"/>
    <n v="39"/>
    <s v="Никифоров"/>
    <s v="Богдан"/>
    <s v="Харитонович"/>
    <s v="Никифоров"/>
    <s v="Харитонович"/>
    <x v="158"/>
  </r>
  <r>
    <n v="120"/>
    <s v="+7 225-063-9920"/>
    <s v="+72"/>
    <x v="5"/>
    <s v="Велимир Игоревич Макаров"/>
    <s v="Велимир Игоревич Макаров"/>
    <x v="0"/>
    <d v="2022-05-10T00:00:00"/>
    <n v="37"/>
    <s v="Велимир"/>
    <s v="Игоревич"/>
    <s v="Макаров"/>
    <s v="Макаров"/>
    <s v="Игоревич"/>
    <x v="159"/>
  </r>
  <r>
    <n v="292"/>
    <s v="+7 421-153-6302"/>
    <s v="+74"/>
    <x v="5"/>
    <s v="Тимофеев Аполлинарий Фомич"/>
    <s v="Тимофеев Аполлинарий Фомич"/>
    <x v="1"/>
    <d v="2022-02-16T00:00:00"/>
    <n v="40"/>
    <s v="Тимофеев"/>
    <s v="Аполлинарий"/>
    <s v="Фомич"/>
    <s v="Тимофеев"/>
    <s v="Фомич"/>
    <x v="160"/>
  </r>
  <r>
    <n v="1"/>
    <s v="+7 945-211-9429"/>
    <s v="+79"/>
    <x v="5"/>
    <s v="Потап Егорович Лапин"/>
    <s v="Потап Егорович Лапин"/>
    <x v="0"/>
    <d v="2022-01-24T00:00:00"/>
    <n v="41"/>
    <s v="Потап"/>
    <s v="Егорович"/>
    <s v="Лапин"/>
    <s v="Лапин"/>
    <s v="Егорович"/>
    <x v="161"/>
  </r>
  <r>
    <n v="98"/>
    <s v="+7 379-140-2865"/>
    <s v="+73"/>
    <x v="5"/>
    <s v="Никита Виленович Степанов"/>
    <s v="Никита Виленович Степанов"/>
    <x v="0"/>
    <d v="2022-03-17T00:00:00"/>
    <n v="39"/>
    <s v="Никита"/>
    <s v="Виленович"/>
    <s v="Степанов"/>
    <s v="Степанов"/>
    <s v="Виленович"/>
    <x v="155"/>
  </r>
  <r>
    <n v="226"/>
    <s v="+7 685-361-2926"/>
    <s v="+76"/>
    <x v="2"/>
    <s v="Агап Валерьевич Логинов"/>
    <s v="Агап Валерьевич Логинов"/>
    <x v="0"/>
    <d v="2022-05-21T00:00:00"/>
    <n v="37"/>
    <s v="Агап"/>
    <s v="Валерьевич"/>
    <s v="Логинов"/>
    <s v="Логинов"/>
    <s v="Валерьевич"/>
    <x v="162"/>
  </r>
  <r>
    <n v="296"/>
    <s v="+998 997-462-0828"/>
    <s v="+998"/>
    <x v="0"/>
    <s v="Исакова Людмила Олеговна"/>
    <s v="Исакова Людмила Олеговна"/>
    <x v="1"/>
    <d v="2022-07-16T00:00:00"/>
    <n v="35"/>
    <s v="Исакова"/>
    <s v="Людмила"/>
    <s v="Олеговна"/>
    <s v="Исакова"/>
    <s v="Олеговна"/>
    <x v="163"/>
  </r>
  <r>
    <n v="29"/>
    <s v="+7 028-813-4020"/>
    <s v="+70"/>
    <x v="2"/>
    <s v="Вишняков Ярослав Анатольевич"/>
    <s v="Вишняков Ярослав Анатольевич"/>
    <x v="0"/>
    <d v="2022-05-23T00:00:00"/>
    <n v="37"/>
    <s v="Вишняков"/>
    <s v="Ярослав"/>
    <s v="Анатольевич"/>
    <s v="Вишняков"/>
    <s v="Анатольевич"/>
    <x v="164"/>
  </r>
  <r>
    <n v="297"/>
    <s v="+380 802-906-1048"/>
    <s v="+380"/>
    <x v="3"/>
    <s v="Нестеров Чеслав Аверьянович"/>
    <s v="Нестеров Чеслав Аверьянович"/>
    <x v="1"/>
    <d v="2022-04-15T00:00:00"/>
    <n v="38"/>
    <s v="Нестеров"/>
    <s v="Чеслав"/>
    <s v="Аверьянович"/>
    <s v="Нестеров"/>
    <s v="Аверьянович"/>
    <x v="23"/>
  </r>
  <r>
    <n v="497"/>
    <s v="+998 247-862-3690"/>
    <s v="+998"/>
    <x v="0"/>
    <s v="Валерьян Федосеевич Цветков"/>
    <s v="Валерьян Федосеевич Цветков"/>
    <x v="1"/>
    <d v="2022-09-22T00:00:00"/>
    <n v="33"/>
    <s v="Валерьян"/>
    <s v="Федосеевич"/>
    <s v="Цветков"/>
    <s v="Цветков"/>
    <s v="Федосеевич"/>
    <x v="96"/>
  </r>
  <r>
    <n v="191"/>
    <s v="+380 728-449-1745"/>
    <s v="+380"/>
    <x v="3"/>
    <s v="Матвей Адамович Богданов"/>
    <s v="Матвей Адамович Богданов"/>
    <x v="0"/>
    <d v="2022-11-01T00:00:00"/>
    <n v="32"/>
    <s v="Матвей"/>
    <s v="Адамович"/>
    <s v="Богданов"/>
    <s v="Богданов"/>
    <s v="Адамович"/>
    <x v="165"/>
  </r>
  <r>
    <n v="58"/>
    <s v="+375 524-220-8374"/>
    <s v="+375"/>
    <x v="1"/>
    <s v="Владимирова Алина Феликсовна"/>
    <s v="Владимирова Алина Феликсовна"/>
    <x v="1"/>
    <d v="2022-03-08T00:00:00"/>
    <n v="39"/>
    <s v="Владимирова"/>
    <s v="Алина"/>
    <s v="Феликсовна"/>
    <s v="Владимирова"/>
    <s v="Феликсовна"/>
    <x v="50"/>
  </r>
  <r>
    <n v="446"/>
    <s v="+992 028-876-8250"/>
    <s v="+992"/>
    <x v="4"/>
    <s v="Лора Вадимовна Турова"/>
    <s v="Лора Вадимовна Турова"/>
    <x v="0"/>
    <d v="2022-04-20T00:00:00"/>
    <n v="38"/>
    <s v="Лора"/>
    <s v="Вадимовна"/>
    <s v="Турова"/>
    <s v="Турова"/>
    <s v="Вадимовна"/>
    <x v="37"/>
  </r>
  <r>
    <n v="117"/>
    <s v="+380 280-785-9631"/>
    <s v="+380"/>
    <x v="3"/>
    <s v="Мирон Давидович Горбачев"/>
    <s v="Мирон Давидович Горбачев"/>
    <x v="0"/>
    <d v="2022-05-25T00:00:00"/>
    <n v="37"/>
    <s v="Мирон"/>
    <s v="Давидович"/>
    <s v="Горбачев"/>
    <s v="Горбачев"/>
    <s v="Давидович"/>
    <x v="166"/>
  </r>
  <r>
    <n v="187"/>
    <s v="+7 304-758-2488"/>
    <s v="+73"/>
    <x v="5"/>
    <s v="Юлия Геннадиевна Белякова"/>
    <s v="Юлия Геннадиевна Белякова"/>
    <x v="0"/>
    <d v="2022-10-14T00:00:00"/>
    <n v="32"/>
    <s v="Юлия"/>
    <s v="Геннадиевна"/>
    <s v="Белякова"/>
    <s v="Белякова"/>
    <s v="Геннадиевна"/>
    <x v="12"/>
  </r>
  <r>
    <n v="231"/>
    <s v="+7 212-350-2928"/>
    <s v="+72"/>
    <x v="5"/>
    <s v="Ермаков Ярослав Тихонович"/>
    <s v="Ермаков Ярослав Тихонович"/>
    <x v="1"/>
    <d v="2022-07-10T00:00:00"/>
    <n v="35"/>
    <s v="Ермаков"/>
    <s v="Ярослав"/>
    <s v="Тихонович"/>
    <s v="Ермаков"/>
    <s v="Тихонович"/>
    <x v="164"/>
  </r>
  <r>
    <n v="265"/>
    <s v="+998 438-329-1521"/>
    <s v="+998"/>
    <x v="0"/>
    <s v="Баранов Эраст Терентьевич"/>
    <s v="Баранов Эраст Терентьевич"/>
    <x v="1"/>
    <d v="2022-07-14T00:00:00"/>
    <n v="35"/>
    <s v="Баранов"/>
    <s v="Эраст"/>
    <s v="Терентьевич"/>
    <s v="Баранов"/>
    <s v="Терентьевич"/>
    <x v="167"/>
  </r>
  <r>
    <n v="391"/>
    <s v="+992 638-653-7931"/>
    <s v="+992"/>
    <x v="4"/>
    <s v="Вероника Геннадьевна Воронова"/>
    <s v="Вероника Геннадьевна Воронова"/>
    <x v="0"/>
    <d v="2022-04-24T00:00:00"/>
    <n v="38"/>
    <s v="Вероника"/>
    <s v="Геннадьевна"/>
    <s v="Воронова"/>
    <s v="Воронова"/>
    <s v="Геннадьевна"/>
    <x v="16"/>
  </r>
  <r>
    <n v="355"/>
    <s v="+7 181-999-1398"/>
    <s v="+71"/>
    <x v="6"/>
    <s v="Назарова Ия Ивановна"/>
    <s v="Назарова Ия Ивановна"/>
    <x v="1"/>
    <d v="2022-03-11T00:00:00"/>
    <n v="39"/>
    <s v="Назарова"/>
    <s v="Ия"/>
    <s v="Ивановна"/>
    <s v="Назарова"/>
    <s v="Ивановна"/>
    <x v="42"/>
  </r>
  <r>
    <n v="277"/>
    <s v="+7 052-743-8708"/>
    <s v="+70"/>
    <x v="2"/>
    <s v="Любомир Архипович Пономарев"/>
    <s v="Любомир Архипович Пономарев"/>
    <x v="0"/>
    <d v="2022-07-08T00:00:00"/>
    <n v="35"/>
    <s v="Любомир"/>
    <s v="Архипович"/>
    <s v="Пономарев"/>
    <s v="Пономарев"/>
    <s v="Архипович"/>
    <x v="93"/>
  </r>
  <r>
    <n v="104"/>
    <s v="+998 583-835-9258"/>
    <s v="+998"/>
    <x v="0"/>
    <s v="Елизавета Яковлевна Лапина"/>
    <s v="Елизавета Яковлевна Лапина"/>
    <x v="1"/>
    <d v="2022-07-30T00:00:00"/>
    <n v="35"/>
    <s v="Елизавета"/>
    <s v="Яковлевна"/>
    <s v="Лапина"/>
    <s v="Лапина"/>
    <s v="Яковлевна"/>
    <x v="70"/>
  </r>
  <r>
    <n v="109"/>
    <s v="+380 249-840-3292"/>
    <s v="+380"/>
    <x v="3"/>
    <s v="Гурьева Людмила Владимировна"/>
    <s v="Гурьева Людмила Владимировна"/>
    <x v="0"/>
    <d v="2022-06-20T00:00:00"/>
    <n v="36"/>
    <s v="Гурьева"/>
    <s v="Людмила"/>
    <s v="Владимировна"/>
    <s v="Гурьева"/>
    <s v="Владимировна"/>
    <x v="163"/>
  </r>
  <r>
    <n v="369"/>
    <s v="+7 894-629-6946"/>
    <s v="+78"/>
    <x v="6"/>
    <s v="Фёкла Натановна Дементьева"/>
    <s v="Фёкла Натановна Дементьева"/>
    <x v="0"/>
    <d v="2022-04-27T00:00:00"/>
    <n v="38"/>
    <s v="Фёкла"/>
    <s v="Натановна"/>
    <s v="Дементьева"/>
    <s v="Дементьева"/>
    <s v="Натановна"/>
    <x v="91"/>
  </r>
  <r>
    <n v="78"/>
    <s v="+380 119-291-6424"/>
    <s v="+380"/>
    <x v="3"/>
    <s v="Маслова Иванна Макаровна"/>
    <s v="Маслова Иванна Макаровна"/>
    <x v="0"/>
    <d v="2022-04-07T00:00:00"/>
    <n v="39"/>
    <s v="Маслова"/>
    <s v="Иванна"/>
    <s v="Макаровна"/>
    <s v="Маслова"/>
    <s v="Макаровна"/>
    <x v="55"/>
  </r>
  <r>
    <n v="66"/>
    <s v="+7 629-137-1639"/>
    <s v="+76"/>
    <x v="2"/>
    <s v="Клавдия Богдановна Ковалева"/>
    <s v="Клавдия Богдановна Ковалева"/>
    <x v="1"/>
    <d v="2022-08-04T00:00:00"/>
    <n v="35"/>
    <s v="Клавдия"/>
    <s v="Богдановна"/>
    <s v="Ковалева"/>
    <s v="Ковалева"/>
    <s v="Богдановна"/>
    <x v="168"/>
  </r>
  <r>
    <n v="261"/>
    <s v="+7 560-711-8976"/>
    <s v="+75"/>
    <x v="5"/>
    <s v="Евсеев Ратмир Артемьевич"/>
    <s v="Евсеев Ратмир Артемьевич"/>
    <x v="0"/>
    <d v="2022-10-14T00:00:00"/>
    <n v="32"/>
    <s v="Евсеев"/>
    <s v="Ратмир"/>
    <s v="Артемьевич"/>
    <s v="Евсеев"/>
    <s v="Артемьевич"/>
    <x v="169"/>
  </r>
  <r>
    <n v="307"/>
    <s v="+375 881-217-3017"/>
    <s v="+375"/>
    <x v="1"/>
    <s v="Клавдия Константиновна Хохлова"/>
    <s v="Клавдия Константиновна Хохлова"/>
    <x v="0"/>
    <d v="2022-07-22T00:00:00"/>
    <n v="35"/>
    <s v="Клавдия"/>
    <s v="Константиновна"/>
    <s v="Хохлова"/>
    <s v="Хохлова"/>
    <s v="Константиновна"/>
    <x v="168"/>
  </r>
  <r>
    <n v="144"/>
    <s v="+380 960-351-2387"/>
    <s v="+380"/>
    <x v="3"/>
    <s v="Анастасия Альбертовна Фролова"/>
    <s v="Анастасия Альбертовна Фролова"/>
    <x v="0"/>
    <d v="2022-05-24T00:00:00"/>
    <n v="37"/>
    <s v="Анастасия"/>
    <s v="Альбертовна"/>
    <s v="Фролова"/>
    <s v="Фролова"/>
    <s v="Альбертовна"/>
    <x v="97"/>
  </r>
  <r>
    <n v="76"/>
    <s v="+375 081-974-3402"/>
    <s v="+375"/>
    <x v="1"/>
    <s v="Федосеева Василиса Аскольдовна"/>
    <s v="Федосеева Василиса Аскольдовна"/>
    <x v="0"/>
    <d v="2022-01-14T00:00:00"/>
    <n v="41"/>
    <s v="Федосеева"/>
    <s v="Василиса"/>
    <s v="Аскольдовна"/>
    <s v="Федосеева"/>
    <s v="Аскольдовна"/>
    <x v="48"/>
  </r>
  <r>
    <n v="84"/>
    <s v="+992 046-188-5111"/>
    <s v="+992"/>
    <x v="4"/>
    <s v="Евгения Георгиевна Рожкова"/>
    <s v="Евгения Георгиевна Рожкова"/>
    <x v="1"/>
    <d v="2022-09-01T00:00:00"/>
    <n v="34"/>
    <s v="Евгения"/>
    <s v="Георгиевна"/>
    <s v="Рожкова"/>
    <s v="Рожкова"/>
    <s v="Георгиевна"/>
    <x v="51"/>
  </r>
  <r>
    <n v="81"/>
    <s v="+7 219-084-6295"/>
    <s v="+72"/>
    <x v="5"/>
    <s v="Ксения Кузьминична Авдеева"/>
    <s v="Ксения Кузьминична Авдеева"/>
    <x v="0"/>
    <d v="2022-09-21T00:00:00"/>
    <n v="33"/>
    <s v="Ксения"/>
    <s v="Кузьминична"/>
    <s v="Авдеева"/>
    <s v="Авдеева"/>
    <s v="Кузьминична"/>
    <x v="170"/>
  </r>
  <r>
    <n v="157"/>
    <s v="+7 502-802-5787"/>
    <s v="+75"/>
    <x v="5"/>
    <s v="Елена Эдуардовна Кудряшова"/>
    <s v="Елена Эдуардовна Кудряшова"/>
    <x v="1"/>
    <d v="2022-08-10T00:00:00"/>
    <n v="34"/>
    <s v="Елена"/>
    <s v="Эдуардовна"/>
    <s v="Кудряшова"/>
    <s v="Кудряшова"/>
    <s v="Эдуардовна"/>
    <x v="157"/>
  </r>
  <r>
    <n v="57"/>
    <s v="+7 269-195-3186"/>
    <s v="+72"/>
    <x v="5"/>
    <s v="Константин Ефимьевич Колесников"/>
    <s v="Константин Ефимьевич Колесников"/>
    <x v="1"/>
    <d v="2022-04-18T00:00:00"/>
    <n v="38"/>
    <s v="Константин"/>
    <s v="Ефимьевич"/>
    <s v="Колесников"/>
    <s v="Колесников"/>
    <s v="Ефимьевич"/>
    <x v="171"/>
  </r>
  <r>
    <n v="479"/>
    <s v="+7 836-233-8115"/>
    <s v="+78"/>
    <x v="6"/>
    <s v="Евпраксия Федоровна Фомина"/>
    <s v="Евпраксия Федоровна Фомина"/>
    <x v="0"/>
    <d v="2022-08-20T00:00:00"/>
    <n v="34"/>
    <s v="Евпраксия"/>
    <s v="Федоровна"/>
    <s v="Фомина"/>
    <s v="Фомина"/>
    <s v="Федоровна"/>
    <x v="102"/>
  </r>
  <r>
    <n v="406"/>
    <s v="+380 469-601-0972"/>
    <s v="+380"/>
    <x v="3"/>
    <s v="Дмитрий Трифонович Денисов"/>
    <s v="Дмитрий Трифонович Денисов"/>
    <x v="0"/>
    <d v="2022-11-30T00:00:00"/>
    <n v="31"/>
    <s v="Дмитрий"/>
    <s v="Трифонович"/>
    <s v="Денисов"/>
    <s v="Денисов"/>
    <s v="Трифонович"/>
    <x v="172"/>
  </r>
  <r>
    <n v="56"/>
    <s v="+992 555-207-4186"/>
    <s v="+992"/>
    <x v="4"/>
    <s v="Пелагея Антоновна Цветкова"/>
    <s v="Пелагея Антоновна Цветкова"/>
    <x v="1"/>
    <d v="2022-04-11T00:00:00"/>
    <n v="38"/>
    <s v="Пелагея"/>
    <s v="Антоновна"/>
    <s v="Цветкова"/>
    <s v="Цветкова"/>
    <s v="Антоновна"/>
    <x v="173"/>
  </r>
  <r>
    <n v="10"/>
    <s v="+380 937-173-7394"/>
    <s v="+380"/>
    <x v="3"/>
    <s v="Давыдов Амос Владиславович"/>
    <s v="Давыдов Амос Владиславович"/>
    <x v="1"/>
    <d v="2022-11-16T00:00:00"/>
    <n v="31"/>
    <s v="Давыдов"/>
    <s v="Амос"/>
    <s v="Владиславович"/>
    <s v="Давыдов"/>
    <s v="Владиславович"/>
    <x v="174"/>
  </r>
  <r>
    <n v="174"/>
    <s v="+992 059-483-3104"/>
    <s v="+992"/>
    <x v="4"/>
    <s v="Лазарев Аникей Венедиктович"/>
    <s v="Лазарев Аникей Венедиктович"/>
    <x v="0"/>
    <d v="2022-08-06T00:00:00"/>
    <n v="35"/>
    <s v="Лазарев"/>
    <s v="Аникей"/>
    <s v="Венедиктович"/>
    <s v="Лазарев"/>
    <s v="Венедиктович"/>
    <x v="175"/>
  </r>
  <r>
    <n v="72"/>
    <s v="+992 226-423-7263"/>
    <s v="+992"/>
    <x v="4"/>
    <s v="Фомина Антонина Павловна"/>
    <s v="Фомина Антонина Павловна"/>
    <x v="0"/>
    <d v="2022-12-11T00:00:00"/>
    <n v="30"/>
    <s v="Фомина"/>
    <s v="Антонина"/>
    <s v="Павловна"/>
    <s v="Фомина"/>
    <s v="Павловна"/>
    <x v="176"/>
  </r>
  <r>
    <n v="38"/>
    <s v="+992 964-689-9206"/>
    <s v="+992"/>
    <x v="4"/>
    <s v="Ираида Феликсовна Белоусова"/>
    <s v="Ираида Феликсовна Белоусова"/>
    <x v="1"/>
    <d v="2022-09-15T00:00:00"/>
    <n v="33"/>
    <s v="Ираида"/>
    <s v="Феликсовна"/>
    <s v="Белоусова"/>
    <s v="Белоусова"/>
    <s v="Феликсовна"/>
    <x v="177"/>
  </r>
  <r>
    <n v="18"/>
    <s v="+380 671-809-3559"/>
    <s v="+380"/>
    <x v="3"/>
    <s v="Кира Степановна Рогова"/>
    <s v="Кира Степановна Рогова"/>
    <x v="1"/>
    <d v="2022-01-17T00:00:00"/>
    <n v="41"/>
    <s v="Кира"/>
    <s v="Степановна"/>
    <s v="Рогова"/>
    <s v="Рогова"/>
    <s v="Степановна"/>
    <x v="178"/>
  </r>
  <r>
    <n v="88"/>
    <s v="+380 611-258-8704"/>
    <s v="+380"/>
    <x v="3"/>
    <s v="Кузнецов Севастьян Валерьевич"/>
    <s v="Кузнецов Севастьян Валерьевич"/>
    <x v="0"/>
    <d v="2022-03-10T00:00:00"/>
    <n v="39"/>
    <s v="Кузнецов"/>
    <s v="Севастьян"/>
    <s v="Валерьевич"/>
    <s v="Кузнецов"/>
    <s v="Валерьевич"/>
    <x v="179"/>
  </r>
  <r>
    <n v="129"/>
    <s v="+375 242-923-3569"/>
    <s v="+375"/>
    <x v="1"/>
    <s v="Ираида Егоровна Родионова"/>
    <s v="Ираида Егоровна Родионова"/>
    <x v="1"/>
    <d v="2022-11-03T00:00:00"/>
    <n v="32"/>
    <s v="Ираида"/>
    <s v="Егоровна"/>
    <s v="Родионова"/>
    <s v="Родионова"/>
    <s v="Егоровна"/>
    <x v="177"/>
  </r>
  <r>
    <n v="19"/>
    <s v="+7 069-852-7793"/>
    <s v="+70"/>
    <x v="2"/>
    <s v="Шубин Орест Августович"/>
    <s v="Шубин Орест Августович"/>
    <x v="0"/>
    <d v="2022-12-07T00:00:00"/>
    <n v="31"/>
    <s v="Шубин"/>
    <s v="Орест"/>
    <s v="Августович"/>
    <s v="Шубин"/>
    <s v="Августович"/>
    <x v="180"/>
  </r>
  <r>
    <n v="304"/>
    <s v="+7 891-832-3772"/>
    <s v="+78"/>
    <x v="6"/>
    <s v="Сорокина Марфа Викторовна"/>
    <s v="Сорокина Марфа Викторовна"/>
    <x v="1"/>
    <d v="2022-11-21T00:00:00"/>
    <n v="31"/>
    <s v="Сорокина"/>
    <s v="Марфа"/>
    <s v="Викторовна"/>
    <s v="Сорокина"/>
    <s v="Викторовна"/>
    <x v="88"/>
  </r>
  <r>
    <n v="285"/>
    <s v="+992 852-358-1111"/>
    <s v="+992"/>
    <x v="4"/>
    <s v="Лариса Степановна Гурьева"/>
    <s v="Лариса Степановна Гурьева"/>
    <x v="1"/>
    <d v="2022-12-27T00:00:00"/>
    <n v="30"/>
    <s v="Лариса"/>
    <s v="Степановна"/>
    <s v="Гурьева"/>
    <s v="Гурьева"/>
    <s v="Степановна"/>
    <x v="181"/>
  </r>
  <r>
    <n v="461"/>
    <s v="+998 087-023-3754"/>
    <s v="+998"/>
    <x v="0"/>
    <s v="Олимпиада Львовна Михайлова"/>
    <s v="Олимпиада Львовна Михайлова"/>
    <x v="0"/>
    <d v="2022-04-16T00:00:00"/>
    <n v="38"/>
    <s v="Олимпиада"/>
    <s v="Львовна"/>
    <s v="Михайлова"/>
    <s v="Михайлова"/>
    <s v="Львовна"/>
    <x v="182"/>
  </r>
  <r>
    <n v="278"/>
    <s v="+998 276-111-5039"/>
    <s v="+998"/>
    <x v="0"/>
    <s v="Савватий Богданович Фролов"/>
    <s v="Савватий Богданович Фролов"/>
    <x v="1"/>
    <d v="2022-12-25T00:00:00"/>
    <n v="30"/>
    <s v="Савватий"/>
    <s v="Богданович"/>
    <s v="Фролов"/>
    <s v="Фролов"/>
    <s v="Богданович"/>
    <x v="183"/>
  </r>
  <r>
    <n v="246"/>
    <s v="+998 455-040-0995"/>
    <s v="+998"/>
    <x v="0"/>
    <s v="Евфросиния Тимофеевна Миронова"/>
    <s v="Евфросиния Тимофеевна Миронова"/>
    <x v="1"/>
    <d v="2022-09-01T00:00:00"/>
    <n v="34"/>
    <s v="Евфросиния"/>
    <s v="Тимофеевна"/>
    <s v="Миронова"/>
    <s v="Миронова"/>
    <s v="Тимофеевна"/>
    <x v="115"/>
  </r>
  <r>
    <n v="205"/>
    <s v="+7 689-265-9126"/>
    <s v="+76"/>
    <x v="2"/>
    <s v="Назаров Пантелеймон Трофимович"/>
    <s v="Назаров Пантелеймон Трофимович"/>
    <x v="0"/>
    <d v="2022-12-23T00:00:00"/>
    <n v="30"/>
    <s v="Назаров"/>
    <s v="Пантелеймон"/>
    <s v="Трофимович"/>
    <s v="Назаров"/>
    <s v="Трофимович"/>
    <x v="184"/>
  </r>
  <r>
    <n v="357"/>
    <s v="+998 523-421-5092"/>
    <s v="+998"/>
    <x v="0"/>
    <s v="Любим Зиновьевич Брагин"/>
    <s v="Любим Зиновьевич Брагин"/>
    <x v="0"/>
    <d v="2022-12-18T00:00:00"/>
    <n v="30"/>
    <s v="Любим"/>
    <s v="Зиновьевич"/>
    <s v="Брагин"/>
    <s v="Брагин"/>
    <s v="Зиновьевич"/>
    <x v="185"/>
  </r>
  <r>
    <n v="152"/>
    <s v="+375 678-304-0891"/>
    <s v="+375"/>
    <x v="1"/>
    <s v="Вероника Сергеевна Блинова"/>
    <s v="Вероника Сергеевна Блинова"/>
    <x v="1"/>
    <d v="2022-08-18T00:00:00"/>
    <n v="34"/>
    <s v="Вероника"/>
    <s v="Сергеевна"/>
    <s v="Блинова"/>
    <s v="Блинова"/>
    <s v="Сергеевна"/>
    <x v="16"/>
  </r>
  <r>
    <n v="323"/>
    <s v="+992 647-315-8824"/>
    <s v="+992"/>
    <x v="4"/>
    <s v="Прасковья Яковлевна Белоусова"/>
    <s v="Прасковья Яковлевна Белоусова"/>
    <x v="0"/>
    <d v="2022-09-17T00:00:00"/>
    <n v="33"/>
    <s v="Прасковья"/>
    <s v="Яковлевна"/>
    <s v="Белоусова"/>
    <s v="Белоусова"/>
    <s v="Яковлевна"/>
    <x v="186"/>
  </r>
  <r>
    <n v="185"/>
    <s v="+998 737-854-0193"/>
    <s v="+998"/>
    <x v="0"/>
    <s v="Родион Яковлевич Коновалов"/>
    <s v="Родион Яковлевич Коновалов"/>
    <x v="1"/>
    <d v="2022-05-02T00:00:00"/>
    <n v="38"/>
    <s v="Родион"/>
    <s v="Яковлевич"/>
    <s v="Коновалов"/>
    <s v="Коновалов"/>
    <s v="Яковлевич"/>
    <x v="79"/>
  </r>
  <r>
    <n v="314"/>
    <s v="+7 772-932-9839"/>
    <s v="+77"/>
    <x v="2"/>
    <s v="Артемьева София Ильинична"/>
    <s v="Артемьева София Ильинична"/>
    <x v="1"/>
    <d v="2022-12-04T00:00:00"/>
    <n v="31"/>
    <s v="Артемьева"/>
    <s v="София"/>
    <s v="Ильинична"/>
    <s v="Артемьева"/>
    <s v="Ильинична"/>
    <x v="187"/>
  </r>
  <r>
    <n v="476"/>
    <s v="+380 737-667-7208"/>
    <s v="+380"/>
    <x v="3"/>
    <s v="Дьячков Серафим Дорофеевич"/>
    <s v="Дьячков Серафим Дорофеевич"/>
    <x v="0"/>
    <d v="2022-05-22T00:00:00"/>
    <n v="37"/>
    <s v="Дьячков"/>
    <s v="Серафим"/>
    <s v="Дорофеевич"/>
    <s v="Дьячков"/>
    <s v="Дорофеевич"/>
    <x v="188"/>
  </r>
  <r>
    <n v="375"/>
    <s v="+7 231-022-9731"/>
    <s v="+72"/>
    <x v="5"/>
    <s v="Боян Дорофеевич Калашников"/>
    <s v="Боян Дорофеевич Калашников"/>
    <x v="0"/>
    <d v="2022-04-23T00:00:00"/>
    <n v="38"/>
    <s v="Боян"/>
    <s v="Дорофеевич"/>
    <s v="Калашников"/>
    <s v="Калашников"/>
    <s v="Дорофеевич"/>
    <x v="34"/>
  </r>
  <r>
    <n v="233"/>
    <s v="+992 013-075-6493"/>
    <s v="+992"/>
    <x v="4"/>
    <s v="Синклитикия Никифоровна Овчинникова"/>
    <s v="Синклитикия Никифоровна Овчинникова"/>
    <x v="0"/>
    <d v="2022-02-24T00:00:00"/>
    <n v="40"/>
    <s v="Синклитикия"/>
    <s v="Никифоровна"/>
    <s v="Овчинникова"/>
    <s v="Овчинникова"/>
    <s v="Никифоровна"/>
    <x v="122"/>
  </r>
  <r>
    <n v="69"/>
    <s v="+992 403-485-6889"/>
    <s v="+992"/>
    <x v="4"/>
    <s v="Елизар Архипович Щербаков"/>
    <s v="Елизар Архипович Щербаков"/>
    <x v="1"/>
    <d v="2022-01-26T00:00:00"/>
    <n v="41"/>
    <s v="Елизар"/>
    <s v="Архипович"/>
    <s v="Щербаков"/>
    <s v="Щербаков"/>
    <s v="Архипович"/>
    <x v="189"/>
  </r>
  <r>
    <n v="254"/>
    <s v="+375 342-835-7024"/>
    <s v="+375"/>
    <x v="1"/>
    <s v="Любовь Павловна Капустина"/>
    <s v="Любовь Павловна Капустина"/>
    <x v="0"/>
    <d v="2022-10-28T00:00:00"/>
    <n v="32"/>
    <s v="Любовь"/>
    <s v="Павловна"/>
    <s v="Капустина"/>
    <s v="Капустина"/>
    <s v="Павловна"/>
    <x v="7"/>
  </r>
  <r>
    <n v="219"/>
    <s v="+992 412-286-2797"/>
    <s v="+992"/>
    <x v="4"/>
    <s v="Арсений Ермолаевич Емельянов"/>
    <s v="Арсений Ермолаевич Емельянов"/>
    <x v="0"/>
    <d v="2022-01-24T00:00:00"/>
    <n v="41"/>
    <s v="Арсений"/>
    <s v="Ермолаевич"/>
    <s v="Емельянов"/>
    <s v="Емельянов"/>
    <s v="Ермолаевич"/>
    <x v="101"/>
  </r>
  <r>
    <n v="232"/>
    <s v="+992 878-995-1603"/>
    <s v="+992"/>
    <x v="4"/>
    <s v="Мария Анатольевна Смирнова"/>
    <s v="Мария Анатольевна Смирнова"/>
    <x v="0"/>
    <d v="2022-12-28T00:00:00"/>
    <n v="30"/>
    <s v="Мария"/>
    <s v="Анатольевна"/>
    <s v="Смирнова"/>
    <s v="Смирнова"/>
    <s v="Анатольевна"/>
    <x v="98"/>
  </r>
  <r>
    <n v="372"/>
    <s v="+992 841-082-9227"/>
    <s v="+992"/>
    <x v="4"/>
    <s v="Эдуард Фадеевич Сергеев"/>
    <s v="Эдуард Фадеевич Сергеев"/>
    <x v="1"/>
    <d v="2022-07-30T00:00:00"/>
    <n v="35"/>
    <s v="Эдуард"/>
    <s v="Фадеевич"/>
    <s v="Сергеев"/>
    <s v="Сергеев"/>
    <s v="Фадеевич"/>
    <x v="190"/>
  </r>
  <r>
    <n v="432"/>
    <s v="+992 976-290-1474"/>
    <s v="+992"/>
    <x v="4"/>
    <s v="Анастасия Игоревна Белова"/>
    <s v="Анастасия Игоревна Белова"/>
    <x v="1"/>
    <d v="2022-06-06T00:00:00"/>
    <n v="37"/>
    <s v="Анастасия"/>
    <s v="Игоревна"/>
    <s v="Белова"/>
    <s v="Белова"/>
    <s v="Игоревна"/>
    <x v="97"/>
  </r>
  <r>
    <n v="221"/>
    <s v="+992 520-869-0598"/>
    <s v="+992"/>
    <x v="4"/>
    <s v="Демид Антонович Мясников"/>
    <s v="Демид Антонович Мясников"/>
    <x v="0"/>
    <d v="2022-09-16T00:00:00"/>
    <n v="33"/>
    <s v="Демид"/>
    <s v="Антонович"/>
    <s v="Мясников"/>
    <s v="Мясников"/>
    <s v="Антонович"/>
    <x v="15"/>
  </r>
  <r>
    <n v="148"/>
    <s v="+7 730-745-5768"/>
    <s v="+77"/>
    <x v="2"/>
    <s v="Феврония Антоновна Кулагина"/>
    <s v="Феврония Антоновна Кулагина"/>
    <x v="0"/>
    <d v="2022-05-19T00:00:00"/>
    <n v="37"/>
    <s v="Феврония"/>
    <s v="Антоновна"/>
    <s v="Кулагина"/>
    <s v="Кулагина"/>
    <s v="Антоновна"/>
    <x v="19"/>
  </r>
  <r>
    <n v="209"/>
    <s v="+7 816-795-8885"/>
    <s v="+78"/>
    <x v="6"/>
    <s v="Ермакова Дарья Алексеевна"/>
    <s v="Ермакова Дарья Алексеевна"/>
    <x v="1"/>
    <d v="2022-03-08T00:00:00"/>
    <n v="39"/>
    <s v="Ермакова"/>
    <s v="Дарья"/>
    <s v="Алексеевна"/>
    <s v="Ермакова"/>
    <s v="Алексеевна"/>
    <x v="191"/>
  </r>
  <r>
    <n v="263"/>
    <s v="+992 980-571-8150"/>
    <s v="+992"/>
    <x v="4"/>
    <s v="Шестакова Элеонора Дмитриевна"/>
    <s v="Шестакова Элеонора Дмитриевна"/>
    <x v="0"/>
    <d v="2022-02-20T00:00:00"/>
    <n v="40"/>
    <s v="Шестакова"/>
    <s v="Элеонора"/>
    <s v="Дмитриевна"/>
    <s v="Шестакова"/>
    <s v="Дмитриевна"/>
    <x v="29"/>
  </r>
  <r>
    <n v="101"/>
    <s v="+7 173-514-9301"/>
    <s v="+71"/>
    <x v="6"/>
    <s v="Михей Феликсович Лихачев"/>
    <s v="Михей Феликсович Лихачев"/>
    <x v="1"/>
    <d v="2022-06-15T00:00:00"/>
    <n v="36"/>
    <s v="Михей"/>
    <s v="Феликсович"/>
    <s v="Лихачев"/>
    <s v="Лихачев"/>
    <s v="Феликсович"/>
    <x v="192"/>
  </r>
  <r>
    <n v="124"/>
    <s v="+7 559-899-4463"/>
    <s v="+75"/>
    <x v="5"/>
    <s v="Ираклий Изотович Авдеев"/>
    <s v="Ираклий Изотович Авдеев"/>
    <x v="0"/>
    <d v="2022-08-22T00:00:00"/>
    <n v="34"/>
    <s v="Ираклий"/>
    <s v="Изотович"/>
    <s v="Авдеев"/>
    <s v="Авдеев"/>
    <s v="Изотович"/>
    <x v="193"/>
  </r>
  <r>
    <n v="257"/>
    <s v="+7 747-866-6152"/>
    <s v="+77"/>
    <x v="2"/>
    <s v="Кононова Прасковья Павловна"/>
    <s v="Кононова Прасковья Павловна"/>
    <x v="1"/>
    <d v="2022-05-20T00:00:00"/>
    <n v="37"/>
    <s v="Кононова"/>
    <s v="Прасковья"/>
    <s v="Павловна"/>
    <s v="Кононова"/>
    <s v="Павловна"/>
    <x v="186"/>
  </r>
  <r>
    <n v="309"/>
    <s v="+7 524-548-9435"/>
    <s v="+75"/>
    <x v="5"/>
    <s v="Любомир Валерианович Туров"/>
    <s v="Любомир Валерианович Туров"/>
    <x v="1"/>
    <d v="2022-05-30T00:00:00"/>
    <n v="37"/>
    <s v="Любомир"/>
    <s v="Валерианович"/>
    <s v="Туров"/>
    <s v="Туров"/>
    <s v="Валерианович"/>
    <x v="93"/>
  </r>
  <r>
    <n v="103"/>
    <s v="+998 833-068-3629"/>
    <s v="+998"/>
    <x v="0"/>
    <s v="Сергеев Панкратий Теймуразович"/>
    <s v="Сергеев Панкратий Теймуразович"/>
    <x v="0"/>
    <d v="2022-08-14T00:00:00"/>
    <n v="34"/>
    <s v="Сергеев"/>
    <s v="Панкратий"/>
    <s v="Теймуразович"/>
    <s v="Сергеев"/>
    <s v="Теймуразович"/>
    <x v="194"/>
  </r>
  <r>
    <n v="31"/>
    <s v="+380 250-699-1873"/>
    <s v="+380"/>
    <x v="3"/>
    <s v="Татьяна Павловна Павлова"/>
    <s v="Татьяна Павловна Павлова"/>
    <x v="1"/>
    <d v="2022-01-19T00:00:00"/>
    <n v="41"/>
    <s v="Татьяна"/>
    <s v="Павловна"/>
    <s v="Павлова"/>
    <s v="Павлова"/>
    <s v="Павловна"/>
    <x v="43"/>
  </r>
  <r>
    <n v="306"/>
    <s v="+380 672-066-4140"/>
    <s v="+380"/>
    <x v="3"/>
    <s v="Поляков Силантий Адамович"/>
    <s v="Поляков Силантий Адамович"/>
    <x v="0"/>
    <d v="2022-11-07T00:00:00"/>
    <n v="32"/>
    <s v="Поляков"/>
    <s v="Силантий"/>
    <s v="Адамович"/>
    <s v="Поляков"/>
    <s v="Адамович"/>
    <x v="195"/>
  </r>
  <r>
    <n v="383"/>
    <s v="+380 959-961-5281"/>
    <s v="+380"/>
    <x v="3"/>
    <s v="Герасимов Родион Харитонович"/>
    <s v="Герасимов Родион Харитонович"/>
    <x v="1"/>
    <d v="2022-11-11T00:00:00"/>
    <n v="31"/>
    <s v="Герасимов"/>
    <s v="Родион"/>
    <s v="Харитонович"/>
    <s v="Герасимов"/>
    <s v="Харитонович"/>
    <x v="79"/>
  </r>
  <r>
    <n v="367"/>
    <s v="+992 353-055-1290"/>
    <s v="+992"/>
    <x v="4"/>
    <s v="Эмилия Вадимовна Александрова"/>
    <s v="Эмилия Вадимовна Александрова"/>
    <x v="1"/>
    <d v="2022-11-02T00:00:00"/>
    <n v="32"/>
    <s v="Эмилия"/>
    <s v="Вадимовна"/>
    <s v="Александрова"/>
    <s v="Александрова"/>
    <s v="Вадимовна"/>
    <x v="49"/>
  </r>
  <r>
    <n v="138"/>
    <s v="+380 229-176-0124"/>
    <s v="+380"/>
    <x v="3"/>
    <s v="Нинель Кузьминична Журавлева"/>
    <s v="Нинель Кузьминична Журавлева"/>
    <x v="0"/>
    <d v="2022-06-11T00:00:00"/>
    <n v="36"/>
    <s v="Нинель"/>
    <s v="Кузьминична"/>
    <s v="Журавлева"/>
    <s v="Журавлева"/>
    <s v="Кузьминична"/>
    <x v="20"/>
  </r>
  <r>
    <n v="158"/>
    <s v="+998 941-560-7307"/>
    <s v="+998"/>
    <x v="0"/>
    <s v="Маркова Ксения Максимовна"/>
    <s v="Маркова Ксения Максимовна"/>
    <x v="1"/>
    <d v="2022-07-10T00:00:00"/>
    <n v="35"/>
    <s v="Маркова"/>
    <s v="Ксения"/>
    <s v="Максимовна"/>
    <s v="Маркова"/>
    <s v="Максимовна"/>
    <x v="170"/>
  </r>
  <r>
    <n v="217"/>
    <s v="+7 322-163-7549"/>
    <s v="+73"/>
    <x v="5"/>
    <s v="Фомичев Ипполит Артурович"/>
    <s v="Фомичев Ипполит Артурович"/>
    <x v="1"/>
    <d v="2022-09-22T00:00:00"/>
    <n v="33"/>
    <s v="Фомичев"/>
    <s v="Ипполит"/>
    <s v="Артурович"/>
    <s v="Фомичев"/>
    <s v="Артурович"/>
    <x v="113"/>
  </r>
  <r>
    <n v="102"/>
    <s v="+998 087-830-4222"/>
    <s v="+998"/>
    <x v="0"/>
    <s v="Галактион Жанович Новиков"/>
    <s v="Галактион Жанович Новиков"/>
    <x v="1"/>
    <d v="2022-06-11T00:00:00"/>
    <n v="36"/>
    <s v="Галактион"/>
    <s v="Жанович"/>
    <s v="Новиков"/>
    <s v="Новиков"/>
    <s v="Жанович"/>
    <x v="196"/>
  </r>
  <r>
    <n v="425"/>
    <s v="+998 965-511-3258"/>
    <s v="+998"/>
    <x v="0"/>
    <s v="Алевтина Ефимовна Белякова"/>
    <s v="Алевтина Ефимовна Белякова"/>
    <x v="1"/>
    <d v="2022-08-09T00:00:00"/>
    <n v="34"/>
    <s v="Алевтина"/>
    <s v="Ефимовна"/>
    <s v="Белякова"/>
    <s v="Белякова"/>
    <s v="Ефимовна"/>
    <x v="128"/>
  </r>
  <r>
    <n v="43"/>
    <s v="+7 120-273-0435"/>
    <s v="+71"/>
    <x v="6"/>
    <s v="Куликова Евгения Григорьевна"/>
    <s v="Куликова Евгения Григорьевна"/>
    <x v="0"/>
    <d v="2022-12-17T00:00:00"/>
    <n v="30"/>
    <s v="Куликова"/>
    <s v="Евгения"/>
    <s v="Григорьевна"/>
    <s v="Куликова"/>
    <s v="Григорьевна"/>
    <x v="51"/>
  </r>
  <r>
    <n v="326"/>
    <s v="+7 529-529-9415"/>
    <s v="+75"/>
    <x v="5"/>
    <s v="Кошелева Марина Рудольфовна"/>
    <s v="Кошелева Марина Рудольфовна"/>
    <x v="1"/>
    <d v="2022-04-04T00:00:00"/>
    <n v="39"/>
    <s v="Кошелева"/>
    <s v="Марина"/>
    <s v="Рудольфовна"/>
    <s v="Кошелева"/>
    <s v="Рудольфовна"/>
    <x v="197"/>
  </r>
  <r>
    <n v="402"/>
    <s v="+998 999-821-3025"/>
    <s v="+998"/>
    <x v="0"/>
    <s v="Пахом Даниилович Кузьмин"/>
    <s v="Пахом Даниилович Кузьмин"/>
    <x v="0"/>
    <d v="2022-06-30T00:00:00"/>
    <n v="36"/>
    <s v="Пахом"/>
    <s v="Даниилович"/>
    <s v="Кузьмин"/>
    <s v="Кузьмин"/>
    <s v="Даниилович"/>
    <x v="198"/>
  </r>
  <r>
    <n v="23"/>
    <s v="+7 142-825-3773"/>
    <s v="+71"/>
    <x v="6"/>
    <s v="Морозова Феврония Николаевна"/>
    <s v="Морозова Феврония Николаевна"/>
    <x v="1"/>
    <d v="2022-05-25T00:00:00"/>
    <n v="37"/>
    <s v="Морозова"/>
    <s v="Феврония"/>
    <s v="Николаевна"/>
    <s v="Морозова"/>
    <s v="Николаевна"/>
    <x v="19"/>
  </r>
  <r>
    <n v="468"/>
    <s v="+998 783-609-3463"/>
    <s v="+998"/>
    <x v="0"/>
    <s v="Дарья Степановна Потапова"/>
    <s v="Дарья Степановна Потапова"/>
    <x v="0"/>
    <d v="2022-02-27T00:00:00"/>
    <n v="40"/>
    <s v="Дарья"/>
    <s v="Степановна"/>
    <s v="Потапова"/>
    <s v="Потапова"/>
    <s v="Степановна"/>
    <x v="191"/>
  </r>
  <r>
    <n v="141"/>
    <s v="+7 731-326-3751"/>
    <s v="+77"/>
    <x v="2"/>
    <s v="Владимиров Орест Артемьевич"/>
    <s v="Владимиров Орест Артемьевич"/>
    <x v="0"/>
    <d v="2022-07-01T00:00:00"/>
    <n v="36"/>
    <s v="Владимиров"/>
    <s v="Орест"/>
    <s v="Артемьевич"/>
    <s v="Владимиров"/>
    <s v="Артемьевич"/>
    <x v="180"/>
  </r>
  <r>
    <n v="182"/>
    <s v="+998 271-883-9995"/>
    <s v="+998"/>
    <x v="0"/>
    <s v="Калинин Никита Артурович"/>
    <s v="Калинин Никита Артурович"/>
    <x v="0"/>
    <d v="2022-10-22T00:00:00"/>
    <n v="32"/>
    <s v="Калинин"/>
    <s v="Никита"/>
    <s v="Артурович"/>
    <s v="Калинин"/>
    <s v="Артурович"/>
    <x v="155"/>
  </r>
  <r>
    <n v="225"/>
    <s v="+375 563-314-3708"/>
    <s v="+375"/>
    <x v="1"/>
    <s v="Зоя Вячеславовна Панова"/>
    <s v="Зоя Вячеславовна Панова"/>
    <x v="0"/>
    <d v="2022-09-23T00:00:00"/>
    <n v="33"/>
    <s v="Зоя"/>
    <s v="Вячеславовна"/>
    <s v="Панова"/>
    <s v="Панова"/>
    <s v="Вячеславовна"/>
    <x v="5"/>
  </r>
  <r>
    <n v="151"/>
    <s v="+375 280-614-3764"/>
    <s v="+375"/>
    <x v="1"/>
    <s v="Лука Игнатьевич Власов"/>
    <s v="Лука Игнатьевич Власов"/>
    <x v="1"/>
    <d v="2022-12-28T00:00:00"/>
    <n v="30"/>
    <s v="Лука"/>
    <s v="Игнатьевич"/>
    <s v="Власов"/>
    <s v="Власов"/>
    <s v="Игнатьевич"/>
    <x v="86"/>
  </r>
  <r>
    <n v="428"/>
    <s v="+375 844-419-2850"/>
    <s v="+375"/>
    <x v="1"/>
    <s v="Лавр Харлампович Беляков"/>
    <s v="Лавр Харлампович Беляков"/>
    <x v="1"/>
    <d v="2022-10-14T00:00:00"/>
    <n v="32"/>
    <s v="Лавр"/>
    <s v="Харлампович"/>
    <s v="Беляков"/>
    <s v="Беляков"/>
    <s v="Харлампович"/>
    <x v="199"/>
  </r>
  <r>
    <n v="438"/>
    <s v="+998 225-019-2493"/>
    <s v="+998"/>
    <x v="0"/>
    <s v="Прасковья Петровна Дементьева"/>
    <s v="Прасковья Петровна Дементьева"/>
    <x v="0"/>
    <d v="2022-05-12T00:00:00"/>
    <n v="37"/>
    <s v="Прасковья"/>
    <s v="Петровна"/>
    <s v="Дементьева"/>
    <s v="Дементьева"/>
    <s v="Петровна"/>
    <x v="186"/>
  </r>
  <r>
    <n v="465"/>
    <s v="+998 955-643-6256"/>
    <s v="+998"/>
    <x v="0"/>
    <s v="Евдокия Ефимовна Карпова"/>
    <s v="Евдокия Ефимовна Карпова"/>
    <x v="1"/>
    <d v="2022-04-20T00:00:00"/>
    <n v="38"/>
    <s v="Евдокия"/>
    <s v="Ефимовна"/>
    <s v="Карпова"/>
    <s v="Карпова"/>
    <s v="Ефимовна"/>
    <x v="47"/>
  </r>
  <r>
    <n v="215"/>
    <s v="+7 191-068-2694"/>
    <s v="+71"/>
    <x v="6"/>
    <s v="Корнил Адрианович Комиссаров"/>
    <s v="Корнил Адрианович Комиссаров"/>
    <x v="1"/>
    <d v="2022-08-26T00:00:00"/>
    <n v="34"/>
    <s v="Корнил"/>
    <s v="Адрианович"/>
    <s v="Комиссаров"/>
    <s v="Комиссаров"/>
    <s v="Адрианович"/>
    <x v="200"/>
  </r>
  <r>
    <n v="15"/>
    <s v="+380 001-347-5456"/>
    <s v="+380"/>
    <x v="3"/>
    <s v="Алексей Трифонович Блинов"/>
    <s v="Алексей Трифонович Блинов"/>
    <x v="1"/>
    <d v="2022-05-30T00:00:00"/>
    <n v="37"/>
    <s v="Алексей"/>
    <s v="Трифонович"/>
    <s v="Блинов"/>
    <s v="Блинов"/>
    <s v="Трифонович"/>
    <x v="201"/>
  </r>
  <r>
    <n v="370"/>
    <s v="+992 902-872-9763"/>
    <s v="+992"/>
    <x v="4"/>
    <s v="Орехова Кира Натановна"/>
    <s v="Орехова Кира Натановна"/>
    <x v="0"/>
    <d v="2022-06-14T00:00:00"/>
    <n v="36"/>
    <s v="Орехова"/>
    <s v="Кира"/>
    <s v="Натановна"/>
    <s v="Орехова"/>
    <s v="Натановна"/>
    <x v="178"/>
  </r>
  <r>
    <n v="80"/>
    <s v="+375 515-558-2884"/>
    <s v="+375"/>
    <x v="1"/>
    <s v="Рубен Димитриевич Веселов"/>
    <s v="Рубен Димитриевич Веселов"/>
    <x v="1"/>
    <d v="2022-03-03T00:00:00"/>
    <n v="40"/>
    <s v="Рубен"/>
    <s v="Димитриевич"/>
    <s v="Веселов"/>
    <s v="Веселов"/>
    <s v="Димитриевич"/>
    <x v="202"/>
  </r>
  <r>
    <n v="17"/>
    <s v="+992 124-441-2478"/>
    <s v="+992"/>
    <x v="4"/>
    <s v="Валентина Кирилловна Семенова"/>
    <s v="Валентина Кирилловна Семенова"/>
    <x v="1"/>
    <d v="2022-11-12T00:00:00"/>
    <n v="31"/>
    <s v="Валентина"/>
    <s v="Кирилловна"/>
    <s v="Семенова"/>
    <s v="Семенова"/>
    <s v="Кирилловна"/>
    <x v="46"/>
  </r>
  <r>
    <n v="127"/>
    <s v="+380 266-548-4802"/>
    <s v="+380"/>
    <x v="3"/>
    <s v="Журавлев Аристарх Евсеевич"/>
    <s v="Журавлев Аристарх Евсеевич"/>
    <x v="1"/>
    <d v="2022-12-19T00:00:00"/>
    <n v="30"/>
    <s v="Журавлев"/>
    <s v="Аристарх"/>
    <s v="Евсеевич"/>
    <s v="Журавлев"/>
    <s v="Евсеевич"/>
    <x v="203"/>
  </r>
  <r>
    <n v="441"/>
    <s v="+998 286-143-0624"/>
    <s v="+998"/>
    <x v="0"/>
    <s v="Силина Татьяна Аркадьевна"/>
    <s v="Силина Татьяна Аркадьевна"/>
    <x v="1"/>
    <d v="2022-11-02T00:00:00"/>
    <n v="32"/>
    <s v="Силина"/>
    <s v="Татьяна"/>
    <s v="Аркадьевна"/>
    <s v="Силина"/>
    <s v="Аркадьевна"/>
    <x v="43"/>
  </r>
  <r>
    <n v="220"/>
    <s v="+380 169-087-4183"/>
    <s v="+380"/>
    <x v="3"/>
    <s v="Николай Феоктистович Дроздов"/>
    <s v="Николай Феоктистович Дроздов"/>
    <x v="1"/>
    <d v="2022-01-09T00:00:00"/>
    <n v="41"/>
    <s v="Николай"/>
    <s v="Феоктистович"/>
    <s v="Дроздов"/>
    <s v="Дроздов"/>
    <s v="Феоктистович"/>
    <x v="156"/>
  </r>
  <r>
    <n v="206"/>
    <s v="+7 916-678-5714"/>
    <s v="+79"/>
    <x v="5"/>
    <s v="Радислав Герасимович Колобов"/>
    <s v="Радислав Герасимович Колобов"/>
    <x v="1"/>
    <d v="2022-01-07T00:00:00"/>
    <n v="42"/>
    <s v="Радислав"/>
    <s v="Герасимович"/>
    <s v="Колобов"/>
    <s v="Колобов"/>
    <s v="Герасимович"/>
    <x v="38"/>
  </r>
  <r>
    <n v="210"/>
    <s v="+998 936-440-2703"/>
    <s v="+998"/>
    <x v="0"/>
    <s v="Мартын Августович Баранов"/>
    <s v="Мартын Августович Баранов"/>
    <x v="1"/>
    <d v="2022-02-10T00:00:00"/>
    <n v="40"/>
    <s v="Мартын"/>
    <s v="Августович"/>
    <s v="Баранов"/>
    <s v="Баранов"/>
    <s v="Августович"/>
    <x v="204"/>
  </r>
  <r>
    <n v="67"/>
    <s v="+998 090-420-2619"/>
    <s v="+998"/>
    <x v="0"/>
    <s v="Алла Геннадьевна Фомина"/>
    <s v="Алла Геннадьевна Фомина"/>
    <x v="0"/>
    <d v="2022-06-19T00:00:00"/>
    <n v="36"/>
    <s v="Алла"/>
    <s v="Геннадьевна"/>
    <s v="Фомина"/>
    <s v="Фомина"/>
    <s v="Геннадьевна"/>
    <x v="133"/>
  </r>
  <r>
    <n v="125"/>
    <s v="+7 722-155-8660"/>
    <s v="+77"/>
    <x v="2"/>
    <s v="Копылова Эмилия Тарасовна"/>
    <s v="Копылова Эмилия Тарасовна"/>
    <x v="1"/>
    <d v="2022-05-20T00:00:00"/>
    <n v="37"/>
    <s v="Копылова"/>
    <s v="Эмилия"/>
    <s v="Тарасовна"/>
    <s v="Копылова"/>
    <s v="Тарасовна"/>
    <x v="49"/>
  </r>
  <r>
    <n v="213"/>
    <s v="+998 437-737-9329"/>
    <s v="+998"/>
    <x v="0"/>
    <s v="Власов Адриан Чеславович"/>
    <s v="Власов Адриан Чеславович"/>
    <x v="1"/>
    <d v="2022-06-21T00:00:00"/>
    <n v="36"/>
    <s v="Власов"/>
    <s v="Адриан"/>
    <s v="Чеславович"/>
    <s v="Власов"/>
    <s v="Чеславович"/>
    <x v="143"/>
  </r>
  <r>
    <n v="336"/>
    <s v="+998 773-281-1360"/>
    <s v="+998"/>
    <x v="0"/>
    <s v="Григорьева Ульяна Артемовна"/>
    <s v="Григорьева Ульяна Артемовна"/>
    <x v="1"/>
    <d v="2022-10-22T00:00:00"/>
    <n v="32"/>
    <s v="Григорьева"/>
    <s v="Ульяна"/>
    <s v="Артемовна"/>
    <s v="Григорьева"/>
    <s v="Артемовна"/>
    <x v="25"/>
  </r>
  <r>
    <n v="294"/>
    <s v="+380 363-690-1507"/>
    <s v="+380"/>
    <x v="3"/>
    <s v="Давыд Филатович Мухин"/>
    <s v="Давыд Филатович Мухин"/>
    <x v="0"/>
    <d v="2022-11-14T00:00:00"/>
    <n v="31"/>
    <s v="Давыд"/>
    <s v="Филатович"/>
    <s v="Мухин"/>
    <s v="Мухин"/>
    <s v="Филатович"/>
    <x v="150"/>
  </r>
  <r>
    <n v="27"/>
    <s v="+380 922-338-1312"/>
    <s v="+380"/>
    <x v="3"/>
    <s v="Аггей Валентинович Артемьев"/>
    <s v="Аггей Валентинович Артемьев"/>
    <x v="1"/>
    <d v="2022-01-25T00:00:00"/>
    <n v="41"/>
    <s v="Аггей"/>
    <s v="Валентинович"/>
    <s v="Артемьев"/>
    <s v="Артемьев"/>
    <s v="Валентинович"/>
    <x v="62"/>
  </r>
  <r>
    <n v="53"/>
    <s v="+7 189-378-6167"/>
    <s v="+71"/>
    <x v="6"/>
    <s v="Антонина Борисовна Жданова"/>
    <s v="Антонина Борисовна Жданова"/>
    <x v="1"/>
    <d v="2022-02-01T00:00:00"/>
    <n v="41"/>
    <s v="Антонина"/>
    <s v="Борисовна"/>
    <s v="Жданова"/>
    <s v="Жданова"/>
    <s v="Борисовна"/>
    <x v="176"/>
  </r>
  <r>
    <n v="143"/>
    <s v="+7 747-226-1755"/>
    <s v="+77"/>
    <x v="2"/>
    <s v="Маслов Захар Феофанович"/>
    <s v="Маслов Захар Феофанович"/>
    <x v="1"/>
    <d v="2022-02-09T00:00:00"/>
    <n v="40"/>
    <s v="Маслов"/>
    <s v="Захар"/>
    <s v="Феофанович"/>
    <s v="Маслов"/>
    <s v="Феофанович"/>
    <x v="205"/>
  </r>
  <r>
    <n v="135"/>
    <s v="+7 402-873-2919"/>
    <s v="+74"/>
    <x v="5"/>
    <s v="Станислав Ильясович Ширяев"/>
    <s v="Станислав Ильясович Ширяев"/>
    <x v="0"/>
    <d v="2022-02-10T00:00:00"/>
    <n v="40"/>
    <s v="Станислав"/>
    <s v="Ильясович"/>
    <s v="Ширяев"/>
    <s v="Ширяев"/>
    <s v="Ильясович"/>
    <x v="154"/>
  </r>
  <r>
    <n v="279"/>
    <s v="+998 661-487-5525"/>
    <s v="+998"/>
    <x v="0"/>
    <s v="Наталья Геннадьевна Колесникова"/>
    <s v="Наталья Геннадьевна Колесникова"/>
    <x v="0"/>
    <d v="2022-08-13T00:00:00"/>
    <n v="34"/>
    <s v="Наталья"/>
    <s v="Геннадьевна"/>
    <s v="Колесникова"/>
    <s v="Колесникова"/>
    <s v="Геннадьевна"/>
    <x v="206"/>
  </r>
  <r>
    <n v="271"/>
    <s v="+375 972-832-7690"/>
    <s v="+375"/>
    <x v="1"/>
    <s v="Ермаков Степан Егорович"/>
    <s v="Ермаков Степан Егорович"/>
    <x v="1"/>
    <d v="2022-11-27T00:00:00"/>
    <n v="31"/>
    <s v="Ермаков"/>
    <s v="Степан"/>
    <s v="Егорович"/>
    <s v="Ермаков"/>
    <s v="Егорович"/>
    <x v="207"/>
  </r>
  <r>
    <n v="444"/>
    <s v="+7 729-805-4220"/>
    <s v="+77"/>
    <x v="2"/>
    <s v="Маслова Анастасия Станиславовна"/>
    <s v="Маслова Анастасия Станиславовна"/>
    <x v="0"/>
    <d v="2022-05-07T00:00:00"/>
    <n v="38"/>
    <s v="Маслова"/>
    <s v="Анастасия"/>
    <s v="Станиславовна"/>
    <s v="Маслова"/>
    <s v="Станиславовна"/>
    <x v="97"/>
  </r>
  <r>
    <n v="133"/>
    <s v="+998 035-761-6314"/>
    <s v="+998"/>
    <x v="0"/>
    <s v="Марфа Георгиевна Титова"/>
    <s v="Марфа Георгиевна Титова"/>
    <x v="1"/>
    <d v="2022-01-27T00:00:00"/>
    <n v="41"/>
    <s v="Марфа"/>
    <s v="Георгиевна"/>
    <s v="Титова"/>
    <s v="Титова"/>
    <s v="Георгиевна"/>
    <x v="88"/>
  </r>
  <r>
    <n v="300"/>
    <s v="+380 329-195-8747"/>
    <s v="+380"/>
    <x v="3"/>
    <s v="Копылов Мартьян Августович"/>
    <s v="Копылов Мартьян Августович"/>
    <x v="0"/>
    <d v="2022-09-20T00:00:00"/>
    <n v="33"/>
    <s v="Копылов"/>
    <s v="Мартьян"/>
    <s v="Августович"/>
    <s v="Копылов"/>
    <s v="Августович"/>
    <x v="208"/>
  </r>
  <r>
    <n v="54"/>
    <s v="+375 824-010-1358"/>
    <s v="+375"/>
    <x v="1"/>
    <s v="Рогов Сила Гордеевич"/>
    <s v="Рогов Сила Гордеевич"/>
    <x v="1"/>
    <d v="2022-10-13T00:00:00"/>
    <n v="32"/>
    <s v="Рогов"/>
    <s v="Сила"/>
    <s v="Гордеевич"/>
    <s v="Рогов"/>
    <s v="Гордеевич"/>
    <x v="36"/>
  </r>
  <r>
    <n v="340"/>
    <s v="+7 091-838-5158"/>
    <s v="+70"/>
    <x v="2"/>
    <s v="Леон Аверьянович Захаров"/>
    <s v="Леон Аверьянович Захаров"/>
    <x v="1"/>
    <d v="2022-12-01T00:00:00"/>
    <n v="31"/>
    <s v="Леон"/>
    <s v="Аверьянович"/>
    <s v="Захаров"/>
    <s v="Захаров"/>
    <s v="Аверьянович"/>
    <x v="209"/>
  </r>
  <r>
    <n v="272"/>
    <s v="+992 852-094-1088"/>
    <s v="+992"/>
    <x v="4"/>
    <s v="Захар Артемьевич Воробьев"/>
    <s v="Захар Артемьевич Воробьев"/>
    <x v="1"/>
    <d v="2022-04-17T00:00:00"/>
    <n v="38"/>
    <s v="Захар"/>
    <s v="Артемьевич"/>
    <s v="Воробьев"/>
    <s v="Воробьев"/>
    <s v="Артемьевич"/>
    <x v="205"/>
  </r>
  <r>
    <n v="165"/>
    <s v="+992 204-182-8433"/>
    <s v="+992"/>
    <x v="4"/>
    <s v="Вадим Артёмович Анисимов"/>
    <s v="Вадим Артёмович Анисимов"/>
    <x v="0"/>
    <d v="2022-02-07T00:00:00"/>
    <n v="41"/>
    <s v="Вадим"/>
    <s v="Артёмович"/>
    <s v="Анисимов"/>
    <s v="Анисимов"/>
    <s v="Артёмович"/>
    <x v="85"/>
  </r>
  <r>
    <n v="214"/>
    <s v="+7 147-975-5645"/>
    <s v="+71"/>
    <x v="6"/>
    <s v="Михеев Андроник Ефимьевич"/>
    <s v="Михеев Андроник Ефимьевич"/>
    <x v="0"/>
    <d v="2022-02-09T00:00:00"/>
    <n v="40"/>
    <s v="Михеев"/>
    <s v="Андроник"/>
    <s v="Ефимьевич"/>
    <s v="Михеев"/>
    <s v="Ефимьевич"/>
    <x v="210"/>
  </r>
  <r>
    <n v="409"/>
    <s v="+380 916-341-6028"/>
    <s v="+380"/>
    <x v="3"/>
    <s v="Лаврентьева Маргарита Артемовна"/>
    <s v="Лаврентьева Маргарита Артемовна"/>
    <x v="1"/>
    <d v="2022-11-04T00:00:00"/>
    <n v="32"/>
    <s v="Лаврентьева"/>
    <s v="Маргарита"/>
    <s v="Артемовна"/>
    <s v="Лаврентьева"/>
    <s v="Артемовна"/>
    <x v="94"/>
  </r>
  <r>
    <n v="348"/>
    <s v="+380 809-127-8060"/>
    <s v="+380"/>
    <x v="3"/>
    <s v="Измаил Глебович Зыков"/>
    <s v="Измаил Глебович Зыков"/>
    <x v="0"/>
    <d v="2022-01-08T00:00:00"/>
    <n v="41"/>
    <s v="Измаил"/>
    <s v="Глебович"/>
    <s v="Зыков"/>
    <s v="Зыков"/>
    <s v="Глебович"/>
    <x v="60"/>
  </r>
  <r>
    <n v="351"/>
    <s v="+7 885-064-8776"/>
    <s v="+78"/>
    <x v="6"/>
    <s v="Щукина Элеонора Робертовна"/>
    <s v="Щукина Элеонора Робертовна"/>
    <x v="0"/>
    <d v="2022-10-29T00:00:00"/>
    <n v="32"/>
    <s v="Щукина"/>
    <s v="Элеонора"/>
    <s v="Робертовна"/>
    <s v="Щукина"/>
    <s v="Робертовна"/>
    <x v="29"/>
  </r>
  <r>
    <n v="40"/>
    <s v="+7 875-362-2366"/>
    <s v="+78"/>
    <x v="6"/>
    <s v="Амвросий Артемьевич Гаврилов"/>
    <s v="Амвросий Артемьевич Гаврилов"/>
    <x v="1"/>
    <d v="2022-10-21T00:00:00"/>
    <n v="32"/>
    <s v="Амвросий"/>
    <s v="Артемьевич"/>
    <s v="Гаврилов"/>
    <s v="Гаврилов"/>
    <s v="Артемьевич"/>
    <x v="211"/>
  </r>
  <r>
    <n v="245"/>
    <s v="+998 301-225-3693"/>
    <s v="+998"/>
    <x v="0"/>
    <s v="Феврония Юрьевна Шубина"/>
    <s v="Феврония Юрьевна Шубина"/>
    <x v="1"/>
    <d v="2022-05-14T00:00:00"/>
    <n v="37"/>
    <s v="Феврония"/>
    <s v="Юрьевна"/>
    <s v="Шубина"/>
    <s v="Шубина"/>
    <s v="Юрьевна"/>
    <x v="19"/>
  </r>
  <r>
    <n v="466"/>
    <s v="+375 956-020-3484"/>
    <s v="+375"/>
    <x v="1"/>
    <s v="Никитина Лора Георгиевна"/>
    <s v="Никитина Лора Георгиевна"/>
    <x v="0"/>
    <d v="2022-07-30T00:00:00"/>
    <n v="35"/>
    <s v="Никитина"/>
    <s v="Лора"/>
    <s v="Георгиевна"/>
    <s v="Никитина"/>
    <s v="Георгиевна"/>
    <x v="37"/>
  </r>
  <r>
    <n v="122"/>
    <s v="+375 165-356-7542"/>
    <s v="+375"/>
    <x v="1"/>
    <s v="Максим Анатольевич Семенов"/>
    <s v="Максим Анатольевич Семенов"/>
    <x v="1"/>
    <d v="2022-05-02T00:00:00"/>
    <n v="38"/>
    <s v="Максим"/>
    <s v="Анатольевич"/>
    <s v="Семенов"/>
    <s v="Семенов"/>
    <s v="Анатольевич"/>
    <x v="212"/>
  </r>
  <r>
    <n v="199"/>
    <s v="+998 455-746-0633"/>
    <s v="+998"/>
    <x v="0"/>
    <s v="Горбунова Алевтина Максимовна"/>
    <s v="Горбунова Алевтина Максимовна"/>
    <x v="0"/>
    <d v="2022-06-03T00:00:00"/>
    <n v="37"/>
    <s v="Горбунова"/>
    <s v="Алевтина"/>
    <s v="Максимовна"/>
    <s v="Горбунова"/>
    <s v="Максимовна"/>
    <x v="128"/>
  </r>
  <r>
    <n v="447"/>
    <s v="+992 443-164-9246"/>
    <s v="+992"/>
    <x v="4"/>
    <s v="Жанна Станиславовна Семенова"/>
    <s v="Жанна Станиславовна Семенова"/>
    <x v="0"/>
    <d v="2022-12-03T00:00:00"/>
    <n v="31"/>
    <s v="Жанна"/>
    <s v="Станиславовна"/>
    <s v="Семенова"/>
    <s v="Семенова"/>
    <s v="Станиславовна"/>
    <x v="76"/>
  </r>
  <r>
    <n v="163"/>
    <s v="+998 436-367-6830"/>
    <s v="+998"/>
    <x v="0"/>
    <s v="Виктория Ильинична Соколова"/>
    <s v="Виктория Ильинична Соколова"/>
    <x v="0"/>
    <d v="2022-01-10T00:00:00"/>
    <n v="41"/>
    <s v="Виктория"/>
    <s v="Ильинична"/>
    <s v="Соколова"/>
    <s v="Соколова"/>
    <s v="Ильинична"/>
    <x v="132"/>
  </r>
  <r>
    <n v="320"/>
    <s v="+375 529-351-9731"/>
    <s v="+375"/>
    <x v="1"/>
    <s v="Новикова Ия Рубеновна"/>
    <s v="Новикова Ия Рубеновна"/>
    <x v="1"/>
    <d v="2022-11-04T00:00:00"/>
    <n v="32"/>
    <s v="Новикова"/>
    <s v="Ия"/>
    <s v="Рубеновна"/>
    <s v="Новикова"/>
    <s v="Рубеновна"/>
    <x v="42"/>
  </r>
  <r>
    <n v="173"/>
    <s v="+7 914-597-1350"/>
    <s v="+79"/>
    <x v="5"/>
    <s v="Гаврилов Матвей Трифонович"/>
    <s v="Гаврилов Матвей Трифонович"/>
    <x v="1"/>
    <d v="2022-04-22T00:00:00"/>
    <n v="38"/>
    <s v="Гаврилов"/>
    <s v="Матвей"/>
    <s v="Трифонович"/>
    <s v="Гаврилов"/>
    <s v="Трифонович"/>
    <x v="165"/>
  </r>
  <r>
    <n v="485"/>
    <s v="+7 927-005-2176"/>
    <s v="+79"/>
    <x v="5"/>
    <s v="Пономарев Творимир Демидович"/>
    <s v="Пономарев Творимир Демидович"/>
    <x v="1"/>
    <d v="2022-06-11T00:00:00"/>
    <n v="36"/>
    <s v="Пономарев"/>
    <s v="Творимир"/>
    <s v="Демидович"/>
    <s v="Пономарев"/>
    <s v="Демидович"/>
    <x v="213"/>
  </r>
  <r>
    <n v="401"/>
    <s v="+7 411-180-0061"/>
    <s v="+74"/>
    <x v="5"/>
    <s v="Екатерина Рудольфовна Кулакова"/>
    <s v="Екатерина Рудольфовна Кулакова"/>
    <x v="1"/>
    <d v="2022-10-22T00:00:00"/>
    <n v="32"/>
    <s v="Екатерина"/>
    <s v="Рудольфовна"/>
    <s v="Кулакова"/>
    <s v="Кулакова"/>
    <s v="Рудольфовна"/>
    <x v="140"/>
  </r>
  <r>
    <n v="379"/>
    <s v="+992 471-072-5643"/>
    <s v="+992"/>
    <x v="4"/>
    <s v="Соколова Кира Дмитриевна"/>
    <s v="Соколова Кира Дмитриевна"/>
    <x v="1"/>
    <d v="2022-01-20T00:00:00"/>
    <n v="41"/>
    <s v="Соколова"/>
    <s v="Кира"/>
    <s v="Дмитриевна"/>
    <s v="Соколова"/>
    <s v="Дмитриевна"/>
    <x v="178"/>
  </r>
  <r>
    <n v="201"/>
    <s v="+992 994-189-2821"/>
    <s v="+992"/>
    <x v="4"/>
    <s v="Новиков Ростислав Августович"/>
    <s v="Новиков Ростислав Августович"/>
    <x v="0"/>
    <d v="2022-10-09T00:00:00"/>
    <n v="32"/>
    <s v="Новиков"/>
    <s v="Ростислав"/>
    <s v="Августович"/>
    <s v="Новиков"/>
    <s v="Августович"/>
    <x v="214"/>
  </r>
  <r>
    <n v="498"/>
    <s v="+380 971-032-0139"/>
    <s v="+380"/>
    <x v="3"/>
    <s v="Моисеев Евстафий Чеславович"/>
    <s v="Моисеев Евстафий Чеславович"/>
    <x v="0"/>
    <d v="2022-06-09T00:00:00"/>
    <n v="36"/>
    <s v="Моисеев"/>
    <s v="Евстафий"/>
    <s v="Чеславович"/>
    <s v="Моисеев"/>
    <s v="Чеславович"/>
    <x v="215"/>
  </r>
  <r>
    <n v="237"/>
    <s v="+7 085-149-7713"/>
    <s v="+70"/>
    <x v="2"/>
    <s v="Елизавета Артемовна Данилова"/>
    <s v="Елизавета Артемовна Данилова"/>
    <x v="0"/>
    <d v="2022-11-21T00:00:00"/>
    <n v="31"/>
    <s v="Елизавета"/>
    <s v="Артемовна"/>
    <s v="Данилова"/>
    <s v="Данилова"/>
    <s v="Артемовна"/>
    <x v="70"/>
  </r>
  <r>
    <n v="403"/>
    <s v="+7 762-296-2673"/>
    <s v="+77"/>
    <x v="2"/>
    <s v="Фаина Аркадьевна Веселова"/>
    <s v="Фаина Аркадьевна Веселова"/>
    <x v="1"/>
    <d v="2022-02-02T00:00:00"/>
    <n v="41"/>
    <s v="Фаина"/>
    <s v="Аркадьевна"/>
    <s v="Веселова"/>
    <s v="Веселова"/>
    <s v="Аркадьевна"/>
    <x v="216"/>
  </r>
  <r>
    <n v="460"/>
    <s v="+7 981-245-0102"/>
    <s v="+79"/>
    <x v="5"/>
    <s v="Алевтина Егоровна Кузнецова"/>
    <s v="Алевтина Егоровна Кузнецова"/>
    <x v="1"/>
    <d v="2022-09-17T00:00:00"/>
    <n v="33"/>
    <s v="Алевтина"/>
    <s v="Егоровна"/>
    <s v="Кузнецова"/>
    <s v="Кузнецова"/>
    <s v="Егоровна"/>
    <x v="128"/>
  </r>
  <r>
    <n v="50"/>
    <s v="+998 220-798-0143"/>
    <s v="+998"/>
    <x v="0"/>
    <s v="Гостомысл Фомич Одинцов"/>
    <s v="Гостомысл Фомич Одинцов"/>
    <x v="0"/>
    <d v="2022-01-15T00:00:00"/>
    <n v="41"/>
    <s v="Гостомысл"/>
    <s v="Фомич"/>
    <s v="Одинцов"/>
    <s v="Одинцов"/>
    <s v="Фомич"/>
    <x v="124"/>
  </r>
  <r>
    <n v="197"/>
    <s v="+380 255-745-0289"/>
    <s v="+380"/>
    <x v="3"/>
    <s v="г-жа Миронова Клавдия Феликсовна"/>
    <s v="Миронова Клавдия Феликсовна"/>
    <x v="1"/>
    <d v="2022-08-12T00:00:00"/>
    <n v="34"/>
    <s v="Миронова"/>
    <s v="Клавдия"/>
    <s v="Феликсовна"/>
    <s v="Миронова"/>
    <s v="Феликсовна"/>
    <x v="168"/>
  </r>
  <r>
    <n v="243"/>
    <s v="+7 354-672-8947"/>
    <s v="+73"/>
    <x v="5"/>
    <s v="Марфа Эдуардовна Макарова"/>
    <s v="Марфа Эдуардовна Макарова"/>
    <x v="1"/>
    <d v="2022-04-30T00:00:00"/>
    <n v="38"/>
    <s v="Марфа"/>
    <s v="Эдуардовна"/>
    <s v="Макарова"/>
    <s v="Макарова"/>
    <s v="Эдуардовна"/>
    <x v="88"/>
  </r>
  <r>
    <n v="45"/>
    <s v="+998 714-433-6940"/>
    <s v="+998"/>
    <x v="0"/>
    <s v="Елизар Харлампьевич Мамонтов"/>
    <s v="Елизар Харлампьевич Мамонтов"/>
    <x v="0"/>
    <d v="2022-04-11T00:00:00"/>
    <n v="38"/>
    <s v="Елизар"/>
    <s v="Харлампьевич"/>
    <s v="Мамонтов"/>
    <s v="Мамонтов"/>
    <s v="Харлампьевич"/>
    <x v="189"/>
  </r>
  <r>
    <n v="242"/>
    <s v="+7 352-652-3977"/>
    <s v="+73"/>
    <x v="5"/>
    <s v="Октябрина Павловна Зимина"/>
    <s v="Октябрина Павловна Зимина"/>
    <x v="1"/>
    <d v="2022-07-05T00:00:00"/>
    <n v="36"/>
    <s v="Октябрина"/>
    <s v="Павловна"/>
    <s v="Зимина"/>
    <s v="Зимина"/>
    <s v="Павловна"/>
    <x v="217"/>
  </r>
  <r>
    <n v="79"/>
    <s v="+992 654-311-2893"/>
    <s v="+992"/>
    <x v="4"/>
    <s v="Васильева Анжелика Наумовна"/>
    <s v="Васильева Анжелика Наумовна"/>
    <x v="1"/>
    <d v="2022-06-04T00:00:00"/>
    <n v="37"/>
    <s v="Васильева"/>
    <s v="Анжелика"/>
    <s v="Наумовна"/>
    <s v="Васильева"/>
    <s v="Наумовна"/>
    <x v="131"/>
  </r>
  <r>
    <n v="70"/>
    <s v="+380 350-189-8989"/>
    <s v="+380"/>
    <x v="3"/>
    <s v="Эммануил Валерьевич Королев"/>
    <s v="Эммануил Валерьевич Королев"/>
    <x v="0"/>
    <d v="2022-01-30T00:00:00"/>
    <n v="41"/>
    <s v="Эммануил"/>
    <s v="Валерьевич"/>
    <s v="Королев"/>
    <s v="Королев"/>
    <s v="Валерьевич"/>
    <x v="65"/>
  </r>
  <r>
    <n v="345"/>
    <s v="+375 869-843-0628"/>
    <s v="+375"/>
    <x v="1"/>
    <s v="Лыткина Ираида Александровна"/>
    <s v="Лыткина Ираида Александровна"/>
    <x v="0"/>
    <d v="2022-05-24T00:00:00"/>
    <n v="37"/>
    <s v="Лыткина"/>
    <s v="Ираида"/>
    <s v="Александровна"/>
    <s v="Лыткина"/>
    <s v="Александровна"/>
    <x v="177"/>
  </r>
  <r>
    <n v="33"/>
    <s v="+7 724-347-2918"/>
    <s v="+77"/>
    <x v="2"/>
    <s v="Фомичева Феврония Даниловна"/>
    <s v="Фомичева Феврония Даниловна"/>
    <x v="1"/>
    <d v="2022-06-18T00:00:00"/>
    <n v="36"/>
    <s v="Фомичева"/>
    <s v="Феврония"/>
    <s v="Даниловна"/>
    <s v="Фомичева"/>
    <s v="Даниловна"/>
    <x v="19"/>
  </r>
  <r>
    <n v="7"/>
    <s v="+7 022-690-6735"/>
    <s v="+70"/>
    <x v="2"/>
    <s v="Баранова Раиса Эльдаровна"/>
    <s v="Баранова Раиса Эльдаровна"/>
    <x v="0"/>
    <d v="2022-11-28T00:00:00"/>
    <n v="31"/>
    <s v="Баранова"/>
    <s v="Раиса"/>
    <s v="Эльдаровна"/>
    <s v="Баранова"/>
    <s v="Эльдаровна"/>
    <x v="90"/>
  </r>
  <r>
    <n v="494"/>
    <s v="+375 268-005-4917"/>
    <s v="+375"/>
    <x v="1"/>
    <s v="г-жа Ефимова Анна Филипповна"/>
    <s v="Ефимова Анна Филипповна"/>
    <x v="1"/>
    <d v="2022-06-26T00:00:00"/>
    <n v="36"/>
    <s v="Ефимова"/>
    <s v="Анна"/>
    <s v="Филипповна"/>
    <s v="Ефимова"/>
    <s v="Филипповна"/>
    <x v="118"/>
  </r>
  <r>
    <n v="83"/>
    <s v="+992 377-961-6550"/>
    <s v="+992"/>
    <x v="4"/>
    <s v="г-н Зуев Трифон Зиновьевич"/>
    <s v="Зуев Трифон Зиновьевич"/>
    <x v="0"/>
    <d v="2022-06-27T00:00:00"/>
    <n v="36"/>
    <s v="Зуев"/>
    <s v="Трифон"/>
    <s v="Зиновьевич"/>
    <s v="Зуев"/>
    <s v="Зиновьевич"/>
    <x v="218"/>
  </r>
  <r>
    <n v="352"/>
    <s v="+7 414-973-8213"/>
    <s v="+74"/>
    <x v="5"/>
    <s v="Нестерова Таисия Яковлевна"/>
    <s v="Нестерова Таисия Яковлевна"/>
    <x v="1"/>
    <d v="2022-01-12T00:00:00"/>
    <n v="41"/>
    <s v="Нестерова"/>
    <s v="Таисия"/>
    <s v="Яковлевна"/>
    <s v="Нестерова"/>
    <s v="Яковлевна"/>
    <x v="108"/>
  </r>
  <r>
    <n v="8"/>
    <s v="+375 841-273-5425"/>
    <s v="+375"/>
    <x v="1"/>
    <s v="Ирина Макаровна Шарова"/>
    <s v="Ирина Макаровна Шарова"/>
    <x v="0"/>
    <d v="2022-11-18T00:00:00"/>
    <n v="31"/>
    <s v="Ирина"/>
    <s v="Макаровна"/>
    <s v="Шарова"/>
    <s v="Шарова"/>
    <s v="Макаровна"/>
    <x v="4"/>
  </r>
  <r>
    <n v="291"/>
    <s v="+992 550-001-8470"/>
    <s v="+992"/>
    <x v="4"/>
    <s v="Кононова Элеонора Юрьевна"/>
    <s v="Кононова Элеонора Юрьевна"/>
    <x v="0"/>
    <d v="2022-05-29T00:00:00"/>
    <n v="37"/>
    <s v="Кононова"/>
    <s v="Элеонора"/>
    <s v="Юрьевна"/>
    <s v="Кононова"/>
    <s v="Юрьевна"/>
    <x v="29"/>
  </r>
  <r>
    <n v="418"/>
    <s v="+375 253-379-5656"/>
    <s v="+375"/>
    <x v="1"/>
    <s v="Любовь Богдановна Новикова"/>
    <s v="Любовь Богдановна Новикова"/>
    <x v="0"/>
    <d v="2022-05-19T00:00:00"/>
    <n v="37"/>
    <s v="Любовь"/>
    <s v="Богдановна"/>
    <s v="Новикова"/>
    <s v="Новикова"/>
    <s v="Богдановна"/>
    <x v="7"/>
  </r>
  <r>
    <n v="470"/>
    <s v="+992 544-936-8109"/>
    <s v="+992"/>
    <x v="4"/>
    <s v="Русакова Полина Михайловна"/>
    <s v="Русакова Полина Михайловна"/>
    <x v="0"/>
    <d v="2022-05-09T00:00:00"/>
    <n v="37"/>
    <s v="Русакова"/>
    <s v="Полина"/>
    <s v="Михайловна"/>
    <s v="Русакова"/>
    <s v="Михайловна"/>
    <x v="28"/>
  </r>
  <r>
    <n v="123"/>
    <s v="+7 755-098-2625"/>
    <s v="+77"/>
    <x v="2"/>
    <s v="Ермаков Всеслав Эдуардович"/>
    <s v="Ермаков Всеслав Эдуардович"/>
    <x v="1"/>
    <d v="2022-02-08T00:00:00"/>
    <n v="40"/>
    <s v="Ермаков"/>
    <s v="Всеслав"/>
    <s v="Эдуардович"/>
    <s v="Ермаков"/>
    <s v="Эдуардович"/>
    <x v="219"/>
  </r>
  <r>
    <n v="442"/>
    <s v="+992 774-047-4624"/>
    <s v="+992"/>
    <x v="4"/>
    <s v="Гордей Матвеевич Медведев"/>
    <s v="Гордей Матвеевич Медведев"/>
    <x v="1"/>
    <d v="2022-07-04T00:00:00"/>
    <n v="36"/>
    <s v="Гордей"/>
    <s v="Матвеевич"/>
    <s v="Медведев"/>
    <s v="Медведев"/>
    <s v="Матвеевич"/>
    <x v="220"/>
  </r>
  <r>
    <n v="218"/>
    <s v="+998 692-163-4083"/>
    <s v="+998"/>
    <x v="0"/>
    <s v="Алевтина Алексеевна Исакова"/>
    <s v="Алевтина Алексеевна Исакова"/>
    <x v="1"/>
    <d v="2022-06-09T00:00:00"/>
    <n v="36"/>
    <s v="Алевтина"/>
    <s v="Алексеевна"/>
    <s v="Исакова"/>
    <s v="Исакова"/>
    <s v="Алексеевна"/>
    <x v="128"/>
  </r>
  <r>
    <n v="331"/>
    <s v="+998 856-058-2613"/>
    <s v="+998"/>
    <x v="0"/>
    <s v="Мартынов Фома Гордеевич"/>
    <s v="Мартынов Фома Гордеевич"/>
    <x v="1"/>
    <d v="2022-09-09T00:00:00"/>
    <n v="33"/>
    <s v="Мартынов"/>
    <s v="Фома"/>
    <s v="Гордеевич"/>
    <s v="Мартынов"/>
    <s v="Гордеевич"/>
    <x v="103"/>
  </r>
  <r>
    <n v="196"/>
    <s v="+7 352-977-7374"/>
    <s v="+73"/>
    <x v="5"/>
    <s v="Петрова Майя Богдановна"/>
    <s v="Петрова Майя Богдановна"/>
    <x v="0"/>
    <d v="2022-10-01T00:00:00"/>
    <n v="33"/>
    <s v="Петрова"/>
    <s v="Майя"/>
    <s v="Богдановна"/>
    <s v="Петрова"/>
    <s v="Богдановна"/>
    <x v="26"/>
  </r>
  <r>
    <n v="36"/>
    <s v="+7 894-636-1225"/>
    <s v="+78"/>
    <x v="6"/>
    <s v="Бобылева Анна Мироновна"/>
    <s v="Бобылева Анна Мироновна"/>
    <x v="1"/>
    <d v="2022-05-19T00:00:00"/>
    <n v="37"/>
    <s v="Бобылева"/>
    <s v="Анна"/>
    <s v="Мироновна"/>
    <s v="Бобылева"/>
    <s v="Мироновна"/>
    <x v="118"/>
  </r>
  <r>
    <n v="22"/>
    <s v="+375 173-908-3215"/>
    <s v="+375"/>
    <x v="1"/>
    <s v="Кудряшов Влас Алексеевич"/>
    <s v="Кудряшов Влас Алексеевич"/>
    <x v="0"/>
    <d v="2022-11-05T00:00:00"/>
    <n v="32"/>
    <s v="Кудряшов"/>
    <s v="Влас"/>
    <s v="Алексеевич"/>
    <s v="Кудряшов"/>
    <s v="Алексеевич"/>
    <x v="10"/>
  </r>
  <r>
    <n v="360"/>
    <s v="+375 427-098-5558"/>
    <s v="+375"/>
    <x v="1"/>
    <s v="Миронов Фома Вилорович"/>
    <s v="Миронов Фома Вилорович"/>
    <x v="1"/>
    <d v="2022-06-16T00:00:00"/>
    <n v="36"/>
    <s v="Миронов"/>
    <s v="Фома"/>
    <s v="Вилорович"/>
    <s v="Миронов"/>
    <s v="Вилорович"/>
    <x v="103"/>
  </r>
  <r>
    <n v="188"/>
    <s v="+992 000-000-7415"/>
    <s v="+992"/>
    <x v="4"/>
    <s v="Харлампий Демьянович Алексеев"/>
    <s v="Харлампий Демьянович Алексеев"/>
    <x v="1"/>
    <d v="2022-08-28T00:00:00"/>
    <n v="34"/>
    <s v="Харлампий"/>
    <s v="Демьянович"/>
    <s v="Алексеев"/>
    <s v="Алексеев"/>
    <s v="Демьянович"/>
    <x v="39"/>
  </r>
  <r>
    <n v="63"/>
    <s v="+380 668-055-3546"/>
    <s v="+380"/>
    <x v="3"/>
    <s v="Горшкова Клавдия Борисовна"/>
    <s v="Горшкова Клавдия Борисовна"/>
    <x v="0"/>
    <d v="2022-05-03T00:00:00"/>
    <n v="38"/>
    <s v="Горшкова"/>
    <s v="Клавдия"/>
    <s v="Борисовна"/>
    <s v="Горшкова"/>
    <s v="Борисовна"/>
    <x v="168"/>
  </r>
  <r>
    <n v="238"/>
    <s v="+380 245-175-6131"/>
    <s v="+380"/>
    <x v="3"/>
    <s v="Григорьев Сократ Ануфриевич"/>
    <s v="Григорьев Сократ Ануфриевич"/>
    <x v="0"/>
    <d v="2022-12-14T00:00:00"/>
    <n v="30"/>
    <s v="Григорьев"/>
    <s v="Сократ"/>
    <s v="Ануфриевич"/>
    <s v="Григорьев"/>
    <s v="Ануфриевич"/>
    <x v="59"/>
  </r>
  <r>
    <n v="105"/>
    <s v="+998 284-687-3096"/>
    <s v="+998"/>
    <x v="0"/>
    <s v="Овчинникова Зоя Вячеславовна"/>
    <s v="Овчинникова Зоя Вячеславовна"/>
    <x v="0"/>
    <d v="2022-12-23T00:00:00"/>
    <n v="30"/>
    <s v="Овчинникова"/>
    <s v="Зоя"/>
    <s v="Вячеславовна"/>
    <s v="Овчинникова"/>
    <s v="Вячеславовна"/>
    <x v="5"/>
  </r>
  <r>
    <n v="260"/>
    <s v="+380 533-078-8885"/>
    <s v="+380"/>
    <x v="3"/>
    <s v="Титова Ксения Дмитриевна"/>
    <s v="Титова Ксения Дмитриевна"/>
    <x v="0"/>
    <d v="2022-06-17T00:00:00"/>
    <n v="36"/>
    <s v="Титова"/>
    <s v="Ксения"/>
    <s v="Дмитриевна"/>
    <s v="Титова"/>
    <s v="Дмитриевна"/>
    <x v="170"/>
  </r>
  <r>
    <n v="394"/>
    <s v="+7 450-475-2540"/>
    <s v="+74"/>
    <x v="5"/>
    <s v="Князев Платон Андреевич"/>
    <s v="Князев Платон Андреевич"/>
    <x v="0"/>
    <d v="2022-05-27T00:00:00"/>
    <n v="37"/>
    <s v="Князев"/>
    <s v="Платон"/>
    <s v="Андреевич"/>
    <s v="Князев"/>
    <s v="Андреевич"/>
    <x v="221"/>
  </r>
  <r>
    <n v="248"/>
    <s v="+7 592-632-8448"/>
    <s v="+75"/>
    <x v="5"/>
    <s v="Меркушева Марина Наумовна"/>
    <s v="Меркушева Марина Наумовна"/>
    <x v="1"/>
    <d v="2022-05-13T00:00:00"/>
    <n v="37"/>
    <s v="Меркушева"/>
    <s v="Марина"/>
    <s v="Наумовна"/>
    <s v="Меркушева"/>
    <s v="Наумовна"/>
    <x v="197"/>
  </r>
  <r>
    <n v="3"/>
    <s v="+380 143-562-6602"/>
    <s v="+380"/>
    <x v="3"/>
    <s v="Якушева Светлана Даниловна"/>
    <s v="Якушева Светлана Даниловна"/>
    <x v="1"/>
    <d v="2022-04-15T00:00:00"/>
    <n v="38"/>
    <s v="Якушева"/>
    <s v="Светлана"/>
    <s v="Даниловна"/>
    <s v="Якушева"/>
    <s v="Даниловна"/>
    <x v="145"/>
  </r>
  <r>
    <n v="435"/>
    <s v="+998 946-408-1930"/>
    <s v="+998"/>
    <x v="0"/>
    <s v="Тихонова Ираида Ефимовна"/>
    <s v="Тихонова Ираида Ефимовна"/>
    <x v="1"/>
    <d v="2022-02-26T00:00:00"/>
    <n v="40"/>
    <s v="Тихонова"/>
    <s v="Ираида"/>
    <s v="Ефимовна"/>
    <s v="Тихонова"/>
    <s v="Ефимовна"/>
    <x v="177"/>
  </r>
  <r>
    <n v="262"/>
    <s v="+992 756-085-4605"/>
    <s v="+992"/>
    <x v="4"/>
    <s v="г-жа Воробьева Иванна Юрьевна"/>
    <s v="Воробьева Иванна Юрьевна"/>
    <x v="0"/>
    <d v="2022-08-05T00:00:00"/>
    <n v="35"/>
    <s v="Воробьева"/>
    <s v="Иванна"/>
    <s v="Юрьевна"/>
    <s v="Воробьева"/>
    <s v="Юрьевна"/>
    <x v="55"/>
  </r>
  <r>
    <n v="264"/>
    <s v="+375 722-671-7064"/>
    <s v="+375"/>
    <x v="1"/>
    <s v="Любомир Ермолаевич Стрелков"/>
    <s v="Любомир Ермолаевич Стрелков"/>
    <x v="1"/>
    <d v="2022-12-12T00:00:00"/>
    <n v="30"/>
    <s v="Любомир"/>
    <s v="Ермолаевич"/>
    <s v="Стрелков"/>
    <s v="Стрелков"/>
    <s v="Ермолаевич"/>
    <x v="93"/>
  </r>
  <r>
    <n v="99"/>
    <s v="+7 542-005-0327"/>
    <s v="+75"/>
    <x v="5"/>
    <s v="Галина Семеновна Петухова"/>
    <s v="Галина Семеновна Петухова"/>
    <x v="1"/>
    <d v="2022-11-21T00:00:00"/>
    <n v="31"/>
    <s v="Галина"/>
    <s v="Семеновна"/>
    <s v="Петухова"/>
    <s v="Петухова"/>
    <s v="Семеновна"/>
    <x v="57"/>
  </r>
  <r>
    <n v="404"/>
    <s v="+380 265-102-2104"/>
    <s v="+380"/>
    <x v="3"/>
    <s v="Кириллова Пелагея Юльевна"/>
    <s v="Кириллова Пелагея Юльевна"/>
    <x v="1"/>
    <d v="2022-12-18T00:00:00"/>
    <n v="30"/>
    <s v="Кириллова"/>
    <s v="Пелагея"/>
    <s v="Юльевна"/>
    <s v="Кириллова"/>
    <s v="Юльевна"/>
    <x v="173"/>
  </r>
  <r>
    <n v="146"/>
    <s v="+375 986-655-6691"/>
    <s v="+375"/>
    <x v="1"/>
    <s v="Еремей Бориславович Воронов"/>
    <s v="Еремей Бориславович Воронов"/>
    <x v="1"/>
    <d v="2022-02-25T00:00:00"/>
    <n v="40"/>
    <s v="Еремей"/>
    <s v="Бориславович"/>
    <s v="Воронов"/>
    <s v="Воронов"/>
    <s v="Бориславович"/>
    <x v="17"/>
  </r>
  <r>
    <n v="338"/>
    <s v="+992 869-966-7816"/>
    <s v="+992"/>
    <x v="4"/>
    <s v="Александра Геннадиевна Филатова"/>
    <s v="Александра Геннадиевна Филатова"/>
    <x v="1"/>
    <d v="2022-01-16T00:00:00"/>
    <n v="41"/>
    <s v="Александра"/>
    <s v="Геннадиевна"/>
    <s v="Филатова"/>
    <s v="Филатова"/>
    <s v="Геннадиевна"/>
    <x v="3"/>
  </r>
  <r>
    <n v="445"/>
    <s v="+7 975-515-1931"/>
    <s v="+79"/>
    <x v="5"/>
    <s v="Марфа Архиповна Белоусова"/>
    <s v="Марфа Архиповна Белоусова"/>
    <x v="1"/>
    <d v="2022-04-25T00:00:00"/>
    <n v="38"/>
    <s v="Марфа"/>
    <s v="Архиповна"/>
    <s v="Белоусова"/>
    <s v="Белоусова"/>
    <s v="Архиповна"/>
    <x v="88"/>
  </r>
  <r>
    <n v="208"/>
    <s v="+380 004-121-0383"/>
    <s v="+380"/>
    <x v="3"/>
    <s v="Эммануил Филимонович Захаров"/>
    <s v="Эммануил Филимонович Захаров"/>
    <x v="1"/>
    <d v="2022-06-24T00:00:00"/>
    <n v="36"/>
    <s v="Эммануил"/>
    <s v="Филимонович"/>
    <s v="Захаров"/>
    <s v="Захаров"/>
    <s v="Филимонович"/>
    <x v="65"/>
  </r>
  <r>
    <n v="343"/>
    <s v="+380 606-168-8976"/>
    <s v="+380"/>
    <x v="3"/>
    <s v="Абрамов Амвросий Богданович"/>
    <s v="Абрамов Амвросий Богданович"/>
    <x v="1"/>
    <d v="2022-11-09T00:00:00"/>
    <n v="31"/>
    <s v="Абрамов"/>
    <s v="Амвросий"/>
    <s v="Богданович"/>
    <s v="Абрамов"/>
    <s v="Богданович"/>
    <x v="211"/>
  </r>
  <r>
    <n v="486"/>
    <s v="+7 056-712-2591"/>
    <s v="+70"/>
    <x v="2"/>
    <s v="Волков Викентий Герасимович"/>
    <s v="Волков Викентий Герасимович"/>
    <x v="0"/>
    <d v="2022-06-11T00:00:00"/>
    <n v="36"/>
    <s v="Волков"/>
    <s v="Викентий"/>
    <s v="Герасимович"/>
    <s v="Волков"/>
    <s v="Герасимович"/>
    <x v="222"/>
  </r>
  <r>
    <n v="299"/>
    <s v="+380 254-333-6466"/>
    <s v="+380"/>
    <x v="3"/>
    <s v="Одинцов Анисим Евсеевич"/>
    <s v="Одинцов Анисим Евсеевич"/>
    <x v="1"/>
    <d v="2022-04-15T00:00:00"/>
    <n v="38"/>
    <s v="Одинцов"/>
    <s v="Анисим"/>
    <s v="Евсеевич"/>
    <s v="Одинцов"/>
    <s v="Евсеевич"/>
    <x v="223"/>
  </r>
  <r>
    <n v="368"/>
    <s v="+998 481-371-2630"/>
    <s v="+998"/>
    <x v="0"/>
    <s v="Никодим Арсенович Потапов"/>
    <s v="Никодим Арсенович Потапов"/>
    <x v="0"/>
    <d v="2022-11-07T00:00:00"/>
    <n v="32"/>
    <s v="Никодим"/>
    <s v="Арсенович"/>
    <s v="Потапов"/>
    <s v="Потапов"/>
    <s v="Арсенович"/>
    <x v="2"/>
  </r>
  <r>
    <n v="108"/>
    <s v="+998 313-336-2516"/>
    <s v="+998"/>
    <x v="0"/>
    <s v="Алла Рудольфовна Сидорова"/>
    <s v="Алла Рудольфовна Сидорова"/>
    <x v="0"/>
    <d v="2022-10-01T00:00:00"/>
    <n v="33"/>
    <s v="Алла"/>
    <s v="Рудольфовна"/>
    <s v="Сидорова"/>
    <s v="Сидорова"/>
    <s v="Рудольфовна"/>
    <x v="133"/>
  </r>
  <r>
    <n v="443"/>
    <s v="+7 210-575-0459"/>
    <s v="+72"/>
    <x v="5"/>
    <s v="Агата Олеговна Мартынова"/>
    <s v="Агата Олеговна Мартынова"/>
    <x v="0"/>
    <d v="2022-03-29T00:00:00"/>
    <n v="39"/>
    <s v="Агата"/>
    <s v="Олеговна"/>
    <s v="Мартынова"/>
    <s v="Мартынова"/>
    <s v="Олеговна"/>
    <x v="11"/>
  </r>
  <r>
    <n v="91"/>
    <s v="+7 289-019-1718"/>
    <s v="+72"/>
    <x v="5"/>
    <s v="Стрелкова Наина Эдуардовна"/>
    <s v="Стрелкова Наина Эдуардовна"/>
    <x v="1"/>
    <d v="2022-05-06T00:00:00"/>
    <n v="38"/>
    <s v="Стрелкова"/>
    <s v="Наина"/>
    <s v="Эдуардовна"/>
    <s v="Стрелкова"/>
    <s v="Эдуардовна"/>
    <x v="82"/>
  </r>
  <r>
    <n v="473"/>
    <s v="+7 571-938-4741"/>
    <s v="+75"/>
    <x v="5"/>
    <s v="Ипат Дмитриевич Панов"/>
    <s v="Ипат Дмитриевич Панов"/>
    <x v="0"/>
    <d v="2022-08-26T00:00:00"/>
    <n v="34"/>
    <s v="Ипат"/>
    <s v="Дмитриевич"/>
    <s v="Панов"/>
    <s v="Панов"/>
    <s v="Дмитриевич"/>
    <x v="224"/>
  </r>
  <r>
    <n v="482"/>
    <s v="+380 958-231-6305"/>
    <s v="+380"/>
    <x v="3"/>
    <s v="Творимир Артурович Гришин"/>
    <s v="Творимир Артурович Гришин"/>
    <x v="1"/>
    <d v="2022-04-28T00:00:00"/>
    <n v="38"/>
    <s v="Творимир"/>
    <s v="Артурович"/>
    <s v="Гришин"/>
    <s v="Гришин"/>
    <s v="Артурович"/>
    <x v="213"/>
  </r>
  <r>
    <n v="48"/>
    <s v="+998 849-649-9045"/>
    <s v="+998"/>
    <x v="0"/>
    <s v="Лаврентьева Вера Владиславовна"/>
    <s v="Лаврентьева Вера Владиславовна"/>
    <x v="1"/>
    <d v="2022-10-22T00:00:00"/>
    <n v="32"/>
    <s v="Лаврентьева"/>
    <s v="Вера"/>
    <s v="Владиславовна"/>
    <s v="Лаврентьева"/>
    <s v="Владиславовна"/>
    <x v="1"/>
  </r>
  <r>
    <n v="26"/>
    <s v="+992 666-298-7733"/>
    <s v="+992"/>
    <x v="4"/>
    <s v="Корнилов Леон Иосипович"/>
    <s v="Корнилов Леон Иосипович"/>
    <x v="0"/>
    <d v="2022-09-15T00:00:00"/>
    <n v="33"/>
    <s v="Корнилов"/>
    <s v="Леон"/>
    <s v="Иосипович"/>
    <s v="Корнилов"/>
    <s v="Иосипович"/>
    <x v="209"/>
  </r>
  <r>
    <n v="417"/>
    <s v="+992 772-470-1976"/>
    <s v="+992"/>
    <x v="4"/>
    <s v="Игнатова Вера Вячеславовна"/>
    <s v="Игнатова Вера Вячеславовна"/>
    <x v="1"/>
    <d v="2022-02-16T00:00:00"/>
    <n v="40"/>
    <s v="Игнатова"/>
    <s v="Вера"/>
    <s v="Вячеславовна"/>
    <s v="Игнатова"/>
    <s v="Вячеславовна"/>
    <x v="1"/>
  </r>
  <r>
    <n v="491"/>
    <s v="+7 411-977-9395"/>
    <s v="+74"/>
    <x v="5"/>
    <s v="Михайлова Лора Наумовна"/>
    <s v="Михайлова Лора Наумовна"/>
    <x v="0"/>
    <d v="2022-07-10T00:00:00"/>
    <n v="35"/>
    <s v="Михайлова"/>
    <s v="Лора"/>
    <s v="Наумовна"/>
    <s v="Михайлова"/>
    <s v="Наумовна"/>
    <x v="37"/>
  </r>
  <r>
    <n v="492"/>
    <s v="+380 537-432-3099"/>
    <s v="+380"/>
    <x v="3"/>
    <s v="Феликс Ааронович Яковлев"/>
    <s v="Феликс Ааронович Яковлев"/>
    <x v="0"/>
    <d v="2022-05-07T00:00:00"/>
    <n v="38"/>
    <s v="Феликс"/>
    <s v="Ааронович"/>
    <s v="Яковлев"/>
    <s v="Яковлев"/>
    <s v="Ааронович"/>
    <x v="225"/>
  </r>
  <r>
    <n v="155"/>
    <s v="+380 950-384-1472"/>
    <s v="+380"/>
    <x v="3"/>
    <s v="Емельянов Игорь Андреевич"/>
    <s v="Емельянов Игорь Андреевич"/>
    <x v="1"/>
    <d v="2022-01-03T00:00:00"/>
    <n v="42"/>
    <s v="Емельянов"/>
    <s v="Игорь"/>
    <s v="Андреевич"/>
    <s v="Емельянов"/>
    <s v="Андреевич"/>
    <x v="226"/>
  </r>
  <r>
    <n v="430"/>
    <s v="+992 570-665-8734"/>
    <s v="+992"/>
    <x v="4"/>
    <s v="Любосмысл Тихонович Веселов"/>
    <s v="Любосмысл Тихонович Веселов"/>
    <x v="1"/>
    <d v="2022-08-26T00:00:00"/>
    <n v="34"/>
    <s v="Любосмысл"/>
    <s v="Тихонович"/>
    <s v="Веселов"/>
    <s v="Веселов"/>
    <s v="Тихонович"/>
    <x v="227"/>
  </r>
  <r>
    <n v="488"/>
    <s v="+375 477-336-9780"/>
    <s v="+375"/>
    <x v="1"/>
    <s v="Ольга Аскольдовна Данилова"/>
    <s v="Ольга Аскольдовна Данилова"/>
    <x v="0"/>
    <d v="2022-06-26T00:00:00"/>
    <n v="36"/>
    <s v="Ольга"/>
    <s v="Аскольдовна"/>
    <s v="Данилова"/>
    <s v="Данилова"/>
    <s v="Аскольдовна"/>
    <x v="104"/>
  </r>
  <r>
    <n v="6"/>
    <s v="+380 017-252-3368"/>
    <s v="+380"/>
    <x v="3"/>
    <s v="Эмилия Болеславовна Цветкова"/>
    <s v="Эмилия Болеславовна Цветкова"/>
    <x v="1"/>
    <d v="2022-05-29T00:00:00"/>
    <n v="37"/>
    <s v="Эмилия"/>
    <s v="Болеславовна"/>
    <s v="Цветкова"/>
    <s v="Цветкова"/>
    <s v="Болеславовна"/>
    <x v="49"/>
  </r>
  <r>
    <n v="400"/>
    <s v="+375 933-846-4405"/>
    <s v="+375"/>
    <x v="1"/>
    <s v="Константинов Милован Денисович"/>
    <s v="Константинов Милован Денисович"/>
    <x v="0"/>
    <d v="2022-07-23T00:00:00"/>
    <n v="35"/>
    <s v="Константинов"/>
    <s v="Милован"/>
    <s v="Денисович"/>
    <s v="Константинов"/>
    <s v="Денисович"/>
    <x v="110"/>
  </r>
  <r>
    <n v="282"/>
    <s v="+998 782-759-1031"/>
    <s v="+998"/>
    <x v="0"/>
    <s v="Светлана Семеновна Николаева"/>
    <s v="Светлана Семеновна Николаева"/>
    <x v="0"/>
    <d v="2022-06-23T00:00:00"/>
    <n v="36"/>
    <s v="Светлана"/>
    <s v="Семеновна"/>
    <s v="Николаева"/>
    <s v="Николаева"/>
    <s v="Семеновна"/>
    <x v="145"/>
  </r>
  <r>
    <n v="433"/>
    <s v="+992 614-322-7161"/>
    <s v="+992"/>
    <x v="4"/>
    <s v="Людмила Борисовна Иванова"/>
    <s v="Людмила Борисовна Иванова"/>
    <x v="0"/>
    <d v="2022-09-28T00:00:00"/>
    <n v="33"/>
    <s v="Людмила"/>
    <s v="Борисовна"/>
    <s v="Иванова"/>
    <s v="Иванова"/>
    <s v="Борисовна"/>
    <x v="163"/>
  </r>
  <r>
    <n v="212"/>
    <s v="+998 662-959-7800"/>
    <s v="+998"/>
    <x v="0"/>
    <s v="Амос Гордеевич Евсеев"/>
    <s v="Амос Гордеевич Евсеев"/>
    <x v="1"/>
    <d v="2022-09-11T00:00:00"/>
    <n v="33"/>
    <s v="Амос"/>
    <s v="Гордеевич"/>
    <s v="Евсеев"/>
    <s v="Евсеев"/>
    <s v="Гордеевич"/>
    <x v="174"/>
  </r>
  <r>
    <n v="499"/>
    <s v="+375 877-885-2826"/>
    <s v="+375"/>
    <x v="1"/>
    <s v="Якуб Филатович Молчанов"/>
    <s v="Якуб Филатович Молчанов"/>
    <x v="0"/>
    <d v="2022-08-25T00:00:00"/>
    <n v="34"/>
    <s v="Якуб"/>
    <s v="Филатович"/>
    <s v="Молчанов"/>
    <s v="Молчанов"/>
    <s v="Филатович"/>
    <x v="228"/>
  </r>
  <r>
    <n v="347"/>
    <s v="+992 145-030-4792"/>
    <s v="+992"/>
    <x v="4"/>
    <s v="Афанасьев Кузьма Исидорович"/>
    <s v="Афанасьев Кузьма Исидорович"/>
    <x v="0"/>
    <d v="2022-01-27T00:00:00"/>
    <n v="41"/>
    <s v="Афанасьев"/>
    <s v="Кузьма"/>
    <s v="Исидорович"/>
    <s v="Афанасьев"/>
    <s v="Исидорович"/>
    <x v="229"/>
  </r>
  <r>
    <n v="469"/>
    <s v="+7 997-792-5112"/>
    <s v="+79"/>
    <x v="5"/>
    <s v="Лариса Романовна Крюкова"/>
    <s v="Лариса Романовна Крюкова"/>
    <x v="0"/>
    <d v="2022-04-08T00:00:00"/>
    <n v="38"/>
    <s v="Лариса"/>
    <s v="Романовна"/>
    <s v="Крюкова"/>
    <s v="Крюкова"/>
    <s v="Романовна"/>
    <x v="181"/>
  </r>
  <r>
    <n v="93"/>
    <s v="+380 686-730-6702"/>
    <s v="+380"/>
    <x v="3"/>
    <s v="Авдеев Олимпий Жанович"/>
    <s v="Авдеев Олимпий Жанович"/>
    <x v="1"/>
    <d v="2022-12-10T00:00:00"/>
    <n v="30"/>
    <s v="Авдеев"/>
    <s v="Олимпий"/>
    <s v="Жанович"/>
    <s v="Авдеев"/>
    <s v="Жанович"/>
    <x v="22"/>
  </r>
  <r>
    <n v="200"/>
    <s v="+998 342-700-2159"/>
    <s v="+998"/>
    <x v="0"/>
    <s v="Воробьева Анжела Аскольдовна"/>
    <s v="Воробьева Анжела Аскольдовна"/>
    <x v="0"/>
    <d v="2022-08-10T00:00:00"/>
    <n v="34"/>
    <s v="Воробьева"/>
    <s v="Анжела"/>
    <s v="Аскольдовна"/>
    <s v="Воробьева"/>
    <s v="Аскольдовна"/>
    <x v="40"/>
  </r>
  <r>
    <n v="95"/>
    <s v="+998 662-556-3959"/>
    <s v="+998"/>
    <x v="0"/>
    <s v="Белоусова Жанна Кузьминична"/>
    <s v="Белоусова Жанна Кузьминична"/>
    <x v="1"/>
    <d v="2022-05-23T00:00:00"/>
    <n v="37"/>
    <s v="Белоусова"/>
    <s v="Жанна"/>
    <s v="Кузьминична"/>
    <s v="Белоусова"/>
    <s v="Кузьминична"/>
    <x v="76"/>
  </r>
  <r>
    <n v="20"/>
    <s v="+998 678-480-0704"/>
    <s v="+998"/>
    <x v="0"/>
    <s v="Амвросий Игнатович Юдин"/>
    <s v="Амвросий Игнатович Юдин"/>
    <x v="1"/>
    <d v="2022-05-10T00:00:00"/>
    <n v="37"/>
    <s v="Амвросий"/>
    <s v="Игнатович"/>
    <s v="Юдин"/>
    <s v="Юдин"/>
    <s v="Игнатович"/>
    <x v="211"/>
  </r>
  <r>
    <n v="94"/>
    <s v="+380 293-011-4872"/>
    <s v="+380"/>
    <x v="3"/>
    <s v="Евдокия Эдуардовна Соловьева"/>
    <s v="Евдокия Эдуардовна Соловьева"/>
    <x v="0"/>
    <d v="2022-06-11T00:00:00"/>
    <n v="36"/>
    <s v="Евдокия"/>
    <s v="Эдуардовна"/>
    <s v="Соловьева"/>
    <s v="Соловьева"/>
    <s v="Эдуардовна"/>
    <x v="47"/>
  </r>
  <r>
    <n v="427"/>
    <s v="+7 630-011-3417"/>
    <s v="+76"/>
    <x v="2"/>
    <s v="Лидия Андреевна Крюкова"/>
    <s v="Лидия Андреевна Крюкова"/>
    <x v="1"/>
    <d v="2022-09-30T00:00:00"/>
    <n v="33"/>
    <s v="Лидия"/>
    <s v="Андреевна"/>
    <s v="Крюкова"/>
    <s v="Крюкова"/>
    <s v="Андреевна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300"/>
    <x v="0"/>
    <x v="0"/>
    <n v="103"/>
    <n v="4"/>
    <n v="412"/>
    <x v="0"/>
    <x v="0"/>
    <n v="315"/>
    <n v="252.76271186440678"/>
    <n v="-0.59250318514048139"/>
    <n v="240.5"/>
    <n v="-0.5717255717255717"/>
    <d v="2022-07-05T00:00:00"/>
    <n v="440"/>
    <x v="0"/>
  </r>
  <r>
    <n v="2"/>
    <n v="486"/>
    <x v="1"/>
    <x v="1"/>
    <n v="296"/>
    <n v="3"/>
    <n v="888"/>
    <x v="1"/>
    <x v="1"/>
    <n v="253"/>
    <n v="264.8679245283019"/>
    <n v="0.11753811084200017"/>
    <n v="238.16666666666666"/>
    <n v="0.24282715185444381"/>
    <d v="2022-07-08T00:00:00"/>
    <n v="333"/>
    <x v="1"/>
  </r>
  <r>
    <n v="3"/>
    <n v="76"/>
    <x v="2"/>
    <x v="2"/>
    <n v="139"/>
    <n v="5"/>
    <n v="695"/>
    <x v="2"/>
    <x v="2"/>
    <n v="12"/>
    <n v="283.468085106383"/>
    <n v="-0.50964497485551308"/>
    <n v="232.44444444444446"/>
    <n v="-0.40200764818355639"/>
    <d v="2022-10-08T00:00:00"/>
    <n v="521"/>
    <x v="1"/>
  </r>
  <r>
    <n v="4"/>
    <n v="240"/>
    <x v="3"/>
    <x v="3"/>
    <n v="141"/>
    <n v="5"/>
    <n v="705"/>
    <x v="3"/>
    <x v="3"/>
    <n v="116"/>
    <n v="265.47674418604652"/>
    <n v="-0.46888003153606939"/>
    <n v="236.27586206896552"/>
    <n v="-0.40323992994746061"/>
    <d v="2022-03-23T00:00:00"/>
    <n v="619"/>
    <x v="2"/>
  </r>
  <r>
    <n v="5"/>
    <n v="32"/>
    <x v="4"/>
    <x v="4"/>
    <n v="123"/>
    <n v="2"/>
    <n v="246"/>
    <x v="4"/>
    <x v="4"/>
    <n v="471"/>
    <n v="250.48780487804879"/>
    <n v="-0.5089581304771178"/>
    <n v="159.19999999999999"/>
    <n v="-0.22738693467336679"/>
    <d v="2022-01-16T00:00:00"/>
    <n v="574"/>
    <x v="3"/>
  </r>
  <r>
    <n v="6"/>
    <n v="162"/>
    <x v="5"/>
    <x v="5"/>
    <n v="452"/>
    <n v="2"/>
    <n v="904"/>
    <x v="5"/>
    <x v="0"/>
    <n v="374"/>
    <n v="268.60344827586209"/>
    <n v="0.68277809872263928"/>
    <n v="281.96875"/>
    <n v="0.60301451845284282"/>
    <d v="2022-01-21T00:00:00"/>
    <n v="699"/>
    <x v="3"/>
  </r>
  <r>
    <n v="7"/>
    <n v="323"/>
    <x v="6"/>
    <x v="6"/>
    <n v="149"/>
    <n v="5"/>
    <n v="745"/>
    <x v="6"/>
    <x v="5"/>
    <n v="477"/>
    <n v="258.5128205128205"/>
    <n v="-0.42362626463003372"/>
    <n v="260.64705882352939"/>
    <n v="-0.42834574588129082"/>
    <d v="2022-06-26T00:00:00"/>
    <n v="611"/>
    <x v="0"/>
  </r>
  <r>
    <n v="8"/>
    <n v="60"/>
    <x v="7"/>
    <x v="7"/>
    <n v="489"/>
    <n v="4"/>
    <n v="1956"/>
    <x v="7"/>
    <x v="6"/>
    <n v="335"/>
    <n v="249.02380952380952"/>
    <n v="0.9636676546514964"/>
    <n v="276.21052631578948"/>
    <n v="0.77038871951219501"/>
    <d v="2022-02-27T00:00:00"/>
    <n v="708"/>
    <x v="0"/>
  </r>
  <r>
    <n v="9"/>
    <n v="401"/>
    <x v="8"/>
    <x v="8"/>
    <n v="416"/>
    <n v="5"/>
    <n v="2080"/>
    <x v="8"/>
    <x v="7"/>
    <n v="350"/>
    <n v="271.18181818181819"/>
    <n v="0.53402614817298022"/>
    <n v="291.45454545454544"/>
    <n v="0.42732376793512161"/>
    <d v="2022-05-03T00:00:00"/>
    <n v="692"/>
    <x v="3"/>
  </r>
  <r>
    <n v="10"/>
    <n v="100"/>
    <x v="9"/>
    <x v="9"/>
    <n v="449"/>
    <n v="2"/>
    <n v="898"/>
    <x v="9"/>
    <x v="5"/>
    <n v="413"/>
    <n v="263.25423728813558"/>
    <n v="0.7055755858872006"/>
    <n v="257.78260869565219"/>
    <n v="0.74177770281666366"/>
    <d v="2022-05-18T00:00:00"/>
    <n v="333"/>
    <x v="2"/>
  </r>
  <r>
    <n v="11"/>
    <n v="217"/>
    <x v="10"/>
    <x v="10"/>
    <n v="296"/>
    <n v="2"/>
    <n v="592"/>
    <x v="10"/>
    <x v="5"/>
    <n v="495"/>
    <n v="271.74545454545455"/>
    <n v="8.925465007359823E-2"/>
    <n v="311.2"/>
    <n v="-4.8843187660668308E-2"/>
    <d v="2022-04-03T00:00:00"/>
    <n v="482"/>
    <x v="0"/>
  </r>
  <r>
    <n v="12"/>
    <n v="445"/>
    <x v="0"/>
    <x v="11"/>
    <n v="109"/>
    <n v="5"/>
    <n v="545"/>
    <x v="11"/>
    <x v="6"/>
    <n v="353"/>
    <n v="252.76271186440678"/>
    <n v="-0.56876550660497549"/>
    <n v="240.26666666666668"/>
    <n v="-0.54633740288568267"/>
    <d v="2022-04-05T00:00:00"/>
    <n v="738"/>
    <x v="4"/>
  </r>
  <r>
    <n v="13"/>
    <n v="284"/>
    <x v="10"/>
    <x v="12"/>
    <n v="213"/>
    <n v="3"/>
    <n v="639"/>
    <x v="12"/>
    <x v="2"/>
    <n v="332"/>
    <n v="271.74545454545455"/>
    <n v="-0.21617824167001209"/>
    <n v="212.8125"/>
    <n v="8.8105726872256263E-4"/>
    <d v="2022-10-24T00:00:00"/>
    <n v="408"/>
    <x v="0"/>
  </r>
  <r>
    <n v="14"/>
    <n v="116"/>
    <x v="1"/>
    <x v="13"/>
    <n v="190"/>
    <n v="4"/>
    <n v="760"/>
    <x v="13"/>
    <x v="3"/>
    <n v="414"/>
    <n v="264.8679245283019"/>
    <n v="-0.28266134777033769"/>
    <n v="320.84615384615387"/>
    <n v="-0.40781587149364662"/>
    <d v="2022-08-21T00:00:00"/>
    <n v="339"/>
    <x v="1"/>
  </r>
  <r>
    <n v="15"/>
    <n v="378"/>
    <x v="5"/>
    <x v="5"/>
    <n v="237"/>
    <n v="1"/>
    <n v="237"/>
    <x v="14"/>
    <x v="5"/>
    <n v="236"/>
    <n v="268.60344827586209"/>
    <n v="-0.11765838628923564"/>
    <n v="281.96875"/>
    <n v="-0.15948132550149619"/>
    <d v="2022-09-16T00:00:00"/>
    <n v="152"/>
    <x v="0"/>
  </r>
  <r>
    <n v="16"/>
    <n v="299"/>
    <x v="8"/>
    <x v="14"/>
    <n v="178"/>
    <n v="3"/>
    <n v="534"/>
    <x v="15"/>
    <x v="6"/>
    <n v="164"/>
    <n v="271.18181818181819"/>
    <n v="-0.34361381159906135"/>
    <n v="260.15789473684208"/>
    <n v="-0.315800121383775"/>
    <d v="2022-04-27T00:00:00"/>
    <n v="302"/>
    <x v="5"/>
  </r>
  <r>
    <n v="17"/>
    <n v="359"/>
    <x v="10"/>
    <x v="15"/>
    <n v="320"/>
    <n v="5"/>
    <n v="1600"/>
    <x v="16"/>
    <x v="8"/>
    <n v="490"/>
    <n v="271.74545454545455"/>
    <n v="0.1775725946741602"/>
    <n v="316.58333333333331"/>
    <n v="1.0792313766780692E-2"/>
    <d v="2022-02-11T00:00:00"/>
    <n v="613"/>
    <x v="5"/>
  </r>
  <r>
    <n v="18"/>
    <n v="337"/>
    <x v="3"/>
    <x v="16"/>
    <n v="419"/>
    <n v="2"/>
    <n v="838"/>
    <x v="17"/>
    <x v="2"/>
    <n v="223"/>
    <n v="265.47674418604652"/>
    <n v="0.57829267224387881"/>
    <n v="276.67567567567568"/>
    <n v="0.51440851812054311"/>
    <d v="2022-11-28T00:00:00"/>
    <n v="223"/>
    <x v="3"/>
  </r>
  <r>
    <n v="19"/>
    <n v="226"/>
    <x v="11"/>
    <x v="17"/>
    <n v="190"/>
    <n v="5"/>
    <n v="950"/>
    <x v="18"/>
    <x v="9"/>
    <n v="204"/>
    <n v="262.63492063492066"/>
    <n v="-0.2765623111326001"/>
    <n v="311.33333333333331"/>
    <n v="-0.38972162740899352"/>
    <d v="2022-11-02T00:00:00"/>
    <n v="191"/>
    <x v="6"/>
  </r>
  <r>
    <n v="20"/>
    <n v="310"/>
    <x v="3"/>
    <x v="16"/>
    <n v="458"/>
    <n v="2"/>
    <n v="916"/>
    <x v="19"/>
    <x v="9"/>
    <n v="481"/>
    <n v="265.47674418604652"/>
    <n v="0.72519819543603004"/>
    <n v="276.67567567567568"/>
    <n v="0.65536778353033109"/>
    <d v="2022-07-14T00:00:00"/>
    <n v="402"/>
    <x v="1"/>
  </r>
  <r>
    <n v="21"/>
    <n v="137"/>
    <x v="12"/>
    <x v="18"/>
    <n v="152"/>
    <n v="2"/>
    <n v="304"/>
    <x v="20"/>
    <x v="0"/>
    <n v="363"/>
    <n v="274.16279069767444"/>
    <n v="-0.4455848672491306"/>
    <n v="253.6875"/>
    <n v="-0.40083764474008376"/>
    <d v="2022-04-24T00:00:00"/>
    <n v="569"/>
    <x v="0"/>
  </r>
  <r>
    <n v="22"/>
    <n v="385"/>
    <x v="3"/>
    <x v="19"/>
    <n v="352"/>
    <n v="2"/>
    <n v="704"/>
    <x v="21"/>
    <x v="6"/>
    <n v="397"/>
    <n v="265.47674418604652"/>
    <n v="0.32591651701633739"/>
    <n v="329.27272727272725"/>
    <n v="6.9022639425731613E-2"/>
    <d v="2022-06-16T00:00:00"/>
    <n v="395"/>
    <x v="1"/>
  </r>
  <r>
    <n v="23"/>
    <n v="226"/>
    <x v="11"/>
    <x v="17"/>
    <n v="228"/>
    <n v="2"/>
    <n v="456"/>
    <x v="22"/>
    <x v="10"/>
    <n v="280"/>
    <n v="262.63492063492066"/>
    <n v="-0.13187477335912012"/>
    <n v="311.33333333333331"/>
    <n v="-0.2676659528907922"/>
    <d v="2022-01-02T00:00:00"/>
    <n v="464"/>
    <x v="6"/>
  </r>
  <r>
    <n v="24"/>
    <n v="451"/>
    <x v="13"/>
    <x v="20"/>
    <n v="161"/>
    <n v="4"/>
    <n v="644"/>
    <x v="23"/>
    <x v="7"/>
    <n v="39"/>
    <n v="258.375"/>
    <n v="-0.37687469762941461"/>
    <n v="269.70588235294116"/>
    <n v="-0.40305343511450376"/>
    <d v="2022-04-02T00:00:00"/>
    <n v="313"/>
    <x v="1"/>
  </r>
  <r>
    <n v="25"/>
    <n v="7"/>
    <x v="11"/>
    <x v="21"/>
    <n v="362"/>
    <n v="1"/>
    <n v="362"/>
    <x v="24"/>
    <x v="4"/>
    <n v="303"/>
    <n v="262.63492063492066"/>
    <n v="0.37833917563157238"/>
    <n v="238.72222222222223"/>
    <n v="0.51640679543867818"/>
    <d v="2022-05-08T00:00:00"/>
    <n v="637"/>
    <x v="0"/>
  </r>
  <r>
    <n v="26"/>
    <n v="495"/>
    <x v="8"/>
    <x v="8"/>
    <n v="312"/>
    <n v="1"/>
    <n v="312"/>
    <x v="25"/>
    <x v="8"/>
    <n v="422"/>
    <n v="271.18181818181819"/>
    <n v="0.15051961112973511"/>
    <n v="291.45454545454544"/>
    <n v="7.049282595134132E-2"/>
    <d v="2022-08-11T00:00:00"/>
    <n v="390"/>
    <x v="3"/>
  </r>
  <r>
    <n v="27"/>
    <n v="415"/>
    <x v="14"/>
    <x v="22"/>
    <n v="311"/>
    <n v="5"/>
    <n v="1555"/>
    <x v="26"/>
    <x v="11"/>
    <n v="24"/>
    <n v="273.72549019607845"/>
    <n v="0.13617478510028636"/>
    <n v="280.23809523809524"/>
    <n v="0.10977060322854704"/>
    <d v="2022-02-17T00:00:00"/>
    <n v="490"/>
    <x v="0"/>
  </r>
  <r>
    <n v="28"/>
    <n v="176"/>
    <x v="0"/>
    <x v="0"/>
    <n v="220"/>
    <n v="1"/>
    <n v="220"/>
    <x v="27"/>
    <x v="0"/>
    <n v="112"/>
    <n v="252.76271186440678"/>
    <n v="-0.12961845369811575"/>
    <n v="240.5"/>
    <n v="-8.5239085239085188E-2"/>
    <d v="2022-04-01T00:00:00"/>
    <n v="716"/>
    <x v="5"/>
  </r>
  <r>
    <n v="29"/>
    <n v="181"/>
    <x v="15"/>
    <x v="23"/>
    <n v="476"/>
    <n v="4"/>
    <n v="1904"/>
    <x v="28"/>
    <x v="0"/>
    <n v="451"/>
    <n v="294.95238095238096"/>
    <n v="0.61381982563771387"/>
    <n v="318.81818181818181"/>
    <n v="0.49301397205588815"/>
    <d v="2022-01-23T00:00:00"/>
    <n v="456"/>
    <x v="5"/>
  </r>
  <r>
    <n v="30"/>
    <n v="399"/>
    <x v="16"/>
    <x v="24"/>
    <n v="190"/>
    <n v="1"/>
    <n v="190"/>
    <x v="29"/>
    <x v="2"/>
    <n v="131"/>
    <n v="300.31818181818181"/>
    <n v="-0.36733767216588464"/>
    <n v="281.73333333333335"/>
    <n v="-0.32560340747752015"/>
    <d v="2022-05-12T00:00:00"/>
    <n v="721"/>
    <x v="6"/>
  </r>
  <r>
    <n v="31"/>
    <n v="382"/>
    <x v="4"/>
    <x v="25"/>
    <n v="198"/>
    <n v="5"/>
    <n v="990"/>
    <x v="30"/>
    <x v="12"/>
    <n v="160"/>
    <n v="250.48780487804879"/>
    <n v="-0.2095423563777995"/>
    <n v="303.8235294117647"/>
    <n v="-0.34830590513068727"/>
    <d v="2022-03-29T00:00:00"/>
    <n v="476"/>
    <x v="0"/>
  </r>
  <r>
    <n v="32"/>
    <n v="103"/>
    <x v="6"/>
    <x v="26"/>
    <n v="254"/>
    <n v="3"/>
    <n v="762"/>
    <x v="31"/>
    <x v="13"/>
    <n v="408"/>
    <n v="258.5128205128205"/>
    <n v="-1.7456853798849425E-2"/>
    <n v="216.4"/>
    <n v="0.17375231053604434"/>
    <d v="2022-10-23T00:00:00"/>
    <n v="495"/>
    <x v="2"/>
  </r>
  <r>
    <n v="33"/>
    <n v="104"/>
    <x v="9"/>
    <x v="9"/>
    <n v="351"/>
    <n v="1"/>
    <n v="351"/>
    <x v="32"/>
    <x v="12"/>
    <n v="324"/>
    <n v="263.25423728813558"/>
    <n v="0.33331187226371362"/>
    <n v="257.78260869565219"/>
    <n v="0.36161241356046547"/>
    <d v="2022-07-19T00:00:00"/>
    <n v="236"/>
    <x v="0"/>
  </r>
  <r>
    <n v="34"/>
    <n v="213"/>
    <x v="0"/>
    <x v="0"/>
    <n v="387"/>
    <n v="1"/>
    <n v="387"/>
    <x v="33"/>
    <x v="5"/>
    <n v="310"/>
    <n v="252.76271186440678"/>
    <n v="0.53108026554013277"/>
    <n v="240.5"/>
    <n v="0.60914760914760913"/>
    <d v="2022-09-03T00:00:00"/>
    <n v="460"/>
    <x v="4"/>
  </r>
  <r>
    <n v="35"/>
    <n v="157"/>
    <x v="11"/>
    <x v="21"/>
    <n v="55"/>
    <n v="2"/>
    <n v="110"/>
    <x v="34"/>
    <x v="2"/>
    <n v="179"/>
    <n v="262.63492063492066"/>
    <n v="-0.79058382690680529"/>
    <n v="238.72222222222223"/>
    <n v="-0.76960670235047712"/>
    <d v="2022-09-29T00:00:00"/>
    <n v="548"/>
    <x v="2"/>
  </r>
  <r>
    <n v="36"/>
    <n v="237"/>
    <x v="17"/>
    <x v="27"/>
    <n v="336"/>
    <n v="1"/>
    <n v="336"/>
    <x v="35"/>
    <x v="9"/>
    <n v="64"/>
    <n v="267.85483870967744"/>
    <n v="0.25441079063045691"/>
    <n v="288.23809523809524"/>
    <n v="0.16570295721130024"/>
    <d v="2022-05-26T00:00:00"/>
    <n v="264"/>
    <x v="0"/>
  </r>
  <r>
    <n v="37"/>
    <n v="8"/>
    <x v="3"/>
    <x v="16"/>
    <n v="480"/>
    <n v="4"/>
    <n v="1920"/>
    <x v="36"/>
    <x v="14"/>
    <n v="318"/>
    <n v="265.47674418604652"/>
    <n v="0.80806797774955097"/>
    <n v="276.67567567567568"/>
    <n v="0.73488326658200642"/>
    <d v="2022-11-27T00:00:00"/>
    <n v="55"/>
    <x v="0"/>
  </r>
  <r>
    <n v="38"/>
    <n v="65"/>
    <x v="16"/>
    <x v="24"/>
    <n v="214"/>
    <n v="3"/>
    <n v="642"/>
    <x v="37"/>
    <x v="0"/>
    <n v="239"/>
    <n v="300.31818181818181"/>
    <n v="-0.28742243075525953"/>
    <n v="281.73333333333335"/>
    <n v="-0.24041646947468054"/>
    <d v="2022-07-25T00:00:00"/>
    <n v="362"/>
    <x v="0"/>
  </r>
  <r>
    <n v="39"/>
    <n v="45"/>
    <x v="5"/>
    <x v="28"/>
    <n v="60"/>
    <n v="2"/>
    <n v="120"/>
    <x v="38"/>
    <x v="15"/>
    <n v="194"/>
    <n v="268.60344827586209"/>
    <n v="-0.77662237627575581"/>
    <n v="242.81818181818181"/>
    <n v="-0.75290153500561585"/>
    <d v="2022-12-29T00:00:00"/>
    <n v="482"/>
    <x v="5"/>
  </r>
  <r>
    <n v="40"/>
    <n v="36"/>
    <x v="3"/>
    <x v="29"/>
    <n v="414"/>
    <n v="3"/>
    <n v="1242"/>
    <x v="39"/>
    <x v="6"/>
    <n v="267"/>
    <n v="265.47674418604652"/>
    <n v="0.55945863080898772"/>
    <n v="235.55555555555554"/>
    <n v="0.75754716981132075"/>
    <d v="2022-12-15T00:00:00"/>
    <n v="207"/>
    <x v="2"/>
  </r>
  <r>
    <n v="41"/>
    <n v="443"/>
    <x v="7"/>
    <x v="7"/>
    <n v="62"/>
    <n v="3"/>
    <n v="186"/>
    <x v="40"/>
    <x v="4"/>
    <n v="334"/>
    <n v="249.02380952380952"/>
    <n v="-0.75102782292762216"/>
    <n v="276.21052631578948"/>
    <n v="-0.77553353658536583"/>
    <d v="2022-11-16T00:00:00"/>
    <n v="313"/>
    <x v="3"/>
  </r>
  <r>
    <n v="42"/>
    <n v="384"/>
    <x v="0"/>
    <x v="11"/>
    <n v="357"/>
    <n v="1"/>
    <n v="357"/>
    <x v="41"/>
    <x v="16"/>
    <n v="47"/>
    <n v="252.76271186440678"/>
    <n v="0.41239187286260304"/>
    <n v="240.26666666666668"/>
    <n v="0.48584905660377342"/>
    <d v="2022-05-12T00:00:00"/>
    <n v="503"/>
    <x v="1"/>
  </r>
  <r>
    <n v="43"/>
    <n v="41"/>
    <x v="13"/>
    <x v="30"/>
    <n v="493"/>
    <n v="3"/>
    <n v="1479"/>
    <x v="42"/>
    <x v="1"/>
    <n v="287"/>
    <n v="258.375"/>
    <n v="0.90807934204160623"/>
    <n v="317.85714285714283"/>
    <n v="0.5510112359550563"/>
    <d v="2022-02-16T00:00:00"/>
    <n v="496"/>
    <x v="2"/>
  </r>
  <r>
    <n v="44"/>
    <n v="484"/>
    <x v="2"/>
    <x v="31"/>
    <n v="305"/>
    <n v="2"/>
    <n v="610"/>
    <x v="43"/>
    <x v="11"/>
    <n v="145"/>
    <n v="283.468085106383"/>
    <n v="7.5958868122795176E-2"/>
    <n v="323.07692307692309"/>
    <n v="-5.5952380952380976E-2"/>
    <d v="2022-04-02T00:00:00"/>
    <n v="581"/>
    <x v="3"/>
  </r>
  <r>
    <n v="45"/>
    <n v="7"/>
    <x v="11"/>
    <x v="21"/>
    <n v="162"/>
    <n v="4"/>
    <n v="648"/>
    <x v="44"/>
    <x v="8"/>
    <n v="270"/>
    <n v="262.63492063492066"/>
    <n v="-0.3831741810709538"/>
    <n v="238.72222222222223"/>
    <n v="-0.32138701419595073"/>
    <d v="2022-09-23T00:00:00"/>
    <n v="560"/>
    <x v="4"/>
  </r>
  <r>
    <n v="46"/>
    <n v="390"/>
    <x v="5"/>
    <x v="32"/>
    <n v="78"/>
    <n v="1"/>
    <n v="78"/>
    <x v="45"/>
    <x v="7"/>
    <n v="64"/>
    <n v="268.60344827586209"/>
    <n v="-0.70960908915848253"/>
    <n v="254.18181818181819"/>
    <n v="-0.69313304721030045"/>
    <d v="2022-05-26T00:00:00"/>
    <n v="269"/>
    <x v="0"/>
  </r>
  <r>
    <n v="47"/>
    <n v="57"/>
    <x v="2"/>
    <x v="2"/>
    <n v="343"/>
    <n v="5"/>
    <n v="1715"/>
    <x v="46"/>
    <x v="1"/>
    <n v="183"/>
    <n v="283.468085106383"/>
    <n v="0.21001275988891388"/>
    <n v="232.44444444444446"/>
    <n v="0.47562141491395793"/>
    <d v="2022-12-05T00:00:00"/>
    <n v="163"/>
    <x v="4"/>
  </r>
  <r>
    <n v="48"/>
    <n v="285"/>
    <x v="3"/>
    <x v="16"/>
    <n v="498"/>
    <n v="4"/>
    <n v="1992"/>
    <x v="47"/>
    <x v="9"/>
    <n v="2"/>
    <n v="265.47674418604652"/>
    <n v="0.87587052691515921"/>
    <n v="276.67567567567568"/>
    <n v="0.79994138907883161"/>
    <d v="2022-08-02T00:00:00"/>
    <n v="433"/>
    <x v="0"/>
  </r>
  <r>
    <n v="49"/>
    <n v="299"/>
    <x v="8"/>
    <x v="14"/>
    <n v="133"/>
    <n v="1"/>
    <n v="133"/>
    <x v="42"/>
    <x v="8"/>
    <n v="204"/>
    <n v="271.18181818181819"/>
    <n v="-0.50955414012738853"/>
    <n v="260.15789473684208"/>
    <n v="-0.48877200080922512"/>
    <d v="2022-11-02T00:00:00"/>
    <n v="237"/>
    <x v="6"/>
  </r>
  <r>
    <n v="50"/>
    <n v="444"/>
    <x v="9"/>
    <x v="33"/>
    <n v="311"/>
    <n v="4"/>
    <n v="1244"/>
    <x v="48"/>
    <x v="15"/>
    <n v="229"/>
    <n v="263.25423728813558"/>
    <n v="0.18136749935616803"/>
    <n v="248.5"/>
    <n v="0.25150905432595572"/>
    <d v="2022-07-24T00:00:00"/>
    <n v="632"/>
    <x v="1"/>
  </r>
  <r>
    <n v="51"/>
    <n v="35"/>
    <x v="18"/>
    <x v="34"/>
    <n v="242"/>
    <n v="2"/>
    <n v="484"/>
    <x v="49"/>
    <x v="14"/>
    <n v="385"/>
    <n v="255.11627906976744"/>
    <n v="-5.1412944393801285E-2"/>
    <n v="250.30769230769232"/>
    <n v="-3.3189920098340542E-2"/>
    <d v="2022-07-11T00:00:00"/>
    <n v="486"/>
    <x v="3"/>
  </r>
  <r>
    <n v="52"/>
    <n v="296"/>
    <x v="18"/>
    <x v="34"/>
    <n v="101"/>
    <n v="3"/>
    <n v="303"/>
    <x v="50"/>
    <x v="11"/>
    <n v="407"/>
    <n v="255.11627906976744"/>
    <n v="-0.60410209662716507"/>
    <n v="250.30769230769232"/>
    <n v="-0.59649661954517519"/>
    <d v="2022-03-01T00:00:00"/>
    <n v="459"/>
    <x v="1"/>
  </r>
  <r>
    <n v="53"/>
    <n v="227"/>
    <x v="3"/>
    <x v="19"/>
    <n v="65"/>
    <n v="1"/>
    <n v="65"/>
    <x v="51"/>
    <x v="2"/>
    <n v="493"/>
    <n v="265.47674418604652"/>
    <n v="-0.75515746134641493"/>
    <n v="329.27272727272725"/>
    <n v="-0.80259525124240749"/>
    <d v="2022-10-21T00:00:00"/>
    <n v="453"/>
    <x v="3"/>
  </r>
  <r>
    <n v="54"/>
    <n v="167"/>
    <x v="10"/>
    <x v="12"/>
    <n v="143"/>
    <n v="3"/>
    <n v="429"/>
    <x v="52"/>
    <x v="14"/>
    <n v="34"/>
    <n v="271.74545454545455"/>
    <n v="-0.47377224675498464"/>
    <n v="212.8125"/>
    <n v="-0.32804698972099855"/>
    <d v="2022-04-03T00:00:00"/>
    <n v="592"/>
    <x v="4"/>
  </r>
  <r>
    <n v="55"/>
    <n v="146"/>
    <x v="5"/>
    <x v="28"/>
    <n v="402"/>
    <n v="5"/>
    <n v="2010"/>
    <x v="53"/>
    <x v="5"/>
    <n v="190"/>
    <n v="268.60344827586209"/>
    <n v="0.49663007895243583"/>
    <n v="242.81818181818181"/>
    <n v="0.65555971546237357"/>
    <d v="2022-05-08T00:00:00"/>
    <n v="667"/>
    <x v="1"/>
  </r>
  <r>
    <n v="56"/>
    <n v="338"/>
    <x v="11"/>
    <x v="21"/>
    <n v="97"/>
    <n v="1"/>
    <n v="97"/>
    <x v="43"/>
    <x v="9"/>
    <n v="266"/>
    <n v="262.63492063492066"/>
    <n v="-0.6306660219992748"/>
    <n v="238.72222222222223"/>
    <n v="-0.59367000232720502"/>
    <d v="2022-08-22T00:00:00"/>
    <n v="439"/>
    <x v="5"/>
  </r>
  <r>
    <n v="57"/>
    <n v="155"/>
    <x v="9"/>
    <x v="33"/>
    <n v="482"/>
    <n v="1"/>
    <n v="482"/>
    <x v="54"/>
    <x v="6"/>
    <n v="222"/>
    <n v="263.25423728813558"/>
    <n v="0.83092969353592583"/>
    <n v="248.5"/>
    <n v="0.93963782696177067"/>
    <d v="2022-05-13T00:00:00"/>
    <n v="706"/>
    <x v="3"/>
  </r>
  <r>
    <n v="58"/>
    <n v="239"/>
    <x v="9"/>
    <x v="33"/>
    <n v="59"/>
    <n v="1"/>
    <n v="59"/>
    <x v="55"/>
    <x v="17"/>
    <n v="382"/>
    <n v="263.25423728813558"/>
    <n v="-0.77588204996137011"/>
    <n v="248.5"/>
    <n v="-0.76257545271629779"/>
    <d v="2022-10-16T00:00:00"/>
    <n v="364"/>
    <x v="1"/>
  </r>
  <r>
    <n v="59"/>
    <n v="158"/>
    <x v="0"/>
    <x v="11"/>
    <n v="87"/>
    <n v="4"/>
    <n v="348"/>
    <x v="56"/>
    <x v="8"/>
    <n v="142"/>
    <n v="252.76271186440678"/>
    <n v="-0.65580366123516398"/>
    <n v="240.26666666666668"/>
    <n v="-0.63790233074361824"/>
    <d v="2022-05-02T00:00:00"/>
    <n v="740"/>
    <x v="2"/>
  </r>
  <r>
    <n v="60"/>
    <n v="147"/>
    <x v="17"/>
    <x v="35"/>
    <n v="238"/>
    <n v="5"/>
    <n v="1190"/>
    <x v="57"/>
    <x v="7"/>
    <n v="270"/>
    <n v="267.85483870967744"/>
    <n v="-0.11145902330342627"/>
    <n v="250.25925925925927"/>
    <n v="-4.8986236495486168E-2"/>
    <d v="2022-09-23T00:00:00"/>
    <n v="154"/>
    <x v="4"/>
  </r>
  <r>
    <n v="61"/>
    <n v="311"/>
    <x v="3"/>
    <x v="16"/>
    <n v="238"/>
    <n v="5"/>
    <n v="1190"/>
    <x v="58"/>
    <x v="7"/>
    <n v="150"/>
    <n v="265.47674418604652"/>
    <n v="-0.10349962769918097"/>
    <n v="276.67567567567568"/>
    <n v="-0.13978704698642186"/>
    <d v="2022-03-02T00:00:00"/>
    <n v="623"/>
    <x v="0"/>
  </r>
  <r>
    <n v="62"/>
    <n v="465"/>
    <x v="9"/>
    <x v="9"/>
    <n v="311"/>
    <n v="2"/>
    <n v="622"/>
    <x v="59"/>
    <x v="1"/>
    <n v="14"/>
    <n v="263.25423728813558"/>
    <n v="0.18136749935616803"/>
    <n v="257.78260869565219"/>
    <n v="0.20644290774160901"/>
    <d v="2022-08-02T00:00:00"/>
    <n v="159"/>
    <x v="4"/>
  </r>
  <r>
    <n v="63"/>
    <n v="449"/>
    <x v="10"/>
    <x v="10"/>
    <n v="392"/>
    <n v="3"/>
    <n v="1176"/>
    <x v="33"/>
    <x v="11"/>
    <n v="371"/>
    <n v="271.74545454545455"/>
    <n v="0.44252642847584633"/>
    <n v="311.2"/>
    <n v="0.25964010282776351"/>
    <d v="2022-10-10T00:00:00"/>
    <n v="423"/>
    <x v="3"/>
  </r>
  <r>
    <n v="64"/>
    <n v="144"/>
    <x v="3"/>
    <x v="29"/>
    <n v="473"/>
    <n v="5"/>
    <n v="2365"/>
    <x v="60"/>
    <x v="9"/>
    <n v="328"/>
    <n v="265.47674418604652"/>
    <n v="0.78170031974070331"/>
    <n v="235.55555555555554"/>
    <n v="1.0080188679245285"/>
    <d v="2022-01-07T00:00:00"/>
    <n v="712"/>
    <x v="5"/>
  </r>
  <r>
    <n v="65"/>
    <n v="375"/>
    <x v="3"/>
    <x v="3"/>
    <n v="231"/>
    <n v="2"/>
    <n v="462"/>
    <x v="61"/>
    <x v="10"/>
    <n v="171"/>
    <n v="265.47674418604652"/>
    <n v="-0.12986728570802852"/>
    <n v="236.27586206896552"/>
    <n v="-2.2329246935201441E-2"/>
    <d v="2022-05-29T00:00:00"/>
    <n v="404"/>
    <x v="2"/>
  </r>
  <r>
    <n v="66"/>
    <n v="408"/>
    <x v="9"/>
    <x v="33"/>
    <n v="438"/>
    <n v="3"/>
    <n v="1314"/>
    <x v="62"/>
    <x v="11"/>
    <n v="68"/>
    <n v="263.25423728813558"/>
    <n v="0.66379088333762559"/>
    <n v="248.5"/>
    <n v="0.76257545271629779"/>
    <d v="2022-11-17T00:00:00"/>
    <n v="91"/>
    <x v="0"/>
  </r>
  <r>
    <n v="67"/>
    <n v="425"/>
    <x v="1"/>
    <x v="13"/>
    <n v="365"/>
    <n v="2"/>
    <n v="730"/>
    <x v="63"/>
    <x v="13"/>
    <n v="346"/>
    <n v="264.8679245283019"/>
    <n v="0.37804530559908822"/>
    <n v="320.84615384615387"/>
    <n v="0.13761687844641557"/>
    <d v="2022-03-16T00:00:00"/>
    <n v="353"/>
    <x v="2"/>
  </r>
  <r>
    <n v="68"/>
    <n v="277"/>
    <x v="8"/>
    <x v="8"/>
    <n v="324"/>
    <n v="2"/>
    <n v="648"/>
    <x v="64"/>
    <x v="13"/>
    <n v="415"/>
    <n v="271.18181818181819"/>
    <n v="0.19477036540395565"/>
    <n v="291.45454545454544"/>
    <n v="0.1116656269494698"/>
    <d v="2022-04-10T00:00:00"/>
    <n v="626"/>
    <x v="3"/>
  </r>
  <r>
    <n v="69"/>
    <n v="130"/>
    <x v="1"/>
    <x v="1"/>
    <n v="208"/>
    <n v="5"/>
    <n v="1040"/>
    <x v="65"/>
    <x v="7"/>
    <n v="115"/>
    <n v="264.8679245283019"/>
    <n v="-0.21470294913805388"/>
    <n v="238.16666666666666"/>
    <n v="-0.12666200139958006"/>
    <d v="2022-09-28T00:00:00"/>
    <n v="143"/>
    <x v="1"/>
  </r>
  <r>
    <n v="70"/>
    <n v="337"/>
    <x v="3"/>
    <x v="16"/>
    <n v="115"/>
    <n v="3"/>
    <n v="345"/>
    <x v="66"/>
    <x v="0"/>
    <n v="42"/>
    <n v="265.47674418604652"/>
    <n v="-0.56681704699750335"/>
    <n v="276.67567567567568"/>
    <n v="-0.5843508840480609"/>
    <d v="2022-08-10T00:00:00"/>
    <n v="263"/>
    <x v="4"/>
  </r>
  <r>
    <n v="71"/>
    <n v="30"/>
    <x v="14"/>
    <x v="22"/>
    <n v="261"/>
    <n v="1"/>
    <n v="261"/>
    <x v="67"/>
    <x v="14"/>
    <n v="378"/>
    <n v="273.72549019607845"/>
    <n v="-4.6489971346704961E-2"/>
    <n v="280.23809523809524"/>
    <n v="-6.8649107901444406E-2"/>
    <d v="2022-05-29T00:00:00"/>
    <n v="290"/>
    <x v="5"/>
  </r>
  <r>
    <n v="72"/>
    <n v="75"/>
    <x v="2"/>
    <x v="36"/>
    <n v="257"/>
    <n v="2"/>
    <n v="514"/>
    <x v="68"/>
    <x v="17"/>
    <n v="449"/>
    <n v="283.468085106383"/>
    <n v="-9.3372363581775919E-2"/>
    <n v="249.5"/>
    <n v="3.0060120240480881E-2"/>
    <d v="2022-03-25T00:00:00"/>
    <n v="661"/>
    <x v="4"/>
  </r>
  <r>
    <n v="73"/>
    <n v="118"/>
    <x v="0"/>
    <x v="0"/>
    <n v="459"/>
    <n v="2"/>
    <n v="918"/>
    <x v="69"/>
    <x v="9"/>
    <n v="318"/>
    <n v="252.76271186440678"/>
    <n v="0.81593240796620403"/>
    <n v="240.5"/>
    <n v="0.90852390852390852"/>
    <d v="2022-11-27T00:00:00"/>
    <n v="101"/>
    <x v="0"/>
  </r>
  <r>
    <n v="74"/>
    <n v="19"/>
    <x v="10"/>
    <x v="37"/>
    <n v="112"/>
    <n v="4"/>
    <n v="448"/>
    <x v="70"/>
    <x v="9"/>
    <n v="317"/>
    <n v="271.74545454545455"/>
    <n v="-0.58784959186404384"/>
    <n v="272.35294117647061"/>
    <n v="-0.58876889848812097"/>
    <d v="2022-07-28T00:00:00"/>
    <n v="590"/>
    <x v="2"/>
  </r>
  <r>
    <n v="75"/>
    <n v="204"/>
    <x v="2"/>
    <x v="2"/>
    <n v="491"/>
    <n v="4"/>
    <n v="1964"/>
    <x v="71"/>
    <x v="10"/>
    <n v="426"/>
    <n v="283.468085106383"/>
    <n v="0.73211739097800788"/>
    <n v="232.44444444444446"/>
    <n v="1.1123326959847035"/>
    <d v="2022-07-26T00:00:00"/>
    <n v="162"/>
    <x v="4"/>
  </r>
  <r>
    <n v="76"/>
    <n v="304"/>
    <x v="17"/>
    <x v="27"/>
    <n v="162"/>
    <n v="1"/>
    <n v="162"/>
    <x v="72"/>
    <x v="7"/>
    <n v="25"/>
    <n v="267.85483870967744"/>
    <n v="-0.39519479737460106"/>
    <n v="288.23809523809524"/>
    <n v="-0.43796464563026594"/>
    <d v="2022-01-21T00:00:00"/>
    <n v="734"/>
    <x v="4"/>
  </r>
  <r>
    <n v="77"/>
    <n v="189"/>
    <x v="16"/>
    <x v="38"/>
    <n v="278"/>
    <n v="2"/>
    <n v="556"/>
    <x v="73"/>
    <x v="15"/>
    <n v="462"/>
    <n v="300.31818181818181"/>
    <n v="-7.4315120326925999E-2"/>
    <n v="264"/>
    <n v="5.3030303030302983E-2"/>
    <d v="2022-07-09T00:00:00"/>
    <n v="358"/>
    <x v="5"/>
  </r>
  <r>
    <n v="78"/>
    <n v="392"/>
    <x v="7"/>
    <x v="39"/>
    <n v="484"/>
    <n v="4"/>
    <n v="1936"/>
    <x v="74"/>
    <x v="2"/>
    <n v="252"/>
    <n v="249.02380952380952"/>
    <n v="0.94358925327469167"/>
    <n v="222.2"/>
    <n v="1.1782178217821784"/>
    <d v="2022-03-23T00:00:00"/>
    <n v="659"/>
    <x v="5"/>
  </r>
  <r>
    <n v="79"/>
    <n v="10"/>
    <x v="5"/>
    <x v="5"/>
    <n v="53"/>
    <n v="1"/>
    <n v="53"/>
    <x v="75"/>
    <x v="17"/>
    <n v="392"/>
    <n v="268.60344827586209"/>
    <n v="-0.80268309904358437"/>
    <n v="281.96875"/>
    <n v="-0.81203590823451177"/>
    <d v="2022-12-24T00:00:00"/>
    <n v="245"/>
    <x v="6"/>
  </r>
  <r>
    <n v="80"/>
    <n v="64"/>
    <x v="19"/>
    <x v="40"/>
    <n v="131"/>
    <n v="5"/>
    <n v="655"/>
    <x v="76"/>
    <x v="7"/>
    <n v="487"/>
    <n v="286.92307692307691"/>
    <n v="-0.54343163538873984"/>
    <n v="273.58333333333331"/>
    <n v="-0.52116966189460856"/>
    <d v="2022-09-11T00:00:00"/>
    <n v="131"/>
    <x v="5"/>
  </r>
  <r>
    <n v="81"/>
    <n v="116"/>
    <x v="1"/>
    <x v="13"/>
    <n v="120"/>
    <n v="2"/>
    <n v="240"/>
    <x v="24"/>
    <x v="18"/>
    <n v="332"/>
    <n v="264.8679245283019"/>
    <n v="-0.54694400911810803"/>
    <n v="320.84615384615387"/>
    <n v="-0.62598897146967158"/>
    <d v="2022-10-24T00:00:00"/>
    <n v="468"/>
    <x v="0"/>
  </r>
  <r>
    <n v="82"/>
    <n v="334"/>
    <x v="15"/>
    <x v="41"/>
    <n v="396"/>
    <n v="4"/>
    <n v="1584"/>
    <x v="77"/>
    <x v="17"/>
    <n v="134"/>
    <n v="294.95238095238096"/>
    <n v="0.34258960284145945"/>
    <n v="274.77777777777777"/>
    <n v="0.44116457743631221"/>
    <d v="2022-07-11T00:00:00"/>
    <n v="420"/>
    <x v="5"/>
  </r>
  <r>
    <n v="83"/>
    <n v="345"/>
    <x v="17"/>
    <x v="27"/>
    <n v="267"/>
    <n v="5"/>
    <n v="1335"/>
    <x v="78"/>
    <x v="1"/>
    <n v="287"/>
    <n v="267.85483870967744"/>
    <n v="-3.1914253025833172E-3"/>
    <n v="288.23809523809524"/>
    <n v="-7.3682471501734681E-2"/>
    <d v="2022-02-16T00:00:00"/>
    <n v="396"/>
    <x v="2"/>
  </r>
  <r>
    <n v="84"/>
    <n v="281"/>
    <x v="8"/>
    <x v="14"/>
    <n v="371"/>
    <n v="1"/>
    <n v="371"/>
    <x v="69"/>
    <x v="14"/>
    <n v="11"/>
    <n v="271.18181818181819"/>
    <n v="0.36808581964465303"/>
    <n v="260.15789473684208"/>
    <n v="0.42605705037426667"/>
    <d v="2022-05-09T00:00:00"/>
    <n v="303"/>
    <x v="4"/>
  </r>
  <r>
    <n v="85"/>
    <n v="276"/>
    <x v="19"/>
    <x v="42"/>
    <n v="295"/>
    <n v="1"/>
    <n v="295"/>
    <x v="79"/>
    <x v="9"/>
    <n v="458"/>
    <n v="286.92307692307691"/>
    <n v="2.8150134048257502E-2"/>
    <n v="312.66666666666669"/>
    <n v="-5.6503198294243107E-2"/>
    <d v="2022-05-13T00:00:00"/>
    <n v="578"/>
    <x v="2"/>
  </r>
  <r>
    <n v="86"/>
    <n v="234"/>
    <x v="8"/>
    <x v="8"/>
    <n v="75"/>
    <n v="5"/>
    <n v="375"/>
    <x v="80"/>
    <x v="15"/>
    <n v="130"/>
    <n v="271.18181818181819"/>
    <n v="-0.72343278578612136"/>
    <n v="291.45454545454544"/>
    <n v="-0.74266999376169673"/>
    <d v="2022-10-29T00:00:00"/>
    <n v="76"/>
    <x v="4"/>
  </r>
  <r>
    <n v="87"/>
    <n v="319"/>
    <x v="9"/>
    <x v="33"/>
    <n v="247"/>
    <n v="2"/>
    <n v="494"/>
    <x v="81"/>
    <x v="0"/>
    <n v="330"/>
    <n v="263.25423728813558"/>
    <n v="-6.1743497295905225E-2"/>
    <n v="248.5"/>
    <n v="-6.0362173038229772E-3"/>
    <d v="2022-09-11T00:00:00"/>
    <n v="374"/>
    <x v="0"/>
  </r>
  <r>
    <n v="88"/>
    <n v="375"/>
    <x v="3"/>
    <x v="3"/>
    <n v="281"/>
    <n v="2"/>
    <n v="562"/>
    <x v="82"/>
    <x v="9"/>
    <n v="167"/>
    <n v="265.47674418604652"/>
    <n v="5.8473128640883054E-2"/>
    <n v="236.27586206896552"/>
    <n v="0.18928779918272043"/>
    <d v="2022-01-02T00:00:00"/>
    <n v="516"/>
    <x v="0"/>
  </r>
  <r>
    <n v="89"/>
    <n v="443"/>
    <x v="7"/>
    <x v="7"/>
    <n v="136"/>
    <n v="2"/>
    <n v="272"/>
    <x v="83"/>
    <x v="17"/>
    <n v="140"/>
    <n v="249.02380952380952"/>
    <n v="-0.45386748255091303"/>
    <n v="276.21052631578948"/>
    <n v="-0.50762195121951215"/>
    <d v="2022-03-07T00:00:00"/>
    <n v="300"/>
    <x v="2"/>
  </r>
  <r>
    <n v="90"/>
    <n v="30"/>
    <x v="14"/>
    <x v="22"/>
    <n v="142"/>
    <n v="5"/>
    <n v="710"/>
    <x v="84"/>
    <x v="15"/>
    <n v="423"/>
    <n v="273.72549019607845"/>
    <n v="-0.48123209169054448"/>
    <n v="280.23809523809524"/>
    <n v="-0.49328802039082409"/>
    <d v="2022-10-07T00:00:00"/>
    <n v="385"/>
    <x v="1"/>
  </r>
  <r>
    <n v="91"/>
    <n v="24"/>
    <x v="9"/>
    <x v="43"/>
    <n v="414"/>
    <n v="1"/>
    <n v="414"/>
    <x v="85"/>
    <x v="4"/>
    <n v="365"/>
    <n v="263.25423728813558"/>
    <n v="0.57262425959309815"/>
    <n v="287.10000000000002"/>
    <n v="0.44200626959247646"/>
    <d v="2022-10-07T00:00:00"/>
    <n v="547"/>
    <x v="1"/>
  </r>
  <r>
    <n v="92"/>
    <n v="357"/>
    <x v="10"/>
    <x v="37"/>
    <n v="206"/>
    <n v="2"/>
    <n v="412"/>
    <x v="86"/>
    <x v="18"/>
    <n v="452"/>
    <n v="271.74545454545455"/>
    <n v="-0.24193764217850933"/>
    <n v="272.35294117647061"/>
    <n v="-0.24362850971922256"/>
    <d v="2022-07-27T00:00:00"/>
    <n v="655"/>
    <x v="5"/>
  </r>
  <r>
    <n v="93"/>
    <n v="265"/>
    <x v="10"/>
    <x v="15"/>
    <n v="66"/>
    <n v="1"/>
    <n v="66"/>
    <x v="87"/>
    <x v="16"/>
    <n v="424"/>
    <n v="271.74545454545455"/>
    <n v="-0.75712565234845441"/>
    <n v="316.58333333333331"/>
    <n v="-0.79152408528560148"/>
    <d v="2022-01-24T00:00:00"/>
    <n v="598"/>
    <x v="6"/>
  </r>
  <r>
    <n v="94"/>
    <n v="102"/>
    <x v="2"/>
    <x v="36"/>
    <n v="452"/>
    <n v="1"/>
    <n v="452"/>
    <x v="88"/>
    <x v="13"/>
    <n v="75"/>
    <n v="283.468085106383"/>
    <n v="0.59453576521804385"/>
    <n v="249.5"/>
    <n v="0.81162324649298601"/>
    <d v="2022-08-23T00:00:00"/>
    <n v="422"/>
    <x v="3"/>
  </r>
  <r>
    <n v="95"/>
    <n v="212"/>
    <x v="14"/>
    <x v="44"/>
    <n v="175"/>
    <n v="1"/>
    <n v="175"/>
    <x v="89"/>
    <x v="19"/>
    <n v="385"/>
    <n v="273.72549019607845"/>
    <n v="-0.36067335243553011"/>
    <n v="320.57142857142856"/>
    <n v="-0.45409982174688057"/>
    <d v="2022-07-11T00:00:00"/>
    <n v="537"/>
    <x v="3"/>
  </r>
  <r>
    <n v="96"/>
    <n v="215"/>
    <x v="5"/>
    <x v="5"/>
    <n v="109"/>
    <n v="1"/>
    <n v="109"/>
    <x v="90"/>
    <x v="9"/>
    <n v="71"/>
    <n v="268.60344827586209"/>
    <n v="-0.59419731690095645"/>
    <n v="281.96875"/>
    <n v="-0.61343233957663745"/>
    <d v="2022-07-20T00:00:00"/>
    <n v="473"/>
    <x v="3"/>
  </r>
  <r>
    <n v="97"/>
    <n v="364"/>
    <x v="0"/>
    <x v="45"/>
    <n v="323"/>
    <n v="2"/>
    <n v="646"/>
    <x v="91"/>
    <x v="17"/>
    <n v="313"/>
    <n v="252.76271186440678"/>
    <n v="0.27787836116140285"/>
    <n v="293.41176470588238"/>
    <n v="0.10084202085004002"/>
    <d v="2022-12-01T00:00:00"/>
    <n v="301"/>
    <x v="0"/>
  </r>
  <r>
    <n v="98"/>
    <n v="499"/>
    <x v="2"/>
    <x v="46"/>
    <n v="96"/>
    <n v="1"/>
    <n v="96"/>
    <x v="92"/>
    <x v="5"/>
    <n v="239"/>
    <n v="283.468085106383"/>
    <n v="-0.66133753659085792"/>
    <n v="321.63636363636363"/>
    <n v="-0.70152628603730927"/>
    <d v="2022-07-25T00:00:00"/>
    <n v="175"/>
    <x v="0"/>
  </r>
  <r>
    <n v="99"/>
    <n v="202"/>
    <x v="4"/>
    <x v="25"/>
    <n v="422"/>
    <n v="2"/>
    <n v="844"/>
    <x v="93"/>
    <x v="5"/>
    <n v="301"/>
    <n v="250.48780487804879"/>
    <n v="0.68471275559883149"/>
    <n v="303.8235294117647"/>
    <n v="0.3889641819941918"/>
    <d v="2022-06-02T00:00:00"/>
    <n v="363"/>
    <x v="2"/>
  </r>
  <r>
    <n v="100"/>
    <n v="244"/>
    <x v="10"/>
    <x v="12"/>
    <n v="57"/>
    <n v="3"/>
    <n v="171"/>
    <x v="94"/>
    <x v="18"/>
    <n v="359"/>
    <n v="271.74545454545455"/>
    <n v="-0.79024488157366524"/>
    <n v="212.8125"/>
    <n v="-0.73215859030837005"/>
    <d v="2022-01-23T00:00:00"/>
    <n v="747"/>
    <x v="5"/>
  </r>
  <r>
    <n v="101"/>
    <n v="363"/>
    <x v="16"/>
    <x v="38"/>
    <n v="414"/>
    <n v="4"/>
    <n v="1656"/>
    <x v="95"/>
    <x v="17"/>
    <n v="474"/>
    <n v="300.31818181818181"/>
    <n v="0.37853791433328299"/>
    <n v="264"/>
    <n v="0.56818181818181812"/>
    <d v="2022-02-13T00:00:00"/>
    <n v="605"/>
    <x v="5"/>
  </r>
  <r>
    <n v="102"/>
    <n v="212"/>
    <x v="14"/>
    <x v="44"/>
    <n v="320"/>
    <n v="5"/>
    <n v="1600"/>
    <x v="96"/>
    <x v="2"/>
    <n v="111"/>
    <n v="273.72549019607845"/>
    <n v="0.16905444126074487"/>
    <n v="320.57142857142856"/>
    <n v="-1.7825311942958333E-3"/>
    <d v="2022-08-31T00:00:00"/>
    <n v="278"/>
    <x v="0"/>
  </r>
  <r>
    <n v="103"/>
    <n v="434"/>
    <x v="11"/>
    <x v="47"/>
    <n v="272"/>
    <n v="2"/>
    <n v="544"/>
    <x v="25"/>
    <x v="5"/>
    <n v="126"/>
    <n v="262.63492063492066"/>
    <n v="3.5658165115435736E-2"/>
    <n v="271"/>
    <n v="3.6900369003689537E-3"/>
    <d v="2022-09-18T00:00:00"/>
    <n v="352"/>
    <x v="0"/>
  </r>
  <r>
    <n v="104"/>
    <n v="305"/>
    <x v="2"/>
    <x v="46"/>
    <n v="419"/>
    <n v="4"/>
    <n v="1676"/>
    <x v="97"/>
    <x v="19"/>
    <n v="356"/>
    <n v="283.468085106383"/>
    <n v="0.47812054342115129"/>
    <n v="321.63636363636363"/>
    <n v="0.30271339739966097"/>
    <d v="2022-01-09T00:00:00"/>
    <n v="601"/>
    <x v="4"/>
  </r>
  <r>
    <n v="105"/>
    <n v="37"/>
    <x v="1"/>
    <x v="1"/>
    <n v="478"/>
    <n v="4"/>
    <n v="1912"/>
    <x v="98"/>
    <x v="4"/>
    <n v="166"/>
    <n v="264.8679245283019"/>
    <n v="0.80467303034620308"/>
    <n v="238.16666666666666"/>
    <n v="1.0069979006298113"/>
    <d v="2022-08-23T00:00:00"/>
    <n v="463"/>
    <x v="0"/>
  </r>
  <r>
    <n v="106"/>
    <n v="242"/>
    <x v="4"/>
    <x v="25"/>
    <n v="333"/>
    <n v="3"/>
    <n v="999"/>
    <x v="64"/>
    <x v="2"/>
    <n v="162"/>
    <n v="250.48780487804879"/>
    <n v="0.32940603700097371"/>
    <n v="303.8235294117647"/>
    <n v="9.603097773475322E-2"/>
    <d v="2022-03-19T00:00:00"/>
    <n v="648"/>
    <x v="4"/>
  </r>
  <r>
    <n v="107"/>
    <n v="332"/>
    <x v="8"/>
    <x v="48"/>
    <n v="327"/>
    <n v="2"/>
    <n v="654"/>
    <x v="99"/>
    <x v="11"/>
    <n v="459"/>
    <n v="271.18181818181819"/>
    <n v="0.20583305397251084"/>
    <n v="281.75"/>
    <n v="0.16060337178349604"/>
    <d v="2022-07-01T00:00:00"/>
    <n v="352"/>
    <x v="2"/>
  </r>
  <r>
    <n v="108"/>
    <n v="452"/>
    <x v="12"/>
    <x v="18"/>
    <n v="89"/>
    <n v="3"/>
    <n v="267"/>
    <x v="100"/>
    <x v="14"/>
    <n v="211"/>
    <n v="274.16279069767444"/>
    <n v="-0.67537534990245152"/>
    <n v="253.6875"/>
    <n v="-0.64917467356491754"/>
    <d v="2022-03-01T00:00:00"/>
    <n v="412"/>
    <x v="3"/>
  </r>
  <r>
    <n v="109"/>
    <n v="452"/>
    <x v="12"/>
    <x v="18"/>
    <n v="78"/>
    <n v="3"/>
    <n v="234"/>
    <x v="101"/>
    <x v="2"/>
    <n v="132"/>
    <n v="274.16279069767444"/>
    <n v="-0.71549749766731696"/>
    <n v="253.6875"/>
    <n v="-0.69253510716925348"/>
    <d v="2022-02-09T00:00:00"/>
    <n v="684"/>
    <x v="3"/>
  </r>
  <r>
    <n v="110"/>
    <n v="132"/>
    <x v="6"/>
    <x v="6"/>
    <n v="278"/>
    <n v="3"/>
    <n v="834"/>
    <x v="102"/>
    <x v="3"/>
    <n v="236"/>
    <n v="258.5128205128205"/>
    <n v="7.5381868676849928E-2"/>
    <n v="260.64705882352939"/>
    <n v="6.6576393590611627E-2"/>
    <d v="2022-09-16T00:00:00"/>
    <n v="193"/>
    <x v="0"/>
  </r>
  <r>
    <n v="111"/>
    <n v="457"/>
    <x v="5"/>
    <x v="49"/>
    <n v="211"/>
    <n v="4"/>
    <n v="844"/>
    <x v="103"/>
    <x v="9"/>
    <n v="333"/>
    <n v="268.60344827586209"/>
    <n v="-0.21445535656974135"/>
    <n v="272.25"/>
    <n v="-0.22497704315886136"/>
    <d v="2022-10-23T00:00:00"/>
    <n v="182"/>
    <x v="5"/>
  </r>
  <r>
    <n v="112"/>
    <n v="250"/>
    <x v="12"/>
    <x v="50"/>
    <n v="97"/>
    <n v="5"/>
    <n v="485"/>
    <x v="55"/>
    <x v="19"/>
    <n v="298"/>
    <n v="274.16279069767444"/>
    <n v="-0.64619560607345838"/>
    <n v="280.66666666666669"/>
    <n v="-0.654394299287411"/>
    <d v="2022-09-17T00:00:00"/>
    <n v="393"/>
    <x v="3"/>
  </r>
  <r>
    <n v="113"/>
    <n v="195"/>
    <x v="16"/>
    <x v="51"/>
    <n v="240"/>
    <n v="2"/>
    <n v="480"/>
    <x v="104"/>
    <x v="6"/>
    <n v="273"/>
    <n v="300.31818181818181"/>
    <n v="-0.20084758589374907"/>
    <n v="331.16666666666669"/>
    <n v="-0.27528938097634625"/>
    <d v="2022-02-07T00:00:00"/>
    <n v="678"/>
    <x v="0"/>
  </r>
  <r>
    <n v="114"/>
    <n v="186"/>
    <x v="11"/>
    <x v="21"/>
    <n v="244"/>
    <n v="1"/>
    <n v="244"/>
    <x v="105"/>
    <x v="9"/>
    <n v="321"/>
    <n v="262.63492063492066"/>
    <n v="-7.0953704822918073E-2"/>
    <n v="238.72222222222223"/>
    <n v="2.2108447754247029E-2"/>
    <d v="2022-07-14T00:00:00"/>
    <n v="420"/>
    <x v="4"/>
  </r>
  <r>
    <n v="115"/>
    <n v="490"/>
    <x v="11"/>
    <x v="47"/>
    <n v="219"/>
    <n v="1"/>
    <n v="219"/>
    <x v="106"/>
    <x v="12"/>
    <n v="119"/>
    <n v="262.63492063492066"/>
    <n v="-0.16614287441073383"/>
    <n v="271"/>
    <n v="-0.19188191881918815"/>
    <d v="2022-05-09T00:00:00"/>
    <n v="258"/>
    <x v="2"/>
  </r>
  <r>
    <n v="116"/>
    <n v="72"/>
    <x v="17"/>
    <x v="35"/>
    <n v="162"/>
    <n v="1"/>
    <n v="162"/>
    <x v="107"/>
    <x v="9"/>
    <n v="472"/>
    <n v="267.85483870967744"/>
    <n v="-0.39519479737460106"/>
    <n v="250.25925925925927"/>
    <n v="-0.352671303833062"/>
    <d v="2022-12-06T00:00:00"/>
    <n v="58"/>
    <x v="3"/>
  </r>
  <r>
    <n v="117"/>
    <n v="430"/>
    <x v="8"/>
    <x v="52"/>
    <n v="119"/>
    <n v="3"/>
    <n v="357"/>
    <x v="108"/>
    <x v="16"/>
    <n v="396"/>
    <n v="271.18181818181819"/>
    <n v="-0.56118002011397916"/>
    <n v="243.3"/>
    <n v="-0.5108919030004111"/>
    <d v="2022-11-06T00:00:00"/>
    <n v="370"/>
    <x v="3"/>
  </r>
  <r>
    <n v="118"/>
    <n v="223"/>
    <x v="8"/>
    <x v="8"/>
    <n v="174"/>
    <n v="2"/>
    <n v="348"/>
    <x v="109"/>
    <x v="6"/>
    <n v="269"/>
    <n v="271.18181818181819"/>
    <n v="-0.35836406302380153"/>
    <n v="291.45454545454544"/>
    <n v="-0.40299438552713662"/>
    <d v="2022-06-08T00:00:00"/>
    <n v="618"/>
    <x v="6"/>
  </r>
  <r>
    <n v="119"/>
    <n v="164"/>
    <x v="15"/>
    <x v="53"/>
    <n v="229"/>
    <n v="3"/>
    <n v="687"/>
    <x v="110"/>
    <x v="14"/>
    <n v="16"/>
    <n v="294.95238095238096"/>
    <n v="-0.22360348724572165"/>
    <n v="322.54545454545456"/>
    <n v="-0.29002254791431792"/>
    <d v="2022-06-01T00:00:00"/>
    <n v="630"/>
    <x v="3"/>
  </r>
  <r>
    <n v="120"/>
    <n v="223"/>
    <x v="8"/>
    <x v="8"/>
    <n v="411"/>
    <n v="5"/>
    <n v="2055"/>
    <x v="20"/>
    <x v="15"/>
    <n v="281"/>
    <n v="271.18181818181819"/>
    <n v="0.51558833389205505"/>
    <n v="291.45454545454544"/>
    <n v="0.41016843418590154"/>
    <d v="2022-05-30T00:00:00"/>
    <n v="533"/>
    <x v="0"/>
  </r>
  <r>
    <n v="121"/>
    <n v="244"/>
    <x v="10"/>
    <x v="12"/>
    <n v="245"/>
    <n v="4"/>
    <n v="980"/>
    <x v="111"/>
    <x v="17"/>
    <n v="149"/>
    <n v="271.74545454545455"/>
    <n v="-9.8420982202595986E-2"/>
    <n v="212.8125"/>
    <n v="0.15124816446402356"/>
    <d v="2022-11-17T00:00:00"/>
    <n v="78"/>
    <x v="4"/>
  </r>
  <r>
    <n v="122"/>
    <n v="393"/>
    <x v="6"/>
    <x v="54"/>
    <n v="113"/>
    <n v="5"/>
    <n v="565"/>
    <x v="112"/>
    <x v="11"/>
    <n v="71"/>
    <n v="258.5128205128205"/>
    <n v="-0.56288434834358259"/>
    <n v="292.66666666666669"/>
    <n v="-0.61389521640091127"/>
    <d v="2022-07-20T00:00:00"/>
    <n v="671"/>
    <x v="3"/>
  </r>
  <r>
    <n v="123"/>
    <n v="166"/>
    <x v="5"/>
    <x v="28"/>
    <n v="73"/>
    <n v="4"/>
    <n v="292"/>
    <x v="72"/>
    <x v="16"/>
    <n v="126"/>
    <n v="268.60344827586209"/>
    <n v="-0.72822389113550301"/>
    <n v="242.81818181818181"/>
    <n v="-0.69936353425683262"/>
    <d v="2022-09-18T00:00:00"/>
    <n v="494"/>
    <x v="0"/>
  </r>
  <r>
    <n v="124"/>
    <n v="249"/>
    <x v="8"/>
    <x v="14"/>
    <n v="368"/>
    <n v="2"/>
    <n v="736"/>
    <x v="113"/>
    <x v="14"/>
    <n v="380"/>
    <n v="271.18181818181819"/>
    <n v="0.35702313107609784"/>
    <n v="260.15789473684208"/>
    <n v="0.41452559174590342"/>
    <d v="2022-01-02T00:00:00"/>
    <n v="750"/>
    <x v="2"/>
  </r>
  <r>
    <n v="125"/>
    <n v="83"/>
    <x v="5"/>
    <x v="32"/>
    <n v="351"/>
    <n v="1"/>
    <n v="351"/>
    <x v="114"/>
    <x v="7"/>
    <n v="11"/>
    <n v="268.60344827586209"/>
    <n v="0.30675909878682828"/>
    <n v="254.18181818181819"/>
    <n v="0.38090128755364794"/>
    <d v="2022-05-09T00:00:00"/>
    <n v="671"/>
    <x v="4"/>
  </r>
  <r>
    <n v="126"/>
    <n v="242"/>
    <x v="4"/>
    <x v="25"/>
    <n v="221"/>
    <n v="5"/>
    <n v="1105"/>
    <x v="115"/>
    <x v="12"/>
    <n v="114"/>
    <n v="250.48780487804879"/>
    <n v="-0.11772151898734184"/>
    <n v="303.8235294117647"/>
    <n v="-0.27260406582768637"/>
    <d v="2022-11-24T00:00:00"/>
    <n v="136"/>
    <x v="5"/>
  </r>
  <r>
    <n v="127"/>
    <n v="281"/>
    <x v="8"/>
    <x v="14"/>
    <n v="442"/>
    <n v="5"/>
    <n v="2210"/>
    <x v="116"/>
    <x v="2"/>
    <n v="381"/>
    <n v="271.18181818181819"/>
    <n v="0.6299027824337915"/>
    <n v="260.15789473684208"/>
    <n v="0.69896823791219931"/>
    <d v="2022-06-02T00:00:00"/>
    <n v="665"/>
    <x v="0"/>
  </r>
  <r>
    <n v="128"/>
    <n v="236"/>
    <x v="2"/>
    <x v="46"/>
    <n v="465"/>
    <n v="1"/>
    <n v="465"/>
    <x v="105"/>
    <x v="18"/>
    <n v="342"/>
    <n v="283.468085106383"/>
    <n v="0.64039630713803186"/>
    <n v="321.63636363636363"/>
    <n v="0.44573205200678356"/>
    <d v="2022-01-09T00:00:00"/>
    <n v="606"/>
    <x v="4"/>
  </r>
  <r>
    <n v="129"/>
    <n v="379"/>
    <x v="9"/>
    <x v="55"/>
    <n v="380"/>
    <n v="1"/>
    <n v="380"/>
    <x v="117"/>
    <x v="18"/>
    <n v="276"/>
    <n v="263.25423728813558"/>
    <n v="0.44347154262168442"/>
    <n v="293.66666666666669"/>
    <n v="0.29398410896708271"/>
    <d v="2022-03-12T00:00:00"/>
    <n v="628"/>
    <x v="4"/>
  </r>
  <r>
    <n v="130"/>
    <n v="37"/>
    <x v="1"/>
    <x v="1"/>
    <n v="313"/>
    <n v="1"/>
    <n v="313"/>
    <x v="118"/>
    <x v="8"/>
    <n v="293"/>
    <n v="264.8679245283019"/>
    <n v="0.18172104288360158"/>
    <n v="238.16666666666666"/>
    <n v="0.31420573827851639"/>
    <d v="2022-01-12T00:00:00"/>
    <n v="436"/>
    <x v="1"/>
  </r>
  <r>
    <n v="131"/>
    <n v="431"/>
    <x v="4"/>
    <x v="56"/>
    <n v="141"/>
    <n v="5"/>
    <n v="705"/>
    <x v="119"/>
    <x v="10"/>
    <n v="386"/>
    <n v="250.48780487804879"/>
    <n v="-0.43709834469328146"/>
    <n v="247.66666666666666"/>
    <n v="-0.4306864064602961"/>
    <d v="2022-06-22T00:00:00"/>
    <n v="295"/>
    <x v="0"/>
  </r>
  <r>
    <n v="132"/>
    <n v="237"/>
    <x v="17"/>
    <x v="27"/>
    <n v="348"/>
    <n v="2"/>
    <n v="696"/>
    <x v="120"/>
    <x v="1"/>
    <n v="362"/>
    <n v="267.85483870967744"/>
    <n v="0.29921117601011615"/>
    <n v="288.23809523809524"/>
    <n v="0.20733520568313235"/>
    <d v="2022-12-21T00:00:00"/>
    <n v="468"/>
    <x v="2"/>
  </r>
  <r>
    <n v="133"/>
    <n v="452"/>
    <x v="12"/>
    <x v="18"/>
    <n v="349"/>
    <n v="1"/>
    <n v="349"/>
    <x v="67"/>
    <x v="3"/>
    <n v="283"/>
    <n v="274.16279069767444"/>
    <n v="0.27296632453982528"/>
    <n v="253.6875"/>
    <n v="0.37570830253757093"/>
    <d v="2022-11-24T00:00:00"/>
    <n v="111"/>
    <x v="4"/>
  </r>
  <r>
    <n v="134"/>
    <n v="382"/>
    <x v="4"/>
    <x v="25"/>
    <n v="379"/>
    <n v="5"/>
    <n v="1895"/>
    <x v="121"/>
    <x v="8"/>
    <n v="388"/>
    <n v="250.48780487804879"/>
    <n v="0.51304771178188902"/>
    <n v="303.8235294117647"/>
    <n v="0.24743465634075523"/>
    <d v="2022-01-20T00:00:00"/>
    <n v="733"/>
    <x v="6"/>
  </r>
  <r>
    <n v="135"/>
    <n v="452"/>
    <x v="12"/>
    <x v="18"/>
    <n v="448"/>
    <n v="4"/>
    <n v="1792"/>
    <x v="122"/>
    <x v="18"/>
    <n v="437"/>
    <n v="274.16279069767444"/>
    <n v="0.63406565442361518"/>
    <n v="253.6875"/>
    <n v="0.76595220497659522"/>
    <d v="2022-01-15T00:00:00"/>
    <n v="858"/>
    <x v="0"/>
  </r>
  <r>
    <n v="136"/>
    <n v="463"/>
    <x v="7"/>
    <x v="39"/>
    <n v="173"/>
    <n v="2"/>
    <n v="346"/>
    <x v="123"/>
    <x v="14"/>
    <n v="450"/>
    <n v="249.02380952380952"/>
    <n v="-0.30528731236255857"/>
    <n v="222.2"/>
    <n v="-0.22142214221422141"/>
    <d v="2022-02-27T00:00:00"/>
    <n v="419"/>
    <x v="2"/>
  </r>
  <r>
    <n v="137"/>
    <n v="494"/>
    <x v="11"/>
    <x v="47"/>
    <n v="304"/>
    <n v="3"/>
    <n v="912"/>
    <x v="124"/>
    <x v="6"/>
    <n v="136"/>
    <n v="262.63492063492066"/>
    <n v="0.15750030218783984"/>
    <n v="271"/>
    <n v="0.12177121771217703"/>
    <d v="2022-10-26T00:00:00"/>
    <n v="210"/>
    <x v="3"/>
  </r>
  <r>
    <n v="138"/>
    <n v="394"/>
    <x v="7"/>
    <x v="39"/>
    <n v="493"/>
    <n v="3"/>
    <n v="1479"/>
    <x v="9"/>
    <x v="4"/>
    <n v="61"/>
    <n v="249.02380952380952"/>
    <n v="0.97973037575294009"/>
    <n v="222.2"/>
    <n v="1.2187218721872188"/>
    <d v="2022-07-27T00:00:00"/>
    <n v="263"/>
    <x v="4"/>
  </r>
  <r>
    <n v="139"/>
    <n v="380"/>
    <x v="17"/>
    <x v="35"/>
    <n v="344"/>
    <n v="5"/>
    <n v="1720"/>
    <x v="81"/>
    <x v="4"/>
    <n v="364"/>
    <n v="267.85483870967744"/>
    <n v="0.2842777142168964"/>
    <n v="250.25925925925927"/>
    <n v="0.37457451531744845"/>
    <d v="2022-11-18T00:00:00"/>
    <n v="306"/>
    <x v="6"/>
  </r>
  <r>
    <n v="140"/>
    <n v="449"/>
    <x v="10"/>
    <x v="10"/>
    <n v="470"/>
    <n v="4"/>
    <n v="1880"/>
    <x v="125"/>
    <x v="10"/>
    <n v="496"/>
    <n v="271.74545454545455"/>
    <n v="0.72955974842767302"/>
    <n v="311.2"/>
    <n v="0.5102827763496145"/>
    <d v="2022-11-02T00:00:00"/>
    <n v="243"/>
    <x v="3"/>
  </r>
  <r>
    <n v="141"/>
    <n v="309"/>
    <x v="17"/>
    <x v="27"/>
    <n v="498"/>
    <n v="1"/>
    <n v="498"/>
    <x v="126"/>
    <x v="10"/>
    <n v="464"/>
    <n v="267.85483870967744"/>
    <n v="0.85921599325585585"/>
    <n v="288.23809523809524"/>
    <n v="0.72773831158103408"/>
    <d v="2022-09-23T00:00:00"/>
    <n v="545"/>
    <x v="5"/>
  </r>
  <r>
    <n v="142"/>
    <n v="112"/>
    <x v="15"/>
    <x v="53"/>
    <n v="351"/>
    <n v="3"/>
    <n v="1053"/>
    <x v="27"/>
    <x v="10"/>
    <n v="419"/>
    <n v="294.95238095238096"/>
    <n v="0.19002260251856629"/>
    <n v="322.54545454545456"/>
    <n v="8.8218714768883766E-2"/>
    <d v="2022-11-04T00:00:00"/>
    <n v="499"/>
    <x v="4"/>
  </r>
  <r>
    <n v="143"/>
    <n v="81"/>
    <x v="8"/>
    <x v="48"/>
    <n v="116"/>
    <n v="1"/>
    <n v="116"/>
    <x v="53"/>
    <x v="19"/>
    <n v="247"/>
    <n v="271.18181818181819"/>
    <n v="-0.57224270868253435"/>
    <n v="281.75"/>
    <n v="-0.58828748890860694"/>
    <d v="2022-07-20T00:00:00"/>
    <n v="594"/>
    <x v="0"/>
  </r>
  <r>
    <n v="144"/>
    <n v="4"/>
    <x v="13"/>
    <x v="20"/>
    <n v="314"/>
    <n v="4"/>
    <n v="1256"/>
    <x v="127"/>
    <x v="6"/>
    <n v="380"/>
    <n v="258.375"/>
    <n v="0.21528785679729068"/>
    <n v="269.70588235294116"/>
    <n v="0.16423118865866959"/>
    <d v="2022-01-02T00:00:00"/>
    <n v="773"/>
    <x v="2"/>
  </r>
  <r>
    <n v="145"/>
    <n v="209"/>
    <x v="16"/>
    <x v="57"/>
    <n v="284"/>
    <n v="5"/>
    <n v="1420"/>
    <x v="128"/>
    <x v="4"/>
    <n v="75"/>
    <n v="300.31818181818181"/>
    <n v="-5.4336309974269748E-2"/>
    <n v="316.60000000000002"/>
    <n v="-0.1029690461149716"/>
    <d v="2022-08-23T00:00:00"/>
    <n v="371"/>
    <x v="3"/>
  </r>
  <r>
    <n v="146"/>
    <n v="156"/>
    <x v="12"/>
    <x v="50"/>
    <n v="332"/>
    <n v="1"/>
    <n v="332"/>
    <x v="129"/>
    <x v="9"/>
    <n v="356"/>
    <n v="274.16279069767444"/>
    <n v="0.21095936890321476"/>
    <n v="280.66666666666669"/>
    <n v="0.18289786223277904"/>
    <d v="2022-01-09T00:00:00"/>
    <n v="499"/>
    <x v="4"/>
  </r>
  <r>
    <n v="147"/>
    <n v="441"/>
    <x v="8"/>
    <x v="14"/>
    <n v="239"/>
    <n v="2"/>
    <n v="478"/>
    <x v="130"/>
    <x v="16"/>
    <n v="487"/>
    <n v="271.18181818181819"/>
    <n v="-0.11867247737177344"/>
    <n v="260.15789473684208"/>
    <n v="-8.1327129273720322E-2"/>
    <d v="2022-09-11T00:00:00"/>
    <n v="288"/>
    <x v="5"/>
  </r>
  <r>
    <n v="148"/>
    <n v="180"/>
    <x v="14"/>
    <x v="58"/>
    <n v="86"/>
    <n v="4"/>
    <n v="344"/>
    <x v="24"/>
    <x v="9"/>
    <n v="73"/>
    <n v="273.72549019607845"/>
    <n v="-0.68581661891117474"/>
    <n v="241.83333333333334"/>
    <n v="-0.6443831840110269"/>
    <d v="2022-04-14T00:00:00"/>
    <n v="661"/>
    <x v="3"/>
  </r>
  <r>
    <n v="149"/>
    <n v="438"/>
    <x v="7"/>
    <x v="59"/>
    <n v="154"/>
    <n v="4"/>
    <n v="616"/>
    <x v="131"/>
    <x v="4"/>
    <n v="139"/>
    <n v="249.02380952380952"/>
    <n v="-0.38158523759441632"/>
    <n v="256.89999999999998"/>
    <n v="-0.40054495912806531"/>
    <d v="2022-03-28T00:00:00"/>
    <n v="616"/>
    <x v="1"/>
  </r>
  <r>
    <n v="150"/>
    <n v="232"/>
    <x v="15"/>
    <x v="23"/>
    <n v="109"/>
    <n v="4"/>
    <n v="436"/>
    <x v="44"/>
    <x v="12"/>
    <n v="407"/>
    <n v="294.95238095238096"/>
    <n v="-0.63044882144010339"/>
    <n v="318.81818181818181"/>
    <n v="-0.65811234673510122"/>
    <d v="2022-03-01T00:00:00"/>
    <n v="766"/>
    <x v="1"/>
  </r>
  <r>
    <n v="151"/>
    <n v="206"/>
    <x v="15"/>
    <x v="41"/>
    <n v="73"/>
    <n v="5"/>
    <n v="365"/>
    <x v="132"/>
    <x v="2"/>
    <n v="115"/>
    <n v="294.95238095238096"/>
    <n v="-0.75250242169841786"/>
    <n v="274.77777777777777"/>
    <n v="-0.73433077234128596"/>
    <d v="2022-09-28T00:00:00"/>
    <n v="478"/>
    <x v="1"/>
  </r>
  <r>
    <n v="152"/>
    <n v="295"/>
    <x v="2"/>
    <x v="36"/>
    <n v="230"/>
    <n v="4"/>
    <n v="920"/>
    <x v="133"/>
    <x v="4"/>
    <n v="258"/>
    <n v="283.468085106383"/>
    <n v="-0.18862118141559714"/>
    <n v="249.5"/>
    <n v="-7.8156312625250468E-2"/>
    <d v="2022-06-05T00:00:00"/>
    <n v="273"/>
    <x v="3"/>
  </r>
  <r>
    <n v="153"/>
    <n v="204"/>
    <x v="2"/>
    <x v="2"/>
    <n v="88"/>
    <n v="4"/>
    <n v="352"/>
    <x v="133"/>
    <x v="16"/>
    <n v="349"/>
    <n v="283.468085106383"/>
    <n v="-0.68955940854161979"/>
    <n v="232.44444444444446"/>
    <n v="-0.62141491395793502"/>
    <d v="2022-04-22T00:00:00"/>
    <n v="317"/>
    <x v="2"/>
  </r>
  <r>
    <n v="154"/>
    <n v="399"/>
    <x v="16"/>
    <x v="24"/>
    <n v="231"/>
    <n v="2"/>
    <n v="462"/>
    <x v="89"/>
    <x v="15"/>
    <n v="325"/>
    <n v="300.31818181818181"/>
    <n v="-0.2308158014227335"/>
    <n v="281.73333333333335"/>
    <n v="-0.18007572172266928"/>
    <d v="2022-11-10T00:00:00"/>
    <n v="415"/>
    <x v="4"/>
  </r>
  <r>
    <n v="155"/>
    <n v="221"/>
    <x v="14"/>
    <x v="22"/>
    <n v="477"/>
    <n v="4"/>
    <n v="1908"/>
    <x v="134"/>
    <x v="7"/>
    <n v="276"/>
    <n v="273.72549019607845"/>
    <n v="0.74262177650429795"/>
    <n v="280.23809523809524"/>
    <n v="0.70212404418011887"/>
    <d v="2022-03-12T00:00:00"/>
    <n v="553"/>
    <x v="4"/>
  </r>
  <r>
    <n v="156"/>
    <n v="333"/>
    <x v="6"/>
    <x v="26"/>
    <n v="74"/>
    <n v="2"/>
    <n v="148"/>
    <x v="135"/>
    <x v="8"/>
    <n v="328"/>
    <n v="258.5128205128205"/>
    <n v="-0.71374727236659385"/>
    <n v="216.4"/>
    <n v="-0.65804066543438078"/>
    <d v="2022-01-07T00:00:00"/>
    <n v="585"/>
    <x v="5"/>
  </r>
  <r>
    <n v="157"/>
    <n v="498"/>
    <x v="15"/>
    <x v="41"/>
    <n v="430"/>
    <n v="5"/>
    <n v="2150"/>
    <x v="136"/>
    <x v="17"/>
    <n v="250"/>
    <n v="294.95238095238096"/>
    <n v="0.4578624475298676"/>
    <n v="274.77777777777777"/>
    <n v="0.5649009300444805"/>
    <d v="2022-10-22T00:00:00"/>
    <n v="250"/>
    <x v="5"/>
  </r>
  <r>
    <n v="158"/>
    <n v="476"/>
    <x v="6"/>
    <x v="60"/>
    <n v="286"/>
    <n v="2"/>
    <n v="572"/>
    <x v="62"/>
    <x v="11"/>
    <n v="397"/>
    <n v="258.5128205128205"/>
    <n v="0.10632810950208293"/>
    <n v="289.88888888888891"/>
    <n v="-1.3415101571483401E-2"/>
    <d v="2022-06-16T00:00:00"/>
    <n v="245"/>
    <x v="1"/>
  </r>
  <r>
    <n v="159"/>
    <n v="126"/>
    <x v="0"/>
    <x v="45"/>
    <n v="273"/>
    <n v="3"/>
    <n v="819"/>
    <x v="137"/>
    <x v="8"/>
    <n v="153"/>
    <n v="252.76271186440678"/>
    <n v="8.006437336551997E-2"/>
    <n v="293.41176470588238"/>
    <n v="-6.9566960705693792E-2"/>
    <d v="2022-08-29T00:00:00"/>
    <n v="249"/>
    <x v="2"/>
  </r>
  <r>
    <n v="160"/>
    <n v="255"/>
    <x v="7"/>
    <x v="59"/>
    <n v="279"/>
    <n v="3"/>
    <n v="837"/>
    <x v="138"/>
    <x v="2"/>
    <n v="286"/>
    <n v="249.02380952380952"/>
    <n v="0.12037479682570029"/>
    <n v="256.89999999999998"/>
    <n v="8.6025690930323195E-2"/>
    <d v="2022-01-02T00:00:00"/>
    <n v="518"/>
    <x v="4"/>
  </r>
  <r>
    <n v="161"/>
    <n v="138"/>
    <x v="11"/>
    <x v="47"/>
    <n v="210"/>
    <n v="2"/>
    <n v="420"/>
    <x v="139"/>
    <x v="5"/>
    <n v="14"/>
    <n v="262.63492063492066"/>
    <n v="-0.20041097546234743"/>
    <n v="271"/>
    <n v="-0.22509225092250917"/>
    <d v="2022-08-02T00:00:00"/>
    <n v="237"/>
    <x v="4"/>
  </r>
  <r>
    <n v="162"/>
    <n v="403"/>
    <x v="8"/>
    <x v="52"/>
    <n v="229"/>
    <n v="1"/>
    <n v="229"/>
    <x v="140"/>
    <x v="9"/>
    <n v="32"/>
    <n v="271.18181818181819"/>
    <n v="-0.15554810593362389"/>
    <n v="243.3"/>
    <n v="-5.8775174681463205E-2"/>
    <d v="2022-12-27T00:00:00"/>
    <n v="69"/>
    <x v="0"/>
  </r>
  <r>
    <n v="163"/>
    <n v="280"/>
    <x v="11"/>
    <x v="21"/>
    <n v="192"/>
    <n v="2"/>
    <n v="384"/>
    <x v="141"/>
    <x v="0"/>
    <n v="49"/>
    <n v="262.63492063492066"/>
    <n v="-0.26894717756557485"/>
    <n v="238.72222222222223"/>
    <n v="-0.19571794275075638"/>
    <d v="2022-04-21T00:00:00"/>
    <n v="611"/>
    <x v="4"/>
  </r>
  <r>
    <n v="164"/>
    <n v="356"/>
    <x v="2"/>
    <x v="46"/>
    <n v="373"/>
    <n v="1"/>
    <n v="373"/>
    <x v="142"/>
    <x v="2"/>
    <n v="115"/>
    <n v="283.468085106383"/>
    <n v="0.31584477970427072"/>
    <n v="321.63636363636363"/>
    <n v="0.15969474279253815"/>
    <d v="2022-09-28T00:00:00"/>
    <n v="459"/>
    <x v="1"/>
  </r>
  <r>
    <n v="165"/>
    <n v="41"/>
    <x v="13"/>
    <x v="30"/>
    <n v="315"/>
    <n v="3"/>
    <n v="945"/>
    <x v="143"/>
    <x v="13"/>
    <n v="420"/>
    <n v="258.375"/>
    <n v="0.21915820029027566"/>
    <n v="317.85714285714283"/>
    <n v="-8.9887640449437534E-3"/>
    <d v="2022-05-17T00:00:00"/>
    <n v="504"/>
    <x v="3"/>
  </r>
  <r>
    <n v="166"/>
    <n v="379"/>
    <x v="9"/>
    <x v="55"/>
    <n v="321"/>
    <n v="5"/>
    <n v="1605"/>
    <x v="9"/>
    <x v="9"/>
    <n v="47"/>
    <n v="263.25423728813558"/>
    <n v="0.21935359258305431"/>
    <n v="293.66666666666669"/>
    <n v="9.3076049943246142E-2"/>
    <d v="2022-05-12T00:00:00"/>
    <n v="339"/>
    <x v="1"/>
  </r>
  <r>
    <n v="167"/>
    <n v="282"/>
    <x v="13"/>
    <x v="30"/>
    <n v="189"/>
    <n v="2"/>
    <n v="378"/>
    <x v="19"/>
    <x v="9"/>
    <n v="202"/>
    <n v="258.375"/>
    <n v="-0.26850507982583449"/>
    <n v="317.85714285714283"/>
    <n v="-0.40539325842696627"/>
    <d v="2022-07-24T00:00:00"/>
    <n v="392"/>
    <x v="1"/>
  </r>
  <r>
    <n v="168"/>
    <n v="459"/>
    <x v="18"/>
    <x v="61"/>
    <n v="405"/>
    <n v="3"/>
    <n v="1215"/>
    <x v="144"/>
    <x v="2"/>
    <n v="37"/>
    <n v="255.11627906976744"/>
    <n v="0.58751139471285319"/>
    <n v="274.28571428571428"/>
    <n v="0.4765625"/>
    <d v="2022-06-16T00:00:00"/>
    <n v="221"/>
    <x v="3"/>
  </r>
  <r>
    <n v="169"/>
    <n v="402"/>
    <x v="16"/>
    <x v="51"/>
    <n v="426"/>
    <n v="2"/>
    <n v="852"/>
    <x v="26"/>
    <x v="17"/>
    <n v="366"/>
    <n v="300.31818181818181"/>
    <n v="0.41849553503859549"/>
    <n v="331.16666666666669"/>
    <n v="0.28636134876698538"/>
    <d v="2022-09-23T00:00:00"/>
    <n v="272"/>
    <x v="0"/>
  </r>
  <r>
    <n v="170"/>
    <n v="320"/>
    <x v="17"/>
    <x v="35"/>
    <n v="271"/>
    <n v="1"/>
    <n v="271"/>
    <x v="145"/>
    <x v="19"/>
    <n v="434"/>
    <n v="267.85483870967744"/>
    <n v="1.1742036490636432E-2"/>
    <n v="250.25925925925927"/>
    <n v="8.2877016427408634E-2"/>
    <d v="2022-06-18T00:00:00"/>
    <n v="682"/>
    <x v="3"/>
  </r>
  <r>
    <n v="171"/>
    <n v="19"/>
    <x v="10"/>
    <x v="37"/>
    <n v="96"/>
    <n v="4"/>
    <n v="384"/>
    <x v="146"/>
    <x v="1"/>
    <n v="172"/>
    <n v="271.74545454545455"/>
    <n v="-0.6467282215977519"/>
    <n v="272.35294117647061"/>
    <n v="-0.64751619870410371"/>
    <d v="2022-06-25T00:00:00"/>
    <n v="304"/>
    <x v="5"/>
  </r>
  <r>
    <n v="172"/>
    <n v="447"/>
    <x v="9"/>
    <x v="33"/>
    <n v="65"/>
    <n v="1"/>
    <n v="65"/>
    <x v="147"/>
    <x v="3"/>
    <n v="52"/>
    <n v="263.25423728813558"/>
    <n v="-0.75309039402523825"/>
    <n v="248.5"/>
    <n v="-0.7384305835010061"/>
    <d v="2022-12-22T00:00:00"/>
    <n v="424"/>
    <x v="5"/>
  </r>
  <r>
    <n v="173"/>
    <n v="406"/>
    <x v="5"/>
    <x v="5"/>
    <n v="426"/>
    <n v="1"/>
    <n v="426"/>
    <x v="148"/>
    <x v="4"/>
    <n v="395"/>
    <n v="268.60344827586209"/>
    <n v="0.58598112844213346"/>
    <n v="281.96875"/>
    <n v="0.51080571871882974"/>
    <d v="2022-11-25T00:00:00"/>
    <n v="399"/>
    <x v="0"/>
  </r>
  <r>
    <n v="174"/>
    <n v="391"/>
    <x v="6"/>
    <x v="60"/>
    <n v="356"/>
    <n v="2"/>
    <n v="712"/>
    <x v="149"/>
    <x v="4"/>
    <n v="46"/>
    <n v="258.5128205128205"/>
    <n v="0.37710771672287247"/>
    <n v="289.88888888888891"/>
    <n v="0.22805672671521648"/>
    <d v="2022-03-16T00:00:00"/>
    <n v="539"/>
    <x v="4"/>
  </r>
  <r>
    <n v="175"/>
    <n v="82"/>
    <x v="11"/>
    <x v="62"/>
    <n v="233"/>
    <n v="2"/>
    <n v="466"/>
    <x v="150"/>
    <x v="16"/>
    <n v="361"/>
    <n v="262.63492063492066"/>
    <n v="-0.11283693944155693"/>
    <n v="168"/>
    <n v="0.38690476190476186"/>
    <d v="2022-09-27T00:00:00"/>
    <n v="538"/>
    <x v="0"/>
  </r>
  <r>
    <n v="176"/>
    <n v="243"/>
    <x v="13"/>
    <x v="20"/>
    <n v="494"/>
    <n v="5"/>
    <n v="2470"/>
    <x v="151"/>
    <x v="19"/>
    <n v="358"/>
    <n v="258.375"/>
    <n v="0.91194968553459121"/>
    <n v="269.70588235294116"/>
    <n v="0.83162486368593247"/>
    <d v="2022-07-29T00:00:00"/>
    <n v="582"/>
    <x v="3"/>
  </r>
  <r>
    <n v="177"/>
    <n v="432"/>
    <x v="3"/>
    <x v="3"/>
    <n v="305"/>
    <n v="3"/>
    <n v="915"/>
    <x v="152"/>
    <x v="14"/>
    <n v="44"/>
    <n v="265.47674418604652"/>
    <n v="0.14887652752836056"/>
    <n v="236.27586206896552"/>
    <n v="0.29086398131932278"/>
    <d v="2022-05-20T00:00:00"/>
    <n v="712"/>
    <x v="1"/>
  </r>
  <r>
    <n v="178"/>
    <n v="159"/>
    <x v="18"/>
    <x v="61"/>
    <n v="173"/>
    <n v="4"/>
    <n v="692"/>
    <x v="149"/>
    <x v="2"/>
    <n v="416"/>
    <n v="255.11627906976744"/>
    <n v="-0.32187784867821334"/>
    <n v="274.28571428571428"/>
    <n v="-0.36927083333333333"/>
    <d v="2022-05-22T00:00:00"/>
    <n v="472"/>
    <x v="4"/>
  </r>
  <r>
    <n v="179"/>
    <n v="197"/>
    <x v="2"/>
    <x v="2"/>
    <n v="177"/>
    <n v="2"/>
    <n v="354"/>
    <x v="153"/>
    <x v="15"/>
    <n v="153"/>
    <n v="283.468085106383"/>
    <n v="-0.37559108308939437"/>
    <n v="232.44444444444446"/>
    <n v="-0.23852772466539196"/>
    <d v="2022-08-29T00:00:00"/>
    <n v="363"/>
    <x v="2"/>
  </r>
  <r>
    <n v="180"/>
    <n v="110"/>
    <x v="3"/>
    <x v="16"/>
    <n v="261"/>
    <n v="1"/>
    <n v="261"/>
    <x v="154"/>
    <x v="13"/>
    <n v="223"/>
    <n v="265.47674418604652"/>
    <n v="-1.6863037098681644E-2"/>
    <n v="276.67567567567568"/>
    <n v="-5.6657223796033995E-2"/>
    <d v="2022-11-28T00:00:00"/>
    <n v="432"/>
    <x v="3"/>
  </r>
  <r>
    <n v="181"/>
    <n v="288"/>
    <x v="11"/>
    <x v="62"/>
    <n v="198"/>
    <n v="5"/>
    <n v="990"/>
    <x v="155"/>
    <x v="18"/>
    <n v="74"/>
    <n v="262.63492063492066"/>
    <n v="-0.24610177686449908"/>
    <n v="168"/>
    <n v="0.1785714285714286"/>
    <d v="2022-10-23T00:00:00"/>
    <n v="355"/>
    <x v="5"/>
  </r>
  <r>
    <n v="182"/>
    <n v="7"/>
    <x v="11"/>
    <x v="21"/>
    <n v="114"/>
    <n v="3"/>
    <n v="342"/>
    <x v="20"/>
    <x v="14"/>
    <n v="180"/>
    <n v="262.63492063492066"/>
    <n v="-0.56593738667956006"/>
    <n v="238.72222222222223"/>
    <n v="-0.52245752850826155"/>
    <d v="2022-02-24T00:00:00"/>
    <n v="628"/>
    <x v="1"/>
  </r>
  <r>
    <n v="183"/>
    <n v="385"/>
    <x v="3"/>
    <x v="19"/>
    <n v="427"/>
    <n v="3"/>
    <n v="1281"/>
    <x v="92"/>
    <x v="19"/>
    <n v="359"/>
    <n v="265.47674418604652"/>
    <n v="0.60842713853970465"/>
    <n v="329.27272727272725"/>
    <n v="0.29679734953064618"/>
    <d v="2022-01-23T00:00:00"/>
    <n v="358"/>
    <x v="5"/>
  </r>
  <r>
    <n v="184"/>
    <n v="493"/>
    <x v="4"/>
    <x v="25"/>
    <n v="376"/>
    <n v="1"/>
    <n v="376"/>
    <x v="156"/>
    <x v="0"/>
    <n v="134"/>
    <n v="250.48780487804879"/>
    <n v="0.50107108081791618"/>
    <n v="303.8235294117647"/>
    <n v="0.23756050338818979"/>
    <d v="2022-07-11T00:00:00"/>
    <n v="500"/>
    <x v="5"/>
  </r>
  <r>
    <n v="185"/>
    <n v="158"/>
    <x v="0"/>
    <x v="11"/>
    <n v="51"/>
    <n v="2"/>
    <n v="102"/>
    <x v="154"/>
    <x v="3"/>
    <n v="159"/>
    <n v="252.76271186440678"/>
    <n v="-0.7982297324481995"/>
    <n v="240.26666666666668"/>
    <n v="-0.78773584905660377"/>
    <d v="2022-05-05T00:00:00"/>
    <n v="639"/>
    <x v="0"/>
  </r>
  <r>
    <n v="186"/>
    <n v="446"/>
    <x v="14"/>
    <x v="44"/>
    <n v="316"/>
    <n v="2"/>
    <n v="632"/>
    <x v="119"/>
    <x v="8"/>
    <n v="328"/>
    <n v="273.72549019607845"/>
    <n v="0.15444126074498565"/>
    <n v="320.57142857142856"/>
    <n v="-1.426024955436711E-2"/>
    <d v="2022-01-07T00:00:00"/>
    <n v="461"/>
    <x v="5"/>
  </r>
  <r>
    <n v="187"/>
    <n v="428"/>
    <x v="17"/>
    <x v="35"/>
    <n v="156"/>
    <n v="1"/>
    <n v="156"/>
    <x v="157"/>
    <x v="8"/>
    <n v="325"/>
    <n v="267.85483870967744"/>
    <n v="-0.41759499006443068"/>
    <n v="250.25925925925927"/>
    <n v="-0.3766464407281338"/>
    <d v="2022-11-10T00:00:00"/>
    <n v="546"/>
    <x v="4"/>
  </r>
  <r>
    <n v="188"/>
    <n v="192"/>
    <x v="10"/>
    <x v="37"/>
    <n v="215"/>
    <n v="1"/>
    <n v="215"/>
    <x v="158"/>
    <x v="18"/>
    <n v="106"/>
    <n v="271.74545454545455"/>
    <n v="-0.2088184129532985"/>
    <n v="272.35294117647061"/>
    <n v="-0.21058315334773225"/>
    <d v="2022-10-24T00:00:00"/>
    <n v="553"/>
    <x v="3"/>
  </r>
  <r>
    <n v="189"/>
    <n v="41"/>
    <x v="13"/>
    <x v="30"/>
    <n v="59"/>
    <n v="1"/>
    <n v="59"/>
    <x v="67"/>
    <x v="1"/>
    <n v="65"/>
    <n v="258.375"/>
    <n v="-0.77164973391388481"/>
    <n v="317.85714285714283"/>
    <n v="-0.81438202247191005"/>
    <d v="2022-03-03T00:00:00"/>
    <n v="377"/>
    <x v="3"/>
  </r>
  <r>
    <n v="190"/>
    <n v="69"/>
    <x v="14"/>
    <x v="63"/>
    <n v="88"/>
    <n v="4"/>
    <n v="352"/>
    <x v="159"/>
    <x v="4"/>
    <n v="346"/>
    <n v="273.72549019607845"/>
    <n v="-0.67851002865329513"/>
    <n v="266.27272727272725"/>
    <n v="-0.6695117787640833"/>
    <d v="2022-03-16T00:00:00"/>
    <n v="673"/>
    <x v="2"/>
  </r>
  <r>
    <n v="191"/>
    <n v="270"/>
    <x v="1"/>
    <x v="64"/>
    <n v="484"/>
    <n v="4"/>
    <n v="1936"/>
    <x v="160"/>
    <x v="0"/>
    <n v="457"/>
    <n v="264.8679245283019"/>
    <n v="0.82732582989029768"/>
    <n v="236.91666666666666"/>
    <n v="1.0429124164614842"/>
    <d v="2022-02-03T00:00:00"/>
    <n v="489"/>
    <x v="4"/>
  </r>
  <r>
    <n v="192"/>
    <n v="345"/>
    <x v="17"/>
    <x v="27"/>
    <n v="257"/>
    <n v="1"/>
    <n v="257"/>
    <x v="161"/>
    <x v="1"/>
    <n v="255"/>
    <n v="267.85483870967744"/>
    <n v="-4.0525079785632578E-2"/>
    <n v="288.23809523809524"/>
    <n v="-0.10837601189492818"/>
    <d v="2022-08-20T00:00:00"/>
    <n v="176"/>
    <x v="3"/>
  </r>
  <r>
    <n v="193"/>
    <n v="348"/>
    <x v="14"/>
    <x v="63"/>
    <n v="497"/>
    <n v="3"/>
    <n v="1491"/>
    <x v="162"/>
    <x v="0"/>
    <n v="42"/>
    <n v="273.72549019607845"/>
    <n v="0.81568767908309447"/>
    <n v="266.27272727272725"/>
    <n v="0.8665073403892114"/>
    <d v="2022-08-10T00:00:00"/>
    <n v="493"/>
    <x v="4"/>
  </r>
  <r>
    <n v="194"/>
    <n v="102"/>
    <x v="2"/>
    <x v="36"/>
    <n v="115"/>
    <n v="2"/>
    <n v="230"/>
    <x v="163"/>
    <x v="8"/>
    <n v="385"/>
    <n v="283.468085106383"/>
    <n v="-0.59431059070779857"/>
    <n v="249.5"/>
    <n v="-0.53907815631262523"/>
    <d v="2022-07-11T00:00:00"/>
    <n v="627"/>
    <x v="3"/>
  </r>
  <r>
    <n v="195"/>
    <n v="321"/>
    <x v="10"/>
    <x v="12"/>
    <n v="368"/>
    <n v="1"/>
    <n v="368"/>
    <x v="164"/>
    <x v="17"/>
    <n v="436"/>
    <n v="271.74545454545455"/>
    <n v="0.35420848387528436"/>
    <n v="212.8125"/>
    <n v="0.7292217327459618"/>
    <d v="2022-05-02T00:00:00"/>
    <n v="510"/>
    <x v="2"/>
  </r>
  <r>
    <n v="196"/>
    <n v="176"/>
    <x v="0"/>
    <x v="0"/>
    <n v="113"/>
    <n v="4"/>
    <n v="452"/>
    <x v="165"/>
    <x v="14"/>
    <n v="175"/>
    <n v="252.76271186440678"/>
    <n v="-0.55294038758130493"/>
    <n v="240.5"/>
    <n v="-0.53014553014553012"/>
    <d v="2022-01-04T00:00:00"/>
    <n v="770"/>
    <x v="2"/>
  </r>
  <r>
    <n v="197"/>
    <n v="341"/>
    <x v="3"/>
    <x v="19"/>
    <n v="194"/>
    <n v="3"/>
    <n v="582"/>
    <x v="166"/>
    <x v="7"/>
    <n v="274"/>
    <n v="265.47674418604652"/>
    <n v="-0.26923919232622318"/>
    <n v="329.27272727272725"/>
    <n v="-0.41082274986195466"/>
    <d v="2022-02-15T00:00:00"/>
    <n v="648"/>
    <x v="5"/>
  </r>
  <r>
    <n v="198"/>
    <n v="473"/>
    <x v="16"/>
    <x v="24"/>
    <n v="171"/>
    <n v="4"/>
    <n v="684"/>
    <x v="18"/>
    <x v="19"/>
    <n v="266"/>
    <n v="300.31818181818181"/>
    <n v="-0.43060390494929623"/>
    <n v="281.73333333333335"/>
    <n v="-0.39304306672976819"/>
    <d v="2022-08-22T00:00:00"/>
    <n v="263"/>
    <x v="5"/>
  </r>
  <r>
    <n v="199"/>
    <n v="482"/>
    <x v="18"/>
    <x v="34"/>
    <n v="321"/>
    <n v="2"/>
    <n v="642"/>
    <x v="92"/>
    <x v="2"/>
    <n v="481"/>
    <n v="255.11627906976744"/>
    <n v="0.25824977210574285"/>
    <n v="250.30769230769232"/>
    <n v="0.28242163491087879"/>
    <d v="2022-07-14T00:00:00"/>
    <n v="186"/>
    <x v="1"/>
  </r>
  <r>
    <n v="200"/>
    <n v="169"/>
    <x v="12"/>
    <x v="65"/>
    <n v="386"/>
    <n v="5"/>
    <n v="1930"/>
    <x v="167"/>
    <x v="10"/>
    <n v="59"/>
    <n v="274.16279069767444"/>
    <n v="0.4079226397489184"/>
    <n v="258.30769230769232"/>
    <n v="0.49434187016080999"/>
    <d v="2022-07-28T00:00:00"/>
    <n v="197"/>
    <x v="5"/>
  </r>
  <r>
    <n v="201"/>
    <n v="397"/>
    <x v="9"/>
    <x v="9"/>
    <n v="148"/>
    <n v="1"/>
    <n v="148"/>
    <x v="168"/>
    <x v="13"/>
    <n v="47"/>
    <n v="263.25423728813558"/>
    <n v="-0.43780582024208081"/>
    <n v="257.78260869565219"/>
    <n v="-0.42587282847023111"/>
    <d v="2022-05-12T00:00:00"/>
    <n v="317"/>
    <x v="1"/>
  </r>
  <r>
    <n v="202"/>
    <n v="436"/>
    <x v="4"/>
    <x v="56"/>
    <n v="291"/>
    <n v="2"/>
    <n v="582"/>
    <x v="99"/>
    <x v="13"/>
    <n v="385"/>
    <n v="250.48780487804879"/>
    <n v="0.16173320350535536"/>
    <n v="247.66666666666666"/>
    <n v="0.17496635262449534"/>
    <d v="2022-07-11T00:00:00"/>
    <n v="342"/>
    <x v="3"/>
  </r>
  <r>
    <n v="203"/>
    <n v="369"/>
    <x v="15"/>
    <x v="41"/>
    <n v="74"/>
    <n v="1"/>
    <n v="74"/>
    <x v="47"/>
    <x v="10"/>
    <n v="411"/>
    <n v="294.95238095238096"/>
    <n v="-0.74911204391346464"/>
    <n v="274.77777777777777"/>
    <n v="-0.73069146785281036"/>
    <d v="2022-04-22T00:00:00"/>
    <n v="535"/>
    <x v="4"/>
  </r>
  <r>
    <n v="204"/>
    <n v="361"/>
    <x v="10"/>
    <x v="12"/>
    <n v="245"/>
    <n v="1"/>
    <n v="245"/>
    <x v="169"/>
    <x v="16"/>
    <n v="259"/>
    <n v="271.74545454545455"/>
    <n v="-9.8420982202595986E-2"/>
    <n v="212.8125"/>
    <n v="0.15124816446402356"/>
    <d v="2022-05-26T00:00:00"/>
    <n v="471"/>
    <x v="1"/>
  </r>
  <r>
    <n v="205"/>
    <n v="226"/>
    <x v="11"/>
    <x v="17"/>
    <n v="339"/>
    <n v="4"/>
    <n v="1356"/>
    <x v="170"/>
    <x v="7"/>
    <n v="337"/>
    <n v="262.63492063492066"/>
    <n v="0.29076513961078199"/>
    <n v="311.33333333333331"/>
    <n v="8.8865096359743045E-2"/>
    <d v="2022-11-10T00:00:00"/>
    <n v="376"/>
    <x v="6"/>
  </r>
  <r>
    <n v="206"/>
    <n v="87"/>
    <x v="7"/>
    <x v="7"/>
    <n v="487"/>
    <n v="1"/>
    <n v="487"/>
    <x v="171"/>
    <x v="9"/>
    <n v="172"/>
    <n v="249.02380952380952"/>
    <n v="0.95563629410077455"/>
    <n v="276.21052631578948"/>
    <n v="0.76314786585365857"/>
    <d v="2022-06-25T00:00:00"/>
    <n v="282"/>
    <x v="5"/>
  </r>
  <r>
    <n v="207"/>
    <n v="376"/>
    <x v="17"/>
    <x v="66"/>
    <n v="335"/>
    <n v="5"/>
    <n v="1675"/>
    <x v="172"/>
    <x v="9"/>
    <n v="130"/>
    <n v="267.85483870967744"/>
    <n v="0.25067742518215197"/>
    <n v="273.625"/>
    <n v="0.22430333485609877"/>
    <d v="2022-10-29T00:00:00"/>
    <n v="120"/>
    <x v="4"/>
  </r>
  <r>
    <n v="208"/>
    <n v="255"/>
    <x v="7"/>
    <x v="59"/>
    <n v="214"/>
    <n v="2"/>
    <n v="428"/>
    <x v="173"/>
    <x v="4"/>
    <n v="354"/>
    <n v="249.02380952380952"/>
    <n v="-0.14064442107276032"/>
    <n v="256.89999999999998"/>
    <n v="-0.16699104710003887"/>
    <d v="2022-09-07T00:00:00"/>
    <n v="220"/>
    <x v="0"/>
  </r>
  <r>
    <n v="209"/>
    <n v="111"/>
    <x v="0"/>
    <x v="11"/>
    <n v="452"/>
    <n v="4"/>
    <n v="1808"/>
    <x v="83"/>
    <x v="7"/>
    <n v="329"/>
    <n v="252.76271186440678"/>
    <n v="0.78823844967478029"/>
    <n v="240.26666666666668"/>
    <n v="0.88124306326304103"/>
    <d v="2022-04-02T00:00:00"/>
    <n v="274"/>
    <x v="1"/>
  </r>
  <r>
    <n v="210"/>
    <n v="344"/>
    <x v="5"/>
    <x v="32"/>
    <n v="172"/>
    <n v="5"/>
    <n v="860"/>
    <x v="174"/>
    <x v="10"/>
    <n v="186"/>
    <n v="268.60344827586209"/>
    <n v="-0.35965081199050009"/>
    <n v="254.18181818181819"/>
    <n v="-0.32331902718168815"/>
    <d v="2022-12-19T00:00:00"/>
    <n v="178"/>
    <x v="1"/>
  </r>
  <r>
    <n v="211"/>
    <n v="462"/>
    <x v="13"/>
    <x v="20"/>
    <n v="104"/>
    <n v="4"/>
    <n v="416"/>
    <x v="175"/>
    <x v="12"/>
    <n v="448"/>
    <n v="258.375"/>
    <n v="-0.59748427672955973"/>
    <n v="269.70588235294116"/>
    <n v="-0.61439476553980366"/>
    <d v="2022-07-28T00:00:00"/>
    <n v="335"/>
    <x v="5"/>
  </r>
  <r>
    <n v="212"/>
    <n v="279"/>
    <x v="18"/>
    <x v="67"/>
    <n v="433"/>
    <n v="4"/>
    <n v="1732"/>
    <x v="176"/>
    <x v="17"/>
    <n v="377"/>
    <n v="255.11627906976744"/>
    <n v="0.69726526891522322"/>
    <n v="251.91666666666666"/>
    <n v="0.71882236189216009"/>
    <d v="2022-08-21T00:00:00"/>
    <n v="471"/>
    <x v="0"/>
  </r>
  <r>
    <n v="213"/>
    <n v="322"/>
    <x v="18"/>
    <x v="67"/>
    <n v="79"/>
    <n v="5"/>
    <n v="395"/>
    <x v="177"/>
    <x v="5"/>
    <n v="316"/>
    <n v="255.11627906976744"/>
    <n v="-0.69033728350045576"/>
    <n v="251.91666666666666"/>
    <n v="-0.68640423420443275"/>
    <d v="2022-08-14T00:00:00"/>
    <n v="321"/>
    <x v="4"/>
  </r>
  <r>
    <n v="214"/>
    <n v="494"/>
    <x v="11"/>
    <x v="47"/>
    <n v="181"/>
    <n v="1"/>
    <n v="181"/>
    <x v="170"/>
    <x v="16"/>
    <n v="356"/>
    <n v="262.63492063492066"/>
    <n v="-0.31083041218421381"/>
    <n v="271"/>
    <n v="-0.33210332103321039"/>
    <d v="2022-01-09T00:00:00"/>
    <n v="681"/>
    <x v="4"/>
  </r>
  <r>
    <n v="215"/>
    <n v="317"/>
    <x v="5"/>
    <x v="5"/>
    <n v="196"/>
    <n v="3"/>
    <n v="588"/>
    <x v="178"/>
    <x v="8"/>
    <n v="159"/>
    <n v="268.60344827586209"/>
    <n v="-0.27029976250080245"/>
    <n v="281.96875"/>
    <n v="-0.30488750969743983"/>
    <d v="2022-05-05T00:00:00"/>
    <n v="685"/>
    <x v="0"/>
  </r>
  <r>
    <n v="216"/>
    <n v="223"/>
    <x v="8"/>
    <x v="8"/>
    <n v="174"/>
    <n v="1"/>
    <n v="174"/>
    <x v="179"/>
    <x v="2"/>
    <n v="287"/>
    <n v="271.18181818181819"/>
    <n v="-0.35836406302380153"/>
    <n v="291.45454545454544"/>
    <n v="-0.40299438552713662"/>
    <d v="2022-02-16T00:00:00"/>
    <n v="414"/>
    <x v="2"/>
  </r>
  <r>
    <n v="217"/>
    <n v="25"/>
    <x v="14"/>
    <x v="58"/>
    <n v="356"/>
    <n v="3"/>
    <n v="1068"/>
    <x v="180"/>
    <x v="7"/>
    <n v="322"/>
    <n v="273.72549019607845"/>
    <n v="0.30057306590257871"/>
    <n v="241.83333333333334"/>
    <n v="0.47208821502412124"/>
    <d v="2022-11-21T00:00:00"/>
    <n v="132"/>
    <x v="3"/>
  </r>
  <r>
    <n v="218"/>
    <n v="392"/>
    <x v="7"/>
    <x v="39"/>
    <n v="125"/>
    <n v="5"/>
    <n v="625"/>
    <x v="181"/>
    <x v="1"/>
    <n v="62"/>
    <n v="249.02380952380952"/>
    <n v="-0.49803996557988339"/>
    <n v="222.2"/>
    <n v="-0.43744374437443745"/>
    <d v="2022-04-20T00:00:00"/>
    <n v="611"/>
    <x v="5"/>
  </r>
  <r>
    <n v="219"/>
    <n v="410"/>
    <x v="14"/>
    <x v="44"/>
    <n v="228"/>
    <n v="2"/>
    <n v="456"/>
    <x v="182"/>
    <x v="14"/>
    <n v="295"/>
    <n v="273.72549019607845"/>
    <n v="-0.16704871060171922"/>
    <n v="320.57142857142856"/>
    <n v="-0.28877005347593576"/>
    <d v="2022-01-27T00:00:00"/>
    <n v="636"/>
    <x v="2"/>
  </r>
  <r>
    <n v="220"/>
    <n v="498"/>
    <x v="15"/>
    <x v="41"/>
    <n v="472"/>
    <n v="5"/>
    <n v="2360"/>
    <x v="183"/>
    <x v="9"/>
    <n v="171"/>
    <n v="294.95238095238096"/>
    <n v="0.60025831449790124"/>
    <n v="274.77777777777777"/>
    <n v="0.71775171856045294"/>
    <d v="2022-05-29T00:00:00"/>
    <n v="485"/>
    <x v="2"/>
  </r>
  <r>
    <n v="221"/>
    <n v="304"/>
    <x v="17"/>
    <x v="27"/>
    <n v="163"/>
    <n v="3"/>
    <n v="489"/>
    <x v="184"/>
    <x v="6"/>
    <n v="392"/>
    <n v="267.85483870967744"/>
    <n v="-0.39146143192629623"/>
    <n v="288.23809523809524"/>
    <n v="-0.43449529159094669"/>
    <d v="2022-12-24T00:00:00"/>
    <n v="220"/>
    <x v="6"/>
  </r>
  <r>
    <n v="222"/>
    <n v="333"/>
    <x v="6"/>
    <x v="26"/>
    <n v="70"/>
    <n v="1"/>
    <n v="70"/>
    <x v="185"/>
    <x v="8"/>
    <n v="229"/>
    <n v="258.5128205128205"/>
    <n v="-0.72922039277921047"/>
    <n v="216.4"/>
    <n v="-0.67652495378927913"/>
    <d v="2022-07-24T00:00:00"/>
    <n v="310"/>
    <x v="1"/>
  </r>
  <r>
    <n v="223"/>
    <n v="207"/>
    <x v="0"/>
    <x v="68"/>
    <n v="208"/>
    <n v="5"/>
    <n v="1040"/>
    <x v="111"/>
    <x v="0"/>
    <n v="253"/>
    <n v="252.76271186440678"/>
    <n v="-0.17709381076912767"/>
    <n v="215.85714285714286"/>
    <n v="-3.6399735274652567E-2"/>
    <d v="2022-07-08T00:00:00"/>
    <n v="210"/>
    <x v="1"/>
  </r>
  <r>
    <n v="224"/>
    <n v="348"/>
    <x v="14"/>
    <x v="63"/>
    <n v="417"/>
    <n v="4"/>
    <n v="1668"/>
    <x v="186"/>
    <x v="10"/>
    <n v="235"/>
    <n v="273.72549019607845"/>
    <n v="0.52342406876790815"/>
    <n v="266.27272727272725"/>
    <n v="0.56606350290201446"/>
    <d v="2022-03-15T00:00:00"/>
    <n v="370"/>
    <x v="0"/>
  </r>
  <r>
    <n v="225"/>
    <n v="4"/>
    <x v="13"/>
    <x v="20"/>
    <n v="198"/>
    <n v="5"/>
    <n v="990"/>
    <x v="187"/>
    <x v="0"/>
    <n v="156"/>
    <n v="258.375"/>
    <n v="-0.23367198838896952"/>
    <n v="269.70588235294116"/>
    <n v="-0.26586695747001088"/>
    <d v="2022-12-10T00:00:00"/>
    <n v="446"/>
    <x v="3"/>
  </r>
  <r>
    <n v="226"/>
    <n v="317"/>
    <x v="5"/>
    <x v="5"/>
    <n v="196"/>
    <n v="2"/>
    <n v="392"/>
    <x v="188"/>
    <x v="14"/>
    <n v="327"/>
    <n v="268.60344827586209"/>
    <n v="-0.27029976250080245"/>
    <n v="281.96875"/>
    <n v="-0.30488750969743983"/>
    <d v="2022-01-04T00:00:00"/>
    <n v="865"/>
    <x v="4"/>
  </r>
  <r>
    <n v="227"/>
    <n v="131"/>
    <x v="5"/>
    <x v="32"/>
    <n v="376"/>
    <n v="1"/>
    <n v="376"/>
    <x v="189"/>
    <x v="9"/>
    <n v="275"/>
    <n v="268.60344827586209"/>
    <n v="0.39983310867193"/>
    <n v="254.18181818181819"/>
    <n v="0.4792560801144492"/>
    <d v="2022-03-31T00:00:00"/>
    <n v="776"/>
    <x v="4"/>
  </r>
  <r>
    <n v="228"/>
    <n v="96"/>
    <x v="1"/>
    <x v="69"/>
    <n v="362"/>
    <n v="4"/>
    <n v="1448"/>
    <x v="48"/>
    <x v="1"/>
    <n v="330"/>
    <n v="264.8679245283019"/>
    <n v="0.36671890582704081"/>
    <n v="273.7"/>
    <n v="0.32261600292290837"/>
    <d v="2022-09-11T00:00:00"/>
    <n v="583"/>
    <x v="0"/>
  </r>
  <r>
    <n v="229"/>
    <n v="311"/>
    <x v="3"/>
    <x v="16"/>
    <n v="345"/>
    <n v="5"/>
    <n v="1725"/>
    <x v="157"/>
    <x v="15"/>
    <n v="177"/>
    <n v="265.47674418604652"/>
    <n v="0.29954885900748973"/>
    <n v="276.67567567567568"/>
    <n v="0.24694734785581707"/>
    <d v="2022-10-23T00:00:00"/>
    <n v="564"/>
    <x v="4"/>
  </r>
  <r>
    <n v="230"/>
    <n v="268"/>
    <x v="13"/>
    <x v="34"/>
    <n v="81"/>
    <n v="3"/>
    <n v="243"/>
    <x v="136"/>
    <x v="17"/>
    <n v="407"/>
    <n v="258.375"/>
    <n v="-0.68650217706821481"/>
    <n v="181.57142857142858"/>
    <n v="-0.55389457120377661"/>
    <d v="2022-03-01T00:00:00"/>
    <n v="485"/>
    <x v="1"/>
  </r>
  <r>
    <n v="231"/>
    <n v="495"/>
    <x v="8"/>
    <x v="8"/>
    <n v="97"/>
    <n v="4"/>
    <n v="388"/>
    <x v="190"/>
    <x v="4"/>
    <n v="181"/>
    <n v="271.18181818181819"/>
    <n v="-0.64230640295005026"/>
    <n v="291.45454545454544"/>
    <n v="-0.66718652526512789"/>
    <d v="2022-01-07T00:00:00"/>
    <n v="841"/>
    <x v="3"/>
  </r>
  <r>
    <n v="232"/>
    <n v="436"/>
    <x v="4"/>
    <x v="56"/>
    <n v="184"/>
    <n v="4"/>
    <n v="736"/>
    <x v="191"/>
    <x v="2"/>
    <n v="166"/>
    <n v="250.48780487804879"/>
    <n v="-0.26543330087633887"/>
    <n v="247.66666666666666"/>
    <n v="-0.25706594885598921"/>
    <d v="2022-08-23T00:00:00"/>
    <n v="351"/>
    <x v="0"/>
  </r>
  <r>
    <n v="233"/>
    <n v="358"/>
    <x v="17"/>
    <x v="70"/>
    <n v="172"/>
    <n v="1"/>
    <n v="172"/>
    <x v="116"/>
    <x v="15"/>
    <n v="478"/>
    <n v="267.85483870967744"/>
    <n v="-0.3578611428915518"/>
    <n v="268"/>
    <n v="-0.35820895522388063"/>
    <d v="2022-06-14T00:00:00"/>
    <n v="653"/>
    <x v="3"/>
  </r>
  <r>
    <n v="234"/>
    <n v="160"/>
    <x v="18"/>
    <x v="34"/>
    <n v="288"/>
    <n v="2"/>
    <n v="576"/>
    <x v="192"/>
    <x v="10"/>
    <n v="429"/>
    <n v="255.11627906976744"/>
    <n v="0.12889699179580671"/>
    <n v="250.30769230769232"/>
    <n v="0.15058389674247064"/>
    <d v="2022-03-05T00:00:00"/>
    <n v="371"/>
    <x v="4"/>
  </r>
  <r>
    <n v="235"/>
    <n v="23"/>
    <x v="6"/>
    <x v="26"/>
    <n v="174"/>
    <n v="3"/>
    <n v="522"/>
    <x v="193"/>
    <x v="13"/>
    <n v="181"/>
    <n v="258.5128205128205"/>
    <n v="-0.32691926205118027"/>
    <n v="216.4"/>
    <n v="-0.1959334565619224"/>
    <d v="2022-01-07T00:00:00"/>
    <n v="828"/>
    <x v="3"/>
  </r>
  <r>
    <n v="236"/>
    <n v="49"/>
    <x v="13"/>
    <x v="30"/>
    <n v="292"/>
    <n v="3"/>
    <n v="876"/>
    <x v="194"/>
    <x v="1"/>
    <n v="431"/>
    <n v="258.375"/>
    <n v="0.1301402999516208"/>
    <n v="317.85714285714283"/>
    <n v="-8.1348314606741523E-2"/>
    <d v="2022-03-03T00:00:00"/>
    <n v="436"/>
    <x v="6"/>
  </r>
  <r>
    <n v="237"/>
    <n v="485"/>
    <x v="3"/>
    <x v="3"/>
    <n v="243"/>
    <n v="3"/>
    <n v="729"/>
    <x v="195"/>
    <x v="13"/>
    <n v="34"/>
    <n v="265.47674418604652"/>
    <n v="-8.4665586264289772E-2"/>
    <n v="236.27586206896552"/>
    <n v="2.8458844133099737E-2"/>
    <d v="2022-04-03T00:00:00"/>
    <n v="333"/>
    <x v="4"/>
  </r>
  <r>
    <n v="238"/>
    <n v="131"/>
    <x v="5"/>
    <x v="32"/>
    <n v="382"/>
    <n v="5"/>
    <n v="1910"/>
    <x v="196"/>
    <x v="5"/>
    <n v="147"/>
    <n v="268.60344827586209"/>
    <n v="0.42217087104435436"/>
    <n v="254.18181818181819"/>
    <n v="0.5028612303290414"/>
    <d v="2022-09-23T00:00:00"/>
    <n v="538"/>
    <x v="5"/>
  </r>
  <r>
    <n v="239"/>
    <n v="270"/>
    <x v="1"/>
    <x v="64"/>
    <n v="308"/>
    <n v="1"/>
    <n v="308"/>
    <x v="197"/>
    <x v="1"/>
    <n v="496"/>
    <n v="264.8679245283019"/>
    <n v="0.16284370993018937"/>
    <n v="236.91666666666666"/>
    <n v="0.30003517411185365"/>
    <d v="2022-11-02T00:00:00"/>
    <n v="455"/>
    <x v="3"/>
  </r>
  <r>
    <n v="240"/>
    <n v="345"/>
    <x v="17"/>
    <x v="27"/>
    <n v="357"/>
    <n v="4"/>
    <n v="1428"/>
    <x v="198"/>
    <x v="14"/>
    <n v="202"/>
    <n v="267.85483870967744"/>
    <n v="0.33281146504486059"/>
    <n v="288.23809523809524"/>
    <n v="0.23855939203700638"/>
    <d v="2022-07-24T00:00:00"/>
    <n v="291"/>
    <x v="1"/>
  </r>
  <r>
    <n v="241"/>
    <n v="40"/>
    <x v="19"/>
    <x v="71"/>
    <n v="82"/>
    <n v="1"/>
    <n v="82"/>
    <x v="199"/>
    <x v="4"/>
    <n v="312"/>
    <n v="286.92307692307691"/>
    <n v="-0.71420911528150133"/>
    <n v="82"/>
    <n v="0"/>
    <d v="2022-11-21T00:00:00"/>
    <n v="125"/>
    <x v="6"/>
  </r>
  <r>
    <n v="242"/>
    <n v="275"/>
    <x v="11"/>
    <x v="47"/>
    <n v="219"/>
    <n v="1"/>
    <n v="219"/>
    <x v="200"/>
    <x v="16"/>
    <n v="41"/>
    <n v="262.63492063492066"/>
    <n v="-0.16614287441073383"/>
    <n v="271"/>
    <n v="-0.19188191881918815"/>
    <d v="2022-10-08T00:00:00"/>
    <n v="186"/>
    <x v="2"/>
  </r>
  <r>
    <n v="243"/>
    <n v="205"/>
    <x v="3"/>
    <x v="3"/>
    <n v="117"/>
    <n v="5"/>
    <n v="585"/>
    <x v="201"/>
    <x v="19"/>
    <n v="389"/>
    <n v="265.47674418604652"/>
    <n v="-0.559283430423547"/>
    <n v="236.27586206896552"/>
    <n v="-0.50481611208406307"/>
    <d v="2022-11-11T00:00:00"/>
    <n v="130"/>
    <x v="5"/>
  </r>
  <r>
    <n v="244"/>
    <n v="219"/>
    <x v="9"/>
    <x v="43"/>
    <n v="474"/>
    <n v="5"/>
    <n v="2370"/>
    <x v="202"/>
    <x v="10"/>
    <n v="24"/>
    <n v="263.25423728813558"/>
    <n v="0.80054081895441676"/>
    <n v="287.10000000000002"/>
    <n v="0.65099268547544398"/>
    <d v="2022-02-17T00:00:00"/>
    <n v="691"/>
    <x v="0"/>
  </r>
  <r>
    <n v="245"/>
    <n v="425"/>
    <x v="1"/>
    <x v="13"/>
    <n v="334"/>
    <n v="2"/>
    <n v="668"/>
    <x v="0"/>
    <x v="7"/>
    <n v="25"/>
    <n v="264.8679245283019"/>
    <n v="0.2610058412879328"/>
    <n v="320.84615384615387"/>
    <n v="4.0997362742747567E-2"/>
    <d v="2022-01-21T00:00:00"/>
    <n v="605"/>
    <x v="4"/>
  </r>
  <r>
    <n v="246"/>
    <n v="452"/>
    <x v="12"/>
    <x v="18"/>
    <n v="220"/>
    <n v="5"/>
    <n v="1100"/>
    <x v="203"/>
    <x v="4"/>
    <n v="411"/>
    <n v="274.16279069767444"/>
    <n v="-0.19755704470268898"/>
    <n v="253.6875"/>
    <n v="-0.13279132791327908"/>
    <d v="2022-04-22T00:00:00"/>
    <n v="278"/>
    <x v="4"/>
  </r>
  <r>
    <n v="247"/>
    <n v="285"/>
    <x v="3"/>
    <x v="16"/>
    <n v="282"/>
    <n v="5"/>
    <n v="1410"/>
    <x v="204"/>
    <x v="16"/>
    <n v="106"/>
    <n v="265.47674418604652"/>
    <n v="6.2239936927861228E-2"/>
    <n v="276.67567567567568"/>
    <n v="1.9243919116928687E-2"/>
    <d v="2022-10-24T00:00:00"/>
    <n v="547"/>
    <x v="3"/>
  </r>
  <r>
    <n v="248"/>
    <n v="435"/>
    <x v="10"/>
    <x v="37"/>
    <n v="499"/>
    <n v="5"/>
    <n v="2495"/>
    <x v="92"/>
    <x v="4"/>
    <n v="175"/>
    <n v="271.74545454545455"/>
    <n v="0.83627726482001874"/>
    <n v="272.35294117647061"/>
    <n v="0.83218142548596097"/>
    <d v="2022-01-04T00:00:00"/>
    <n v="377"/>
    <x v="2"/>
  </r>
  <r>
    <n v="249"/>
    <n v="26"/>
    <x v="10"/>
    <x v="12"/>
    <n v="170"/>
    <n v="1"/>
    <n v="170"/>
    <x v="184"/>
    <x v="17"/>
    <n v="286"/>
    <n v="271.74545454545455"/>
    <n v="-0.37441455907935239"/>
    <n v="212.8125"/>
    <n v="-0.2011747430249633"/>
    <d v="2022-01-02T00:00:00"/>
    <n v="576"/>
    <x v="4"/>
  </r>
  <r>
    <n v="250"/>
    <n v="157"/>
    <x v="11"/>
    <x v="21"/>
    <n v="52"/>
    <n v="1"/>
    <n v="52"/>
    <x v="205"/>
    <x v="0"/>
    <n v="249"/>
    <n v="262.63492063492066"/>
    <n v="-0.80200652725734312"/>
    <n v="238.72222222222223"/>
    <n v="-0.78217360949499648"/>
    <d v="2022-08-08T00:00:00"/>
    <n v="180"/>
    <x v="5"/>
  </r>
  <r>
    <n v="251"/>
    <n v="273"/>
    <x v="17"/>
    <x v="66"/>
    <n v="156"/>
    <n v="5"/>
    <n v="780"/>
    <x v="119"/>
    <x v="15"/>
    <n v="168"/>
    <n v="267.85483870967744"/>
    <n v="-0.41759499006443068"/>
    <n v="273.625"/>
    <n v="-0.42987665600730929"/>
    <d v="2022-05-25T00:00:00"/>
    <n v="323"/>
    <x v="0"/>
  </r>
  <r>
    <n v="252"/>
    <n v="340"/>
    <x v="11"/>
    <x v="17"/>
    <n v="450"/>
    <n v="3"/>
    <n v="1350"/>
    <x v="206"/>
    <x v="7"/>
    <n v="121"/>
    <n v="262.63492063492066"/>
    <n v="0.71340505258068387"/>
    <n v="311.33333333333331"/>
    <n v="0.4453961456102784"/>
    <d v="2022-07-21T00:00:00"/>
    <n v="170"/>
    <x v="5"/>
  </r>
  <r>
    <n v="253"/>
    <n v="34"/>
    <x v="18"/>
    <x v="72"/>
    <n v="366"/>
    <n v="4"/>
    <n v="1464"/>
    <x v="131"/>
    <x v="6"/>
    <n v="259"/>
    <n v="255.11627906976744"/>
    <n v="0.4346399270738377"/>
    <n v="252.09090909090909"/>
    <n v="0.45185719437432392"/>
    <d v="2022-05-26T00:00:00"/>
    <n v="557"/>
    <x v="1"/>
  </r>
  <r>
    <n v="254"/>
    <n v="296"/>
    <x v="18"/>
    <x v="34"/>
    <n v="210"/>
    <n v="1"/>
    <n v="210"/>
    <x v="168"/>
    <x v="1"/>
    <n v="255"/>
    <n v="255.11627906976744"/>
    <n v="-0.17684594348222427"/>
    <n v="250.30769230769232"/>
    <n v="-0.16103257529194837"/>
    <d v="2022-08-20T00:00:00"/>
    <n v="217"/>
    <x v="3"/>
  </r>
  <r>
    <n v="255"/>
    <n v="116"/>
    <x v="1"/>
    <x v="13"/>
    <n v="379"/>
    <n v="4"/>
    <n v="1516"/>
    <x v="207"/>
    <x v="14"/>
    <n v="405"/>
    <n v="264.8679245283019"/>
    <n v="0.43090183786864222"/>
    <n v="320.84615384615387"/>
    <n v="0.1812514984416207"/>
    <d v="2022-08-25T00:00:00"/>
    <n v="463"/>
    <x v="3"/>
  </r>
  <r>
    <n v="256"/>
    <n v="117"/>
    <x v="3"/>
    <x v="29"/>
    <n v="102"/>
    <n v="4"/>
    <n v="408"/>
    <x v="208"/>
    <x v="16"/>
    <n v="376"/>
    <n v="265.47674418604652"/>
    <n v="-0.61578555472822039"/>
    <n v="235.55555555555554"/>
    <n v="-0.56698113207547163"/>
    <d v="2022-06-18T00:00:00"/>
    <n v="599"/>
    <x v="1"/>
  </r>
  <r>
    <n v="257"/>
    <n v="239"/>
    <x v="9"/>
    <x v="33"/>
    <n v="380"/>
    <n v="5"/>
    <n v="1900"/>
    <x v="37"/>
    <x v="0"/>
    <n v="489"/>
    <n v="263.25423728813558"/>
    <n v="0.44347154262168442"/>
    <n v="248.5"/>
    <n v="0.52917505030181089"/>
    <d v="2022-01-26T00:00:00"/>
    <n v="542"/>
    <x v="2"/>
  </r>
  <r>
    <n v="258"/>
    <n v="201"/>
    <x v="2"/>
    <x v="36"/>
    <n v="355"/>
    <n v="5"/>
    <n v="1775"/>
    <x v="110"/>
    <x v="11"/>
    <n v="483"/>
    <n v="283.468085106383"/>
    <n v="0.25234556781505657"/>
    <n v="249.5"/>
    <n v="0.42284569138276562"/>
    <d v="2022-10-21T00:00:00"/>
    <n v="488"/>
    <x v="5"/>
  </r>
  <r>
    <n v="259"/>
    <n v="377"/>
    <x v="19"/>
    <x v="40"/>
    <n v="403"/>
    <n v="4"/>
    <n v="1612"/>
    <x v="209"/>
    <x v="16"/>
    <n v="107"/>
    <n v="286.92307692307691"/>
    <n v="0.40455764075067036"/>
    <n v="273.58333333333331"/>
    <n v="0.4730429485226928"/>
    <d v="2022-07-02T00:00:00"/>
    <n v="593"/>
    <x v="4"/>
  </r>
  <r>
    <n v="260"/>
    <n v="485"/>
    <x v="3"/>
    <x v="3"/>
    <n v="101"/>
    <n v="1"/>
    <n v="101"/>
    <x v="94"/>
    <x v="13"/>
    <n v="51"/>
    <n v="265.47674418604652"/>
    <n v="-0.61955236301519867"/>
    <n v="236.27586206896552"/>
    <n v="-0.57253356684179801"/>
    <d v="2022-02-13T00:00:00"/>
    <n v="726"/>
    <x v="0"/>
  </r>
  <r>
    <n v="261"/>
    <n v="251"/>
    <x v="4"/>
    <x v="56"/>
    <n v="294"/>
    <n v="1"/>
    <n v="294"/>
    <x v="96"/>
    <x v="4"/>
    <n v="47"/>
    <n v="250.48780487804879"/>
    <n v="0.17370983446932819"/>
    <n v="247.66666666666666"/>
    <n v="0.18707940780619126"/>
    <d v="2022-05-12T00:00:00"/>
    <n v="389"/>
    <x v="1"/>
  </r>
  <r>
    <n v="262"/>
    <n v="409"/>
    <x v="12"/>
    <x v="65"/>
    <n v="299"/>
    <n v="1"/>
    <n v="299"/>
    <x v="114"/>
    <x v="2"/>
    <n v="411"/>
    <n v="274.16279069767444"/>
    <n v="9.0592925608618202E-2"/>
    <n v="258.30769230769232"/>
    <n v="0.15753424657534243"/>
    <d v="2022-04-22T00:00:00"/>
    <n v="688"/>
    <x v="4"/>
  </r>
  <r>
    <n v="263"/>
    <n v="422"/>
    <x v="7"/>
    <x v="59"/>
    <n v="349"/>
    <n v="2"/>
    <n v="698"/>
    <x v="210"/>
    <x v="10"/>
    <n v="160"/>
    <n v="249.02380952380952"/>
    <n v="0.40147241610096573"/>
    <n v="256.89999999999998"/>
    <n v="0.35850525496302077"/>
    <d v="2022-03-29T00:00:00"/>
    <n v="396"/>
    <x v="0"/>
  </r>
  <r>
    <n v="264"/>
    <n v="222"/>
    <x v="15"/>
    <x v="23"/>
    <n v="500"/>
    <n v="2"/>
    <n v="1000"/>
    <x v="211"/>
    <x v="18"/>
    <n v="9"/>
    <n v="294.95238095238096"/>
    <n v="0.6951888924765901"/>
    <n v="318.81818181818181"/>
    <n v="0.56829198745366405"/>
    <d v="2022-12-05T00:00:00"/>
    <n v="257"/>
    <x v="4"/>
  </r>
  <r>
    <n v="265"/>
    <n v="497"/>
    <x v="17"/>
    <x v="35"/>
    <n v="387"/>
    <n v="2"/>
    <n v="774"/>
    <x v="212"/>
    <x v="7"/>
    <n v="456"/>
    <n v="267.85483870967744"/>
    <n v="0.44481242849400848"/>
    <n v="250.25925925925927"/>
    <n v="0.5463963297321297"/>
    <d v="2022-02-26T00:00:00"/>
    <n v="327"/>
    <x v="5"/>
  </r>
  <r>
    <n v="266"/>
    <n v="217"/>
    <x v="10"/>
    <x v="10"/>
    <n v="412"/>
    <n v="2"/>
    <n v="824"/>
    <x v="25"/>
    <x v="11"/>
    <n v="110"/>
    <n v="271.74545454545455"/>
    <n v="0.51612471564298135"/>
    <n v="311.2"/>
    <n v="0.32390745501285356"/>
    <d v="2022-01-19T00:00:00"/>
    <n v="594"/>
    <x v="0"/>
  </r>
  <r>
    <n v="267"/>
    <n v="351"/>
    <x v="14"/>
    <x v="58"/>
    <n v="155"/>
    <n v="5"/>
    <n v="775"/>
    <x v="81"/>
    <x v="9"/>
    <n v="216"/>
    <n v="273.72549019607845"/>
    <n v="-0.43373925501432664"/>
    <n v="241.83333333333334"/>
    <n v="-0.35906271536871126"/>
    <d v="2022-04-04T00:00:00"/>
    <n v="534"/>
    <x v="4"/>
  </r>
  <r>
    <n v="268"/>
    <n v="494"/>
    <x v="11"/>
    <x v="47"/>
    <n v="214"/>
    <n v="1"/>
    <n v="214"/>
    <x v="119"/>
    <x v="6"/>
    <n v="424"/>
    <n v="262.63492063492066"/>
    <n v="-0.18518070832829692"/>
    <n v="271"/>
    <n v="-0.21033210332103325"/>
    <d v="2022-01-24T00:00:00"/>
    <n v="444"/>
    <x v="6"/>
  </r>
  <r>
    <n v="269"/>
    <n v="464"/>
    <x v="11"/>
    <x v="47"/>
    <n v="290"/>
    <n v="3"/>
    <n v="870"/>
    <x v="134"/>
    <x v="14"/>
    <n v="77"/>
    <n v="262.63492063492066"/>
    <n v="0.10419436721866293"/>
    <n v="271"/>
    <n v="7.0110701107011009E-2"/>
    <d v="2022-03-24T00:00:00"/>
    <n v="541"/>
    <x v="5"/>
  </r>
  <r>
    <n v="270"/>
    <n v="462"/>
    <x v="13"/>
    <x v="20"/>
    <n v="271"/>
    <n v="2"/>
    <n v="542"/>
    <x v="45"/>
    <x v="0"/>
    <n v="192"/>
    <n v="258.375"/>
    <n v="4.8863086598935679E-2"/>
    <n v="269.70588235294116"/>
    <n v="4.7982551799345963E-3"/>
    <d v="2022-01-11T00:00:00"/>
    <n v="404"/>
    <x v="5"/>
  </r>
  <r>
    <n v="271"/>
    <n v="102"/>
    <x v="2"/>
    <x v="36"/>
    <n v="326"/>
    <n v="2"/>
    <n v="652"/>
    <x v="213"/>
    <x v="16"/>
    <n v="130"/>
    <n v="283.468085106383"/>
    <n v="0.15004128199354483"/>
    <n v="249.5"/>
    <n v="0.30661322645290578"/>
    <d v="2022-10-29T00:00:00"/>
    <n v="279"/>
    <x v="4"/>
  </r>
  <r>
    <n v="272"/>
    <n v="345"/>
    <x v="17"/>
    <x v="27"/>
    <n v="420"/>
    <n v="2"/>
    <n v="840"/>
    <x v="214"/>
    <x v="11"/>
    <n v="308"/>
    <n v="267.85483870967744"/>
    <n v="0.56801348828807119"/>
    <n v="288.23809523809524"/>
    <n v="0.45712869651412524"/>
    <d v="2022-01-01T00:00:00"/>
    <n v="475"/>
    <x v="1"/>
  </r>
  <r>
    <n v="273"/>
    <n v="445"/>
    <x v="0"/>
    <x v="11"/>
    <n v="71"/>
    <n v="4"/>
    <n v="284"/>
    <x v="215"/>
    <x v="17"/>
    <n v="455"/>
    <n v="252.76271186440678"/>
    <n v="-0.71910413732984646"/>
    <n v="240.26666666666668"/>
    <n v="-0.7044950055493896"/>
    <d v="2022-09-16T00:00:00"/>
    <n v="430"/>
    <x v="3"/>
  </r>
  <r>
    <n v="274"/>
    <n v="241"/>
    <x v="19"/>
    <x v="40"/>
    <n v="400"/>
    <n v="3"/>
    <n v="1200"/>
    <x v="178"/>
    <x v="17"/>
    <n v="490"/>
    <n v="286.92307692307691"/>
    <n v="0.39410187667560326"/>
    <n v="273.58333333333331"/>
    <n v="0.46207736826073731"/>
    <d v="2022-02-11T00:00:00"/>
    <n v="768"/>
    <x v="5"/>
  </r>
  <r>
    <n v="275"/>
    <n v="258"/>
    <x v="6"/>
    <x v="26"/>
    <n v="109"/>
    <n v="2"/>
    <n v="218"/>
    <x v="216"/>
    <x v="2"/>
    <n v="480"/>
    <n v="258.5128205128205"/>
    <n v="-0.5783574687561992"/>
    <n v="216.4"/>
    <n v="-0.4963031423290204"/>
    <d v="2022-01-07T00:00:00"/>
    <n v="848"/>
    <x v="0"/>
  </r>
  <r>
    <n v="276"/>
    <n v="376"/>
    <x v="17"/>
    <x v="66"/>
    <n v="217"/>
    <n v="1"/>
    <n v="217"/>
    <x v="217"/>
    <x v="4"/>
    <n v="321"/>
    <n v="267.85483870967744"/>
    <n v="-0.18985969771782985"/>
    <n v="273.625"/>
    <n v="-0.20694380995888528"/>
    <d v="2022-07-14T00:00:00"/>
    <n v="443"/>
    <x v="4"/>
  </r>
  <r>
    <n v="277"/>
    <n v="7"/>
    <x v="11"/>
    <x v="21"/>
    <n v="104"/>
    <n v="1"/>
    <n v="104"/>
    <x v="63"/>
    <x v="7"/>
    <n v="496"/>
    <n v="262.63492063492066"/>
    <n v="-0.60401305451468634"/>
    <n v="238.72222222222223"/>
    <n v="-0.56434721898999296"/>
    <d v="2022-11-02T00:00:00"/>
    <n v="122"/>
    <x v="3"/>
  </r>
  <r>
    <n v="278"/>
    <n v="428"/>
    <x v="17"/>
    <x v="35"/>
    <n v="428"/>
    <n v="4"/>
    <n v="1712"/>
    <x v="21"/>
    <x v="10"/>
    <n v="203"/>
    <n v="267.85483870967744"/>
    <n v="0.59788041187451069"/>
    <n v="250.25925925925927"/>
    <n v="0.71022643184845347"/>
    <d v="2022-05-04T00:00:00"/>
    <n v="438"/>
    <x v="5"/>
  </r>
  <r>
    <n v="279"/>
    <n v="216"/>
    <x v="7"/>
    <x v="39"/>
    <n v="83"/>
    <n v="3"/>
    <n v="249"/>
    <x v="100"/>
    <x v="9"/>
    <n v="457"/>
    <n v="249.02380952380952"/>
    <n v="-0.66669853714504246"/>
    <n v="222.2"/>
    <n v="-0.62646264626462644"/>
    <d v="2022-02-03T00:00:00"/>
    <n v="438"/>
    <x v="4"/>
  </r>
  <r>
    <n v="280"/>
    <n v="272"/>
    <x v="18"/>
    <x v="72"/>
    <n v="113"/>
    <n v="3"/>
    <n v="339"/>
    <x v="171"/>
    <x v="15"/>
    <n v="21"/>
    <n v="255.11627906976744"/>
    <n v="-0.55706472196900636"/>
    <n v="252.09090909090909"/>
    <n v="-0.55174900829426621"/>
    <d v="2022-11-16T00:00:00"/>
    <n v="138"/>
    <x v="1"/>
  </r>
  <r>
    <n v="281"/>
    <n v="236"/>
    <x v="2"/>
    <x v="46"/>
    <n v="221"/>
    <n v="4"/>
    <n v="884"/>
    <x v="218"/>
    <x v="11"/>
    <n v="333"/>
    <n v="283.468085106383"/>
    <n v="-0.22037078736020421"/>
    <n v="321.63636363636363"/>
    <n v="-0.31288863764838892"/>
    <d v="2022-10-23T00:00:00"/>
    <n v="309"/>
    <x v="5"/>
  </r>
  <r>
    <n v="282"/>
    <n v="225"/>
    <x v="1"/>
    <x v="1"/>
    <n v="114"/>
    <n v="3"/>
    <n v="342"/>
    <x v="219"/>
    <x v="7"/>
    <n v="405"/>
    <n v="264.8679245283019"/>
    <n v="-0.56959680866220264"/>
    <n v="238.16666666666666"/>
    <n v="-0.52134359692092369"/>
    <d v="2022-08-25T00:00:00"/>
    <n v="328"/>
    <x v="3"/>
  </r>
  <r>
    <n v="283"/>
    <n v="167"/>
    <x v="10"/>
    <x v="12"/>
    <n v="488"/>
    <n v="3"/>
    <n v="1464"/>
    <x v="75"/>
    <x v="0"/>
    <n v="32"/>
    <n v="271.74545454545455"/>
    <n v="0.79579820687809444"/>
    <n v="212.8125"/>
    <n v="1.2930983847283408"/>
    <d v="2022-12-27T00:00:00"/>
    <n v="242"/>
    <x v="0"/>
  </r>
  <r>
    <n v="284"/>
    <n v="467"/>
    <x v="3"/>
    <x v="3"/>
    <n v="421"/>
    <n v="5"/>
    <n v="2105"/>
    <x v="124"/>
    <x v="6"/>
    <n v="334"/>
    <n v="265.47674418604652"/>
    <n v="0.58582628881783538"/>
    <n v="236.27586206896552"/>
    <n v="0.78181552831290135"/>
    <d v="2022-11-16T00:00:00"/>
    <n v="189"/>
    <x v="3"/>
  </r>
  <r>
    <n v="285"/>
    <n v="430"/>
    <x v="8"/>
    <x v="52"/>
    <n v="380"/>
    <n v="1"/>
    <n v="380"/>
    <x v="220"/>
    <x v="19"/>
    <n v="449"/>
    <n v="271.18181818181819"/>
    <n v="0.40127388535031838"/>
    <n v="243.3"/>
    <n v="0.56185778873818326"/>
    <d v="2022-03-25T00:00:00"/>
    <n v="746"/>
    <x v="4"/>
  </r>
  <r>
    <n v="286"/>
    <n v="139"/>
    <x v="9"/>
    <x v="9"/>
    <n v="232"/>
    <n v="3"/>
    <n v="696"/>
    <x v="91"/>
    <x v="18"/>
    <n v="302"/>
    <n v="263.25423728813558"/>
    <n v="-0.11872263713623488"/>
    <n v="257.78260869565219"/>
    <n v="-0.10001686625063255"/>
    <d v="2022-10-25T00:00:00"/>
    <n v="338"/>
    <x v="5"/>
  </r>
  <r>
    <n v="287"/>
    <n v="351"/>
    <x v="14"/>
    <x v="58"/>
    <n v="93"/>
    <n v="3"/>
    <n v="279"/>
    <x v="221"/>
    <x v="12"/>
    <n v="341"/>
    <n v="273.72549019607845"/>
    <n v="-0.66024355300859594"/>
    <n v="241.83333333333334"/>
    <n v="-0.61543762922122669"/>
    <d v="2022-06-12T00:00:00"/>
    <n v="668"/>
    <x v="5"/>
  </r>
  <r>
    <n v="288"/>
    <n v="404"/>
    <x v="9"/>
    <x v="9"/>
    <n v="136"/>
    <n v="2"/>
    <n v="272"/>
    <x v="64"/>
    <x v="3"/>
    <n v="62"/>
    <n v="263.25423728813558"/>
    <n v="-0.48338913211434453"/>
    <n v="257.78260869565219"/>
    <n v="-0.47242368021588799"/>
    <d v="2022-04-20T00:00:00"/>
    <n v="616"/>
    <x v="5"/>
  </r>
  <r>
    <n v="289"/>
    <n v="237"/>
    <x v="17"/>
    <x v="27"/>
    <n v="157"/>
    <n v="5"/>
    <n v="785"/>
    <x v="76"/>
    <x v="16"/>
    <n v="366"/>
    <n v="267.85483870967744"/>
    <n v="-0.41386162461612575"/>
    <n v="288.23809523809524"/>
    <n v="-0.45531141582686274"/>
    <d v="2022-09-23T00:00:00"/>
    <n v="119"/>
    <x v="0"/>
  </r>
  <r>
    <n v="290"/>
    <n v="323"/>
    <x v="6"/>
    <x v="6"/>
    <n v="363"/>
    <n v="4"/>
    <n v="1452"/>
    <x v="222"/>
    <x v="7"/>
    <n v="463"/>
    <n v="258.5128205128205"/>
    <n v="0.40418567744495149"/>
    <n v="260.64705882352939"/>
    <n v="0.39268788083953976"/>
    <d v="2022-11-04T00:00:00"/>
    <n v="493"/>
    <x v="3"/>
  </r>
  <r>
    <n v="291"/>
    <n v="457"/>
    <x v="5"/>
    <x v="49"/>
    <n v="289"/>
    <n v="5"/>
    <n v="1445"/>
    <x v="128"/>
    <x v="16"/>
    <n v="421"/>
    <n v="268.60344827586209"/>
    <n v="7.5935554271776118E-2"/>
    <n v="272.25"/>
    <n v="6.1524334251606971E-2"/>
    <d v="2022-02-28T00:00:00"/>
    <n v="547"/>
    <x v="5"/>
  </r>
  <r>
    <n v="292"/>
    <n v="328"/>
    <x v="14"/>
    <x v="58"/>
    <n v="448"/>
    <n v="4"/>
    <n v="1792"/>
    <x v="218"/>
    <x v="10"/>
    <n v="86"/>
    <n v="273.72549019607845"/>
    <n v="0.63667621776504291"/>
    <n v="241.83333333333334"/>
    <n v="0.85251550654720876"/>
    <d v="2022-05-11T00:00:00"/>
    <n v="474"/>
    <x v="0"/>
  </r>
  <r>
    <n v="293"/>
    <n v="424"/>
    <x v="2"/>
    <x v="31"/>
    <n v="226"/>
    <n v="2"/>
    <n v="452"/>
    <x v="177"/>
    <x v="9"/>
    <n v="397"/>
    <n v="283.468085106383"/>
    <n v="-0.20273211739097807"/>
    <n v="323.07692307692309"/>
    <n v="-0.30047619047619056"/>
    <d v="2022-06-16T00:00:00"/>
    <n v="380"/>
    <x v="1"/>
  </r>
  <r>
    <n v="294"/>
    <n v="86"/>
    <x v="0"/>
    <x v="45"/>
    <n v="261"/>
    <n v="5"/>
    <n v="1305"/>
    <x v="223"/>
    <x v="2"/>
    <n v="319"/>
    <n v="252.76271186440678"/>
    <n v="3.2589016294508166E-2"/>
    <n v="293.41176470588238"/>
    <n v="-0.11046511627906985"/>
    <d v="2022-04-23T00:00:00"/>
    <n v="327"/>
    <x v="0"/>
  </r>
  <r>
    <n v="295"/>
    <n v="17"/>
    <x v="7"/>
    <x v="7"/>
    <n v="253"/>
    <n v="3"/>
    <n v="759"/>
    <x v="150"/>
    <x v="15"/>
    <n v="290"/>
    <n v="249.02380952380952"/>
    <n v="1.5967109666316093E-2"/>
    <n v="276.21052631578948"/>
    <n v="-8.4032012195122019E-2"/>
    <d v="2022-08-04T00:00:00"/>
    <n v="592"/>
    <x v="5"/>
  </r>
  <r>
    <n v="296"/>
    <n v="43"/>
    <x v="2"/>
    <x v="31"/>
    <n v="457"/>
    <n v="3"/>
    <n v="1371"/>
    <x v="224"/>
    <x v="8"/>
    <n v="13"/>
    <n v="283.468085106383"/>
    <n v="0.61217443518726999"/>
    <n v="323.07692307692309"/>
    <n v="0.41452380952380952"/>
    <d v="2022-06-12T00:00:00"/>
    <n v="219"/>
    <x v="2"/>
  </r>
  <r>
    <n v="297"/>
    <n v="5"/>
    <x v="3"/>
    <x v="29"/>
    <n v="65"/>
    <n v="5"/>
    <n v="325"/>
    <x v="170"/>
    <x v="14"/>
    <n v="302"/>
    <n v="265.47674418604652"/>
    <n v="-0.75515746134641493"/>
    <n v="235.55555555555554"/>
    <n v="-0.72405660377358494"/>
    <d v="2022-10-25T00:00:00"/>
    <n v="392"/>
    <x v="5"/>
  </r>
  <r>
    <n v="298"/>
    <n v="298"/>
    <x v="18"/>
    <x v="67"/>
    <n v="65"/>
    <n v="1"/>
    <n v="65"/>
    <x v="225"/>
    <x v="19"/>
    <n v="453"/>
    <n v="255.11627906976744"/>
    <n v="-0.74521422060164078"/>
    <n v="251.91666666666666"/>
    <n v="-0.74197816738339395"/>
    <d v="2022-03-15T00:00:00"/>
    <n v="350"/>
    <x v="2"/>
  </r>
  <r>
    <n v="299"/>
    <n v="436"/>
    <x v="4"/>
    <x v="56"/>
    <n v="320"/>
    <n v="3"/>
    <n v="960"/>
    <x v="85"/>
    <x v="13"/>
    <n v="16"/>
    <n v="250.48780487804879"/>
    <n v="0.27750730282375846"/>
    <n v="247.66666666666666"/>
    <n v="0.29205921938088841"/>
    <d v="2022-06-01T00:00:00"/>
    <n v="675"/>
    <x v="3"/>
  </r>
  <r>
    <n v="300"/>
    <n v="421"/>
    <x v="8"/>
    <x v="8"/>
    <n v="145"/>
    <n v="4"/>
    <n v="580"/>
    <x v="226"/>
    <x v="13"/>
    <n v="120"/>
    <n v="271.18181818181819"/>
    <n v="-0.46530338585316799"/>
    <n v="291.45454545454544"/>
    <n v="-0.50249532127261376"/>
    <d v="2022-05-10T00:00:00"/>
    <n v="632"/>
    <x v="5"/>
  </r>
  <r>
    <n v="301"/>
    <n v="223"/>
    <x v="8"/>
    <x v="8"/>
    <n v="467"/>
    <n v="5"/>
    <n v="2335"/>
    <x v="132"/>
    <x v="4"/>
    <n v="295"/>
    <n v="271.18181818181819"/>
    <n v="0.72209185383841756"/>
    <n v="291.45454545454544"/>
    <n v="0.60230817217716792"/>
    <d v="2022-01-27T00:00:00"/>
    <n v="722"/>
    <x v="2"/>
  </r>
  <r>
    <n v="302"/>
    <n v="483"/>
    <x v="19"/>
    <x v="42"/>
    <n v="124"/>
    <n v="4"/>
    <n v="496"/>
    <x v="227"/>
    <x v="6"/>
    <n v="381"/>
    <n v="286.92307692307691"/>
    <n v="-0.56782841823056296"/>
    <n v="312.66666666666669"/>
    <n v="-0.60341151385927505"/>
    <d v="2022-06-02T00:00:00"/>
    <n v="585"/>
    <x v="0"/>
  </r>
  <r>
    <n v="303"/>
    <n v="414"/>
    <x v="12"/>
    <x v="18"/>
    <n v="406"/>
    <n v="3"/>
    <n v="1218"/>
    <x v="52"/>
    <x v="3"/>
    <n v="287"/>
    <n v="274.16279069767444"/>
    <n v="0.48087199932140123"/>
    <n v="253.6875"/>
    <n v="0.60039418576003944"/>
    <d v="2022-02-16T00:00:00"/>
    <n v="638"/>
    <x v="2"/>
  </r>
  <r>
    <n v="304"/>
    <n v="389"/>
    <x v="8"/>
    <x v="52"/>
    <n v="76"/>
    <n v="4"/>
    <n v="304"/>
    <x v="228"/>
    <x v="10"/>
    <n v="415"/>
    <n v="271.18181818181819"/>
    <n v="-0.71974522292993637"/>
    <n v="243.3"/>
    <n v="-0.6876284422523633"/>
    <d v="2022-04-10T00:00:00"/>
    <n v="406"/>
    <x v="3"/>
  </r>
  <r>
    <n v="305"/>
    <n v="367"/>
    <x v="19"/>
    <x v="40"/>
    <n v="79"/>
    <n v="5"/>
    <n v="395"/>
    <x v="229"/>
    <x v="18"/>
    <n v="292"/>
    <n v="286.92307692307691"/>
    <n v="-0.72466487935656843"/>
    <n v="273.58333333333331"/>
    <n v="-0.71123971976850442"/>
    <d v="2022-02-16T00:00:00"/>
    <n v="499"/>
    <x v="5"/>
  </r>
  <r>
    <n v="306"/>
    <n v="128"/>
    <x v="10"/>
    <x v="15"/>
    <n v="466"/>
    <n v="1"/>
    <n v="466"/>
    <x v="230"/>
    <x v="19"/>
    <n v="389"/>
    <n v="271.74545454545455"/>
    <n v="0.71484009099424584"/>
    <n v="316.58333333333331"/>
    <n v="0.47196630692287456"/>
    <d v="2022-11-11T00:00:00"/>
    <n v="108"/>
    <x v="5"/>
  </r>
  <r>
    <n v="307"/>
    <n v="368"/>
    <x v="11"/>
    <x v="47"/>
    <n v="265"/>
    <n v="5"/>
    <n v="1325"/>
    <x v="231"/>
    <x v="7"/>
    <n v="106"/>
    <n v="262.63492063492066"/>
    <n v="9.0051976308471726E-3"/>
    <n v="271"/>
    <n v="-2.2140221402214055E-2"/>
    <d v="2022-10-24T00:00:00"/>
    <n v="334"/>
    <x v="3"/>
  </r>
  <r>
    <n v="308"/>
    <n v="74"/>
    <x v="19"/>
    <x v="73"/>
    <n v="397"/>
    <n v="2"/>
    <n v="794"/>
    <x v="169"/>
    <x v="11"/>
    <n v="458"/>
    <n v="286.92307692307691"/>
    <n v="0.38364611260053638"/>
    <n v="320.25"/>
    <n v="0.23965651834504298"/>
    <d v="2022-05-13T00:00:00"/>
    <n v="484"/>
    <x v="2"/>
  </r>
  <r>
    <n v="309"/>
    <n v="276"/>
    <x v="19"/>
    <x v="42"/>
    <n v="359"/>
    <n v="2"/>
    <n v="718"/>
    <x v="191"/>
    <x v="5"/>
    <n v="203"/>
    <n v="286.92307692307691"/>
    <n v="0.25120643431635403"/>
    <n v="312.66666666666669"/>
    <n v="0.14818763326226003"/>
    <d v="2022-05-04T00:00:00"/>
    <n v="462"/>
    <x v="5"/>
  </r>
  <r>
    <n v="310"/>
    <n v="149"/>
    <x v="17"/>
    <x v="35"/>
    <n v="168"/>
    <n v="4"/>
    <n v="672"/>
    <x v="232"/>
    <x v="1"/>
    <n v="1"/>
    <n v="267.85483870967744"/>
    <n v="-0.37279460468477155"/>
    <n v="250.25925925925927"/>
    <n v="-0.3286961669379902"/>
    <d v="2022-01-24T00:00:00"/>
    <n v="351"/>
    <x v="5"/>
  </r>
  <r>
    <n v="311"/>
    <n v="229"/>
    <x v="10"/>
    <x v="12"/>
    <n v="156"/>
    <n v="4"/>
    <n v="624"/>
    <x v="233"/>
    <x v="14"/>
    <n v="204"/>
    <n v="271.74545454545455"/>
    <n v="-0.42593336009634686"/>
    <n v="212.8125"/>
    <n v="-0.2669603524229075"/>
    <d v="2022-11-02T00:00:00"/>
    <n v="301"/>
    <x v="6"/>
  </r>
  <r>
    <n v="312"/>
    <n v="28"/>
    <x v="18"/>
    <x v="61"/>
    <n v="78"/>
    <n v="4"/>
    <n v="312"/>
    <x v="234"/>
    <x v="14"/>
    <n v="490"/>
    <n v="255.11627906976744"/>
    <n v="-0.69425706472196902"/>
    <n v="274.28571428571428"/>
    <n v="-0.71562499999999996"/>
    <d v="2022-02-11T00:00:00"/>
    <n v="352"/>
    <x v="5"/>
  </r>
  <r>
    <n v="313"/>
    <n v="260"/>
    <x v="1"/>
    <x v="13"/>
    <n v="489"/>
    <n v="3"/>
    <n v="1467"/>
    <x v="235"/>
    <x v="17"/>
    <n v="98"/>
    <n v="264.8679245283019"/>
    <n v="0.84620316284370989"/>
    <n v="320.84615384615387"/>
    <n v="0.52409494126108847"/>
    <d v="2022-03-17T00:00:00"/>
    <n v="660"/>
    <x v="5"/>
  </r>
  <r>
    <n v="314"/>
    <n v="140"/>
    <x v="13"/>
    <x v="20"/>
    <n v="106"/>
    <n v="3"/>
    <n v="318"/>
    <x v="144"/>
    <x v="3"/>
    <n v="181"/>
    <n v="258.375"/>
    <n v="-0.58974358974358976"/>
    <n v="269.70588235294116"/>
    <n v="-0.60697928026172299"/>
    <d v="2022-01-07T00:00:00"/>
    <n v="381"/>
    <x v="3"/>
  </r>
  <r>
    <n v="315"/>
    <n v="270"/>
    <x v="1"/>
    <x v="64"/>
    <n v="204"/>
    <n v="3"/>
    <n v="612"/>
    <x v="118"/>
    <x v="13"/>
    <n v="226"/>
    <n v="264.8679245283019"/>
    <n v="-0.22980481550078358"/>
    <n v="236.91666666666666"/>
    <n v="-0.13893774182201901"/>
    <d v="2022-05-21T00:00:00"/>
    <n v="307"/>
    <x v="2"/>
  </r>
  <r>
    <n v="316"/>
    <n v="67"/>
    <x v="9"/>
    <x v="43"/>
    <n v="317"/>
    <n v="4"/>
    <n v="1268"/>
    <x v="236"/>
    <x v="4"/>
    <n v="322"/>
    <n v="263.25423728813558"/>
    <n v="0.20415915529229989"/>
    <n v="287.10000000000002"/>
    <n v="0.10414489724834541"/>
    <d v="2022-11-21T00:00:00"/>
    <n v="336"/>
    <x v="3"/>
  </r>
  <r>
    <n v="317"/>
    <n v="448"/>
    <x v="9"/>
    <x v="9"/>
    <n v="442"/>
    <n v="1"/>
    <n v="442"/>
    <x v="28"/>
    <x v="15"/>
    <n v="296"/>
    <n v="263.25423728813558"/>
    <n v="0.67898532062838024"/>
    <n v="257.78260869565219"/>
    <n v="0.7146230392983639"/>
    <d v="2022-07-16T00:00:00"/>
    <n v="282"/>
    <x v="0"/>
  </r>
  <r>
    <n v="318"/>
    <n v="331"/>
    <x v="1"/>
    <x v="69"/>
    <n v="88"/>
    <n v="3"/>
    <n v="264"/>
    <x v="237"/>
    <x v="0"/>
    <n v="458"/>
    <n v="264.8679245283019"/>
    <n v="-0.66775894001994596"/>
    <n v="273.7"/>
    <n v="-0.67848008768724877"/>
    <d v="2022-05-13T00:00:00"/>
    <n v="517"/>
    <x v="2"/>
  </r>
  <r>
    <n v="319"/>
    <n v="325"/>
    <x v="5"/>
    <x v="28"/>
    <n v="99"/>
    <n v="2"/>
    <n v="198"/>
    <x v="238"/>
    <x v="8"/>
    <n v="11"/>
    <n v="268.60344827586209"/>
    <n v="-0.63142692085499719"/>
    <n v="242.81818181818181"/>
    <n v="-0.59228753275926627"/>
    <d v="2022-05-09T00:00:00"/>
    <n v="494"/>
    <x v="4"/>
  </r>
  <r>
    <n v="320"/>
    <n v="346"/>
    <x v="8"/>
    <x v="8"/>
    <n v="178"/>
    <n v="5"/>
    <n v="890"/>
    <x v="235"/>
    <x v="14"/>
    <n v="75"/>
    <n v="271.18181818181819"/>
    <n v="-0.34361381159906135"/>
    <n v="291.45454545454544"/>
    <n v="-0.38927011852776039"/>
    <d v="2022-08-23T00:00:00"/>
    <n v="501"/>
    <x v="3"/>
  </r>
  <r>
    <n v="321"/>
    <n v="397"/>
    <x v="9"/>
    <x v="9"/>
    <n v="299"/>
    <n v="3"/>
    <n v="897"/>
    <x v="239"/>
    <x v="7"/>
    <n v="29"/>
    <n v="263.25423728813558"/>
    <n v="0.13578418748390431"/>
    <n v="257.78260869565219"/>
    <n v="0.15989205599595202"/>
    <d v="2022-05-23T00:00:00"/>
    <n v="360"/>
    <x v="2"/>
  </r>
  <r>
    <n v="322"/>
    <n v="115"/>
    <x v="11"/>
    <x v="21"/>
    <n v="479"/>
    <n v="1"/>
    <n v="479"/>
    <x v="141"/>
    <x v="12"/>
    <n v="297"/>
    <n v="262.63492063492066"/>
    <n v="0.82382448930255037"/>
    <n v="238.72222222222223"/>
    <n v="1.0065161740749358"/>
    <d v="2022-04-15T00:00:00"/>
    <n v="617"/>
    <x v="3"/>
  </r>
  <r>
    <n v="323"/>
    <n v="360"/>
    <x v="1"/>
    <x v="64"/>
    <n v="463"/>
    <n v="3"/>
    <n v="1389"/>
    <x v="240"/>
    <x v="19"/>
    <n v="497"/>
    <n v="264.8679245283019"/>
    <n v="0.74804103148596668"/>
    <n v="236.91666666666666"/>
    <n v="0.95427365459022173"/>
    <d v="2022-09-22T00:00:00"/>
    <n v="432"/>
    <x v="0"/>
  </r>
  <r>
    <n v="324"/>
    <n v="230"/>
    <x v="5"/>
    <x v="5"/>
    <n v="431"/>
    <n v="3"/>
    <n v="1293"/>
    <x v="181"/>
    <x v="18"/>
    <n v="191"/>
    <n v="268.60344827586209"/>
    <n v="0.60459593041915394"/>
    <n v="281.96875"/>
    <n v="0.52853818020613996"/>
    <d v="2022-11-01T00:00:00"/>
    <n v="416"/>
    <x v="3"/>
  </r>
  <r>
    <n v="325"/>
    <n v="229"/>
    <x v="10"/>
    <x v="12"/>
    <n v="173"/>
    <n v="4"/>
    <n v="692"/>
    <x v="123"/>
    <x v="16"/>
    <n v="327"/>
    <n v="271.74545454545455"/>
    <n v="-0.36337481600428212"/>
    <n v="212.8125"/>
    <n v="-0.18707782672540385"/>
    <d v="2022-01-04T00:00:00"/>
    <n v="473"/>
    <x v="4"/>
  </r>
  <r>
    <n v="326"/>
    <n v="486"/>
    <x v="1"/>
    <x v="1"/>
    <n v="213"/>
    <n v="1"/>
    <n v="213"/>
    <x v="241"/>
    <x v="18"/>
    <n v="58"/>
    <n v="264.8679245283019"/>
    <n v="-0.19582561618464167"/>
    <n v="238.16666666666666"/>
    <n v="-0.10566829951014689"/>
    <d v="2022-03-08T00:00:00"/>
    <n v="651"/>
    <x v="1"/>
  </r>
  <r>
    <n v="327"/>
    <n v="353"/>
    <x v="3"/>
    <x v="16"/>
    <n v="115"/>
    <n v="2"/>
    <n v="230"/>
    <x v="242"/>
    <x v="13"/>
    <n v="446"/>
    <n v="265.47674418604652"/>
    <n v="-0.56681704699750335"/>
    <n v="276.67567567567568"/>
    <n v="-0.5843508840480609"/>
    <d v="2022-04-20T00:00:00"/>
    <n v="416"/>
    <x v="4"/>
  </r>
  <r>
    <n v="328"/>
    <n v="65"/>
    <x v="16"/>
    <x v="24"/>
    <n v="455"/>
    <n v="5"/>
    <n v="2275"/>
    <x v="243"/>
    <x v="9"/>
    <n v="117"/>
    <n v="300.31818181818181"/>
    <n v="0.51505978507643402"/>
    <n v="281.73333333333335"/>
    <n v="0.61500236630383331"/>
    <d v="2022-05-25T00:00:00"/>
    <n v="664"/>
    <x v="3"/>
  </r>
  <r>
    <n v="329"/>
    <n v="490"/>
    <x v="11"/>
    <x v="47"/>
    <n v="176"/>
    <n v="3"/>
    <n v="528"/>
    <x v="87"/>
    <x v="15"/>
    <n v="32"/>
    <n v="262.63492063492066"/>
    <n v="-0.3298682461017769"/>
    <n v="271"/>
    <n v="-0.35055350553505538"/>
    <d v="2022-12-27T00:00:00"/>
    <n v="261"/>
    <x v="0"/>
  </r>
  <r>
    <n v="330"/>
    <n v="188"/>
    <x v="15"/>
    <x v="74"/>
    <n v="154"/>
    <n v="4"/>
    <n v="616"/>
    <x v="244"/>
    <x v="18"/>
    <n v="187"/>
    <n v="294.95238095238096"/>
    <n v="-0.47788182111721023"/>
    <n v="193.5"/>
    <n v="-0.20413436692506459"/>
    <d v="2022-10-14T00:00:00"/>
    <n v="395"/>
    <x v="5"/>
  </r>
  <r>
    <n v="331"/>
    <n v="17"/>
    <x v="7"/>
    <x v="7"/>
    <n v="212"/>
    <n v="3"/>
    <n v="636"/>
    <x v="245"/>
    <x v="16"/>
    <n v="111"/>
    <n v="249.02380952380952"/>
    <n v="-0.14867578162348216"/>
    <n v="276.21052631578948"/>
    <n v="-0.23246951219512202"/>
    <d v="2022-08-31T00:00:00"/>
    <n v="562"/>
    <x v="0"/>
  </r>
  <r>
    <n v="332"/>
    <n v="405"/>
    <x v="16"/>
    <x v="51"/>
    <n v="389"/>
    <n v="5"/>
    <n v="1945"/>
    <x v="118"/>
    <x v="6"/>
    <n v="231"/>
    <n v="300.31818181818181"/>
    <n v="0.29529287119721515"/>
    <n v="331.16666666666669"/>
    <n v="0.17463512833417205"/>
    <d v="2022-07-10T00:00:00"/>
    <n v="257"/>
    <x v="5"/>
  </r>
  <r>
    <n v="333"/>
    <n v="23"/>
    <x v="6"/>
    <x v="26"/>
    <n v="476"/>
    <n v="3"/>
    <n v="1428"/>
    <x v="246"/>
    <x v="2"/>
    <n v="283"/>
    <n v="258.5128205128205"/>
    <n v="0.8413013291013689"/>
    <n v="216.4"/>
    <n v="1.1996303142329019"/>
    <d v="2022-11-24T00:00:00"/>
    <n v="213"/>
    <x v="4"/>
  </r>
  <r>
    <n v="334"/>
    <n v="99"/>
    <x v="4"/>
    <x v="75"/>
    <n v="51"/>
    <n v="5"/>
    <n v="255"/>
    <x v="56"/>
    <x v="8"/>
    <n v="265"/>
    <n v="250.48780487804879"/>
    <n v="-0.79639727361246349"/>
    <n v="208"/>
    <n v="-0.75480769230769229"/>
    <d v="2022-07-14T00:00:00"/>
    <n v="667"/>
    <x v="0"/>
  </r>
  <r>
    <n v="335"/>
    <n v="196"/>
    <x v="17"/>
    <x v="27"/>
    <n v="452"/>
    <n v="2"/>
    <n v="904"/>
    <x v="209"/>
    <x v="0"/>
    <n v="136"/>
    <n v="267.85483870967744"/>
    <n v="0.68748118263382896"/>
    <n v="288.23809523809524"/>
    <n v="0.56814802577234436"/>
    <d v="2022-10-26T00:00:00"/>
    <n v="477"/>
    <x v="3"/>
  </r>
  <r>
    <n v="336"/>
    <n v="415"/>
    <x v="14"/>
    <x v="22"/>
    <n v="222"/>
    <n v="3"/>
    <n v="666"/>
    <x v="247"/>
    <x v="17"/>
    <n v="395"/>
    <n v="273.72549019607845"/>
    <n v="-0.18896848137535827"/>
    <n v="280.23809523809524"/>
    <n v="-0.20781648258283769"/>
    <d v="2022-11-25T00:00:00"/>
    <n v="271"/>
    <x v="0"/>
  </r>
  <r>
    <n v="337"/>
    <n v="328"/>
    <x v="14"/>
    <x v="58"/>
    <n v="100"/>
    <n v="1"/>
    <n v="100"/>
    <x v="93"/>
    <x v="5"/>
    <n v="391"/>
    <n v="273.72549019607845"/>
    <n v="-0.63467048710601714"/>
    <n v="241.83333333333334"/>
    <n v="-0.58649207443142659"/>
    <d v="2022-04-24T00:00:00"/>
    <n v="402"/>
    <x v="4"/>
  </r>
  <r>
    <n v="338"/>
    <n v="271"/>
    <x v="11"/>
    <x v="47"/>
    <n v="382"/>
    <n v="1"/>
    <n v="382"/>
    <x v="248"/>
    <x v="1"/>
    <n v="355"/>
    <n v="262.63492063492066"/>
    <n v="0.45449051130182516"/>
    <n v="271"/>
    <n v="0.40959409594095941"/>
    <d v="2022-03-11T00:00:00"/>
    <n v="551"/>
    <x v="6"/>
  </r>
  <r>
    <n v="339"/>
    <n v="204"/>
    <x v="2"/>
    <x v="2"/>
    <n v="279"/>
    <n v="4"/>
    <n v="1116"/>
    <x v="249"/>
    <x v="4"/>
    <n v="277"/>
    <n v="283.468085106383"/>
    <n v="-1.5762215717180839E-2"/>
    <n v="232.44444444444446"/>
    <n v="0.2002868068833652"/>
    <d v="2022-07-08T00:00:00"/>
    <n v="477"/>
    <x v="2"/>
  </r>
  <r>
    <n v="340"/>
    <n v="60"/>
    <x v="7"/>
    <x v="7"/>
    <n v="500"/>
    <n v="2"/>
    <n v="1000"/>
    <x v="30"/>
    <x v="19"/>
    <n v="145"/>
    <n v="249.02380952380952"/>
    <n v="1.0078401376804664"/>
    <n v="276.21052631578948"/>
    <n v="0.8102134146341462"/>
    <d v="2022-04-02T00:00:00"/>
    <n v="472"/>
    <x v="3"/>
  </r>
  <r>
    <n v="341"/>
    <n v="76"/>
    <x v="2"/>
    <x v="2"/>
    <n v="92"/>
    <n v="2"/>
    <n v="184"/>
    <x v="250"/>
    <x v="0"/>
    <n v="104"/>
    <n v="283.468085106383"/>
    <n v="-0.67544847256623886"/>
    <n v="232.44444444444446"/>
    <n v="-0.60420650095602291"/>
    <d v="2022-07-30T00:00:00"/>
    <n v="460"/>
    <x v="0"/>
  </r>
  <r>
    <n v="342"/>
    <n v="201"/>
    <x v="2"/>
    <x v="36"/>
    <n v="179"/>
    <n v="5"/>
    <n v="895"/>
    <x v="251"/>
    <x v="6"/>
    <n v="109"/>
    <n v="283.468085106383"/>
    <n v="-0.36853561510170385"/>
    <n v="249.5"/>
    <n v="-0.28256513026052099"/>
    <d v="2022-06-20T00:00:00"/>
    <n v="359"/>
    <x v="3"/>
  </r>
  <r>
    <n v="343"/>
    <n v="462"/>
    <x v="13"/>
    <x v="20"/>
    <n v="209"/>
    <n v="4"/>
    <n v="836"/>
    <x v="17"/>
    <x v="14"/>
    <n v="369"/>
    <n v="258.375"/>
    <n v="-0.19109820996613447"/>
    <n v="269.70588235294116"/>
    <n v="-0.22508178844056703"/>
    <d v="2022-04-27T00:00:00"/>
    <n v="438"/>
    <x v="6"/>
  </r>
  <r>
    <n v="344"/>
    <n v="210"/>
    <x v="19"/>
    <x v="40"/>
    <n v="486"/>
    <n v="5"/>
    <n v="2430"/>
    <x v="252"/>
    <x v="3"/>
    <n v="78"/>
    <n v="286.92307692307691"/>
    <n v="0.69383378016085806"/>
    <n v="273.58333333333331"/>
    <n v="0.77642400243679566"/>
    <d v="2022-04-07T00:00:00"/>
    <n v="692"/>
    <x v="3"/>
  </r>
  <r>
    <n v="345"/>
    <n v="404"/>
    <x v="9"/>
    <x v="9"/>
    <n v="123"/>
    <n v="1"/>
    <n v="123"/>
    <x v="253"/>
    <x v="12"/>
    <n v="298"/>
    <n v="263.25423728813558"/>
    <n v="-0.53277105330929686"/>
    <n v="257.78260869565219"/>
    <n v="-0.52285376960701635"/>
    <d v="2022-09-17T00:00:00"/>
    <n v="525"/>
    <x v="3"/>
  </r>
  <r>
    <n v="346"/>
    <n v="178"/>
    <x v="9"/>
    <x v="9"/>
    <n v="179"/>
    <n v="1"/>
    <n v="179"/>
    <x v="254"/>
    <x v="13"/>
    <n v="130"/>
    <n v="263.25423728813558"/>
    <n v="-0.3200489312387329"/>
    <n v="257.78260869565219"/>
    <n v="-0.30561646146061738"/>
    <d v="2022-10-29T00:00:00"/>
    <n v="75"/>
    <x v="4"/>
  </r>
  <r>
    <n v="347"/>
    <n v="423"/>
    <x v="14"/>
    <x v="22"/>
    <n v="218"/>
    <n v="3"/>
    <n v="654"/>
    <x v="255"/>
    <x v="8"/>
    <n v="66"/>
    <n v="273.72549019607845"/>
    <n v="-0.20358166189111759"/>
    <n v="280.23809523809524"/>
    <n v="-0.22209005947323701"/>
    <d v="2022-08-04T00:00:00"/>
    <n v="259"/>
    <x v="2"/>
  </r>
  <r>
    <n v="348"/>
    <n v="70"/>
    <x v="13"/>
    <x v="34"/>
    <n v="51"/>
    <n v="1"/>
    <n v="51"/>
    <x v="121"/>
    <x v="1"/>
    <n v="261"/>
    <n v="258.375"/>
    <n v="-0.8026124818577649"/>
    <n v="181.57142857142858"/>
    <n v="-0.71911880409126672"/>
    <d v="2022-10-14T00:00:00"/>
    <n v="466"/>
    <x v="5"/>
  </r>
  <r>
    <n v="349"/>
    <n v="335"/>
    <x v="16"/>
    <x v="51"/>
    <n v="392"/>
    <n v="5"/>
    <n v="1960"/>
    <x v="256"/>
    <x v="8"/>
    <n v="307"/>
    <n v="300.31818181818181"/>
    <n v="0.30528227637354322"/>
    <n v="331.16666666666669"/>
    <n v="0.18369401107196781"/>
    <d v="2022-07-22T00:00:00"/>
    <n v="453"/>
    <x v="1"/>
  </r>
  <r>
    <n v="350"/>
    <n v="427"/>
    <x v="16"/>
    <x v="57"/>
    <n v="273"/>
    <n v="5"/>
    <n v="1365"/>
    <x v="48"/>
    <x v="14"/>
    <n v="190"/>
    <n v="300.31818181818181"/>
    <n v="-9.0964128954139523E-2"/>
    <n v="316.60000000000002"/>
    <n v="-0.13771320277953258"/>
    <d v="2022-05-08T00:00:00"/>
    <n v="709"/>
    <x v="1"/>
  </r>
  <r>
    <n v="351"/>
    <n v="137"/>
    <x v="12"/>
    <x v="18"/>
    <n v="154"/>
    <n v="1"/>
    <n v="154"/>
    <x v="164"/>
    <x v="16"/>
    <n v="144"/>
    <n v="274.16279069767444"/>
    <n v="-0.43828993129188232"/>
    <n v="253.6875"/>
    <n v="-0.39295392953929542"/>
    <d v="2022-05-24T00:00:00"/>
    <n v="488"/>
    <x v="3"/>
  </r>
  <r>
    <n v="352"/>
    <n v="303"/>
    <x v="12"/>
    <x v="65"/>
    <n v="68"/>
    <n v="4"/>
    <n v="272"/>
    <x v="36"/>
    <x v="16"/>
    <n v="76"/>
    <n v="274.16279069767444"/>
    <n v="-0.75197217745355838"/>
    <n v="258.30769230769232"/>
    <n v="-0.73674806432400242"/>
    <d v="2022-01-14T00:00:00"/>
    <n v="372"/>
    <x v="1"/>
  </r>
  <r>
    <n v="353"/>
    <n v="23"/>
    <x v="6"/>
    <x v="26"/>
    <n v="380"/>
    <n v="1"/>
    <n v="380"/>
    <x v="217"/>
    <x v="8"/>
    <n v="84"/>
    <n v="258.5128205128205"/>
    <n v="0.46994643919857171"/>
    <n v="216.4"/>
    <n v="0.75600739371534198"/>
    <d v="2022-09-01T00:00:00"/>
    <n v="394"/>
    <x v="4"/>
  </r>
  <r>
    <n v="354"/>
    <n v="398"/>
    <x v="5"/>
    <x v="5"/>
    <n v="417"/>
    <n v="4"/>
    <n v="1668"/>
    <x v="128"/>
    <x v="15"/>
    <n v="81"/>
    <n v="268.60344827586209"/>
    <n v="0.55247448488349682"/>
    <n v="281.96875"/>
    <n v="0.47888728804167124"/>
    <d v="2022-09-21T00:00:00"/>
    <n v="342"/>
    <x v="5"/>
  </r>
  <r>
    <n v="355"/>
    <n v="8"/>
    <x v="3"/>
    <x v="16"/>
    <n v="404"/>
    <n v="1"/>
    <n v="404"/>
    <x v="93"/>
    <x v="14"/>
    <n v="157"/>
    <n v="265.47674418604652"/>
    <n v="0.52179054793920554"/>
    <n v="276.67567567567568"/>
    <n v="0.46019341603985531"/>
    <d v="2022-08-10T00:00:00"/>
    <n v="294"/>
    <x v="5"/>
  </r>
  <r>
    <n v="356"/>
    <n v="485"/>
    <x v="3"/>
    <x v="3"/>
    <n v="193"/>
    <n v="1"/>
    <n v="193"/>
    <x v="175"/>
    <x v="12"/>
    <n v="57"/>
    <n v="265.47674418604652"/>
    <n v="-0.27300600061320135"/>
    <n v="236.27586206896552"/>
    <n v="-0.18315820198482202"/>
    <d v="2022-04-18T00:00:00"/>
    <n v="436"/>
    <x v="5"/>
  </r>
  <r>
    <n v="357"/>
    <n v="60"/>
    <x v="7"/>
    <x v="7"/>
    <n v="320"/>
    <n v="4"/>
    <n v="1280"/>
    <x v="257"/>
    <x v="10"/>
    <n v="273"/>
    <n v="249.02380952380952"/>
    <n v="0.28501768811549866"/>
    <n v="276.21052631578948"/>
    <n v="0.15853658536585358"/>
    <d v="2022-02-07T00:00:00"/>
    <n v="693"/>
    <x v="0"/>
  </r>
  <r>
    <n v="358"/>
    <n v="290"/>
    <x v="0"/>
    <x v="0"/>
    <n v="470"/>
    <n v="5"/>
    <n v="2350"/>
    <x v="103"/>
    <x v="12"/>
    <n v="479"/>
    <n v="252.76271186440678"/>
    <n v="0.85945148528129822"/>
    <n v="240.5"/>
    <n v="0.95426195426195437"/>
    <d v="2022-08-20T00:00:00"/>
    <n v="246"/>
    <x v="6"/>
  </r>
  <r>
    <n v="359"/>
    <n v="386"/>
    <x v="18"/>
    <x v="67"/>
    <n v="424"/>
    <n v="3"/>
    <n v="1272"/>
    <x v="218"/>
    <x v="19"/>
    <n v="406"/>
    <n v="255.11627906976744"/>
    <n v="0.6619872379216043"/>
    <n v="251.91666666666666"/>
    <n v="0.68309626199139939"/>
    <d v="2022-11-30T00:00:00"/>
    <n v="271"/>
    <x v="3"/>
  </r>
  <r>
    <n v="360"/>
    <n v="348"/>
    <x v="14"/>
    <x v="63"/>
    <n v="147"/>
    <n v="4"/>
    <n v="588"/>
    <x v="201"/>
    <x v="14"/>
    <n v="157"/>
    <n v="273.72549019607845"/>
    <n v="-0.4629656160458453"/>
    <n v="266.27272727272725"/>
    <n v="-0.44793444861727549"/>
    <d v="2022-08-10T00:00:00"/>
    <n v="223"/>
    <x v="5"/>
  </r>
  <r>
    <n v="361"/>
    <n v="350"/>
    <x v="12"/>
    <x v="50"/>
    <n v="319"/>
    <n v="3"/>
    <n v="957"/>
    <x v="258"/>
    <x v="0"/>
    <n v="56"/>
    <n v="274.16279069767444"/>
    <n v="0.16354228518110103"/>
    <n v="280.66666666666669"/>
    <n v="0.13657957244655572"/>
    <d v="2022-04-11T00:00:00"/>
    <n v="723"/>
    <x v="4"/>
  </r>
  <r>
    <n v="362"/>
    <n v="126"/>
    <x v="0"/>
    <x v="45"/>
    <n v="479"/>
    <n v="2"/>
    <n v="958"/>
    <x v="210"/>
    <x v="16"/>
    <n v="10"/>
    <n v="252.76271186440678"/>
    <n v="0.89505800308455719"/>
    <n v="293.41176470588238"/>
    <n v="0.63251804330392924"/>
    <d v="2022-11-16T00:00:00"/>
    <n v="164"/>
    <x v="3"/>
  </r>
  <r>
    <n v="363"/>
    <n v="258"/>
    <x v="6"/>
    <x v="26"/>
    <n v="181"/>
    <n v="5"/>
    <n v="905"/>
    <x v="259"/>
    <x v="19"/>
    <n v="174"/>
    <n v="258.5128205128205"/>
    <n v="-0.29984130132910136"/>
    <n v="216.4"/>
    <n v="-0.16358595194085035"/>
    <d v="2022-08-06T00:00:00"/>
    <n v="275"/>
    <x v="4"/>
  </r>
  <r>
    <n v="364"/>
    <n v="325"/>
    <x v="5"/>
    <x v="28"/>
    <n v="361"/>
    <n v="5"/>
    <n v="1805"/>
    <x v="244"/>
    <x v="3"/>
    <n v="110"/>
    <n v="268.60344827586209"/>
    <n v="0.34398870274086901"/>
    <n v="242.81818181818181"/>
    <n v="0.48670909771621118"/>
    <d v="2022-01-19T00:00:00"/>
    <n v="663"/>
    <x v="0"/>
  </r>
  <r>
    <n v="365"/>
    <n v="320"/>
    <x v="17"/>
    <x v="35"/>
    <n v="254"/>
    <n v="1"/>
    <n v="254"/>
    <x v="72"/>
    <x v="11"/>
    <n v="72"/>
    <n v="267.85483870967744"/>
    <n v="-5.172517613054739E-2"/>
    <n v="250.25925925925927"/>
    <n v="1.494746189137186E-2"/>
    <d v="2022-12-11T00:00:00"/>
    <n v="410"/>
    <x v="4"/>
  </r>
  <r>
    <n v="366"/>
    <n v="329"/>
    <x v="1"/>
    <x v="64"/>
    <n v="187"/>
    <n v="4"/>
    <n v="748"/>
    <x v="260"/>
    <x v="12"/>
    <n v="307"/>
    <n v="264.8679245283019"/>
    <n v="-0.29398774754238499"/>
    <n v="236.91666666666666"/>
    <n v="-0.21069293000351741"/>
    <d v="2022-07-22T00:00:00"/>
    <n v="510"/>
    <x v="1"/>
  </r>
  <r>
    <n v="367"/>
    <n v="226"/>
    <x v="11"/>
    <x v="17"/>
    <n v="155"/>
    <n v="4"/>
    <n v="620"/>
    <x v="167"/>
    <x v="13"/>
    <n v="202"/>
    <n v="262.63492063492066"/>
    <n v="-0.40982714855554214"/>
    <n v="311.33333333333331"/>
    <n v="-0.50214132762312635"/>
    <d v="2022-07-24T00:00:00"/>
    <n v="201"/>
    <x v="1"/>
  </r>
  <r>
    <n v="368"/>
    <n v="270"/>
    <x v="1"/>
    <x v="64"/>
    <n v="78"/>
    <n v="4"/>
    <n v="312"/>
    <x v="261"/>
    <x v="16"/>
    <n v="157"/>
    <n v="264.8679245283019"/>
    <n v="-0.70551360592677015"/>
    <n v="236.91666666666666"/>
    <n v="-0.67077031304959545"/>
    <d v="2022-08-10T00:00:00"/>
    <n v="149"/>
    <x v="5"/>
  </r>
  <r>
    <n v="369"/>
    <n v="233"/>
    <x v="9"/>
    <x v="9"/>
    <n v="478"/>
    <n v="2"/>
    <n v="956"/>
    <x v="37"/>
    <x v="14"/>
    <n v="270"/>
    <n v="263.25423728813558"/>
    <n v="0.8157352562451714"/>
    <n v="257.78260869565219"/>
    <n v="0.85427559453533464"/>
    <d v="2022-09-23T00:00:00"/>
    <n v="302"/>
    <x v="4"/>
  </r>
  <r>
    <n v="370"/>
    <n v="178"/>
    <x v="9"/>
    <x v="9"/>
    <n v="176"/>
    <n v="5"/>
    <n v="880"/>
    <x v="87"/>
    <x v="9"/>
    <n v="65"/>
    <n v="263.25423728813558"/>
    <n v="-0.33144475920679883"/>
    <n v="257.78260869565219"/>
    <n v="-0.31725417439703152"/>
    <d v="2022-03-03T00:00:00"/>
    <n v="560"/>
    <x v="3"/>
  </r>
  <r>
    <n v="371"/>
    <n v="293"/>
    <x v="17"/>
    <x v="35"/>
    <n v="179"/>
    <n v="4"/>
    <n v="716"/>
    <x v="240"/>
    <x v="3"/>
    <n v="38"/>
    <n v="267.85483870967744"/>
    <n v="-0.33172758475341724"/>
    <n v="250.25925925925927"/>
    <n v="-0.28474174929702534"/>
    <d v="2022-09-15T00:00:00"/>
    <n v="439"/>
    <x v="4"/>
  </r>
  <r>
    <n v="372"/>
    <n v="286"/>
    <x v="9"/>
    <x v="9"/>
    <n v="122"/>
    <n v="5"/>
    <n v="610"/>
    <x v="191"/>
    <x v="5"/>
    <n v="356"/>
    <n v="263.25423728813558"/>
    <n v="-0.53656966263198558"/>
    <n v="257.78260869565219"/>
    <n v="-0.52673300725248784"/>
    <d v="2022-01-09T00:00:00"/>
    <n v="577"/>
    <x v="4"/>
  </r>
  <r>
    <n v="373"/>
    <n v="11"/>
    <x v="16"/>
    <x v="57"/>
    <n v="199"/>
    <n v="4"/>
    <n v="796"/>
    <x v="262"/>
    <x v="9"/>
    <n v="296"/>
    <n v="300.31818181818181"/>
    <n v="-0.33736945663690021"/>
    <n v="316.60000000000002"/>
    <n v="-0.37144662034112452"/>
    <d v="2022-07-16T00:00:00"/>
    <n v="616"/>
    <x v="0"/>
  </r>
  <r>
    <n v="374"/>
    <n v="441"/>
    <x v="8"/>
    <x v="14"/>
    <n v="173"/>
    <n v="3"/>
    <n v="519"/>
    <x v="6"/>
    <x v="6"/>
    <n v="62"/>
    <n v="271.18181818181819"/>
    <n v="-0.36205162587998663"/>
    <n v="260.15789473684208"/>
    <n v="-0.33501921909771393"/>
    <d v="2022-04-20T00:00:00"/>
    <n v="678"/>
    <x v="5"/>
  </r>
  <r>
    <n v="375"/>
    <n v="19"/>
    <x v="10"/>
    <x v="37"/>
    <n v="142"/>
    <n v="3"/>
    <n v="426"/>
    <x v="211"/>
    <x v="2"/>
    <n v="18"/>
    <n v="271.74545454545455"/>
    <n v="-0.47745216111334132"/>
    <n v="272.35294117647061"/>
    <n v="-0.47861771058315339"/>
    <d v="2022-01-17T00:00:00"/>
    <n v="579"/>
    <x v="3"/>
  </r>
  <r>
    <n v="376"/>
    <n v="340"/>
    <x v="11"/>
    <x v="17"/>
    <n v="157"/>
    <n v="2"/>
    <n v="314"/>
    <x v="263"/>
    <x v="10"/>
    <n v="376"/>
    <n v="262.63492063492066"/>
    <n v="-0.40221201498851689"/>
    <n v="311.33333333333331"/>
    <n v="-0.49571734475374729"/>
    <d v="2022-06-18T00:00:00"/>
    <n v="345"/>
    <x v="1"/>
  </r>
  <r>
    <n v="377"/>
    <n v="142"/>
    <x v="12"/>
    <x v="65"/>
    <n v="160"/>
    <n v="4"/>
    <n v="640"/>
    <x v="29"/>
    <x v="2"/>
    <n v="459"/>
    <n v="274.16279069767444"/>
    <n v="-0.41640512342013747"/>
    <n v="258.30769230769232"/>
    <n v="-0.3805836807623586"/>
    <d v="2022-07-01T00:00:00"/>
    <n v="671"/>
    <x v="2"/>
  </r>
  <r>
    <n v="378"/>
    <n v="452"/>
    <x v="12"/>
    <x v="18"/>
    <n v="325"/>
    <n v="2"/>
    <n v="650"/>
    <x v="264"/>
    <x v="7"/>
    <n v="88"/>
    <n v="274.16279069767444"/>
    <n v="0.18542709305284588"/>
    <n v="253.6875"/>
    <n v="0.28110372012811036"/>
    <d v="2022-03-10T00:00:00"/>
    <n v="530"/>
    <x v="3"/>
  </r>
  <r>
    <n v="379"/>
    <n v="340"/>
    <x v="11"/>
    <x v="17"/>
    <n v="457"/>
    <n v="1"/>
    <n v="457"/>
    <x v="212"/>
    <x v="5"/>
    <n v="325"/>
    <n v="262.63492063492066"/>
    <n v="0.74005802006527244"/>
    <n v="311.33333333333331"/>
    <n v="0.4678800856531049"/>
    <d v="2022-11-10T00:00:00"/>
    <n v="70"/>
    <x v="4"/>
  </r>
  <r>
    <n v="380"/>
    <n v="466"/>
    <x v="12"/>
    <x v="76"/>
    <n v="425"/>
    <n v="5"/>
    <n v="2125"/>
    <x v="265"/>
    <x v="13"/>
    <n v="129"/>
    <n v="274.16279069767444"/>
    <n v="0.55017389091525981"/>
    <n v="369.2"/>
    <n v="0.15113759479956657"/>
    <d v="2022-11-03T00:00:00"/>
    <n v="264"/>
    <x v="1"/>
  </r>
  <r>
    <n v="381"/>
    <n v="71"/>
    <x v="2"/>
    <x v="36"/>
    <n v="125"/>
    <n v="4"/>
    <n v="500"/>
    <x v="248"/>
    <x v="9"/>
    <n v="19"/>
    <n v="283.468085106383"/>
    <n v="-0.55903325076934629"/>
    <n v="249.5"/>
    <n v="-0.49899799599198402"/>
    <d v="2022-12-07T00:00:00"/>
    <n v="280"/>
    <x v="2"/>
  </r>
  <r>
    <n v="382"/>
    <n v="451"/>
    <x v="13"/>
    <x v="20"/>
    <n v="227"/>
    <n v="3"/>
    <n v="681"/>
    <x v="266"/>
    <x v="10"/>
    <n v="304"/>
    <n v="258.375"/>
    <n v="-0.12143202709240442"/>
    <n v="269.70588235294116"/>
    <n v="-0.15834242093784068"/>
    <d v="2022-11-21T00:00:00"/>
    <n v="212"/>
    <x v="6"/>
  </r>
  <r>
    <n v="383"/>
    <n v="116"/>
    <x v="1"/>
    <x v="13"/>
    <n v="426"/>
    <n v="5"/>
    <n v="2130"/>
    <x v="69"/>
    <x v="17"/>
    <n v="285"/>
    <n v="264.8679245283019"/>
    <n v="0.60834876763071666"/>
    <n v="320.84615384615387"/>
    <n v="0.32773915128266595"/>
    <d v="2022-12-27T00:00:00"/>
    <n v="71"/>
    <x v="4"/>
  </r>
  <r>
    <n v="384"/>
    <n v="480"/>
    <x v="15"/>
    <x v="53"/>
    <n v="70"/>
    <n v="1"/>
    <n v="70"/>
    <x v="212"/>
    <x v="2"/>
    <n v="464"/>
    <n v="294.95238095238096"/>
    <n v="-0.76267355505327739"/>
    <n v="322.54545454545456"/>
    <n v="-0.78297632468996614"/>
    <d v="2022-09-23T00:00:00"/>
    <n v="118"/>
    <x v="5"/>
  </r>
  <r>
    <n v="385"/>
    <n v="409"/>
    <x v="12"/>
    <x v="65"/>
    <n v="386"/>
    <n v="1"/>
    <n v="386"/>
    <x v="231"/>
    <x v="5"/>
    <n v="461"/>
    <n v="274.16279069767444"/>
    <n v="0.4079226397489184"/>
    <n v="258.30769230769232"/>
    <n v="0.49434187016080999"/>
    <d v="2022-04-16T00:00:00"/>
    <n v="525"/>
    <x v="0"/>
  </r>
  <r>
    <n v="386"/>
    <n v="129"/>
    <x v="10"/>
    <x v="10"/>
    <n v="235"/>
    <n v="2"/>
    <n v="470"/>
    <x v="267"/>
    <x v="2"/>
    <n v="149"/>
    <n v="271.74545454545455"/>
    <n v="-0.13522012578616349"/>
    <n v="311.2"/>
    <n v="-0.24485861182519275"/>
    <d v="2022-11-17T00:00:00"/>
    <n v="325"/>
    <x v="4"/>
  </r>
  <r>
    <n v="387"/>
    <n v="283"/>
    <x v="17"/>
    <x v="27"/>
    <n v="107"/>
    <n v="3"/>
    <n v="321"/>
    <x v="152"/>
    <x v="10"/>
    <n v="222"/>
    <n v="267.85483870967744"/>
    <n v="-0.60052989703137238"/>
    <n v="288.23809523809524"/>
    <n v="-0.62877911779283002"/>
    <d v="2022-05-13T00:00:00"/>
    <n v="719"/>
    <x v="3"/>
  </r>
  <r>
    <n v="388"/>
    <n v="36"/>
    <x v="3"/>
    <x v="29"/>
    <n v="83"/>
    <n v="4"/>
    <n v="332"/>
    <x v="176"/>
    <x v="5"/>
    <n v="333"/>
    <n v="265.47674418604652"/>
    <n v="-0.6873549121808068"/>
    <n v="235.55555555555554"/>
    <n v="-0.64764150943396226"/>
    <d v="2022-10-23T00:00:00"/>
    <n v="408"/>
    <x v="5"/>
  </r>
  <r>
    <n v="389"/>
    <n v="290"/>
    <x v="0"/>
    <x v="0"/>
    <n v="50"/>
    <n v="5"/>
    <n v="250"/>
    <x v="268"/>
    <x v="9"/>
    <n v="495"/>
    <n v="252.76271186440678"/>
    <n v="-0.80218601220411723"/>
    <n v="240.5"/>
    <n v="-0.79209979209979209"/>
    <d v="2022-04-03T00:00:00"/>
    <n v="398"/>
    <x v="0"/>
  </r>
  <r>
    <n v="390"/>
    <n v="229"/>
    <x v="10"/>
    <x v="12"/>
    <n v="269"/>
    <n v="5"/>
    <n v="1345"/>
    <x v="199"/>
    <x v="6"/>
    <n v="278"/>
    <n v="271.74545454545455"/>
    <n v="-1.0103037602034015E-2"/>
    <n v="212.8125"/>
    <n v="0.26402349486049936"/>
    <d v="2022-12-25T00:00:00"/>
    <n v="91"/>
    <x v="0"/>
  </r>
  <r>
    <n v="391"/>
    <n v="313"/>
    <x v="17"/>
    <x v="35"/>
    <n v="385"/>
    <n v="4"/>
    <n v="1540"/>
    <x v="269"/>
    <x v="10"/>
    <n v="246"/>
    <n v="267.85483870967744"/>
    <n v="0.43734569759739861"/>
    <n v="250.25925925925927"/>
    <n v="0.53840461743377244"/>
    <d v="2022-09-01T00:00:00"/>
    <n v="177"/>
    <x v="0"/>
  </r>
  <r>
    <n v="392"/>
    <n v="368"/>
    <x v="11"/>
    <x v="47"/>
    <n v="64"/>
    <n v="5"/>
    <n v="320"/>
    <x v="270"/>
    <x v="4"/>
    <n v="480"/>
    <n v="262.63492063492066"/>
    <n v="-0.75631572585519158"/>
    <n v="271"/>
    <n v="-0.76383763837638374"/>
    <d v="2022-01-07T00:00:00"/>
    <n v="772"/>
    <x v="0"/>
  </r>
  <r>
    <n v="393"/>
    <n v="322"/>
    <x v="18"/>
    <x v="67"/>
    <n v="223"/>
    <n v="2"/>
    <n v="446"/>
    <x v="271"/>
    <x v="7"/>
    <n v="205"/>
    <n v="255.11627906976744"/>
    <n v="-0.1258887876025524"/>
    <n v="251.91666666666666"/>
    <n v="-0.11478663579225934"/>
    <d v="2022-12-23T00:00:00"/>
    <n v="336"/>
    <x v="2"/>
  </r>
  <r>
    <n v="394"/>
    <n v="206"/>
    <x v="15"/>
    <x v="41"/>
    <n v="226"/>
    <n v="2"/>
    <n v="452"/>
    <x v="131"/>
    <x v="7"/>
    <n v="357"/>
    <n v="294.95238095238096"/>
    <n v="-0.23377462060058118"/>
    <n v="274.77777777777777"/>
    <n v="-0.17751718560452889"/>
    <d v="2022-12-18T00:00:00"/>
    <n v="351"/>
    <x v="0"/>
  </r>
  <r>
    <n v="395"/>
    <n v="18"/>
    <x v="6"/>
    <x v="6"/>
    <n v="459"/>
    <n v="3"/>
    <n v="1377"/>
    <x v="272"/>
    <x v="8"/>
    <n v="152"/>
    <n v="258.5128205128205"/>
    <n v="0.77554056734774868"/>
    <n v="260.64705882352939"/>
    <n v="0.76100203114421139"/>
    <d v="2022-08-18T00:00:00"/>
    <n v="551"/>
    <x v="1"/>
  </r>
  <r>
    <n v="396"/>
    <n v="145"/>
    <x v="4"/>
    <x v="75"/>
    <n v="455"/>
    <n v="3"/>
    <n v="1365"/>
    <x v="273"/>
    <x v="14"/>
    <n v="323"/>
    <n v="250.48780487804879"/>
    <n v="0.81645569620253156"/>
    <n v="208"/>
    <n v="1.1875"/>
    <d v="2022-09-17T00:00:00"/>
    <n v="552"/>
    <x v="4"/>
  </r>
  <r>
    <n v="397"/>
    <n v="491"/>
    <x v="4"/>
    <x v="4"/>
    <n v="193"/>
    <n v="1"/>
    <n v="193"/>
    <x v="274"/>
    <x v="6"/>
    <n v="185"/>
    <n v="250.48780487804879"/>
    <n v="-0.2295034079844207"/>
    <n v="159.19999999999999"/>
    <n v="0.21231155778894473"/>
    <d v="2022-05-02T00:00:00"/>
    <n v="649"/>
    <x v="0"/>
  </r>
  <r>
    <n v="398"/>
    <n v="258"/>
    <x v="6"/>
    <x v="26"/>
    <n v="113"/>
    <n v="1"/>
    <n v="113"/>
    <x v="148"/>
    <x v="16"/>
    <n v="314"/>
    <n v="258.5128205128205"/>
    <n v="-0.56288434834358259"/>
    <n v="216.4"/>
    <n v="-0.47781885397412205"/>
    <d v="2022-12-04T00:00:00"/>
    <n v="390"/>
    <x v="2"/>
  </r>
  <r>
    <n v="399"/>
    <n v="29"/>
    <x v="1"/>
    <x v="1"/>
    <n v="91"/>
    <n v="5"/>
    <n v="455"/>
    <x v="275"/>
    <x v="0"/>
    <n v="476"/>
    <n v="264.8679245283019"/>
    <n v="-0.65643254024789854"/>
    <n v="238.16666666666666"/>
    <n v="-0.61791462561231625"/>
    <d v="2022-05-22T00:00:00"/>
    <n v="672"/>
    <x v="3"/>
  </r>
  <r>
    <n v="400"/>
    <n v="321"/>
    <x v="10"/>
    <x v="12"/>
    <n v="61"/>
    <n v="5"/>
    <n v="305"/>
    <x v="42"/>
    <x v="12"/>
    <n v="375"/>
    <n v="271.74545454545455"/>
    <n v="-0.77552522414023817"/>
    <n v="212.8125"/>
    <n v="-0.71336270190895745"/>
    <d v="2022-04-23T00:00:00"/>
    <n v="430"/>
    <x v="5"/>
  </r>
  <r>
    <n v="401"/>
    <n v="50"/>
    <x v="5"/>
    <x v="28"/>
    <n v="95"/>
    <n v="4"/>
    <n v="380"/>
    <x v="129"/>
    <x v="12"/>
    <n v="376"/>
    <n v="268.60344827586209"/>
    <n v="-0.64631876243661335"/>
    <n v="242.81818181818181"/>
    <n v="-0.60876076375889177"/>
    <d v="2022-06-18T00:00:00"/>
    <n v="339"/>
    <x v="1"/>
  </r>
  <r>
    <n v="402"/>
    <n v="495"/>
    <x v="8"/>
    <x v="8"/>
    <n v="469"/>
    <n v="2"/>
    <n v="938"/>
    <x v="27"/>
    <x v="16"/>
    <n v="233"/>
    <n v="271.18181818181819"/>
    <n v="0.72946697955078776"/>
    <n v="291.45454545454544"/>
    <n v="0.60917030567685604"/>
    <d v="2022-02-24T00:00:00"/>
    <n v="752"/>
    <x v="4"/>
  </r>
  <r>
    <n v="403"/>
    <n v="207"/>
    <x v="0"/>
    <x v="68"/>
    <n v="237"/>
    <n v="2"/>
    <n v="474"/>
    <x v="138"/>
    <x v="3"/>
    <n v="69"/>
    <n v="252.76271186440678"/>
    <n v="-6.2361697847515551E-2"/>
    <n v="215.85714285714286"/>
    <n v="9.7948378557246807E-2"/>
    <d v="2022-01-26T00:00:00"/>
    <n v="494"/>
    <x v="4"/>
  </r>
  <r>
    <n v="404"/>
    <n v="145"/>
    <x v="4"/>
    <x v="75"/>
    <n v="356"/>
    <n v="3"/>
    <n v="1068"/>
    <x v="276"/>
    <x v="0"/>
    <n v="254"/>
    <n v="250.48780487804879"/>
    <n v="0.42122687439143136"/>
    <n v="208"/>
    <n v="0.71153846153846145"/>
    <d v="2022-10-28T00:00:00"/>
    <n v="66"/>
    <x v="1"/>
  </r>
  <r>
    <n v="405"/>
    <n v="249"/>
    <x v="8"/>
    <x v="14"/>
    <n v="275"/>
    <n v="3"/>
    <n v="825"/>
    <x v="103"/>
    <x v="15"/>
    <n v="219"/>
    <n v="271.18181818181819"/>
    <n v="1.4079785450888282E-2"/>
    <n v="260.15789473684208"/>
    <n v="5.7050374266639725E-2"/>
    <d v="2022-01-24T00:00:00"/>
    <n v="454"/>
    <x v="4"/>
  </r>
  <r>
    <n v="406"/>
    <n v="377"/>
    <x v="19"/>
    <x v="40"/>
    <n v="129"/>
    <n v="1"/>
    <n v="129"/>
    <x v="277"/>
    <x v="4"/>
    <n v="456"/>
    <n v="286.92307692307691"/>
    <n v="-0.55040214477211791"/>
    <n v="273.58333333333331"/>
    <n v="-0.52848004873591226"/>
    <d v="2022-02-26T00:00:00"/>
    <n v="613"/>
    <x v="5"/>
  </r>
  <r>
    <n v="407"/>
    <n v="427"/>
    <x v="16"/>
    <x v="57"/>
    <n v="499"/>
    <n v="4"/>
    <n v="1996"/>
    <x v="27"/>
    <x v="15"/>
    <n v="283"/>
    <n v="300.31818181818181"/>
    <n v="0.66157106099591356"/>
    <n v="316.60000000000002"/>
    <n v="0.57612128869235613"/>
    <d v="2022-11-24T00:00:00"/>
    <n v="479"/>
    <x v="4"/>
  </r>
  <r>
    <n v="408"/>
    <n v="445"/>
    <x v="0"/>
    <x v="11"/>
    <n v="164"/>
    <n v="2"/>
    <n v="328"/>
    <x v="240"/>
    <x v="7"/>
    <n v="232"/>
    <n v="252.76271186440678"/>
    <n v="-0.35117012002950443"/>
    <n v="240.26666666666668"/>
    <n v="-0.31742508324084351"/>
    <d v="2022-12-28T00:00:00"/>
    <n v="335"/>
    <x v="4"/>
  </r>
  <r>
    <n v="409"/>
    <n v="336"/>
    <x v="14"/>
    <x v="63"/>
    <n v="265"/>
    <n v="3"/>
    <n v="795"/>
    <x v="278"/>
    <x v="1"/>
    <n v="434"/>
    <n v="273.72549019607845"/>
    <n v="-3.1876790830945634E-2"/>
    <n v="266.27272727272725"/>
    <n v="-4.7797883236598837E-3"/>
    <d v="2022-06-18T00:00:00"/>
    <n v="394"/>
    <x v="3"/>
  </r>
  <r>
    <n v="410"/>
    <n v="96"/>
    <x v="1"/>
    <x v="69"/>
    <n v="386"/>
    <n v="4"/>
    <n v="1544"/>
    <x v="279"/>
    <x v="9"/>
    <n v="252"/>
    <n v="264.8679245283019"/>
    <n v="0.45733010400341922"/>
    <n v="273.7"/>
    <n v="0.41030325173547677"/>
    <d v="2022-03-23T00:00:00"/>
    <n v="502"/>
    <x v="5"/>
  </r>
  <r>
    <n v="411"/>
    <n v="117"/>
    <x v="3"/>
    <x v="29"/>
    <n v="288"/>
    <n v="5"/>
    <n v="1440"/>
    <x v="280"/>
    <x v="11"/>
    <n v="372"/>
    <n v="265.47674418604652"/>
    <n v="8.4840786649730715E-2"/>
    <n v="235.55555555555554"/>
    <n v="0.22264150943396244"/>
    <d v="2022-07-30T00:00:00"/>
    <n v="576"/>
    <x v="4"/>
  </r>
  <r>
    <n v="412"/>
    <n v="440"/>
    <x v="12"/>
    <x v="65"/>
    <n v="201"/>
    <n v="5"/>
    <n v="1005"/>
    <x v="281"/>
    <x v="14"/>
    <n v="432"/>
    <n v="274.16279069767444"/>
    <n v="-0.26685893629654767"/>
    <n v="258.30769230769232"/>
    <n v="-0.221858248957713"/>
    <d v="2022-06-06T00:00:00"/>
    <n v="515"/>
    <x v="4"/>
  </r>
  <r>
    <n v="413"/>
    <n v="51"/>
    <x v="19"/>
    <x v="42"/>
    <n v="271"/>
    <n v="4"/>
    <n v="1084"/>
    <x v="282"/>
    <x v="7"/>
    <n v="221"/>
    <n v="286.92307692307691"/>
    <n v="-5.5495978552278724E-2"/>
    <n v="312.66666666666669"/>
    <n v="-0.13326226012793185"/>
    <d v="2022-09-16T00:00:00"/>
    <n v="385"/>
    <x v="4"/>
  </r>
  <r>
    <n v="414"/>
    <n v="398"/>
    <x v="5"/>
    <x v="5"/>
    <n v="419"/>
    <n v="2"/>
    <n v="838"/>
    <x v="165"/>
    <x v="16"/>
    <n v="164"/>
    <n v="268.60344827586209"/>
    <n v="0.55992040567430501"/>
    <n v="281.96875"/>
    <n v="0.48598027263659538"/>
    <d v="2022-04-27T00:00:00"/>
    <n v="657"/>
    <x v="5"/>
  </r>
  <r>
    <n v="415"/>
    <n v="443"/>
    <x v="7"/>
    <x v="7"/>
    <n v="192"/>
    <n v="5"/>
    <n v="960"/>
    <x v="108"/>
    <x v="14"/>
    <n v="413"/>
    <n v="249.02380952380952"/>
    <n v="-0.22898938713070083"/>
    <n v="276.21052631578948"/>
    <n v="-0.30487804878048785"/>
    <d v="2022-05-18T00:00:00"/>
    <n v="542"/>
    <x v="2"/>
  </r>
  <r>
    <n v="416"/>
    <n v="118"/>
    <x v="0"/>
    <x v="0"/>
    <n v="193"/>
    <n v="2"/>
    <n v="386"/>
    <x v="53"/>
    <x v="3"/>
    <n v="148"/>
    <n v="252.76271186440678"/>
    <n v="-0.23643800710789242"/>
    <n v="240.5"/>
    <n v="-0.19750519750519746"/>
    <d v="2022-05-19T00:00:00"/>
    <n v="656"/>
    <x v="2"/>
  </r>
  <r>
    <n v="417"/>
    <n v="371"/>
    <x v="0"/>
    <x v="45"/>
    <n v="245"/>
    <n v="1"/>
    <n v="245"/>
    <x v="225"/>
    <x v="19"/>
    <n v="209"/>
    <n v="252.76271186440678"/>
    <n v="-3.0711459800174312E-2"/>
    <n v="293.41176470588238"/>
    <n v="-0.1649959903769046"/>
    <d v="2022-03-08T00:00:00"/>
    <n v="357"/>
    <x v="6"/>
  </r>
  <r>
    <n v="418"/>
    <n v="216"/>
    <x v="7"/>
    <x v="39"/>
    <n v="209"/>
    <n v="3"/>
    <n v="627"/>
    <x v="283"/>
    <x v="8"/>
    <n v="263"/>
    <n v="249.02380952380952"/>
    <n v="-0.16072282244956493"/>
    <n v="222.2"/>
    <n v="-5.9405940594059348E-2"/>
    <d v="2022-02-20T00:00:00"/>
    <n v="745"/>
    <x v="4"/>
  </r>
  <r>
    <n v="419"/>
    <n v="390"/>
    <x v="5"/>
    <x v="32"/>
    <n v="120"/>
    <n v="1"/>
    <n v="120"/>
    <x v="105"/>
    <x v="6"/>
    <n v="449"/>
    <n v="268.60344827586209"/>
    <n v="-0.55324475255151162"/>
    <n v="254.18181818181819"/>
    <n v="-0.52789699570815452"/>
    <d v="2022-03-25T00:00:00"/>
    <n v="531"/>
    <x v="4"/>
  </r>
  <r>
    <n v="420"/>
    <n v="14"/>
    <x v="5"/>
    <x v="49"/>
    <n v="251"/>
    <n v="1"/>
    <n v="251"/>
    <x v="79"/>
    <x v="15"/>
    <n v="321"/>
    <n v="268.60344827586209"/>
    <n v="-6.5536940753578632E-2"/>
    <n v="272.25"/>
    <n v="-7.8053259871441738E-2"/>
    <d v="2022-07-14T00:00:00"/>
    <n v="516"/>
    <x v="4"/>
  </r>
  <r>
    <n v="421"/>
    <n v="451"/>
    <x v="13"/>
    <x v="20"/>
    <n v="443"/>
    <n v="4"/>
    <n v="1772"/>
    <x v="95"/>
    <x v="18"/>
    <n v="101"/>
    <n v="258.375"/>
    <n v="0.71456216739235612"/>
    <n v="269.70588235294116"/>
    <n v="0.6425299890948748"/>
    <d v="2022-06-15T00:00:00"/>
    <n v="483"/>
    <x v="6"/>
  </r>
  <r>
    <n v="422"/>
    <n v="312"/>
    <x v="16"/>
    <x v="51"/>
    <n v="234"/>
    <n v="1"/>
    <n v="234"/>
    <x v="284"/>
    <x v="9"/>
    <n v="124"/>
    <n v="300.31818181818181"/>
    <n v="-0.22082639624640532"/>
    <n v="331.16666666666669"/>
    <n v="-0.29340714645193766"/>
    <d v="2022-08-22T00:00:00"/>
    <n v="159"/>
    <x v="5"/>
  </r>
  <r>
    <n v="423"/>
    <n v="217"/>
    <x v="10"/>
    <x v="10"/>
    <n v="260"/>
    <n v="5"/>
    <n v="1300"/>
    <x v="180"/>
    <x v="4"/>
    <n v="257"/>
    <n v="271.74545454545455"/>
    <n v="-4.3222266827244726E-2"/>
    <n v="311.2"/>
    <n v="-0.16452442159383029"/>
    <d v="2022-05-20T00:00:00"/>
    <n v="317"/>
    <x v="2"/>
  </r>
  <r>
    <n v="424"/>
    <n v="10"/>
    <x v="5"/>
    <x v="5"/>
    <n v="203"/>
    <n v="4"/>
    <n v="812"/>
    <x v="194"/>
    <x v="4"/>
    <n v="276"/>
    <n v="268.60344827586209"/>
    <n v="-0.24423903973297389"/>
    <n v="281.96875"/>
    <n v="-0.28006206361520558"/>
    <d v="2022-03-12T00:00:00"/>
    <n v="427"/>
    <x v="4"/>
  </r>
  <r>
    <n v="425"/>
    <n v="60"/>
    <x v="7"/>
    <x v="7"/>
    <n v="251"/>
    <n v="2"/>
    <n v="502"/>
    <x v="143"/>
    <x v="17"/>
    <n v="309"/>
    <n v="249.02380952380952"/>
    <n v="7.9357491155942483E-3"/>
    <n v="276.21052631578948"/>
    <n v="-9.1272865853658569E-2"/>
    <d v="2022-05-30T00:00:00"/>
    <n v="491"/>
    <x v="5"/>
  </r>
  <r>
    <n v="426"/>
    <n v="74"/>
    <x v="19"/>
    <x v="73"/>
    <n v="210"/>
    <n v="3"/>
    <n v="630"/>
    <x v="165"/>
    <x v="9"/>
    <n v="319"/>
    <n v="286.92307692307691"/>
    <n v="-0.26809651474530827"/>
    <n v="320.25"/>
    <n v="-0.34426229508196726"/>
    <d v="2022-04-23T00:00:00"/>
    <n v="661"/>
    <x v="0"/>
  </r>
  <r>
    <n v="427"/>
    <n v="116"/>
    <x v="1"/>
    <x v="13"/>
    <n v="295"/>
    <n v="1"/>
    <n v="295"/>
    <x v="127"/>
    <x v="2"/>
    <n v="359"/>
    <n v="264.8679245283019"/>
    <n v="0.11376264425131777"/>
    <n v="320.84615384615387"/>
    <n v="-8.0556221529609284E-2"/>
    <d v="2022-01-23T00:00:00"/>
    <n v="752"/>
    <x v="5"/>
  </r>
  <r>
    <n v="428"/>
    <n v="401"/>
    <x v="8"/>
    <x v="8"/>
    <n v="78"/>
    <n v="3"/>
    <n v="234"/>
    <x v="285"/>
    <x v="2"/>
    <n v="395"/>
    <n v="271.18181818181819"/>
    <n v="-0.71237009721756617"/>
    <n v="291.45454545454544"/>
    <n v="-0.73237679351216467"/>
    <d v="2022-11-25T00:00:00"/>
    <n v="96"/>
    <x v="0"/>
  </r>
  <r>
    <n v="429"/>
    <n v="348"/>
    <x v="14"/>
    <x v="63"/>
    <n v="162"/>
    <n v="2"/>
    <n v="324"/>
    <x v="286"/>
    <x v="11"/>
    <n v="107"/>
    <n v="273.72549019607845"/>
    <n v="-0.40816618911174785"/>
    <n v="266.27272727272725"/>
    <n v="-0.39160122908842598"/>
    <d v="2022-07-02T00:00:00"/>
    <n v="187"/>
    <x v="4"/>
  </r>
  <r>
    <n v="430"/>
    <n v="382"/>
    <x v="4"/>
    <x v="25"/>
    <n v="278"/>
    <n v="2"/>
    <n v="556"/>
    <x v="287"/>
    <x v="17"/>
    <n v="103"/>
    <n v="250.48780487804879"/>
    <n v="0.10983446932814012"/>
    <n v="303.8235294117647"/>
    <n v="-8.499515972894478E-2"/>
    <d v="2022-08-14T00:00:00"/>
    <n v="411"/>
    <x v="0"/>
  </r>
  <r>
    <n v="431"/>
    <n v="477"/>
    <x v="3"/>
    <x v="3"/>
    <n v="420"/>
    <n v="1"/>
    <n v="420"/>
    <x v="250"/>
    <x v="3"/>
    <n v="221"/>
    <n v="265.47674418604652"/>
    <n v="0.58205948053085721"/>
    <n v="236.27586206896552"/>
    <n v="0.77758318739054277"/>
    <d v="2022-09-16T00:00:00"/>
    <n v="412"/>
    <x v="4"/>
  </r>
  <r>
    <n v="432"/>
    <n v="91"/>
    <x v="11"/>
    <x v="47"/>
    <n v="413"/>
    <n v="2"/>
    <n v="826"/>
    <x v="87"/>
    <x v="11"/>
    <n v="31"/>
    <n v="262.63492063492066"/>
    <n v="0.57252508159071658"/>
    <n v="271"/>
    <n v="0.52398523985239853"/>
    <d v="2022-01-19T00:00:00"/>
    <n v="603"/>
    <x v="3"/>
  </r>
  <r>
    <n v="433"/>
    <n v="52"/>
    <x v="1"/>
    <x v="1"/>
    <n v="272"/>
    <n v="3"/>
    <n v="816"/>
    <x v="288"/>
    <x v="1"/>
    <n v="306"/>
    <n v="264.8679245283019"/>
    <n v="2.6926912665621749E-2"/>
    <n v="238.16666666666666"/>
    <n v="0.14205738278516455"/>
    <d v="2022-11-07T00:00:00"/>
    <n v="505"/>
    <x v="3"/>
  </r>
  <r>
    <n v="434"/>
    <n v="438"/>
    <x v="7"/>
    <x v="59"/>
    <n v="435"/>
    <n v="1"/>
    <n v="435"/>
    <x v="213"/>
    <x v="19"/>
    <n v="383"/>
    <n v="249.02380952380952"/>
    <n v="0.74682091978200593"/>
    <n v="256.89999999999998"/>
    <n v="0.69326586220319197"/>
    <d v="2022-11-11T00:00:00"/>
    <n v="266"/>
    <x v="3"/>
  </r>
  <r>
    <n v="435"/>
    <n v="384"/>
    <x v="0"/>
    <x v="11"/>
    <n v="303"/>
    <n v="2"/>
    <n v="606"/>
    <x v="4"/>
    <x v="6"/>
    <n v="235"/>
    <n v="252.76271186440678"/>
    <n v="0.1987527660430497"/>
    <n v="240.26666666666668"/>
    <n v="0.26109877913429513"/>
    <d v="2022-03-15T00:00:00"/>
    <n v="516"/>
    <x v="0"/>
  </r>
  <r>
    <n v="436"/>
    <n v="473"/>
    <x v="16"/>
    <x v="24"/>
    <n v="231"/>
    <n v="3"/>
    <n v="693"/>
    <x v="289"/>
    <x v="3"/>
    <n v="448"/>
    <n v="300.31818181818181"/>
    <n v="-0.2308158014227335"/>
    <n v="281.73333333333335"/>
    <n v="-0.18007572172266928"/>
    <d v="2022-07-28T00:00:00"/>
    <n v="304"/>
    <x v="5"/>
  </r>
  <r>
    <n v="437"/>
    <n v="383"/>
    <x v="12"/>
    <x v="65"/>
    <n v="429"/>
    <n v="4"/>
    <n v="1716"/>
    <x v="290"/>
    <x v="12"/>
    <n v="367"/>
    <n v="274.16279069767444"/>
    <n v="0.56476376282975638"/>
    <n v="258.30769230769232"/>
    <n v="0.66081000595592609"/>
    <d v="2022-11-02T00:00:00"/>
    <n v="253"/>
    <x v="4"/>
  </r>
  <r>
    <n v="438"/>
    <n v="406"/>
    <x v="5"/>
    <x v="5"/>
    <n v="87"/>
    <n v="2"/>
    <n v="174"/>
    <x v="291"/>
    <x v="11"/>
    <n v="255"/>
    <n v="268.60344827586209"/>
    <n v="-0.676102445599846"/>
    <n v="281.96875"/>
    <n v="-0.69145517012080238"/>
    <d v="2022-08-20T00:00:00"/>
    <n v="273"/>
    <x v="3"/>
  </r>
  <r>
    <n v="439"/>
    <n v="252"/>
    <x v="8"/>
    <x v="14"/>
    <n v="50"/>
    <n v="1"/>
    <n v="50"/>
    <x v="111"/>
    <x v="7"/>
    <n v="138"/>
    <n v="271.18181818181819"/>
    <n v="-0.81562185719074753"/>
    <n v="260.15789473684208"/>
    <n v="-0.80780902286061096"/>
    <d v="2022-06-11T00:00:00"/>
    <n v="237"/>
    <x v="3"/>
  </r>
  <r>
    <n v="440"/>
    <n v="365"/>
    <x v="10"/>
    <x v="10"/>
    <n v="127"/>
    <n v="1"/>
    <n v="127"/>
    <x v="187"/>
    <x v="11"/>
    <n v="158"/>
    <n v="271.74545454545455"/>
    <n v="-0.53265087648869258"/>
    <n v="311.2"/>
    <n v="-0.5919023136246786"/>
    <d v="2022-07-10T00:00:00"/>
    <n v="599"/>
    <x v="0"/>
  </r>
  <r>
    <n v="441"/>
    <n v="420"/>
    <x v="16"/>
    <x v="24"/>
    <n v="390"/>
    <n v="3"/>
    <n v="1170"/>
    <x v="87"/>
    <x v="1"/>
    <n v="217"/>
    <n v="300.31818181818181"/>
    <n v="0.29862267292265776"/>
    <n v="281.73333333333335"/>
    <n v="0.38428774254614284"/>
    <d v="2022-09-22T00:00:00"/>
    <n v="357"/>
    <x v="5"/>
  </r>
  <r>
    <n v="442"/>
    <n v="97"/>
    <x v="2"/>
    <x v="31"/>
    <n v="298"/>
    <n v="2"/>
    <n v="596"/>
    <x v="246"/>
    <x v="9"/>
    <n v="102"/>
    <n v="283.468085106383"/>
    <n v="5.1264730165878403E-2"/>
    <n v="323.07692307692309"/>
    <n v="-7.7619047619047699E-2"/>
    <d v="2022-06-11T00:00:00"/>
    <n v="379"/>
    <x v="0"/>
  </r>
  <r>
    <n v="443"/>
    <n v="217"/>
    <x v="10"/>
    <x v="10"/>
    <n v="471"/>
    <n v="3"/>
    <n v="1413"/>
    <x v="292"/>
    <x v="6"/>
    <n v="425"/>
    <n v="271.74545454545455"/>
    <n v="0.73323966278602959"/>
    <n v="311.2"/>
    <n v="0.513496143958869"/>
    <d v="2022-08-09T00:00:00"/>
    <n v="424"/>
    <x v="0"/>
  </r>
  <r>
    <n v="444"/>
    <n v="47"/>
    <x v="10"/>
    <x v="37"/>
    <n v="315"/>
    <n v="3"/>
    <n v="945"/>
    <x v="222"/>
    <x v="14"/>
    <n v="140"/>
    <n v="271.74545454545455"/>
    <n v="0.15917302288237645"/>
    <n v="272.35294117647061"/>
    <n v="0.15658747300215969"/>
    <d v="2022-03-07T00:00:00"/>
    <n v="735"/>
    <x v="2"/>
  </r>
  <r>
    <n v="445"/>
    <n v="346"/>
    <x v="8"/>
    <x v="8"/>
    <n v="267"/>
    <n v="3"/>
    <n v="801"/>
    <x v="38"/>
    <x v="13"/>
    <n v="385"/>
    <n v="271.18181818181819"/>
    <n v="-1.5420717398592076E-2"/>
    <n v="291.45454545454544"/>
    <n v="-8.3905177791640639E-2"/>
    <d v="2022-07-11T00:00:00"/>
    <n v="653"/>
    <x v="3"/>
  </r>
  <r>
    <n v="446"/>
    <n v="47"/>
    <x v="10"/>
    <x v="37"/>
    <n v="476"/>
    <n v="4"/>
    <n v="1904"/>
    <x v="293"/>
    <x v="5"/>
    <n v="43"/>
    <n v="271.74545454545455"/>
    <n v="0.75163923457781334"/>
    <n v="272.35294117647061"/>
    <n v="0.74773218142548581"/>
    <d v="2022-12-17T00:00:00"/>
    <n v="513"/>
    <x v="6"/>
  </r>
  <r>
    <n v="447"/>
    <n v="290"/>
    <x v="0"/>
    <x v="0"/>
    <n v="97"/>
    <n v="4"/>
    <n v="388"/>
    <x v="294"/>
    <x v="11"/>
    <n v="326"/>
    <n v="252.76271186440678"/>
    <n v="-0.6162408636759874"/>
    <n v="240.5"/>
    <n v="-0.59667359667359665"/>
    <d v="2022-04-04T00:00:00"/>
    <n v="601"/>
    <x v="5"/>
  </r>
  <r>
    <n v="448"/>
    <n v="484"/>
    <x v="2"/>
    <x v="31"/>
    <n v="114"/>
    <n v="1"/>
    <n v="114"/>
    <x v="295"/>
    <x v="19"/>
    <n v="402"/>
    <n v="283.468085106383"/>
    <n v="-0.59783832470164389"/>
    <n v="323.07692307692309"/>
    <n v="-0.64714285714285724"/>
    <d v="2022-06-30T00:00:00"/>
    <n v="265"/>
    <x v="0"/>
  </r>
  <r>
    <n v="449"/>
    <n v="192"/>
    <x v="10"/>
    <x v="37"/>
    <n v="147"/>
    <n v="1"/>
    <n v="147"/>
    <x v="296"/>
    <x v="7"/>
    <n v="23"/>
    <n v="271.74545454545455"/>
    <n v="-0.45905258932155757"/>
    <n v="272.35294117647061"/>
    <n v="-0.46025917926565874"/>
    <d v="2022-05-25T00:00:00"/>
    <n v="229"/>
    <x v="6"/>
  </r>
  <r>
    <n v="450"/>
    <n v="187"/>
    <x v="3"/>
    <x v="16"/>
    <n v="185"/>
    <n v="2"/>
    <n v="370"/>
    <x v="246"/>
    <x v="8"/>
    <n v="468"/>
    <n v="265.47674418604652"/>
    <n v="-0.30314046690902718"/>
    <n v="276.67567567567568"/>
    <n v="-0.331347074338185"/>
    <d v="2022-02-27T00:00:00"/>
    <n v="483"/>
    <x v="0"/>
  </r>
  <r>
    <n v="451"/>
    <n v="429"/>
    <x v="18"/>
    <x v="67"/>
    <n v="368"/>
    <n v="2"/>
    <n v="736"/>
    <x v="297"/>
    <x v="6"/>
    <n v="16"/>
    <n v="255.11627906976744"/>
    <n v="0.44247948951686422"/>
    <n v="251.91666666666666"/>
    <n v="0.46080052927555415"/>
    <d v="2022-06-01T00:00:00"/>
    <n v="295"/>
    <x v="3"/>
  </r>
  <r>
    <n v="452"/>
    <n v="93"/>
    <x v="8"/>
    <x v="8"/>
    <n v="387"/>
    <n v="2"/>
    <n v="774"/>
    <x v="298"/>
    <x v="8"/>
    <n v="156"/>
    <n v="271.18181818181819"/>
    <n v="0.42708682534361375"/>
    <n v="291.45454545454544"/>
    <n v="0.32782283218964459"/>
    <d v="2022-12-10T00:00:00"/>
    <n v="314"/>
    <x v="3"/>
  </r>
  <r>
    <n v="453"/>
    <n v="57"/>
    <x v="2"/>
    <x v="2"/>
    <n v="174"/>
    <n v="2"/>
    <n v="348"/>
    <x v="62"/>
    <x v="7"/>
    <n v="141"/>
    <n v="283.468085106383"/>
    <n v="-0.38617428507092999"/>
    <n v="232.44444444444446"/>
    <n v="-0.25143403441682599"/>
    <d v="2022-07-01T00:00:00"/>
    <n v="230"/>
    <x v="2"/>
  </r>
  <r>
    <n v="454"/>
    <n v="198"/>
    <x v="10"/>
    <x v="15"/>
    <n v="438"/>
    <n v="4"/>
    <n v="1752"/>
    <x v="299"/>
    <x v="15"/>
    <n v="385"/>
    <n v="271.74545454545455"/>
    <n v="0.61180248896025691"/>
    <n v="316.58333333333331"/>
    <n v="0.38352197946828115"/>
    <d v="2022-07-11T00:00:00"/>
    <n v="559"/>
    <x v="3"/>
  </r>
  <r>
    <n v="455"/>
    <n v="202"/>
    <x v="4"/>
    <x v="25"/>
    <n v="308"/>
    <n v="2"/>
    <n v="616"/>
    <x v="300"/>
    <x v="12"/>
    <n v="182"/>
    <n v="250.48780487804879"/>
    <n v="0.22960077896786757"/>
    <n v="303.8235294117647"/>
    <n v="1.3746369796708624E-2"/>
    <d v="2022-10-22T00:00:00"/>
    <n v="554"/>
    <x v="0"/>
  </r>
  <r>
    <n v="456"/>
    <n v="427"/>
    <x v="16"/>
    <x v="57"/>
    <n v="240"/>
    <n v="1"/>
    <n v="240"/>
    <x v="301"/>
    <x v="2"/>
    <n v="225"/>
    <n v="300.31818181818181"/>
    <n v="-0.20084758589374907"/>
    <n v="316.60000000000002"/>
    <n v="-0.24194567277321544"/>
    <d v="2022-09-23T00:00:00"/>
    <n v="593"/>
    <x v="1"/>
  </r>
  <r>
    <n v="457"/>
    <n v="272"/>
    <x v="18"/>
    <x v="72"/>
    <n v="67"/>
    <n v="3"/>
    <n v="201"/>
    <x v="245"/>
    <x v="5"/>
    <n v="151"/>
    <n v="255.11627906976744"/>
    <n v="-0.73737465815861447"/>
    <n v="252.09090909090909"/>
    <n v="-0.73422286332491882"/>
    <d v="2022-12-28T00:00:00"/>
    <n v="443"/>
    <x v="1"/>
  </r>
  <r>
    <n v="458"/>
    <n v="473"/>
    <x v="16"/>
    <x v="24"/>
    <n v="474"/>
    <n v="2"/>
    <n v="948"/>
    <x v="45"/>
    <x v="4"/>
    <n v="428"/>
    <n v="300.31818181818181"/>
    <n v="0.57832601785984572"/>
    <n v="281.73333333333335"/>
    <n v="0.68244202555608124"/>
    <d v="2022-10-14T00:00:00"/>
    <n v="128"/>
    <x v="1"/>
  </r>
  <r>
    <n v="459"/>
    <n v="189"/>
    <x v="16"/>
    <x v="38"/>
    <n v="275"/>
    <n v="4"/>
    <n v="1100"/>
    <x v="105"/>
    <x v="14"/>
    <n v="438"/>
    <n v="300.31818181818181"/>
    <n v="-8.4304525503254069E-2"/>
    <n v="264"/>
    <n v="4.1666666666666741E-2"/>
    <d v="2022-05-12T00:00:00"/>
    <n v="483"/>
    <x v="0"/>
  </r>
  <r>
    <n v="460"/>
    <n v="362"/>
    <x v="16"/>
    <x v="57"/>
    <n v="358"/>
    <n v="4"/>
    <n v="1432"/>
    <x v="14"/>
    <x v="3"/>
    <n v="465"/>
    <n v="300.31818181818181"/>
    <n v="0.19206901770849094"/>
    <n v="316.60000000000002"/>
    <n v="0.13076437144662023"/>
    <d v="2022-04-20T00:00:00"/>
    <n v="301"/>
    <x v="0"/>
  </r>
  <r>
    <n v="461"/>
    <n v="345"/>
    <x v="17"/>
    <x v="27"/>
    <n v="455"/>
    <n v="5"/>
    <n v="2275"/>
    <x v="302"/>
    <x v="3"/>
    <n v="215"/>
    <n v="267.85483870967744"/>
    <n v="0.69868127897874377"/>
    <n v="288.23809523809524"/>
    <n v="0.57855608789030222"/>
    <d v="2022-08-26T00:00:00"/>
    <n v="414"/>
    <x v="6"/>
  </r>
  <r>
    <n v="462"/>
    <n v="461"/>
    <x v="12"/>
    <x v="76"/>
    <n v="443"/>
    <n v="3"/>
    <n v="1329"/>
    <x v="185"/>
    <x v="19"/>
    <n v="314"/>
    <n v="274.16279069767444"/>
    <n v="0.61582831453049436"/>
    <n v="369.2"/>
    <n v="0.19989165763813665"/>
    <d v="2022-12-04T00:00:00"/>
    <n v="177"/>
    <x v="2"/>
  </r>
  <r>
    <n v="463"/>
    <n v="401"/>
    <x v="8"/>
    <x v="8"/>
    <n v="464"/>
    <n v="2"/>
    <n v="928"/>
    <x v="219"/>
    <x v="5"/>
    <n v="15"/>
    <n v="271.18181818181819"/>
    <n v="0.7110291652698626"/>
    <n v="291.45454545454544"/>
    <n v="0.59201497192763575"/>
    <d v="2022-05-30T00:00:00"/>
    <n v="415"/>
    <x v="3"/>
  </r>
  <r>
    <n v="464"/>
    <n v="427"/>
    <x v="16"/>
    <x v="57"/>
    <n v="307"/>
    <n v="5"/>
    <n v="1535"/>
    <x v="246"/>
    <x v="16"/>
    <n v="191"/>
    <n v="300.31818181818181"/>
    <n v="2.2249129710912641E-2"/>
    <n v="316.60000000000002"/>
    <n v="-3.032217308907148E-2"/>
    <d v="2022-11-01T00:00:00"/>
    <n v="236"/>
    <x v="3"/>
  </r>
  <r>
    <n v="465"/>
    <n v="129"/>
    <x v="10"/>
    <x v="10"/>
    <n v="121"/>
    <n v="5"/>
    <n v="605"/>
    <x v="303"/>
    <x v="16"/>
    <n v="277"/>
    <n v="271.74545454545455"/>
    <n v="-0.55473036263883313"/>
    <n v="311.2"/>
    <n v="-0.61118251928020562"/>
    <d v="2022-07-08T00:00:00"/>
    <n v="406"/>
    <x v="2"/>
  </r>
  <r>
    <n v="466"/>
    <n v="84"/>
    <x v="7"/>
    <x v="77"/>
    <n v="265"/>
    <n v="2"/>
    <n v="530"/>
    <x v="228"/>
    <x v="0"/>
    <n v="101"/>
    <n v="249.02380952380952"/>
    <n v="6.4155272970647381E-2"/>
    <n v="140"/>
    <n v="0.89285714285714279"/>
    <d v="2022-06-15T00:00:00"/>
    <n v="340"/>
    <x v="6"/>
  </r>
  <r>
    <n v="467"/>
    <n v="172"/>
    <x v="12"/>
    <x v="76"/>
    <n v="451"/>
    <n v="2"/>
    <n v="902"/>
    <x v="256"/>
    <x v="18"/>
    <n v="141"/>
    <n v="274.16279069767444"/>
    <n v="0.64500805835948749"/>
    <n v="369.2"/>
    <n v="0.2215601300108343"/>
    <d v="2022-07-01T00:00:00"/>
    <n v="474"/>
    <x v="2"/>
  </r>
  <r>
    <n v="468"/>
    <n v="348"/>
    <x v="14"/>
    <x v="63"/>
    <n v="212"/>
    <n v="5"/>
    <n v="1060"/>
    <x v="277"/>
    <x v="3"/>
    <n v="126"/>
    <n v="273.72549019607845"/>
    <n v="-0.22550143266475653"/>
    <n v="266.27272727272725"/>
    <n v="-0.20382383065892795"/>
    <d v="2022-09-18T00:00:00"/>
    <n v="409"/>
    <x v="0"/>
  </r>
  <r>
    <n v="469"/>
    <n v="171"/>
    <x v="8"/>
    <x v="8"/>
    <n v="336"/>
    <n v="4"/>
    <n v="1344"/>
    <x v="304"/>
    <x v="7"/>
    <n v="148"/>
    <n v="271.18181818181819"/>
    <n v="0.23902111967817641"/>
    <n v="291.45454545454544"/>
    <n v="0.15283842794759828"/>
    <d v="2022-05-19T00:00:00"/>
    <n v="321"/>
    <x v="2"/>
  </r>
  <r>
    <n v="470"/>
    <n v="70"/>
    <x v="13"/>
    <x v="34"/>
    <n v="407"/>
    <n v="2"/>
    <n v="814"/>
    <x v="91"/>
    <x v="6"/>
    <n v="334"/>
    <n v="258.375"/>
    <n v="0.57522980164489601"/>
    <n v="181.57142857142858"/>
    <n v="1.2415420928402829"/>
    <d v="2022-11-16T00:00:00"/>
    <n v="316"/>
    <x v="3"/>
  </r>
  <r>
    <n v="471"/>
    <n v="476"/>
    <x v="6"/>
    <x v="60"/>
    <n v="109"/>
    <n v="4"/>
    <n v="436"/>
    <x v="242"/>
    <x v="6"/>
    <n v="335"/>
    <n v="258.5128205128205"/>
    <n v="-0.5783574687561992"/>
    <n v="289.88888888888891"/>
    <n v="-0.6239938673821388"/>
    <d v="2022-02-27T00:00:00"/>
    <n v="468"/>
    <x v="0"/>
  </r>
  <r>
    <n v="472"/>
    <n v="49"/>
    <x v="13"/>
    <x v="30"/>
    <n v="412"/>
    <n v="3"/>
    <n v="1236"/>
    <x v="153"/>
    <x v="8"/>
    <n v="370"/>
    <n v="258.375"/>
    <n v="0.59458151910982093"/>
    <n v="317.85714285714283"/>
    <n v="0.296179775280899"/>
    <d v="2022-06-14T00:00:00"/>
    <n v="439"/>
    <x v="4"/>
  </r>
  <r>
    <n v="473"/>
    <n v="7"/>
    <x v="11"/>
    <x v="21"/>
    <n v="254"/>
    <n v="2"/>
    <n v="508"/>
    <x v="305"/>
    <x v="5"/>
    <n v="76"/>
    <n v="262.63492063492066"/>
    <n v="-3.2878036987791681E-2"/>
    <n v="238.72222222222223"/>
    <n v="6.3998138235978663E-2"/>
    <d v="2022-01-14T00:00:00"/>
    <n v="696"/>
    <x v="1"/>
  </r>
  <r>
    <n v="474"/>
    <n v="180"/>
    <x v="14"/>
    <x v="58"/>
    <n v="338"/>
    <n v="3"/>
    <n v="1014"/>
    <x v="19"/>
    <x v="12"/>
    <n v="25"/>
    <n v="273.72549019607845"/>
    <n v="0.2348137535816619"/>
    <n v="241.83333333333334"/>
    <n v="0.3976567884217781"/>
    <d v="2022-01-21T00:00:00"/>
    <n v="576"/>
    <x v="4"/>
  </r>
  <r>
    <n v="475"/>
    <n v="194"/>
    <x v="1"/>
    <x v="69"/>
    <n v="268"/>
    <n v="5"/>
    <n v="1340"/>
    <x v="306"/>
    <x v="16"/>
    <n v="80"/>
    <n v="264.8679245283019"/>
    <n v="1.1825046302892162E-2"/>
    <n v="273.7"/>
    <n v="-2.0825721592985014E-2"/>
    <d v="2022-03-03T00:00:00"/>
    <n v="785"/>
    <x v="1"/>
  </r>
  <r>
    <n v="476"/>
    <n v="312"/>
    <x v="16"/>
    <x v="51"/>
    <n v="223"/>
    <n v="2"/>
    <n v="446"/>
    <x v="140"/>
    <x v="4"/>
    <n v="276"/>
    <n v="300.31818181818181"/>
    <n v="-0.2574542152262751"/>
    <n v="331.16666666666669"/>
    <n v="-0.32662304982385515"/>
    <d v="2022-03-12T00:00:00"/>
    <n v="359"/>
    <x v="4"/>
  </r>
  <r>
    <n v="477"/>
    <n v="235"/>
    <x v="16"/>
    <x v="57"/>
    <n v="455"/>
    <n v="5"/>
    <n v="2275"/>
    <x v="123"/>
    <x v="17"/>
    <n v="71"/>
    <n v="300.31818181818181"/>
    <n v="0.51505978507643402"/>
    <n v="316.60000000000002"/>
    <n v="0.4371446620341124"/>
    <d v="2022-07-20T00:00:00"/>
    <n v="276"/>
    <x v="3"/>
  </r>
  <r>
    <n v="478"/>
    <n v="399"/>
    <x v="16"/>
    <x v="24"/>
    <n v="379"/>
    <n v="1"/>
    <n v="379"/>
    <x v="307"/>
    <x v="10"/>
    <n v="12"/>
    <n v="300.31818181818181"/>
    <n v="0.26199485394278788"/>
    <n v="281.73333333333335"/>
    <n v="0.34524372929484137"/>
    <d v="2022-10-08T00:00:00"/>
    <n v="346"/>
    <x v="1"/>
  </r>
  <r>
    <n v="479"/>
    <n v="494"/>
    <x v="11"/>
    <x v="47"/>
    <n v="216"/>
    <n v="3"/>
    <n v="648"/>
    <x v="118"/>
    <x v="17"/>
    <n v="9"/>
    <n v="262.63492063492066"/>
    <n v="-0.17756557476127166"/>
    <n v="271"/>
    <n v="-0.20295202952029523"/>
    <d v="2022-12-05T00:00:00"/>
    <n v="109"/>
    <x v="4"/>
  </r>
  <r>
    <n v="480"/>
    <n v="458"/>
    <x v="3"/>
    <x v="3"/>
    <n v="469"/>
    <n v="4"/>
    <n v="1876"/>
    <x v="158"/>
    <x v="12"/>
    <n v="51"/>
    <n v="265.47674418604652"/>
    <n v="0.76663308659279039"/>
    <n v="236.27586206896552"/>
    <n v="0.98496789258610629"/>
    <d v="2022-02-13T00:00:00"/>
    <n v="806"/>
    <x v="0"/>
  </r>
  <r>
    <n v="481"/>
    <n v="193"/>
    <x v="1"/>
    <x v="69"/>
    <n v="94"/>
    <n v="3"/>
    <n v="282"/>
    <x v="136"/>
    <x v="2"/>
    <n v="370"/>
    <n v="264.8679245283019"/>
    <n v="-0.64510614047585135"/>
    <n v="273.7"/>
    <n v="-0.65655827548410661"/>
    <d v="2022-06-14T00:00:00"/>
    <n v="380"/>
    <x v="4"/>
  </r>
  <r>
    <n v="482"/>
    <n v="450"/>
    <x v="16"/>
    <x v="24"/>
    <n v="494"/>
    <n v="4"/>
    <n v="1976"/>
    <x v="78"/>
    <x v="15"/>
    <n v="17"/>
    <n v="300.31818181818181"/>
    <n v="0.64492205236869982"/>
    <n v="281.73333333333335"/>
    <n v="0.75343114055844751"/>
    <d v="2022-11-12T00:00:00"/>
    <n v="127"/>
    <x v="4"/>
  </r>
  <r>
    <n v="483"/>
    <n v="334"/>
    <x v="15"/>
    <x v="41"/>
    <n v="309"/>
    <n v="5"/>
    <n v="1545"/>
    <x v="308"/>
    <x v="7"/>
    <n v="39"/>
    <n v="294.95238095238096"/>
    <n v="4.7626735550532651E-2"/>
    <n v="274.77777777777777"/>
    <n v="0.12454508693894062"/>
    <d v="2022-04-02T00:00:00"/>
    <n v="350"/>
    <x v="1"/>
  </r>
  <r>
    <n v="484"/>
    <n v="115"/>
    <x v="11"/>
    <x v="21"/>
    <n v="118"/>
    <n v="1"/>
    <n v="118"/>
    <x v="7"/>
    <x v="1"/>
    <n v="481"/>
    <n v="262.63492063492066"/>
    <n v="-0.55070711954550955"/>
    <n v="238.72222222222223"/>
    <n v="-0.50570165231556907"/>
    <d v="2022-07-14T00:00:00"/>
    <n v="571"/>
    <x v="1"/>
  </r>
  <r>
    <n v="485"/>
    <n v="163"/>
    <x v="1"/>
    <x v="13"/>
    <n v="344"/>
    <n v="1"/>
    <n v="344"/>
    <x v="307"/>
    <x v="2"/>
    <n v="363"/>
    <n v="264.8679245283019"/>
    <n v="0.298760507194757"/>
    <n v="320.84615384615387"/>
    <n v="7.2164948453608213E-2"/>
    <d v="2022-04-24T00:00:00"/>
    <n v="513"/>
    <x v="0"/>
  </r>
  <r>
    <n v="486"/>
    <n v="321"/>
    <x v="10"/>
    <x v="12"/>
    <n v="322"/>
    <n v="3"/>
    <n v="966"/>
    <x v="309"/>
    <x v="6"/>
    <n v="328"/>
    <n v="271.74545454545455"/>
    <n v="0.18493242339087379"/>
    <n v="212.8125"/>
    <n v="0.51306901615271649"/>
    <d v="2022-01-07T00:00:00"/>
    <n v="526"/>
    <x v="5"/>
  </r>
  <r>
    <n v="487"/>
    <n v="129"/>
    <x v="10"/>
    <x v="10"/>
    <n v="328"/>
    <n v="4"/>
    <n v="1312"/>
    <x v="310"/>
    <x v="3"/>
    <n v="127"/>
    <n v="271.74545454545455"/>
    <n v="0.20701190954101434"/>
    <n v="311.2"/>
    <n v="5.3984575835475557E-2"/>
    <d v="2022-12-19T00:00:00"/>
    <n v="390"/>
    <x v="3"/>
  </r>
  <r>
    <n v="488"/>
    <n v="12"/>
    <x v="3"/>
    <x v="19"/>
    <n v="357"/>
    <n v="1"/>
    <n v="357"/>
    <x v="150"/>
    <x v="2"/>
    <n v="221"/>
    <n v="265.47674418604652"/>
    <n v="0.34475055845122848"/>
    <n v="329.27272727272725"/>
    <n v="8.4207620099392644E-2"/>
    <d v="2022-09-16T00:00:00"/>
    <n v="549"/>
    <x v="4"/>
  </r>
  <r>
    <n v="489"/>
    <n v="104"/>
    <x v="9"/>
    <x v="9"/>
    <n v="276"/>
    <n v="2"/>
    <n v="552"/>
    <x v="126"/>
    <x v="6"/>
    <n v="134"/>
    <n v="263.25423728813558"/>
    <n v="4.841617306206536E-2"/>
    <n v="257.78260869565219"/>
    <n v="7.066959015010954E-2"/>
    <d v="2022-07-11T00:00:00"/>
    <n v="619"/>
    <x v="5"/>
  </r>
  <r>
    <n v="490"/>
    <n v="61"/>
    <x v="9"/>
    <x v="33"/>
    <n v="170"/>
    <n v="2"/>
    <n v="340"/>
    <x v="257"/>
    <x v="3"/>
    <n v="374"/>
    <n v="263.25423728813558"/>
    <n v="-0.35423641514293069"/>
    <n v="248.5"/>
    <n v="-0.31589537223340036"/>
    <d v="2022-01-21T00:00:00"/>
    <n v="710"/>
    <x v="3"/>
  </r>
  <r>
    <n v="491"/>
    <n v="202"/>
    <x v="4"/>
    <x v="25"/>
    <n v="89"/>
    <n v="1"/>
    <n v="89"/>
    <x v="311"/>
    <x v="0"/>
    <n v="441"/>
    <n v="250.48780487804879"/>
    <n v="-0.64469328140214222"/>
    <n v="303.8235294117647"/>
    <n v="-0.70706679574056142"/>
    <d v="2022-11-02T00:00:00"/>
    <n v="522"/>
    <x v="0"/>
  </r>
  <r>
    <n v="492"/>
    <n v="464"/>
    <x v="11"/>
    <x v="47"/>
    <n v="134"/>
    <n v="1"/>
    <n v="134"/>
    <x v="312"/>
    <x v="0"/>
    <n v="220"/>
    <n v="262.63492063492066"/>
    <n v="-0.48978605100930739"/>
    <n v="271"/>
    <n v="-0.50553505535055354"/>
    <d v="2022-01-09T00:00:00"/>
    <n v="508"/>
    <x v="3"/>
  </r>
  <r>
    <n v="493"/>
    <n v="335"/>
    <x v="16"/>
    <x v="51"/>
    <n v="436"/>
    <n v="1"/>
    <n v="436"/>
    <x v="313"/>
    <x v="6"/>
    <n v="235"/>
    <n v="300.31818181818181"/>
    <n v="0.45179355229302254"/>
    <n v="331.16666666666669"/>
    <n v="0.31655762455963754"/>
    <d v="2022-03-15T00:00:00"/>
    <n v="772"/>
    <x v="0"/>
  </r>
  <r>
    <n v="494"/>
    <n v="15"/>
    <x v="0"/>
    <x v="68"/>
    <n v="318"/>
    <n v="5"/>
    <n v="1590"/>
    <x v="269"/>
    <x v="18"/>
    <n v="323"/>
    <n v="252.76271186440678"/>
    <n v="0.25809696238181457"/>
    <n v="215.85714285714286"/>
    <n v="0.47319655857048315"/>
    <d v="2022-09-17T00:00:00"/>
    <n v="161"/>
    <x v="4"/>
  </r>
  <r>
    <n v="495"/>
    <n v="441"/>
    <x v="8"/>
    <x v="14"/>
    <n v="183"/>
    <n v="1"/>
    <n v="183"/>
    <x v="90"/>
    <x v="6"/>
    <n v="296"/>
    <n v="271.18181818181819"/>
    <n v="-0.32517599731813607"/>
    <n v="260.15789473684208"/>
    <n v="-0.29658102366983607"/>
    <d v="2022-07-16T00:00:00"/>
    <n v="477"/>
    <x v="0"/>
  </r>
  <r>
    <n v="496"/>
    <n v="149"/>
    <x v="17"/>
    <x v="35"/>
    <n v="448"/>
    <n v="2"/>
    <n v="896"/>
    <x v="129"/>
    <x v="8"/>
    <n v="206"/>
    <n v="267.85483870967744"/>
    <n v="0.67254772084060921"/>
    <n v="250.25925925925927"/>
    <n v="0.79014355483202592"/>
    <d v="2022-01-07T00:00:00"/>
    <n v="501"/>
    <x v="5"/>
  </r>
  <r>
    <n v="497"/>
    <n v="490"/>
    <x v="11"/>
    <x v="47"/>
    <n v="58"/>
    <n v="4"/>
    <n v="232"/>
    <x v="16"/>
    <x v="18"/>
    <n v="255"/>
    <n v="262.63492063492066"/>
    <n v="-0.77916112655626746"/>
    <n v="271"/>
    <n v="-0.7859778597785978"/>
    <d v="2022-08-20T00:00:00"/>
    <n v="423"/>
    <x v="3"/>
  </r>
  <r>
    <n v="498"/>
    <n v="90"/>
    <x v="7"/>
    <x v="59"/>
    <n v="162"/>
    <n v="3"/>
    <n v="486"/>
    <x v="267"/>
    <x v="6"/>
    <n v="88"/>
    <n v="249.02380952380952"/>
    <n v="-0.34945979539152883"/>
    <n v="256.89999999999998"/>
    <n v="-0.3694044375243285"/>
    <d v="2022-03-10T00:00:00"/>
    <n v="577"/>
    <x v="3"/>
  </r>
  <r>
    <n v="499"/>
    <n v="396"/>
    <x v="15"/>
    <x v="41"/>
    <n v="482"/>
    <n v="2"/>
    <n v="964"/>
    <x v="306"/>
    <x v="12"/>
    <n v="362"/>
    <n v="294.95238095238096"/>
    <n v="0.63416209234743293"/>
    <n v="274.77777777777777"/>
    <n v="0.75414476344520831"/>
    <d v="2022-12-21T00:00:00"/>
    <n v="492"/>
    <x v="2"/>
  </r>
  <r>
    <n v="500"/>
    <n v="323"/>
    <x v="6"/>
    <x v="6"/>
    <n v="64"/>
    <n v="4"/>
    <n v="256"/>
    <x v="6"/>
    <x v="1"/>
    <n v="265"/>
    <n v="258.5128205128205"/>
    <n v="-0.75243007339813528"/>
    <n v="260.64705882352939"/>
    <n v="-0.75445723313021884"/>
    <d v="2022-07-14T00:00:00"/>
    <n v="593"/>
    <x v="0"/>
  </r>
  <r>
    <n v="501"/>
    <n v="451"/>
    <x v="13"/>
    <x v="20"/>
    <n v="187"/>
    <n v="4"/>
    <n v="748"/>
    <x v="264"/>
    <x v="11"/>
    <n v="164"/>
    <n v="258.375"/>
    <n v="-0.27624576681180457"/>
    <n v="269.70588235294116"/>
    <n v="-0.30665212649945472"/>
    <d v="2022-04-27T00:00:00"/>
    <n v="482"/>
    <x v="5"/>
  </r>
  <r>
    <n v="502"/>
    <n v="348"/>
    <x v="14"/>
    <x v="63"/>
    <n v="461"/>
    <n v="3"/>
    <n v="1383"/>
    <x v="314"/>
    <x v="10"/>
    <n v="364"/>
    <n v="273.72549019607845"/>
    <n v="0.68416905444126064"/>
    <n v="266.27272727272725"/>
    <n v="0.73130761351997275"/>
    <d v="2022-11-18T00:00:00"/>
    <n v="461"/>
    <x v="6"/>
  </r>
  <r>
    <n v="503"/>
    <n v="111"/>
    <x v="0"/>
    <x v="11"/>
    <n v="321"/>
    <n v="5"/>
    <n v="1605"/>
    <x v="315"/>
    <x v="9"/>
    <n v="19"/>
    <n v="252.76271186440678"/>
    <n v="0.26996580164956741"/>
    <n v="240.26666666666668"/>
    <n v="0.3360155382907879"/>
    <d v="2022-12-07T00:00:00"/>
    <n v="229"/>
    <x v="2"/>
  </r>
  <r>
    <n v="504"/>
    <n v="234"/>
    <x v="8"/>
    <x v="8"/>
    <n v="244"/>
    <n v="3"/>
    <n v="732"/>
    <x v="138"/>
    <x v="12"/>
    <n v="453"/>
    <n v="271.18181818181819"/>
    <n v="-0.10023466309084816"/>
    <n v="291.45454545454544"/>
    <n v="-0.16281971303805365"/>
    <d v="2022-03-15T00:00:00"/>
    <n v="446"/>
    <x v="2"/>
  </r>
  <r>
    <n v="505"/>
    <n v="336"/>
    <x v="14"/>
    <x v="63"/>
    <n v="416"/>
    <n v="2"/>
    <n v="832"/>
    <x v="77"/>
    <x v="4"/>
    <n v="335"/>
    <n v="273.72549019607845"/>
    <n v="0.51977077363896829"/>
    <n v="266.27272727272725"/>
    <n v="0.56230795493342445"/>
    <d v="2022-02-27T00:00:00"/>
    <n v="554"/>
    <x v="0"/>
  </r>
  <r>
    <n v="506"/>
    <n v="441"/>
    <x v="8"/>
    <x v="14"/>
    <n v="293"/>
    <n v="3"/>
    <n v="879"/>
    <x v="260"/>
    <x v="16"/>
    <n v="136"/>
    <n v="271.18181818181819"/>
    <n v="8.0455916862219201E-2"/>
    <n v="260.15789473684208"/>
    <n v="0.12623912603681986"/>
    <d v="2022-10-26T00:00:00"/>
    <n v="414"/>
    <x v="3"/>
  </r>
  <r>
    <n v="507"/>
    <n v="481"/>
    <x v="14"/>
    <x v="22"/>
    <n v="63"/>
    <n v="1"/>
    <n v="63"/>
    <x v="316"/>
    <x v="4"/>
    <n v="388"/>
    <n v="273.72549019607845"/>
    <n v="-0.76984240687679084"/>
    <n v="280.23809523809524"/>
    <n v="-0.77519116397621068"/>
    <d v="2022-01-20T00:00:00"/>
    <n v="720"/>
    <x v="6"/>
  </r>
  <r>
    <n v="508"/>
    <n v="403"/>
    <x v="8"/>
    <x v="52"/>
    <n v="240"/>
    <n v="1"/>
    <n v="240"/>
    <x v="317"/>
    <x v="2"/>
    <n v="341"/>
    <n v="271.18181818181819"/>
    <n v="-0.11498491451558834"/>
    <n v="243.3"/>
    <n v="-1.3563501849568449E-2"/>
    <d v="2022-06-12T00:00:00"/>
    <n v="635"/>
    <x v="5"/>
  </r>
  <r>
    <n v="509"/>
    <n v="137"/>
    <x v="12"/>
    <x v="18"/>
    <n v="432"/>
    <n v="5"/>
    <n v="2160"/>
    <x v="315"/>
    <x v="14"/>
    <n v="185"/>
    <n v="274.16279069767444"/>
    <n v="0.57570616676562891"/>
    <n v="253.6875"/>
    <n v="0.70288248337028825"/>
    <d v="2022-05-02T00:00:00"/>
    <n v="448"/>
    <x v="0"/>
  </r>
  <r>
    <n v="510"/>
    <n v="246"/>
    <x v="11"/>
    <x v="21"/>
    <n v="196"/>
    <n v="5"/>
    <n v="980"/>
    <x v="233"/>
    <x v="7"/>
    <n v="437"/>
    <n v="262.63492063492066"/>
    <n v="-0.25371691043152433"/>
    <n v="238.72222222222223"/>
    <n v="-0.17896206655806379"/>
    <d v="2022-01-15T00:00:00"/>
    <n v="592"/>
    <x v="0"/>
  </r>
  <r>
    <n v="511"/>
    <n v="4"/>
    <x v="13"/>
    <x v="20"/>
    <n v="493"/>
    <n v="4"/>
    <n v="1972"/>
    <x v="318"/>
    <x v="8"/>
    <n v="263"/>
    <n v="258.375"/>
    <n v="0.90807934204160623"/>
    <n v="269.70588235294116"/>
    <n v="0.82791712104689208"/>
    <d v="2022-02-20T00:00:00"/>
    <n v="543"/>
    <x v="4"/>
  </r>
  <r>
    <n v="512"/>
    <n v="484"/>
    <x v="2"/>
    <x v="31"/>
    <n v="436"/>
    <n v="2"/>
    <n v="872"/>
    <x v="204"/>
    <x v="7"/>
    <n v="358"/>
    <n v="283.468085106383"/>
    <n v="0.53809202131652012"/>
    <n v="323.07692307692309"/>
    <n v="0.34952380952380935"/>
    <d v="2022-07-29T00:00:00"/>
    <n v="634"/>
    <x v="3"/>
  </r>
  <r>
    <n v="513"/>
    <n v="60"/>
    <x v="7"/>
    <x v="7"/>
    <n v="412"/>
    <n v="5"/>
    <n v="2060"/>
    <x v="71"/>
    <x v="9"/>
    <n v="377"/>
    <n v="249.02380952380952"/>
    <n v="0.65446027344870461"/>
    <n v="276.21052631578948"/>
    <n v="0.49161585365853666"/>
    <d v="2022-08-21T00:00:00"/>
    <n v="136"/>
    <x v="0"/>
  </r>
  <r>
    <n v="514"/>
    <n v="477"/>
    <x v="3"/>
    <x v="3"/>
    <n v="117"/>
    <n v="3"/>
    <n v="351"/>
    <x v="319"/>
    <x v="15"/>
    <n v="450"/>
    <n v="265.47674418604652"/>
    <n v="-0.559283430423547"/>
    <n v="236.27586206896552"/>
    <n v="-0.50481611208406307"/>
    <d v="2022-02-27T00:00:00"/>
    <n v="628"/>
    <x v="2"/>
  </r>
  <r>
    <n v="515"/>
    <n v="174"/>
    <x v="8"/>
    <x v="52"/>
    <n v="301"/>
    <n v="4"/>
    <n v="1204"/>
    <x v="320"/>
    <x v="6"/>
    <n v="210"/>
    <n v="271.18181818181819"/>
    <n v="0.10995641971169956"/>
    <n v="243.3"/>
    <n v="0.23715577476366612"/>
    <d v="2022-02-10T00:00:00"/>
    <n v="780"/>
    <x v="0"/>
  </r>
  <r>
    <n v="516"/>
    <n v="240"/>
    <x v="3"/>
    <x v="3"/>
    <n v="156"/>
    <n v="4"/>
    <n v="624"/>
    <x v="321"/>
    <x v="15"/>
    <n v="67"/>
    <n v="265.47674418604652"/>
    <n v="-0.41237790723139589"/>
    <n v="236.27586206896552"/>
    <n v="-0.33975481611208413"/>
    <d v="2022-06-19T00:00:00"/>
    <n v="586"/>
    <x v="0"/>
  </r>
  <r>
    <n v="517"/>
    <n v="299"/>
    <x v="8"/>
    <x v="14"/>
    <n v="141"/>
    <n v="4"/>
    <n v="564"/>
    <x v="322"/>
    <x v="10"/>
    <n v="125"/>
    <n v="271.18181818181819"/>
    <n v="-0.48005363727790817"/>
    <n v="260.15789473684208"/>
    <n v="-0.45802144446692283"/>
    <d v="2022-05-20T00:00:00"/>
    <n v="568"/>
    <x v="2"/>
  </r>
  <r>
    <n v="518"/>
    <n v="481"/>
    <x v="14"/>
    <x v="22"/>
    <n v="463"/>
    <n v="2"/>
    <n v="926"/>
    <x v="97"/>
    <x v="14"/>
    <n v="213"/>
    <n v="273.72549019607845"/>
    <n v="0.69147564469914036"/>
    <n v="280.23809523809524"/>
    <n v="0.65216652506372141"/>
    <d v="2022-06-21T00:00:00"/>
    <n v="438"/>
    <x v="0"/>
  </r>
  <r>
    <n v="519"/>
    <n v="213"/>
    <x v="0"/>
    <x v="0"/>
    <n v="432"/>
    <n v="3"/>
    <n v="1296"/>
    <x v="41"/>
    <x v="13"/>
    <n v="254"/>
    <n v="252.76271186440678"/>
    <n v="0.70911285455642736"/>
    <n v="240.5"/>
    <n v="0.79625779625779636"/>
    <d v="2022-10-28T00:00:00"/>
    <n v="334"/>
    <x v="1"/>
  </r>
  <r>
    <n v="520"/>
    <n v="484"/>
    <x v="2"/>
    <x v="31"/>
    <n v="238"/>
    <n v="2"/>
    <n v="476"/>
    <x v="323"/>
    <x v="6"/>
    <n v="252"/>
    <n v="283.468085106383"/>
    <n v="-0.16039930946483527"/>
    <n v="323.07692307692309"/>
    <n v="-0.26333333333333342"/>
    <d v="2022-03-23T00:00:00"/>
    <n v="721"/>
    <x v="5"/>
  </r>
  <r>
    <n v="521"/>
    <n v="479"/>
    <x v="4"/>
    <x v="56"/>
    <n v="131"/>
    <n v="5"/>
    <n v="655"/>
    <x v="324"/>
    <x v="4"/>
    <n v="164"/>
    <n v="250.48780487804879"/>
    <n v="-0.47702044790652387"/>
    <n v="247.66666666666666"/>
    <n v="-0.47106325706594887"/>
    <d v="2022-04-27T00:00:00"/>
    <n v="287"/>
    <x v="5"/>
  </r>
  <r>
    <n v="522"/>
    <n v="159"/>
    <x v="18"/>
    <x v="61"/>
    <n v="225"/>
    <n v="1"/>
    <n v="225"/>
    <x v="325"/>
    <x v="13"/>
    <n v="258"/>
    <n v="255.11627906976744"/>
    <n v="-0.11804922515952598"/>
    <n v="274.28571428571428"/>
    <n v="-0.1796875"/>
    <d v="2022-06-05T00:00:00"/>
    <n v="299"/>
    <x v="3"/>
  </r>
  <r>
    <n v="523"/>
    <n v="110"/>
    <x v="3"/>
    <x v="16"/>
    <n v="279"/>
    <n v="1"/>
    <n v="279"/>
    <x v="326"/>
    <x v="10"/>
    <n v="290"/>
    <n v="265.47674418604652"/>
    <n v="5.0939512066926484E-2"/>
    <n v="276.67567567567568"/>
    <n v="8.4008987007913039E-3"/>
    <d v="2022-08-04T00:00:00"/>
    <n v="534"/>
    <x v="5"/>
  </r>
  <r>
    <n v="524"/>
    <n v="224"/>
    <x v="14"/>
    <x v="22"/>
    <n v="161"/>
    <n v="2"/>
    <n v="322"/>
    <x v="327"/>
    <x v="10"/>
    <n v="336"/>
    <n v="273.72549019607845"/>
    <n v="-0.41181948424068771"/>
    <n v="280.23809523809524"/>
    <n v="-0.4254885301614274"/>
    <d v="2022-10-22T00:00:00"/>
    <n v="321"/>
    <x v="0"/>
  </r>
  <r>
    <n v="525"/>
    <n v="126"/>
    <x v="0"/>
    <x v="45"/>
    <n v="267"/>
    <n v="1"/>
    <n v="267"/>
    <x v="63"/>
    <x v="16"/>
    <n v="437"/>
    <n v="252.76271186440678"/>
    <n v="5.6326694830014068E-2"/>
    <n v="293.41176470588238"/>
    <n v="-9.0016038492381822E-2"/>
    <d v="2022-01-15T00:00:00"/>
    <n v="413"/>
    <x v="0"/>
  </r>
  <r>
    <n v="526"/>
    <n v="344"/>
    <x v="5"/>
    <x v="32"/>
    <n v="110"/>
    <n v="4"/>
    <n v="440"/>
    <x v="328"/>
    <x v="17"/>
    <n v="294"/>
    <n v="268.60344827586209"/>
    <n v="-0.59047435650555236"/>
    <n v="254.18181818181819"/>
    <n v="-0.56723891273247495"/>
    <d v="2022-11-14T00:00:00"/>
    <n v="405"/>
    <x v="3"/>
  </r>
  <r>
    <n v="527"/>
    <n v="447"/>
    <x v="9"/>
    <x v="33"/>
    <n v="316"/>
    <n v="1"/>
    <n v="316"/>
    <x v="329"/>
    <x v="9"/>
    <n v="297"/>
    <n v="263.25423728813558"/>
    <n v="0.20036054596961117"/>
    <n v="248.5"/>
    <n v="0.27162977867203209"/>
    <d v="2022-04-15T00:00:00"/>
    <n v="455"/>
    <x v="3"/>
  </r>
  <r>
    <n v="528"/>
    <n v="450"/>
    <x v="16"/>
    <x v="24"/>
    <n v="228"/>
    <n v="4"/>
    <n v="912"/>
    <x v="164"/>
    <x v="7"/>
    <n v="27"/>
    <n v="300.31818181818181"/>
    <n v="-0.24080520659906157"/>
    <n v="281.73333333333335"/>
    <n v="-0.19072408897302418"/>
    <d v="2022-01-25T00:00:00"/>
    <n v="607"/>
    <x v="3"/>
  </r>
  <r>
    <n v="529"/>
    <n v="60"/>
    <x v="7"/>
    <x v="7"/>
    <n v="100"/>
    <n v="1"/>
    <n v="100"/>
    <x v="330"/>
    <x v="19"/>
    <n v="102"/>
    <n v="249.02380952380952"/>
    <n v="-0.59843197246390667"/>
    <n v="276.21052631578948"/>
    <n v="-0.63795731707317072"/>
    <d v="2022-06-11T00:00:00"/>
    <n v="674"/>
    <x v="0"/>
  </r>
  <r>
    <n v="530"/>
    <n v="42"/>
    <x v="13"/>
    <x v="34"/>
    <n v="332"/>
    <n v="2"/>
    <n v="664"/>
    <x v="316"/>
    <x v="0"/>
    <n v="323"/>
    <n v="258.375"/>
    <n v="0.28495403967102084"/>
    <n v="181.57142857142858"/>
    <n v="0.82848151062155773"/>
    <d v="2022-09-17T00:00:00"/>
    <n v="480"/>
    <x v="4"/>
  </r>
  <r>
    <n v="531"/>
    <n v="267"/>
    <x v="4"/>
    <x v="75"/>
    <n v="65"/>
    <n v="2"/>
    <n v="130"/>
    <x v="213"/>
    <x v="17"/>
    <n v="53"/>
    <n v="250.48780487804879"/>
    <n v="-0.740506329113924"/>
    <n v="208"/>
    <n v="-0.6875"/>
    <d v="2022-02-01T00:00:00"/>
    <n v="549"/>
    <x v="6"/>
  </r>
  <r>
    <n v="532"/>
    <n v="161"/>
    <x v="15"/>
    <x v="23"/>
    <n v="489"/>
    <n v="5"/>
    <n v="2445"/>
    <x v="39"/>
    <x v="5"/>
    <n v="143"/>
    <n v="294.95238095238096"/>
    <n v="0.65789473684210531"/>
    <n v="318.81818181818181"/>
    <n v="0.53378956372968345"/>
    <d v="2022-02-09T00:00:00"/>
    <n v="516"/>
    <x v="2"/>
  </r>
  <r>
    <n v="533"/>
    <n v="83"/>
    <x v="5"/>
    <x v="32"/>
    <n v="315"/>
    <n v="2"/>
    <n v="630"/>
    <x v="150"/>
    <x v="8"/>
    <n v="135"/>
    <n v="268.60344827586209"/>
    <n v="0.17273252455228172"/>
    <n v="254.18181818181819"/>
    <n v="0.23927038626609431"/>
    <d v="2022-02-10T00:00:00"/>
    <n v="767"/>
    <x v="5"/>
  </r>
  <r>
    <n v="534"/>
    <n v="315"/>
    <x v="9"/>
    <x v="43"/>
    <n v="348"/>
    <n v="2"/>
    <n v="696"/>
    <x v="331"/>
    <x v="4"/>
    <n v="402"/>
    <n v="263.25423728813558"/>
    <n v="0.32191604429564769"/>
    <n v="287.10000000000002"/>
    <n v="0.21212121212121193"/>
    <d v="2022-06-30T00:00:00"/>
    <n v="260"/>
    <x v="0"/>
  </r>
  <r>
    <n v="535"/>
    <n v="121"/>
    <x v="14"/>
    <x v="22"/>
    <n v="77"/>
    <n v="1"/>
    <n v="77"/>
    <x v="332"/>
    <x v="3"/>
    <n v="279"/>
    <n v="273.72549019607845"/>
    <n v="-0.71869627507163325"/>
    <n v="280.23809523809524"/>
    <n v="-0.72523364485981312"/>
    <d v="2022-08-13T00:00:00"/>
    <n v="261"/>
    <x v="0"/>
  </r>
  <r>
    <n v="536"/>
    <n v="371"/>
    <x v="0"/>
    <x v="45"/>
    <n v="62"/>
    <n v="5"/>
    <n v="310"/>
    <x v="333"/>
    <x v="2"/>
    <n v="385"/>
    <n v="252.76271186440678"/>
    <n v="-0.75471065513310531"/>
    <n v="293.41176470588238"/>
    <n v="-0.78869286287089013"/>
    <d v="2022-07-11T00:00:00"/>
    <n v="577"/>
    <x v="3"/>
  </r>
  <r>
    <n v="537"/>
    <n v="169"/>
    <x v="12"/>
    <x v="65"/>
    <n v="429"/>
    <n v="2"/>
    <n v="858"/>
    <x v="148"/>
    <x v="18"/>
    <n v="326"/>
    <n v="274.16279069767444"/>
    <n v="0.56476376282975638"/>
    <n v="258.30769230769232"/>
    <n v="0.66081000595592609"/>
    <d v="2022-04-04T00:00:00"/>
    <n v="634"/>
    <x v="5"/>
  </r>
  <r>
    <n v="538"/>
    <n v="433"/>
    <x v="6"/>
    <x v="6"/>
    <n v="115"/>
    <n v="4"/>
    <n v="460"/>
    <x v="334"/>
    <x v="17"/>
    <n v="138"/>
    <n v="258.5128205128205"/>
    <n v="-0.55514778813727439"/>
    <n v="260.64705882352939"/>
    <n v="-0.55879034078086209"/>
    <d v="2022-06-11T00:00:00"/>
    <n v="480"/>
    <x v="3"/>
  </r>
  <r>
    <n v="539"/>
    <n v="43"/>
    <x v="2"/>
    <x v="31"/>
    <n v="158"/>
    <n v="5"/>
    <n v="790"/>
    <x v="330"/>
    <x v="8"/>
    <n v="271"/>
    <n v="283.468085106383"/>
    <n v="-0.44261802897245373"/>
    <n v="323.07692307692309"/>
    <n v="-0.51095238095238105"/>
    <d v="2022-11-27T00:00:00"/>
    <n v="505"/>
    <x v="1"/>
  </r>
  <r>
    <n v="540"/>
    <n v="453"/>
    <x v="3"/>
    <x v="19"/>
    <n v="318"/>
    <n v="4"/>
    <n v="1272"/>
    <x v="335"/>
    <x v="8"/>
    <n v="408"/>
    <n v="265.47674418604652"/>
    <n v="0.19784503525907748"/>
    <n v="329.27272727272725"/>
    <n v="-3.4235229155162861E-2"/>
    <d v="2022-10-23T00:00:00"/>
    <n v="498"/>
    <x v="2"/>
  </r>
  <r>
    <n v="541"/>
    <n v="403"/>
    <x v="8"/>
    <x v="52"/>
    <n v="184"/>
    <n v="5"/>
    <n v="920"/>
    <x v="336"/>
    <x v="3"/>
    <n v="444"/>
    <n v="271.18181818181819"/>
    <n v="-0.32148843446195108"/>
    <n v="243.3"/>
    <n v="-0.24373201808466916"/>
    <d v="2022-05-07T00:00:00"/>
    <n v="690"/>
    <x v="2"/>
  </r>
  <r>
    <n v="542"/>
    <n v="248"/>
    <x v="17"/>
    <x v="66"/>
    <n v="497"/>
    <n v="2"/>
    <n v="994"/>
    <x v="137"/>
    <x v="9"/>
    <n v="116"/>
    <n v="267.85483870967744"/>
    <n v="0.85548262780755091"/>
    <n v="273.625"/>
    <n v="0.81635449977158525"/>
    <d v="2022-03-23T00:00:00"/>
    <n v="408"/>
    <x v="2"/>
  </r>
  <r>
    <n v="543"/>
    <n v="492"/>
    <x v="6"/>
    <x v="54"/>
    <n v="469"/>
    <n v="4"/>
    <n v="1876"/>
    <x v="337"/>
    <x v="2"/>
    <n v="38"/>
    <n v="258.5128205128205"/>
    <n v="0.81422336837928988"/>
    <n v="292.66666666666669"/>
    <n v="0.60250569476081983"/>
    <d v="2022-09-15T00:00:00"/>
    <n v="567"/>
    <x v="4"/>
  </r>
  <r>
    <n v="544"/>
    <n v="428"/>
    <x v="17"/>
    <x v="35"/>
    <n v="263"/>
    <n v="4"/>
    <n v="1052"/>
    <x v="258"/>
    <x v="14"/>
    <n v="136"/>
    <n v="267.85483870967744"/>
    <n v="-1.8124887095803066E-2"/>
    <n v="250.25925925925927"/>
    <n v="5.0910167233979564E-2"/>
    <d v="2022-10-26T00:00:00"/>
    <n v="525"/>
    <x v="3"/>
  </r>
  <r>
    <n v="545"/>
    <n v="91"/>
    <x v="11"/>
    <x v="47"/>
    <n v="335"/>
    <n v="2"/>
    <n v="670"/>
    <x v="338"/>
    <x v="15"/>
    <n v="310"/>
    <n v="262.63492063492066"/>
    <n v="0.27553487247673147"/>
    <n v="271"/>
    <n v="0.23616236162361615"/>
    <d v="2022-09-03T00:00:00"/>
    <n v="379"/>
    <x v="4"/>
  </r>
  <r>
    <n v="546"/>
    <n v="122"/>
    <x v="12"/>
    <x v="50"/>
    <n v="309"/>
    <n v="3"/>
    <n v="927"/>
    <x v="339"/>
    <x v="11"/>
    <n v="263"/>
    <n v="274.16279069767444"/>
    <n v="0.12706760539485962"/>
    <n v="280.66666666666669"/>
    <n v="0.10095011876484561"/>
    <d v="2022-02-20T00:00:00"/>
    <n v="461"/>
    <x v="4"/>
  </r>
  <r>
    <n v="547"/>
    <n v="444"/>
    <x v="9"/>
    <x v="33"/>
    <n v="59"/>
    <n v="2"/>
    <n v="118"/>
    <x v="340"/>
    <x v="19"/>
    <n v="381"/>
    <n v="263.25423728813558"/>
    <n v="-0.77588204996137011"/>
    <n v="248.5"/>
    <n v="-0.76257545271629779"/>
    <d v="2022-06-02T00:00:00"/>
    <n v="549"/>
    <x v="0"/>
  </r>
  <r>
    <n v="548"/>
    <n v="334"/>
    <x v="15"/>
    <x v="41"/>
    <n v="459"/>
    <n v="5"/>
    <n v="2295"/>
    <x v="341"/>
    <x v="0"/>
    <n v="167"/>
    <n v="294.95238095238096"/>
    <n v="0.55618340329350979"/>
    <n v="274.77777777777777"/>
    <n v="0.67044076021027088"/>
    <d v="2022-01-02T00:00:00"/>
    <n v="583"/>
    <x v="0"/>
  </r>
  <r>
    <n v="549"/>
    <n v="431"/>
    <x v="4"/>
    <x v="56"/>
    <n v="149"/>
    <n v="5"/>
    <n v="745"/>
    <x v="305"/>
    <x v="15"/>
    <n v="12"/>
    <n v="250.48780487804879"/>
    <n v="-0.40516066212268742"/>
    <n v="247.66666666666666"/>
    <n v="-0.39838492597577391"/>
    <d v="2022-10-08T00:00:00"/>
    <n v="429"/>
    <x v="1"/>
  </r>
  <r>
    <n v="550"/>
    <n v="62"/>
    <x v="6"/>
    <x v="60"/>
    <n v="88"/>
    <n v="1"/>
    <n v="88"/>
    <x v="342"/>
    <x v="6"/>
    <n v="44"/>
    <n v="258.5128205128205"/>
    <n v="-0.65959135092243604"/>
    <n v="289.88888888888891"/>
    <n v="-0.69643541586814872"/>
    <d v="2022-05-20T00:00:00"/>
    <n v="249"/>
    <x v="1"/>
  </r>
  <r>
    <n v="551"/>
    <n v="458"/>
    <x v="3"/>
    <x v="3"/>
    <n v="79"/>
    <n v="2"/>
    <n v="158"/>
    <x v="343"/>
    <x v="14"/>
    <n v="133"/>
    <n v="265.47674418604652"/>
    <n v="-0.70242214532871972"/>
    <n v="236.27586206896552"/>
    <n v="-0.66564506713368354"/>
    <d v="2022-01-27T00:00:00"/>
    <n v="435"/>
    <x v="0"/>
  </r>
  <r>
    <n v="552"/>
    <n v="119"/>
    <x v="2"/>
    <x v="31"/>
    <n v="369"/>
    <n v="2"/>
    <n v="738"/>
    <x v="175"/>
    <x v="12"/>
    <n v="21"/>
    <n v="283.468085106383"/>
    <n v="0.30173384372888989"/>
    <n v="323.07692307692309"/>
    <n v="0.14214285714285713"/>
    <d v="2022-11-16T00:00:00"/>
    <n v="224"/>
    <x v="1"/>
  </r>
  <r>
    <n v="553"/>
    <n v="388"/>
    <x v="6"/>
    <x v="6"/>
    <n v="107"/>
    <n v="1"/>
    <n v="107"/>
    <x v="344"/>
    <x v="4"/>
    <n v="179"/>
    <n v="258.5128205128205"/>
    <n v="-0.5860940289625074"/>
    <n v="260.64705882352939"/>
    <n v="-0.58948318663958466"/>
    <d v="2022-09-29T00:00:00"/>
    <n v="304"/>
    <x v="2"/>
  </r>
  <r>
    <n v="554"/>
    <n v="303"/>
    <x v="12"/>
    <x v="65"/>
    <n v="258"/>
    <n v="4"/>
    <n v="1032"/>
    <x v="185"/>
    <x v="10"/>
    <n v="300"/>
    <n v="274.16279069767444"/>
    <n v="-5.89532615149716E-2"/>
    <n v="258.30769230769232"/>
    <n v="-1.1911852293031711E-3"/>
    <d v="2022-09-20T00:00:00"/>
    <n v="252"/>
    <x v="3"/>
  </r>
  <r>
    <n v="555"/>
    <n v="160"/>
    <x v="18"/>
    <x v="34"/>
    <n v="400"/>
    <n v="3"/>
    <n v="1200"/>
    <x v="345"/>
    <x v="19"/>
    <n v="134"/>
    <n v="255.11627906976744"/>
    <n v="0.56791248860528709"/>
    <n v="250.30769230769232"/>
    <n v="0.59803318992009835"/>
    <d v="2022-07-11T00:00:00"/>
    <n v="428"/>
    <x v="5"/>
  </r>
  <r>
    <n v="556"/>
    <n v="66"/>
    <x v="7"/>
    <x v="39"/>
    <n v="230"/>
    <n v="2"/>
    <n v="460"/>
    <x v="289"/>
    <x v="13"/>
    <n v="391"/>
    <n v="249.02380952380952"/>
    <n v="-7.639353666698534E-2"/>
    <n v="222.2"/>
    <n v="3.5103510351035094E-2"/>
    <d v="2022-04-24T00:00:00"/>
    <n v="399"/>
    <x v="4"/>
  </r>
  <r>
    <n v="557"/>
    <n v="125"/>
    <x v="13"/>
    <x v="61"/>
    <n v="187"/>
    <n v="5"/>
    <n v="935"/>
    <x v="22"/>
    <x v="15"/>
    <n v="54"/>
    <n v="258.375"/>
    <n v="-0.27624576681180457"/>
    <n v="187"/>
    <n v="0"/>
    <d v="2022-10-13T00:00:00"/>
    <n v="180"/>
    <x v="1"/>
  </r>
  <r>
    <n v="558"/>
    <n v="280"/>
    <x v="11"/>
    <x v="21"/>
    <n v="234"/>
    <n v="2"/>
    <n v="468"/>
    <x v="346"/>
    <x v="4"/>
    <n v="19"/>
    <n v="262.63492063492066"/>
    <n v="-0.10902937265804435"/>
    <n v="238.72222222222223"/>
    <n v="-1.9781242727484272E-2"/>
    <d v="2022-12-07T00:00:00"/>
    <n v="186"/>
    <x v="2"/>
  </r>
  <r>
    <n v="559"/>
    <n v="309"/>
    <x v="17"/>
    <x v="27"/>
    <n v="368"/>
    <n v="3"/>
    <n v="1104"/>
    <x v="111"/>
    <x v="7"/>
    <n v="340"/>
    <n v="267.85483870967744"/>
    <n v="0.37387848497621468"/>
    <n v="288.23809523809524"/>
    <n v="0.27672228646951913"/>
    <d v="2022-12-01T00:00:00"/>
    <n v="64"/>
    <x v="2"/>
  </r>
  <r>
    <n v="560"/>
    <n v="317"/>
    <x v="5"/>
    <x v="5"/>
    <n v="267"/>
    <n v="3"/>
    <n v="801"/>
    <x v="193"/>
    <x v="18"/>
    <n v="71"/>
    <n v="268.60344827586209"/>
    <n v="-5.9695744271135442E-3"/>
    <n v="281.96875"/>
    <n v="-5.3086556577634947E-2"/>
    <d v="2022-07-20T00:00:00"/>
    <n v="634"/>
    <x v="3"/>
  </r>
  <r>
    <n v="561"/>
    <n v="260"/>
    <x v="1"/>
    <x v="13"/>
    <n v="370"/>
    <n v="5"/>
    <n v="1850"/>
    <x v="347"/>
    <x v="10"/>
    <n v="102"/>
    <n v="264.8679245283019"/>
    <n v="0.39692263855250021"/>
    <n v="320.84615384615387"/>
    <n v="0.15320067130184589"/>
    <d v="2022-06-11T00:00:00"/>
    <n v="235"/>
    <x v="0"/>
  </r>
  <r>
    <n v="562"/>
    <n v="448"/>
    <x v="9"/>
    <x v="9"/>
    <n v="170"/>
    <n v="1"/>
    <n v="170"/>
    <x v="263"/>
    <x v="18"/>
    <n v="43"/>
    <n v="263.25423728813558"/>
    <n v="-0.35423641514293069"/>
    <n v="257.78260869565219"/>
    <n v="-0.34052960026986001"/>
    <d v="2022-12-17T00:00:00"/>
    <n v="163"/>
    <x v="6"/>
  </r>
  <r>
    <n v="563"/>
    <n v="158"/>
    <x v="0"/>
    <x v="11"/>
    <n v="71"/>
    <n v="2"/>
    <n v="142"/>
    <x v="137"/>
    <x v="5"/>
    <n v="29"/>
    <n v="252.76271186440678"/>
    <n v="-0.71910413732984646"/>
    <n v="240.26666666666668"/>
    <n v="-0.7044950055493896"/>
    <d v="2022-05-23T00:00:00"/>
    <n v="347"/>
    <x v="2"/>
  </r>
  <r>
    <n v="564"/>
    <n v="274"/>
    <x v="15"/>
    <x v="23"/>
    <n v="472"/>
    <n v="3"/>
    <n v="1416"/>
    <x v="306"/>
    <x v="1"/>
    <n v="272"/>
    <n v="294.95238095238096"/>
    <n v="0.60025831449790124"/>
    <n v="318.81818181818181"/>
    <n v="0.48046763615625898"/>
    <d v="2022-04-17T00:00:00"/>
    <n v="740"/>
    <x v="4"/>
  </r>
  <r>
    <n v="565"/>
    <n v="471"/>
    <x v="4"/>
    <x v="4"/>
    <n v="294"/>
    <n v="2"/>
    <n v="588"/>
    <x v="348"/>
    <x v="3"/>
    <n v="370"/>
    <n v="250.48780487804879"/>
    <n v="0.17370983446932819"/>
    <n v="159.19999999999999"/>
    <n v="0.8467336683417086"/>
    <d v="2022-06-14T00:00:00"/>
    <n v="386"/>
    <x v="4"/>
  </r>
  <r>
    <n v="566"/>
    <n v="398"/>
    <x v="5"/>
    <x v="5"/>
    <n v="65"/>
    <n v="4"/>
    <n v="260"/>
    <x v="349"/>
    <x v="7"/>
    <n v="165"/>
    <n v="268.60344827586209"/>
    <n v="-0.75800757429873555"/>
    <n v="281.96875"/>
    <n v="-0.7694780006649673"/>
    <d v="2022-02-07T00:00:00"/>
    <n v="456"/>
    <x v="4"/>
  </r>
  <r>
    <n v="567"/>
    <n v="395"/>
    <x v="1"/>
    <x v="64"/>
    <n v="454"/>
    <n v="5"/>
    <n v="2270"/>
    <x v="350"/>
    <x v="4"/>
    <n v="147"/>
    <n v="264.8679245283019"/>
    <n v="0.71406183216982466"/>
    <n v="236.91666666666666"/>
    <n v="0.91628561378825202"/>
    <d v="2022-09-23T00:00:00"/>
    <n v="451"/>
    <x v="5"/>
  </r>
  <r>
    <n v="568"/>
    <n v="424"/>
    <x v="2"/>
    <x v="31"/>
    <n v="472"/>
    <n v="3"/>
    <n v="1416"/>
    <x v="56"/>
    <x v="14"/>
    <n v="181"/>
    <n v="283.468085106383"/>
    <n v="0.66509044509494841"/>
    <n v="323.07692307692309"/>
    <n v="0.46095238095238078"/>
    <d v="2022-01-07T00:00:00"/>
    <n v="855"/>
    <x v="3"/>
  </r>
  <r>
    <n v="569"/>
    <n v="474"/>
    <x v="15"/>
    <x v="23"/>
    <n v="261"/>
    <n v="2"/>
    <n v="522"/>
    <x v="320"/>
    <x v="19"/>
    <n v="88"/>
    <n v="294.95238095238096"/>
    <n v="-0.11511139812721993"/>
    <n v="318.81818181818181"/>
    <n v="-0.18135158254918737"/>
    <d v="2022-03-10T00:00:00"/>
    <n v="752"/>
    <x v="3"/>
  </r>
  <r>
    <n v="570"/>
    <n v="346"/>
    <x v="8"/>
    <x v="8"/>
    <n v="390"/>
    <n v="5"/>
    <n v="1950"/>
    <x v="351"/>
    <x v="12"/>
    <n v="10"/>
    <n v="271.18181818181819"/>
    <n v="0.43814951391216894"/>
    <n v="291.45454545454544"/>
    <n v="0.33811603243917654"/>
    <d v="2022-11-16T00:00:00"/>
    <n v="521"/>
    <x v="3"/>
  </r>
  <r>
    <n v="571"/>
    <n v="132"/>
    <x v="6"/>
    <x v="6"/>
    <n v="497"/>
    <n v="4"/>
    <n v="1988"/>
    <x v="195"/>
    <x v="19"/>
    <n v="364"/>
    <n v="258.5128205128205"/>
    <n v="0.92253521126760574"/>
    <n v="260.64705882352939"/>
    <n v="0.90679304897314394"/>
    <d v="2022-11-18T00:00:00"/>
    <n v="104"/>
    <x v="6"/>
  </r>
  <r>
    <n v="572"/>
    <n v="17"/>
    <x v="7"/>
    <x v="7"/>
    <n v="363"/>
    <n v="4"/>
    <n v="1452"/>
    <x v="352"/>
    <x v="12"/>
    <n v="277"/>
    <n v="249.02380952380952"/>
    <n v="0.45769193995601887"/>
    <n v="276.21052631578948"/>
    <n v="0.31421493902439024"/>
    <d v="2022-07-08T00:00:00"/>
    <n v="441"/>
    <x v="2"/>
  </r>
  <r>
    <n v="573"/>
    <n v="63"/>
    <x v="6"/>
    <x v="60"/>
    <n v="251"/>
    <n v="1"/>
    <n v="251"/>
    <x v="242"/>
    <x v="11"/>
    <n v="214"/>
    <n v="258.5128205128205"/>
    <n v="-2.9061694108311831E-2"/>
    <n v="289.88888888888891"/>
    <n v="-0.13415101571483334"/>
    <d v="2022-02-09T00:00:00"/>
    <n v="486"/>
    <x v="6"/>
  </r>
  <r>
    <n v="574"/>
    <n v="89"/>
    <x v="17"/>
    <x v="27"/>
    <n v="492"/>
    <n v="2"/>
    <n v="984"/>
    <x v="296"/>
    <x v="9"/>
    <n v="402"/>
    <n v="267.85483870967744"/>
    <n v="0.83681580056602622"/>
    <n v="288.23809523809524"/>
    <n v="0.70692218734511814"/>
    <d v="2022-06-30T00:00:00"/>
    <n v="193"/>
    <x v="0"/>
  </r>
  <r>
    <n v="575"/>
    <n v="260"/>
    <x v="1"/>
    <x v="13"/>
    <n v="449"/>
    <n v="1"/>
    <n v="449"/>
    <x v="115"/>
    <x v="16"/>
    <n v="490"/>
    <n v="264.8679245283019"/>
    <n v="0.69518449921641245"/>
    <n v="320.84615384615387"/>
    <n v="0.39942459841764566"/>
    <d v="2022-02-11T00:00:00"/>
    <n v="422"/>
    <x v="5"/>
  </r>
  <r>
    <n v="576"/>
    <n v="27"/>
    <x v="3"/>
    <x v="16"/>
    <n v="193"/>
    <n v="1"/>
    <n v="193"/>
    <x v="353"/>
    <x v="7"/>
    <n v="151"/>
    <n v="265.47674418604652"/>
    <n v="-0.27300600061320135"/>
    <n v="276.67567567567568"/>
    <n v="-0.30243235322848494"/>
    <d v="2022-12-28T00:00:00"/>
    <n v="138"/>
    <x v="1"/>
  </r>
  <r>
    <n v="577"/>
    <n v="221"/>
    <x v="14"/>
    <x v="22"/>
    <n v="406"/>
    <n v="3"/>
    <n v="1218"/>
    <x v="354"/>
    <x v="19"/>
    <n v="409"/>
    <n v="273.72549019607845"/>
    <n v="0.48323782234957013"/>
    <n v="280.23809523809524"/>
    <n v="0.44876805437553102"/>
    <d v="2022-11-04T00:00:00"/>
    <n v="130"/>
    <x v="3"/>
  </r>
  <r>
    <n v="578"/>
    <n v="127"/>
    <x v="4"/>
    <x v="75"/>
    <n v="384"/>
    <n v="2"/>
    <n v="768"/>
    <x v="168"/>
    <x v="11"/>
    <n v="348"/>
    <n v="250.48780487804879"/>
    <n v="0.53300876338851011"/>
    <n v="208"/>
    <n v="0.84615384615384626"/>
    <d v="2022-01-08T00:00:00"/>
    <n v="441"/>
    <x v="3"/>
  </r>
  <r>
    <n v="579"/>
    <n v="464"/>
    <x v="11"/>
    <x v="47"/>
    <n v="356"/>
    <n v="4"/>
    <n v="1424"/>
    <x v="173"/>
    <x v="11"/>
    <n v="255"/>
    <n v="262.63492063492066"/>
    <n v="0.35549377493049672"/>
    <n v="271"/>
    <n v="0.31365313653136528"/>
    <d v="2022-08-20T00:00:00"/>
    <n v="238"/>
    <x v="3"/>
  </r>
  <r>
    <n v="580"/>
    <n v="426"/>
    <x v="2"/>
    <x v="46"/>
    <n v="438"/>
    <n v="1"/>
    <n v="438"/>
    <x v="261"/>
    <x v="2"/>
    <n v="27"/>
    <n v="283.468085106383"/>
    <n v="0.54514748930421075"/>
    <n v="321.63636363636363"/>
    <n v="0.36178631995477684"/>
    <d v="2022-01-25T00:00:00"/>
    <n v="346"/>
    <x v="3"/>
  </r>
  <r>
    <n v="581"/>
    <n v="224"/>
    <x v="14"/>
    <x v="22"/>
    <n v="232"/>
    <n v="5"/>
    <n v="1160"/>
    <x v="274"/>
    <x v="19"/>
    <n v="219"/>
    <n v="273.72549019607845"/>
    <n v="-0.15243553008596"/>
    <n v="280.23809523809524"/>
    <n v="-0.17213254035683945"/>
    <d v="2022-01-24T00:00:00"/>
    <n v="747"/>
    <x v="4"/>
  </r>
  <r>
    <n v="582"/>
    <n v="198"/>
    <x v="10"/>
    <x v="15"/>
    <n v="383"/>
    <n v="2"/>
    <n v="766"/>
    <x v="355"/>
    <x v="5"/>
    <n v="272"/>
    <n v="271.74545454545455"/>
    <n v="0.40940719925063562"/>
    <n v="316.58333333333331"/>
    <n v="0.2097920505396158"/>
    <d v="2022-04-17T00:00:00"/>
    <n v="725"/>
    <x v="4"/>
  </r>
  <r>
    <n v="583"/>
    <n v="233"/>
    <x v="9"/>
    <x v="9"/>
    <n v="419"/>
    <n v="5"/>
    <n v="2095"/>
    <x v="310"/>
    <x v="17"/>
    <n v="388"/>
    <n v="263.25423728813558"/>
    <n v="0.59161730620654129"/>
    <n v="257.78260869565219"/>
    <n v="0.62540057345252142"/>
    <d v="2022-01-20T00:00:00"/>
    <n v="723"/>
    <x v="6"/>
  </r>
  <r>
    <n v="584"/>
    <n v="355"/>
    <x v="7"/>
    <x v="7"/>
    <n v="210"/>
    <n v="1"/>
    <n v="210"/>
    <x v="302"/>
    <x v="6"/>
    <n v="446"/>
    <n v="249.02380952380952"/>
    <n v="-0.15670714217420401"/>
    <n v="276.21052631578948"/>
    <n v="-0.23971036585365857"/>
    <d v="2022-04-20T00:00:00"/>
    <n v="542"/>
    <x v="4"/>
  </r>
  <r>
    <n v="585"/>
    <n v="118"/>
    <x v="0"/>
    <x v="0"/>
    <n v="214"/>
    <n v="2"/>
    <n v="428"/>
    <x v="18"/>
    <x v="6"/>
    <n v="138"/>
    <n v="252.76271186440678"/>
    <n v="-0.15335613223362166"/>
    <n v="240.5"/>
    <n v="-0.11018711018711014"/>
    <d v="2022-06-11T00:00:00"/>
    <n v="335"/>
    <x v="3"/>
  </r>
  <r>
    <n v="586"/>
    <n v="414"/>
    <x v="12"/>
    <x v="18"/>
    <n v="115"/>
    <n v="2"/>
    <n v="230"/>
    <x v="309"/>
    <x v="4"/>
    <n v="402"/>
    <n v="274.16279069767444"/>
    <n v="-0.58054118245822384"/>
    <n v="253.6875"/>
    <n v="-0.54668637595466862"/>
    <d v="2022-06-30T00:00:00"/>
    <n v="352"/>
    <x v="0"/>
  </r>
  <r>
    <n v="587"/>
    <n v="405"/>
    <x v="16"/>
    <x v="51"/>
    <n v="340"/>
    <n v="1"/>
    <n v="340"/>
    <x v="302"/>
    <x v="3"/>
    <n v="351"/>
    <n v="300.31818181818181"/>
    <n v="0.1321325866505223"/>
    <n v="331.16666666666669"/>
    <n v="2.6673376950176131E-2"/>
    <d v="2022-10-29T00:00:00"/>
    <n v="350"/>
    <x v="6"/>
  </r>
  <r>
    <n v="588"/>
    <n v="313"/>
    <x v="17"/>
    <x v="35"/>
    <n v="392"/>
    <n v="5"/>
    <n v="1960"/>
    <x v="73"/>
    <x v="0"/>
    <n v="40"/>
    <n v="267.85483870967744"/>
    <n v="0.46347925573553317"/>
    <n v="250.25925925925927"/>
    <n v="0.56637561047802265"/>
    <d v="2022-10-21T00:00:00"/>
    <n v="254"/>
    <x v="6"/>
  </r>
  <r>
    <n v="589"/>
    <n v="113"/>
    <x v="5"/>
    <x v="28"/>
    <n v="378"/>
    <n v="1"/>
    <n v="378"/>
    <x v="104"/>
    <x v="2"/>
    <n v="19"/>
    <n v="268.60344827586209"/>
    <n v="0.4072790294627382"/>
    <n v="242.81818181818181"/>
    <n v="0.55672032946462013"/>
    <d v="2022-12-07T00:00:00"/>
    <n v="375"/>
    <x v="2"/>
  </r>
  <r>
    <n v="590"/>
    <n v="474"/>
    <x v="15"/>
    <x v="23"/>
    <n v="204"/>
    <n v="2"/>
    <n v="408"/>
    <x v="6"/>
    <x v="15"/>
    <n v="153"/>
    <n v="294.95238095238096"/>
    <n v="-0.30836293186955122"/>
    <n v="318.81818181818181"/>
    <n v="-0.36013686911890508"/>
    <d v="2022-08-29T00:00:00"/>
    <n v="547"/>
    <x v="2"/>
  </r>
  <r>
    <n v="591"/>
    <n v="361"/>
    <x v="10"/>
    <x v="12"/>
    <n v="69"/>
    <n v="1"/>
    <n v="69"/>
    <x v="304"/>
    <x v="19"/>
    <n v="355"/>
    <n v="271.74545454545455"/>
    <n v="-0.74608590927338425"/>
    <n v="212.8125"/>
    <n v="-0.67577092511013215"/>
    <d v="2022-03-11T00:00:00"/>
    <n v="390"/>
    <x v="6"/>
  </r>
  <r>
    <n v="592"/>
    <n v="291"/>
    <x v="6"/>
    <x v="60"/>
    <n v="455"/>
    <n v="5"/>
    <n v="2275"/>
    <x v="213"/>
    <x v="10"/>
    <n v="245"/>
    <n v="258.5128205128205"/>
    <n v="0.76006744693513206"/>
    <n v="289.88888888888891"/>
    <n v="0.56956688386354903"/>
    <d v="2022-05-14T00:00:00"/>
    <n v="447"/>
    <x v="0"/>
  </r>
  <r>
    <n v="593"/>
    <n v="360"/>
    <x v="1"/>
    <x v="64"/>
    <n v="137"/>
    <n v="2"/>
    <n v="274"/>
    <x v="356"/>
    <x v="14"/>
    <n v="80"/>
    <n v="264.8679245283019"/>
    <n v="-0.48276107707650662"/>
    <n v="236.91666666666666"/>
    <n v="-0.42173760112557157"/>
    <d v="2022-03-03T00:00:00"/>
    <n v="695"/>
    <x v="1"/>
  </r>
  <r>
    <n v="594"/>
    <n v="182"/>
    <x v="1"/>
    <x v="13"/>
    <n v="152"/>
    <n v="3"/>
    <n v="456"/>
    <x v="357"/>
    <x v="14"/>
    <n v="466"/>
    <n v="264.8679245283019"/>
    <n v="-0.42612907821627011"/>
    <n v="320.84615384615387"/>
    <n v="-0.5262526971949173"/>
    <d v="2022-07-30T00:00:00"/>
    <n v="281"/>
    <x v="1"/>
  </r>
  <r>
    <n v="595"/>
    <n v="490"/>
    <x v="11"/>
    <x v="47"/>
    <n v="170"/>
    <n v="5"/>
    <n v="850"/>
    <x v="18"/>
    <x v="9"/>
    <n v="317"/>
    <n v="262.63492063492066"/>
    <n v="-0.35271364680285267"/>
    <n v="271"/>
    <n v="-0.37269372693726932"/>
    <d v="2022-07-28T00:00:00"/>
    <n v="288"/>
    <x v="2"/>
  </r>
  <r>
    <n v="596"/>
    <n v="215"/>
    <x v="5"/>
    <x v="5"/>
    <n v="496"/>
    <n v="2"/>
    <n v="992"/>
    <x v="358"/>
    <x v="4"/>
    <n v="342"/>
    <n v="268.60344827586209"/>
    <n v="0.84658835612041838"/>
    <n v="281.96875"/>
    <n v="0.75906017954117266"/>
    <d v="2022-01-09T00:00:00"/>
    <n v="834"/>
    <x v="4"/>
  </r>
  <r>
    <n v="597"/>
    <n v="137"/>
    <x v="12"/>
    <x v="18"/>
    <n v="411"/>
    <n v="1"/>
    <n v="411"/>
    <x v="231"/>
    <x v="19"/>
    <n v="130"/>
    <n v="274.16279069767444"/>
    <n v="0.49910933921452183"/>
    <n v="253.6875"/>
    <n v="0.62010347376201036"/>
    <d v="2022-10-29T00:00:00"/>
    <n v="329"/>
    <x v="4"/>
  </r>
  <r>
    <n v="598"/>
    <n v="75"/>
    <x v="2"/>
    <x v="36"/>
    <n v="240"/>
    <n v="4"/>
    <n v="960"/>
    <x v="359"/>
    <x v="14"/>
    <n v="53"/>
    <n v="283.468085106383"/>
    <n v="-0.15334384147714486"/>
    <n v="249.5"/>
    <n v="-3.8076152304609256E-2"/>
    <d v="2022-02-01T00:00:00"/>
    <n v="555"/>
    <x v="6"/>
  </r>
  <r>
    <n v="599"/>
    <n v="359"/>
    <x v="10"/>
    <x v="15"/>
    <n v="302"/>
    <n v="4"/>
    <n v="1208"/>
    <x v="183"/>
    <x v="14"/>
    <n v="122"/>
    <n v="271.74545454545455"/>
    <n v="0.11133413622373878"/>
    <n v="316.58333333333331"/>
    <n v="-4.6064753882600673E-2"/>
    <d v="2022-05-02T00:00:00"/>
    <n v="512"/>
    <x v="1"/>
  </r>
  <r>
    <n v="600"/>
    <n v="364"/>
    <x v="0"/>
    <x v="45"/>
    <n v="138"/>
    <n v="4"/>
    <n v="552"/>
    <x v="294"/>
    <x v="14"/>
    <n v="199"/>
    <n v="252.76271186440678"/>
    <n v="-0.45403339368336348"/>
    <n v="293.41176470588238"/>
    <n v="-0.52967121090617486"/>
    <d v="2022-06-03T00:00:00"/>
    <n v="541"/>
    <x v="0"/>
  </r>
  <r>
    <n v="601"/>
    <n v="197"/>
    <x v="2"/>
    <x v="2"/>
    <n v="309"/>
    <n v="4"/>
    <n v="1236"/>
    <x v="155"/>
    <x v="7"/>
    <n v="52"/>
    <n v="283.468085106383"/>
    <n v="9.0069804098175998E-2"/>
    <n v="232.44444444444446"/>
    <n v="0.32934990439770551"/>
    <d v="2022-12-22T00:00:00"/>
    <n v="295"/>
    <x v="5"/>
  </r>
  <r>
    <n v="602"/>
    <n v="157"/>
    <x v="11"/>
    <x v="21"/>
    <n v="473"/>
    <n v="5"/>
    <n v="2365"/>
    <x v="139"/>
    <x v="14"/>
    <n v="477"/>
    <n v="262.63492063492066"/>
    <n v="0.80097908860147449"/>
    <n v="238.72222222222223"/>
    <n v="0.98138235978589705"/>
    <d v="2022-06-26T00:00:00"/>
    <n v="274"/>
    <x v="0"/>
  </r>
  <r>
    <n v="603"/>
    <n v="105"/>
    <x v="12"/>
    <x v="50"/>
    <n v="187"/>
    <n v="1"/>
    <n v="187"/>
    <x v="123"/>
    <x v="11"/>
    <n v="24"/>
    <n v="274.16279069767444"/>
    <n v="-0.31792348799728565"/>
    <n v="280.66666666666669"/>
    <n v="-0.333729216152019"/>
    <d v="2022-02-17T00:00:00"/>
    <n v="429"/>
    <x v="0"/>
  </r>
  <r>
    <n v="604"/>
    <n v="479"/>
    <x v="4"/>
    <x v="56"/>
    <n v="314"/>
    <n v="3"/>
    <n v="942"/>
    <x v="360"/>
    <x v="8"/>
    <n v="293"/>
    <n v="250.48780487804879"/>
    <n v="0.25355404089581302"/>
    <n v="247.66666666666666"/>
    <n v="0.26783310901749657"/>
    <d v="2022-01-12T00:00:00"/>
    <n v="856"/>
    <x v="1"/>
  </r>
  <r>
    <n v="605"/>
    <n v="285"/>
    <x v="3"/>
    <x v="16"/>
    <n v="122"/>
    <n v="5"/>
    <n v="610"/>
    <x v="107"/>
    <x v="9"/>
    <n v="447"/>
    <n v="265.47674418604652"/>
    <n v="-0.5404493889886558"/>
    <n v="276.67567567567568"/>
    <n v="-0.55905050307707338"/>
    <d v="2022-12-03T00:00:00"/>
    <n v="61"/>
    <x v="4"/>
  </r>
  <r>
    <n v="606"/>
    <n v="93"/>
    <x v="8"/>
    <x v="8"/>
    <n v="184"/>
    <n v="2"/>
    <n v="368"/>
    <x v="0"/>
    <x v="11"/>
    <n v="163"/>
    <n v="271.18181818181819"/>
    <n v="-0.32148843446195108"/>
    <n v="291.45454545454544"/>
    <n v="-0.36868371802869615"/>
    <d v="2022-01-10T00:00:00"/>
    <n v="616"/>
    <x v="0"/>
  </r>
  <r>
    <n v="607"/>
    <n v="199"/>
    <x v="3"/>
    <x v="3"/>
    <n v="172"/>
    <n v="3"/>
    <n v="516"/>
    <x v="361"/>
    <x v="14"/>
    <n v="421"/>
    <n v="265.47674418604652"/>
    <n v="-0.35210897463974422"/>
    <n v="236.27586206896552"/>
    <n v="-0.27203736135434908"/>
    <d v="2022-02-28T00:00:00"/>
    <n v="603"/>
    <x v="5"/>
  </r>
  <r>
    <n v="608"/>
    <n v="122"/>
    <x v="12"/>
    <x v="50"/>
    <n v="482"/>
    <n v="4"/>
    <n v="1928"/>
    <x v="123"/>
    <x v="15"/>
    <n v="320"/>
    <n v="274.16279069767444"/>
    <n v="0.75807956569683599"/>
    <n v="280.66666666666669"/>
    <n v="0.71733966745843225"/>
    <d v="2022-11-04T00:00:00"/>
    <n v="169"/>
    <x v="1"/>
  </r>
  <r>
    <n v="609"/>
    <n v="415"/>
    <x v="14"/>
    <x v="22"/>
    <n v="350"/>
    <n v="1"/>
    <n v="350"/>
    <x v="362"/>
    <x v="0"/>
    <n v="199"/>
    <n v="273.72549019607845"/>
    <n v="0.27865329512893977"/>
    <n v="280.23809523809524"/>
    <n v="0.24893797790994054"/>
    <d v="2022-06-03T00:00:00"/>
    <n v="643"/>
    <x v="0"/>
  </r>
  <r>
    <n v="610"/>
    <n v="315"/>
    <x v="9"/>
    <x v="43"/>
    <n v="232"/>
    <n v="1"/>
    <n v="232"/>
    <x v="363"/>
    <x v="5"/>
    <n v="247"/>
    <n v="263.25423728813558"/>
    <n v="-0.11872263713623488"/>
    <n v="287.10000000000002"/>
    <n v="-0.19191919191919193"/>
    <d v="2022-07-20T00:00:00"/>
    <n v="167"/>
    <x v="0"/>
  </r>
  <r>
    <n v="611"/>
    <n v="25"/>
    <x v="14"/>
    <x v="58"/>
    <n v="222"/>
    <n v="1"/>
    <n v="222"/>
    <x v="58"/>
    <x v="3"/>
    <n v="364"/>
    <n v="273.72549019607845"/>
    <n v="-0.18896848137535827"/>
    <n v="241.83333333333334"/>
    <n v="-8.2012405237767094E-2"/>
    <d v="2022-11-18T00:00:00"/>
    <n v="362"/>
    <x v="6"/>
  </r>
  <r>
    <n v="612"/>
    <n v="207"/>
    <x v="0"/>
    <x v="68"/>
    <n v="152"/>
    <n v="3"/>
    <n v="456"/>
    <x v="236"/>
    <x v="3"/>
    <n v="173"/>
    <n v="252.76271186440678"/>
    <n v="-0.39864547710051634"/>
    <n v="215.85714285714286"/>
    <n v="-0.29583057577763072"/>
    <d v="2022-04-22T00:00:00"/>
    <n v="549"/>
    <x v="5"/>
  </r>
  <r>
    <n v="613"/>
    <n v="180"/>
    <x v="14"/>
    <x v="58"/>
    <n v="284"/>
    <n v="1"/>
    <n v="284"/>
    <x v="33"/>
    <x v="1"/>
    <n v="485"/>
    <n v="273.72549019607845"/>
    <n v="3.7535816618911033E-2"/>
    <n v="241.83333333333334"/>
    <n v="0.17436250861474845"/>
    <d v="2022-06-11T00:00:00"/>
    <n v="544"/>
    <x v="5"/>
  </r>
  <r>
    <n v="614"/>
    <n v="117"/>
    <x v="3"/>
    <x v="29"/>
    <n v="208"/>
    <n v="3"/>
    <n v="624"/>
    <x v="330"/>
    <x v="0"/>
    <n v="401"/>
    <n v="265.47674418604652"/>
    <n v="-0.21650387630852785"/>
    <n v="235.55555555555554"/>
    <n v="-0.11698113207547167"/>
    <d v="2022-10-22T00:00:00"/>
    <n v="541"/>
    <x v="5"/>
  </r>
  <r>
    <n v="615"/>
    <n v="211"/>
    <x v="4"/>
    <x v="25"/>
    <n v="338"/>
    <n v="4"/>
    <n v="1352"/>
    <x v="249"/>
    <x v="3"/>
    <n v="379"/>
    <n v="250.48780487804879"/>
    <n v="0.3493670886075948"/>
    <n v="303.8235294117647"/>
    <n v="0.11248789932236214"/>
    <d v="2022-01-20T00:00:00"/>
    <n v="646"/>
    <x v="4"/>
  </r>
  <r>
    <n v="616"/>
    <n v="26"/>
    <x v="10"/>
    <x v="12"/>
    <n v="143"/>
    <n v="2"/>
    <n v="286"/>
    <x v="330"/>
    <x v="14"/>
    <n v="183"/>
    <n v="271.74545454545455"/>
    <n v="-0.47377224675498464"/>
    <n v="212.8125"/>
    <n v="-0.32804698972099855"/>
    <d v="2022-12-05T00:00:00"/>
    <n v="497"/>
    <x v="4"/>
  </r>
  <r>
    <n v="617"/>
    <n v="22"/>
    <x v="17"/>
    <x v="35"/>
    <n v="217"/>
    <n v="3"/>
    <n v="651"/>
    <x v="309"/>
    <x v="12"/>
    <n v="37"/>
    <n v="267.85483870967744"/>
    <n v="-0.18985969771782985"/>
    <n v="250.25925925925927"/>
    <n v="-0.13289921562823737"/>
    <d v="2022-06-16T00:00:00"/>
    <n v="366"/>
    <x v="3"/>
  </r>
  <r>
    <n v="618"/>
    <n v="150"/>
    <x v="6"/>
    <x v="6"/>
    <n v="347"/>
    <n v="3"/>
    <n v="1041"/>
    <x v="364"/>
    <x v="2"/>
    <n v="201"/>
    <n v="258.5128205128205"/>
    <n v="0.34229319579448525"/>
    <n v="260.64705882352939"/>
    <n v="0.33130218912209441"/>
    <d v="2022-10-09T00:00:00"/>
    <n v="136"/>
    <x v="4"/>
  </r>
  <r>
    <n v="619"/>
    <n v="268"/>
    <x v="13"/>
    <x v="34"/>
    <n v="55"/>
    <n v="2"/>
    <n v="110"/>
    <x v="302"/>
    <x v="11"/>
    <n v="424"/>
    <n v="258.375"/>
    <n v="-0.78713110788582485"/>
    <n v="181.57142857142858"/>
    <n v="-0.69708890637293464"/>
    <d v="2022-01-24T00:00:00"/>
    <n v="628"/>
    <x v="6"/>
  </r>
  <r>
    <n v="620"/>
    <n v="67"/>
    <x v="9"/>
    <x v="43"/>
    <n v="142"/>
    <n v="4"/>
    <n v="568"/>
    <x v="294"/>
    <x v="0"/>
    <n v="69"/>
    <n v="263.25423728813558"/>
    <n v="-0.46059747617821267"/>
    <n v="287.10000000000002"/>
    <n v="-0.50539881574364331"/>
    <d v="2022-01-26T00:00:00"/>
    <n v="669"/>
    <x v="4"/>
  </r>
  <r>
    <n v="621"/>
    <n v="453"/>
    <x v="3"/>
    <x v="19"/>
    <n v="459"/>
    <n v="1"/>
    <n v="459"/>
    <x v="10"/>
    <x v="7"/>
    <n v="498"/>
    <n v="265.47674418604652"/>
    <n v="0.72896500372300821"/>
    <n v="329.27272727272725"/>
    <n v="0.39398122584207629"/>
    <d v="2022-06-09T00:00:00"/>
    <n v="415"/>
    <x v="3"/>
  </r>
  <r>
    <n v="622"/>
    <n v="191"/>
    <x v="19"/>
    <x v="40"/>
    <n v="58"/>
    <n v="1"/>
    <n v="58"/>
    <x v="57"/>
    <x v="11"/>
    <n v="237"/>
    <n v="286.92307692307691"/>
    <n v="-0.79785522788203755"/>
    <n v="273.58333333333331"/>
    <n v="-0.78799878160219317"/>
    <d v="2022-11-21T00:00:00"/>
    <n v="95"/>
    <x v="2"/>
  </r>
  <r>
    <n v="623"/>
    <n v="49"/>
    <x v="13"/>
    <x v="30"/>
    <n v="465"/>
    <n v="2"/>
    <n v="930"/>
    <x v="365"/>
    <x v="2"/>
    <n v="365"/>
    <n v="258.375"/>
    <n v="0.79970972423802622"/>
    <n v="317.85714285714283"/>
    <n v="0.46292134831460685"/>
    <d v="2022-10-07T00:00:00"/>
    <n v="309"/>
    <x v="1"/>
  </r>
  <r>
    <n v="624"/>
    <n v="313"/>
    <x v="17"/>
    <x v="35"/>
    <n v="152"/>
    <n v="1"/>
    <n v="152"/>
    <x v="366"/>
    <x v="8"/>
    <n v="127"/>
    <n v="267.85483870967744"/>
    <n v="-0.43252845185765043"/>
    <n v="250.25925925925927"/>
    <n v="-0.39262986532484834"/>
    <d v="2022-12-19T00:00:00"/>
    <n v="100"/>
    <x v="3"/>
  </r>
  <r>
    <n v="625"/>
    <n v="245"/>
    <x v="0"/>
    <x v="0"/>
    <n v="144"/>
    <n v="4"/>
    <n v="576"/>
    <x v="292"/>
    <x v="15"/>
    <n v="314"/>
    <n v="252.76271186440678"/>
    <n v="-0.43029571514785758"/>
    <n v="240.5"/>
    <n v="-0.40124740124740121"/>
    <d v="2022-12-04T00:00:00"/>
    <n v="307"/>
    <x v="2"/>
  </r>
  <r>
    <n v="626"/>
    <n v="194"/>
    <x v="1"/>
    <x v="69"/>
    <n v="478"/>
    <n v="3"/>
    <n v="1434"/>
    <x v="111"/>
    <x v="8"/>
    <n v="403"/>
    <n v="264.8679245283019"/>
    <n v="0.80467303034620308"/>
    <n v="273.7"/>
    <n v="0.74643770551698951"/>
    <d v="2022-02-02T00:00:00"/>
    <n v="366"/>
    <x v="2"/>
  </r>
  <r>
    <n v="627"/>
    <n v="154"/>
    <x v="4"/>
    <x v="4"/>
    <n v="75"/>
    <n v="1"/>
    <n v="75"/>
    <x v="336"/>
    <x v="6"/>
    <n v="255"/>
    <n v="250.48780487804879"/>
    <n v="-0.70058422590068159"/>
    <n v="159.19999999999999"/>
    <n v="-0.52889447236180898"/>
    <d v="2022-08-20T00:00:00"/>
    <n v="585"/>
    <x v="3"/>
  </r>
  <r>
    <n v="628"/>
    <n v="462"/>
    <x v="13"/>
    <x v="20"/>
    <n v="147"/>
    <n v="5"/>
    <n v="735"/>
    <x v="367"/>
    <x v="15"/>
    <n v="229"/>
    <n v="258.375"/>
    <n v="-0.43105950653120462"/>
    <n v="269.70588235294116"/>
    <n v="-0.45496183206106866"/>
    <d v="2022-07-24T00:00:00"/>
    <n v="347"/>
    <x v="1"/>
  </r>
  <r>
    <n v="629"/>
    <n v="310"/>
    <x v="3"/>
    <x v="16"/>
    <n v="404"/>
    <n v="4"/>
    <n v="1616"/>
    <x v="173"/>
    <x v="3"/>
    <n v="179"/>
    <n v="265.47674418604652"/>
    <n v="0.52179054793920554"/>
    <n v="276.67567567567568"/>
    <n v="0.46019341603985531"/>
    <d v="2022-09-29T00:00:00"/>
    <n v="198"/>
    <x v="2"/>
  </r>
  <r>
    <n v="630"/>
    <n v="422"/>
    <x v="7"/>
    <x v="59"/>
    <n v="361"/>
    <n v="1"/>
    <n v="361"/>
    <x v="114"/>
    <x v="7"/>
    <n v="277"/>
    <n v="249.02380952380952"/>
    <n v="0.4496605794052968"/>
    <n v="256.89999999999998"/>
    <n v="0.40521603736862599"/>
    <d v="2022-07-08T00:00:00"/>
    <n v="611"/>
    <x v="2"/>
  </r>
  <r>
    <n v="631"/>
    <n v="453"/>
    <x v="3"/>
    <x v="19"/>
    <n v="404"/>
    <n v="5"/>
    <n v="2020"/>
    <x v="177"/>
    <x v="0"/>
    <n v="460"/>
    <n v="265.47674418604652"/>
    <n v="0.52179054793920554"/>
    <n v="329.27272727272725"/>
    <n v="0.22694643843180562"/>
    <d v="2022-09-17T00:00:00"/>
    <n v="287"/>
    <x v="5"/>
  </r>
  <r>
    <n v="632"/>
    <n v="337"/>
    <x v="3"/>
    <x v="16"/>
    <n v="132"/>
    <n v="3"/>
    <n v="396"/>
    <x v="308"/>
    <x v="18"/>
    <n v="434"/>
    <n v="265.47674418604652"/>
    <n v="-0.50278130611887351"/>
    <n v="276.67567567567568"/>
    <n v="-0.52290710168994825"/>
    <d v="2022-06-18T00:00:00"/>
    <n v="273"/>
    <x v="3"/>
  </r>
  <r>
    <n v="633"/>
    <n v="258"/>
    <x v="6"/>
    <x v="26"/>
    <n v="333"/>
    <n v="4"/>
    <n v="1332"/>
    <x v="180"/>
    <x v="3"/>
    <n v="62"/>
    <n v="258.5128205128205"/>
    <n v="0.28813727435032743"/>
    <n v="216.4"/>
    <n v="0.53881700554528655"/>
    <d v="2022-04-20T00:00:00"/>
    <n v="347"/>
    <x v="5"/>
  </r>
  <r>
    <n v="634"/>
    <n v="111"/>
    <x v="0"/>
    <x v="11"/>
    <n v="420"/>
    <n v="1"/>
    <n v="420"/>
    <x v="368"/>
    <x v="1"/>
    <n v="13"/>
    <n v="252.76271186440678"/>
    <n v="0.66163749748541534"/>
    <n v="240.26666666666668"/>
    <n v="0.74805771365149831"/>
    <d v="2022-06-12T00:00:00"/>
    <n v="571"/>
    <x v="2"/>
  </r>
  <r>
    <n v="635"/>
    <n v="4"/>
    <x v="13"/>
    <x v="20"/>
    <n v="151"/>
    <n v="4"/>
    <n v="604"/>
    <x v="369"/>
    <x v="10"/>
    <n v="116"/>
    <n v="258.375"/>
    <n v="-0.41557813255926468"/>
    <n v="269.70588235294116"/>
    <n v="-0.44013086150490732"/>
    <d v="2022-03-23T00:00:00"/>
    <n v="643"/>
    <x v="2"/>
  </r>
  <r>
    <n v="636"/>
    <n v="266"/>
    <x v="6"/>
    <x v="6"/>
    <n v="141"/>
    <n v="5"/>
    <n v="705"/>
    <x v="25"/>
    <x v="3"/>
    <n v="50"/>
    <n v="258.5128205128205"/>
    <n v="-0.45457250545526673"/>
    <n v="260.64705882352939"/>
    <n v="-0.45903859174001349"/>
    <d v="2022-01-15T00:00:00"/>
    <n v="598"/>
    <x v="0"/>
  </r>
  <r>
    <n v="637"/>
    <n v="143"/>
    <x v="0"/>
    <x v="68"/>
    <n v="339"/>
    <n v="1"/>
    <n v="339"/>
    <x v="102"/>
    <x v="3"/>
    <n v="197"/>
    <n v="252.76271186440678"/>
    <n v="0.34117883725608533"/>
    <n v="215.85714285714286"/>
    <n v="0.57048312375909993"/>
    <d v="2022-08-12T00:00:00"/>
    <n v="228"/>
    <x v="3"/>
  </r>
  <r>
    <n v="638"/>
    <n v="475"/>
    <x v="16"/>
    <x v="57"/>
    <n v="206"/>
    <n v="3"/>
    <n v="618"/>
    <x v="86"/>
    <x v="11"/>
    <n v="243"/>
    <n v="300.31818181818181"/>
    <n v="-0.31406084455880123"/>
    <n v="316.60000000000002"/>
    <n v="-0.34933670246367665"/>
    <d v="2022-04-30T00:00:00"/>
    <n v="743"/>
    <x v="5"/>
  </r>
  <r>
    <n v="639"/>
    <n v="52"/>
    <x v="1"/>
    <x v="1"/>
    <n v="105"/>
    <n v="2"/>
    <n v="210"/>
    <x v="250"/>
    <x v="0"/>
    <n v="275"/>
    <n v="264.8679245283019"/>
    <n v="-0.60357600797834454"/>
    <n v="238.16666666666666"/>
    <n v="-0.55913226032190333"/>
    <d v="2022-03-31T00:00:00"/>
    <n v="581"/>
    <x v="4"/>
  </r>
  <r>
    <n v="640"/>
    <n v="47"/>
    <x v="10"/>
    <x v="37"/>
    <n v="356"/>
    <n v="3"/>
    <n v="1068"/>
    <x v="370"/>
    <x v="7"/>
    <n v="45"/>
    <n v="271.74545454545455"/>
    <n v="0.31004951157500327"/>
    <n v="272.35294117647061"/>
    <n v="0.30712742980561547"/>
    <d v="2022-04-11T00:00:00"/>
    <n v="626"/>
    <x v="0"/>
  </r>
  <r>
    <n v="641"/>
    <n v="122"/>
    <x v="12"/>
    <x v="50"/>
    <n v="240"/>
    <n v="1"/>
    <n v="240"/>
    <x v="205"/>
    <x v="1"/>
    <n v="419"/>
    <n v="274.16279069767444"/>
    <n v="-0.12460768513020615"/>
    <n v="280.66666666666669"/>
    <n v="-0.14489311163895491"/>
    <d v="2022-11-04T00:00:00"/>
    <n v="92"/>
    <x v="4"/>
  </r>
  <r>
    <n v="642"/>
    <n v="422"/>
    <x v="7"/>
    <x v="59"/>
    <n v="290"/>
    <n v="5"/>
    <n v="1450"/>
    <x v="257"/>
    <x v="4"/>
    <n v="125"/>
    <n v="249.02380952380952"/>
    <n v="0.16454727985467055"/>
    <n v="256.89999999999998"/>
    <n v="0.12884390813546132"/>
    <d v="2022-05-20T00:00:00"/>
    <n v="591"/>
    <x v="2"/>
  </r>
  <r>
    <n v="643"/>
    <n v="479"/>
    <x v="4"/>
    <x v="56"/>
    <n v="405"/>
    <n v="4"/>
    <n v="1620"/>
    <x v="74"/>
    <x v="11"/>
    <n v="242"/>
    <n v="250.48780487804879"/>
    <n v="0.61684518013631928"/>
    <n v="247.66666666666666"/>
    <n v="0.63526244952893673"/>
    <d v="2022-07-05T00:00:00"/>
    <n v="555"/>
    <x v="5"/>
  </r>
  <r>
    <n v="644"/>
    <n v="99"/>
    <x v="4"/>
    <x v="75"/>
    <n v="281"/>
    <n v="5"/>
    <n v="1405"/>
    <x v="184"/>
    <x v="7"/>
    <n v="329"/>
    <n v="250.48780487804879"/>
    <n v="0.12181110029211295"/>
    <n v="208"/>
    <n v="0.35096153846153855"/>
    <d v="2022-04-02T00:00:00"/>
    <n v="486"/>
    <x v="1"/>
  </r>
  <r>
    <n v="645"/>
    <n v="272"/>
    <x v="18"/>
    <x v="72"/>
    <n v="207"/>
    <n v="5"/>
    <n v="1035"/>
    <x v="289"/>
    <x v="19"/>
    <n v="42"/>
    <n v="255.11627906976744"/>
    <n v="-0.18860528714676394"/>
    <n v="252.09090909090909"/>
    <n v="-0.1788676523620627"/>
    <d v="2022-08-10T00:00:00"/>
    <n v="291"/>
    <x v="4"/>
  </r>
  <r>
    <n v="646"/>
    <n v="493"/>
    <x v="4"/>
    <x v="25"/>
    <n v="378"/>
    <n v="2"/>
    <n v="756"/>
    <x v="371"/>
    <x v="14"/>
    <n v="229"/>
    <n v="250.48780487804879"/>
    <n v="0.50905550146056466"/>
    <n v="303.8235294117647"/>
    <n v="0.24414327202323327"/>
    <d v="2022-07-24T00:00:00"/>
    <n v="558"/>
    <x v="1"/>
  </r>
  <r>
    <n v="647"/>
    <n v="360"/>
    <x v="1"/>
    <x v="64"/>
    <n v="120"/>
    <n v="2"/>
    <n v="240"/>
    <x v="111"/>
    <x v="19"/>
    <n v="306"/>
    <n v="264.8679245283019"/>
    <n v="-0.54694400911810803"/>
    <n v="236.91666666666666"/>
    <n v="-0.49349278930706997"/>
    <d v="2022-11-07T00:00:00"/>
    <n v="88"/>
    <x v="3"/>
  </r>
  <r>
    <n v="648"/>
    <n v="215"/>
    <x v="5"/>
    <x v="5"/>
    <n v="440"/>
    <n v="2"/>
    <n v="880"/>
    <x v="34"/>
    <x v="10"/>
    <n v="292"/>
    <n v="268.60344827586209"/>
    <n v="0.63810257397779058"/>
    <n v="281.96875"/>
    <n v="0.56045661088329823"/>
    <d v="2022-02-16T00:00:00"/>
    <n v="773"/>
    <x v="5"/>
  </r>
  <r>
    <n v="649"/>
    <n v="292"/>
    <x v="19"/>
    <x v="42"/>
    <n v="327"/>
    <n v="5"/>
    <n v="1635"/>
    <x v="123"/>
    <x v="12"/>
    <n v="275"/>
    <n v="286.92307692307691"/>
    <n v="0.13967828418230566"/>
    <n v="312.66666666666669"/>
    <n v="4.5842217484008518E-2"/>
    <d v="2022-03-31T00:00:00"/>
    <n v="387"/>
    <x v="4"/>
  </r>
  <r>
    <n v="650"/>
    <n v="307"/>
    <x v="11"/>
    <x v="17"/>
    <n v="407"/>
    <n v="1"/>
    <n v="407"/>
    <x v="342"/>
    <x v="12"/>
    <n v="103"/>
    <n v="262.63492063492066"/>
    <n v="0.54967968088964092"/>
    <n v="311.33333333333331"/>
    <n v="0.30728051391862965"/>
    <d v="2022-08-14T00:00:00"/>
    <n v="163"/>
    <x v="0"/>
  </r>
  <r>
    <n v="651"/>
    <n v="473"/>
    <x v="16"/>
    <x v="24"/>
    <n v="343"/>
    <n v="5"/>
    <n v="1715"/>
    <x v="372"/>
    <x v="3"/>
    <n v="460"/>
    <n v="300.31818181818181"/>
    <n v="0.14212199182685037"/>
    <n v="281.73333333333335"/>
    <n v="0.21746332229058196"/>
    <d v="2022-09-17T00:00:00"/>
    <n v="265"/>
    <x v="5"/>
  </r>
  <r>
    <n v="652"/>
    <n v="112"/>
    <x v="15"/>
    <x v="53"/>
    <n v="237"/>
    <n v="3"/>
    <n v="711"/>
    <x v="82"/>
    <x v="17"/>
    <n v="342"/>
    <n v="294.95238095238096"/>
    <n v="-0.19648046496609628"/>
    <n v="322.54545454545456"/>
    <n v="-0.26521984216459982"/>
    <d v="2022-01-09T00:00:00"/>
    <n v="509"/>
    <x v="4"/>
  </r>
  <r>
    <n v="653"/>
    <n v="131"/>
    <x v="5"/>
    <x v="32"/>
    <n v="116"/>
    <n v="5"/>
    <n v="580"/>
    <x v="238"/>
    <x v="1"/>
    <n v="246"/>
    <n v="268.60344827586209"/>
    <n v="-0.568136594133128"/>
    <n v="254.18181818181819"/>
    <n v="-0.54363376251788265"/>
    <d v="2022-09-01T00:00:00"/>
    <n v="379"/>
    <x v="0"/>
  </r>
  <r>
    <n v="654"/>
    <n v="230"/>
    <x v="5"/>
    <x v="5"/>
    <n v="453"/>
    <n v="3"/>
    <n v="1359"/>
    <x v="371"/>
    <x v="19"/>
    <n v="175"/>
    <n v="268.60344827586209"/>
    <n v="0.68650105911804338"/>
    <n v="281.96875"/>
    <n v="0.60656101075030477"/>
    <d v="2022-01-04T00:00:00"/>
    <n v="759"/>
    <x v="2"/>
  </r>
  <r>
    <n v="655"/>
    <n v="39"/>
    <x v="11"/>
    <x v="47"/>
    <n v="375"/>
    <n v="2"/>
    <n v="750"/>
    <x v="148"/>
    <x v="14"/>
    <n v="366"/>
    <n v="262.63492063492066"/>
    <n v="0.4278375438172366"/>
    <n v="271"/>
    <n v="0.38376383763837629"/>
    <d v="2022-09-23T00:00:00"/>
    <n v="462"/>
    <x v="0"/>
  </r>
  <r>
    <n v="656"/>
    <n v="481"/>
    <x v="14"/>
    <x v="22"/>
    <n v="374"/>
    <n v="5"/>
    <n v="1870"/>
    <x v="26"/>
    <x v="14"/>
    <n v="254"/>
    <n v="273.72549019607845"/>
    <n v="0.36633237822349551"/>
    <n v="280.23809523809524"/>
    <n v="0.33457943925233646"/>
    <d v="2022-10-28T00:00:00"/>
    <n v="237"/>
    <x v="1"/>
  </r>
  <r>
    <n v="657"/>
    <n v="438"/>
    <x v="7"/>
    <x v="59"/>
    <n v="81"/>
    <n v="4"/>
    <n v="324"/>
    <x v="79"/>
    <x v="16"/>
    <n v="79"/>
    <n v="249.02380952380952"/>
    <n v="-0.67472989769576441"/>
    <n v="256.89999999999998"/>
    <n v="-0.68470221876216431"/>
    <d v="2022-06-04T00:00:00"/>
    <n v="556"/>
    <x v="4"/>
  </r>
  <r>
    <n v="658"/>
    <n v="316"/>
    <x v="3"/>
    <x v="3"/>
    <n v="428"/>
    <n v="3"/>
    <n v="1284"/>
    <x v="44"/>
    <x v="4"/>
    <n v="70"/>
    <n v="265.47674418604652"/>
    <n v="0.61219394682668304"/>
    <n v="236.27586206896552"/>
    <n v="0.8114419147694103"/>
    <d v="2022-01-30T00:00:00"/>
    <n v="796"/>
    <x v="3"/>
  </r>
  <r>
    <n v="659"/>
    <n v="174"/>
    <x v="8"/>
    <x v="52"/>
    <n v="456"/>
    <n v="3"/>
    <n v="1368"/>
    <x v="181"/>
    <x v="15"/>
    <n v="76"/>
    <n v="271.18181818181819"/>
    <n v="0.68152866242038224"/>
    <n v="243.3"/>
    <n v="0.87422934648581996"/>
    <d v="2022-01-14T00:00:00"/>
    <n v="707"/>
    <x v="1"/>
  </r>
  <r>
    <n v="660"/>
    <n v="228"/>
    <x v="13"/>
    <x v="34"/>
    <n v="247"/>
    <n v="4"/>
    <n v="988"/>
    <x v="373"/>
    <x v="11"/>
    <n v="147"/>
    <n v="258.375"/>
    <n v="-4.4025157232704393E-2"/>
    <n v="181.57142857142858"/>
    <n v="0.36034618410700237"/>
    <d v="2022-09-23T00:00:00"/>
    <n v="588"/>
    <x v="5"/>
  </r>
  <r>
    <n v="661"/>
    <n v="269"/>
    <x v="0"/>
    <x v="45"/>
    <n v="455"/>
    <n v="5"/>
    <n v="2275"/>
    <x v="42"/>
    <x v="3"/>
    <n v="345"/>
    <n v="252.76271186440678"/>
    <n v="0.80010728894253336"/>
    <n v="293.41176470588238"/>
    <n v="0.55072173215717712"/>
    <d v="2022-05-24T00:00:00"/>
    <n v="399"/>
    <x v="1"/>
  </r>
  <r>
    <n v="662"/>
    <n v="461"/>
    <x v="12"/>
    <x v="76"/>
    <n v="388"/>
    <n v="4"/>
    <n v="1552"/>
    <x v="374"/>
    <x v="13"/>
    <n v="303"/>
    <n v="274.16279069767444"/>
    <n v="0.41521757570616669"/>
    <n v="369.2"/>
    <n v="5.0920910075839654E-2"/>
    <d v="2022-05-08T00:00:00"/>
    <n v="604"/>
    <x v="0"/>
  </r>
  <r>
    <n v="663"/>
    <n v="151"/>
    <x v="15"/>
    <x v="53"/>
    <n v="496"/>
    <n v="3"/>
    <n v="1488"/>
    <x v="345"/>
    <x v="14"/>
    <n v="436"/>
    <n v="294.95238095238096"/>
    <n v="0.68162738133677747"/>
    <n v="322.54545454545456"/>
    <n v="0.53776775648252539"/>
    <d v="2022-05-02T00:00:00"/>
    <n v="498"/>
    <x v="2"/>
  </r>
  <r>
    <n v="664"/>
    <n v="386"/>
    <x v="18"/>
    <x v="67"/>
    <n v="295"/>
    <n v="3"/>
    <n v="885"/>
    <x v="40"/>
    <x v="11"/>
    <n v="25"/>
    <n v="255.11627906976744"/>
    <n v="0.15633546034639934"/>
    <n v="251.91666666666666"/>
    <n v="0.17102216341382737"/>
    <d v="2022-01-21T00:00:00"/>
    <n v="612"/>
    <x v="4"/>
  </r>
  <r>
    <n v="665"/>
    <n v="452"/>
    <x v="12"/>
    <x v="18"/>
    <n v="226"/>
    <n v="4"/>
    <n v="904"/>
    <x v="135"/>
    <x v="19"/>
    <n v="33"/>
    <n v="274.16279069767444"/>
    <n v="-0.17567223683094413"/>
    <n v="253.6875"/>
    <n v="-0.10914018231091405"/>
    <d v="2022-06-18T00:00:00"/>
    <n v="423"/>
    <x v="2"/>
  </r>
  <r>
    <n v="666"/>
    <n v="37"/>
    <x v="1"/>
    <x v="1"/>
    <n v="411"/>
    <n v="5"/>
    <n v="2055"/>
    <x v="375"/>
    <x v="13"/>
    <n v="7"/>
    <n v="264.8679245283019"/>
    <n v="0.55171676877048004"/>
    <n v="238.16666666666666"/>
    <n v="0.7256822953114066"/>
    <d v="2022-11-28T00:00:00"/>
    <n v="247"/>
    <x v="2"/>
  </r>
  <r>
    <n v="667"/>
    <n v="27"/>
    <x v="3"/>
    <x v="16"/>
    <n v="301"/>
    <n v="1"/>
    <n v="301"/>
    <x v="286"/>
    <x v="14"/>
    <n v="494"/>
    <n v="265.47674418604652"/>
    <n v="0.13380929438044764"/>
    <n v="276.67567567567568"/>
    <n v="8.7916381752466632E-2"/>
    <d v="2022-06-26T00:00:00"/>
    <n v="193"/>
    <x v="1"/>
  </r>
  <r>
    <n v="668"/>
    <n v="435"/>
    <x v="10"/>
    <x v="37"/>
    <n v="452"/>
    <n v="4"/>
    <n v="1808"/>
    <x v="83"/>
    <x v="5"/>
    <n v="420"/>
    <n v="271.74545454545455"/>
    <n v="0.66332128997725137"/>
    <n v="272.35294117647061"/>
    <n v="0.65961123110151165"/>
    <d v="2022-05-17T00:00:00"/>
    <n v="229"/>
    <x v="3"/>
  </r>
  <r>
    <n v="669"/>
    <n v="101"/>
    <x v="8"/>
    <x v="52"/>
    <n v="293"/>
    <n v="1"/>
    <n v="293"/>
    <x v="153"/>
    <x v="14"/>
    <n v="75"/>
    <n v="271.18181818181819"/>
    <n v="8.0455916862219201E-2"/>
    <n v="243.3"/>
    <n v="0.20427455815865181"/>
    <d v="2022-08-23T00:00:00"/>
    <n v="369"/>
    <x v="3"/>
  </r>
  <r>
    <n v="670"/>
    <n v="423"/>
    <x v="14"/>
    <x v="22"/>
    <n v="382"/>
    <n v="2"/>
    <n v="764"/>
    <x v="141"/>
    <x v="8"/>
    <n v="83"/>
    <n v="273.72549019607845"/>
    <n v="0.39555873925501417"/>
    <n v="280.23809523809524"/>
    <n v="0.3631265930331351"/>
    <d v="2022-06-27T00:00:00"/>
    <n v="544"/>
    <x v="4"/>
  </r>
  <r>
    <n v="671"/>
    <n v="411"/>
    <x v="16"/>
    <x v="24"/>
    <n v="158"/>
    <n v="3"/>
    <n v="474"/>
    <x v="124"/>
    <x v="8"/>
    <n v="109"/>
    <n v="300.31818181818181"/>
    <n v="-0.47389132738005146"/>
    <n v="281.73333333333335"/>
    <n v="-0.43918599148130621"/>
    <d v="2022-06-20T00:00:00"/>
    <n v="338"/>
    <x v="3"/>
  </r>
  <r>
    <n v="672"/>
    <n v="381"/>
    <x v="6"/>
    <x v="54"/>
    <n v="296"/>
    <n v="4"/>
    <n v="1184"/>
    <x v="136"/>
    <x v="12"/>
    <n v="465"/>
    <n v="258.5128205128205"/>
    <n v="0.14501091053362436"/>
    <n v="292.66666666666669"/>
    <n v="1.1389521640090994E-2"/>
    <d v="2022-04-20T00:00:00"/>
    <n v="435"/>
    <x v="0"/>
  </r>
  <r>
    <n v="673"/>
    <n v="400"/>
    <x v="15"/>
    <x v="53"/>
    <n v="345"/>
    <n v="2"/>
    <n v="690"/>
    <x v="376"/>
    <x v="14"/>
    <n v="18"/>
    <n v="294.95238095238096"/>
    <n v="0.16968033580884723"/>
    <n v="322.54545454545456"/>
    <n v="6.9616685456595162E-2"/>
    <d v="2022-01-17T00:00:00"/>
    <n v="565"/>
    <x v="3"/>
  </r>
  <r>
    <n v="674"/>
    <n v="389"/>
    <x v="8"/>
    <x v="52"/>
    <n v="155"/>
    <n v="4"/>
    <n v="620"/>
    <x v="145"/>
    <x v="19"/>
    <n v="376"/>
    <n v="271.18181818181819"/>
    <n v="-0.42842775729131743"/>
    <n v="243.3"/>
    <n v="-0.36292642827784627"/>
    <d v="2022-06-18T00:00:00"/>
    <n v="682"/>
    <x v="1"/>
  </r>
  <r>
    <n v="675"/>
    <n v="227"/>
    <x v="3"/>
    <x v="19"/>
    <n v="300"/>
    <n v="4"/>
    <n v="1200"/>
    <x v="140"/>
    <x v="8"/>
    <n v="88"/>
    <n v="265.47674418604652"/>
    <n v="0.13004248609346947"/>
    <n v="329.27272727272725"/>
    <n v="-8.8901159580342282E-2"/>
    <d v="2022-03-10T00:00:00"/>
    <n v="361"/>
    <x v="3"/>
  </r>
  <r>
    <n v="676"/>
    <n v="243"/>
    <x v="13"/>
    <x v="20"/>
    <n v="371"/>
    <n v="3"/>
    <n v="1113"/>
    <x v="138"/>
    <x v="1"/>
    <n v="352"/>
    <n v="258.375"/>
    <n v="0.4358974358974359"/>
    <n v="269.70588235294116"/>
    <n v="0.3755725190839696"/>
    <d v="2022-01-12T00:00:00"/>
    <n v="508"/>
    <x v="5"/>
  </r>
  <r>
    <n v="677"/>
    <n v="187"/>
    <x v="3"/>
    <x v="16"/>
    <n v="273"/>
    <n v="3"/>
    <n v="819"/>
    <x v="15"/>
    <x v="16"/>
    <n v="452"/>
    <n v="265.47674418604652"/>
    <n v="2.8338662345057219E-2"/>
    <n v="276.67567567567568"/>
    <n v="-1.3285142131483796E-2"/>
    <d v="2022-07-27T00:00:00"/>
    <n v="211"/>
    <x v="5"/>
  </r>
  <r>
    <n v="678"/>
    <n v="441"/>
    <x v="8"/>
    <x v="14"/>
    <n v="147"/>
    <n v="3"/>
    <n v="441"/>
    <x v="39"/>
    <x v="9"/>
    <n v="449"/>
    <n v="271.18181818181819"/>
    <n v="-0.4579282601407979"/>
    <n v="260.15789473684208"/>
    <n v="-0.43495852721019623"/>
    <d v="2022-03-25T00:00:00"/>
    <n v="472"/>
    <x v="4"/>
  </r>
  <r>
    <n v="679"/>
    <n v="446"/>
    <x v="14"/>
    <x v="44"/>
    <n v="440"/>
    <n v="5"/>
    <n v="2200"/>
    <x v="11"/>
    <x v="16"/>
    <n v="197"/>
    <n v="273.72549019607845"/>
    <n v="0.60744985673352425"/>
    <n v="320.57142857142856"/>
    <n v="0.37254901960784315"/>
    <d v="2022-08-12T00:00:00"/>
    <n v="609"/>
    <x v="3"/>
  </r>
  <r>
    <n v="680"/>
    <n v="55"/>
    <x v="18"/>
    <x v="61"/>
    <n v="227"/>
    <n v="4"/>
    <n v="908"/>
    <x v="109"/>
    <x v="0"/>
    <n v="70"/>
    <n v="255.11627906976744"/>
    <n v="-0.11020966271649957"/>
    <n v="274.28571428571428"/>
    <n v="-0.1723958333333333"/>
    <d v="2022-01-30T00:00:00"/>
    <n v="747"/>
    <x v="3"/>
  </r>
  <r>
    <n v="681"/>
    <n v="27"/>
    <x v="3"/>
    <x v="16"/>
    <n v="415"/>
    <n v="4"/>
    <n v="1660"/>
    <x v="377"/>
    <x v="17"/>
    <n v="345"/>
    <n v="265.47674418604652"/>
    <n v="0.5632254390959659"/>
    <n v="276.67567567567568"/>
    <n v="0.49995115756569297"/>
    <d v="2022-05-24T00:00:00"/>
    <n v="524"/>
    <x v="1"/>
  </r>
  <r>
    <n v="682"/>
    <n v="110"/>
    <x v="3"/>
    <x v="16"/>
    <n v="84"/>
    <n v="5"/>
    <n v="420"/>
    <x v="119"/>
    <x v="5"/>
    <n v="225"/>
    <n v="265.47674418604652"/>
    <n v="-0.68358810389382851"/>
    <n v="276.67567567567568"/>
    <n v="-0.69639542834814883"/>
    <d v="2022-09-23T00:00:00"/>
    <n v="202"/>
    <x v="1"/>
  </r>
  <r>
    <n v="683"/>
    <n v="196"/>
    <x v="17"/>
    <x v="27"/>
    <n v="196"/>
    <n v="4"/>
    <n v="784"/>
    <x v="378"/>
    <x v="13"/>
    <n v="8"/>
    <n v="267.85483870967744"/>
    <n v="-0.26826037213223342"/>
    <n v="288.23809523809524"/>
    <n v="-0.32000660829340821"/>
    <d v="2022-11-18T00:00:00"/>
    <n v="61"/>
    <x v="1"/>
  </r>
  <r>
    <n v="684"/>
    <n v="271"/>
    <x v="11"/>
    <x v="47"/>
    <n v="123"/>
    <n v="2"/>
    <n v="246"/>
    <x v="252"/>
    <x v="3"/>
    <n v="11"/>
    <n v="262.63492063492066"/>
    <n v="-0.53166928562794635"/>
    <n v="271"/>
    <n v="-0.54612546125461248"/>
    <d v="2022-05-09T00:00:00"/>
    <n v="660"/>
    <x v="4"/>
  </r>
  <r>
    <n v="685"/>
    <n v="189"/>
    <x v="16"/>
    <x v="38"/>
    <n v="356"/>
    <n v="1"/>
    <n v="356"/>
    <x v="137"/>
    <x v="16"/>
    <n v="388"/>
    <n v="300.31818181818181"/>
    <n v="0.18540941425760549"/>
    <n v="264"/>
    <n v="0.3484848484848484"/>
    <d v="2022-01-20T00:00:00"/>
    <n v="470"/>
    <x v="6"/>
  </r>
  <r>
    <n v="686"/>
    <n v="372"/>
    <x v="7"/>
    <x v="39"/>
    <n v="166"/>
    <n v="5"/>
    <n v="830"/>
    <x v="379"/>
    <x v="15"/>
    <n v="40"/>
    <n v="249.02380952380952"/>
    <n v="-0.33339707429008503"/>
    <n v="222.2"/>
    <n v="-0.25292529252925289"/>
    <d v="2022-10-21T00:00:00"/>
    <n v="576"/>
    <x v="6"/>
  </r>
  <r>
    <n v="687"/>
    <n v="205"/>
    <x v="3"/>
    <x v="3"/>
    <n v="156"/>
    <n v="4"/>
    <n v="624"/>
    <x v="360"/>
    <x v="4"/>
    <n v="286"/>
    <n v="265.47674418604652"/>
    <n v="-0.41237790723139589"/>
    <n v="236.27586206896552"/>
    <n v="-0.33975481611208413"/>
    <d v="2022-01-02T00:00:00"/>
    <n v="866"/>
    <x v="4"/>
  </r>
  <r>
    <n v="688"/>
    <n v="187"/>
    <x v="3"/>
    <x v="16"/>
    <n v="496"/>
    <n v="4"/>
    <n v="1984"/>
    <x v="380"/>
    <x v="2"/>
    <n v="448"/>
    <n v="265.47674418604652"/>
    <n v="0.86833691034120264"/>
    <n v="276.67567567567568"/>
    <n v="0.79271270880140676"/>
    <d v="2022-07-28T00:00:00"/>
    <n v="545"/>
    <x v="5"/>
  </r>
  <r>
    <n v="689"/>
    <n v="194"/>
    <x v="1"/>
    <x v="69"/>
    <n v="257"/>
    <n v="5"/>
    <n v="1285"/>
    <x v="381"/>
    <x v="1"/>
    <n v="291"/>
    <n v="264.8679245283019"/>
    <n v="-2.9705086194614649E-2"/>
    <n v="273.7"/>
    <n v="-6.101571063207889E-2"/>
    <d v="2022-05-29T00:00:00"/>
    <n v="412"/>
    <x v="4"/>
  </r>
  <r>
    <n v="690"/>
    <n v="51"/>
    <x v="19"/>
    <x v="42"/>
    <n v="476"/>
    <n v="2"/>
    <n v="952"/>
    <x v="382"/>
    <x v="18"/>
    <n v="480"/>
    <n v="286.92307692307691"/>
    <n v="0.65898123324396796"/>
    <n v="312.66666666666669"/>
    <n v="0.52238805970149249"/>
    <d v="2022-01-07T00:00:00"/>
    <n v="452"/>
    <x v="0"/>
  </r>
  <r>
    <n v="691"/>
    <n v="80"/>
    <x v="17"/>
    <x v="66"/>
    <n v="232"/>
    <n v="2"/>
    <n v="464"/>
    <x v="17"/>
    <x v="8"/>
    <n v="418"/>
    <n v="267.85483870967744"/>
    <n v="-0.1338592159932559"/>
    <n v="273.625"/>
    <n v="-0.15212425765189586"/>
    <d v="2022-05-19T00:00:00"/>
    <n v="416"/>
    <x v="1"/>
  </r>
  <r>
    <n v="692"/>
    <n v="474"/>
    <x v="15"/>
    <x v="23"/>
    <n v="252"/>
    <n v="3"/>
    <n v="756"/>
    <x v="293"/>
    <x v="5"/>
    <n v="470"/>
    <n v="294.95238095238096"/>
    <n v="-0.14562479819179852"/>
    <n v="318.81818181818181"/>
    <n v="-0.20958083832335328"/>
    <d v="2022-05-09T00:00:00"/>
    <n v="735"/>
    <x v="4"/>
  </r>
  <r>
    <n v="693"/>
    <n v="215"/>
    <x v="5"/>
    <x v="5"/>
    <n v="485"/>
    <n v="4"/>
    <n v="1940"/>
    <x v="107"/>
    <x v="1"/>
    <n v="318"/>
    <n v="268.60344827586209"/>
    <n v="0.80563579177097355"/>
    <n v="281.96875"/>
    <n v="0.72004876426909004"/>
    <d v="2022-11-27T00:00:00"/>
    <n v="67"/>
    <x v="0"/>
  </r>
  <r>
    <n v="694"/>
    <n v="36"/>
    <x v="3"/>
    <x v="29"/>
    <n v="150"/>
    <n v="2"/>
    <n v="300"/>
    <x v="211"/>
    <x v="12"/>
    <n v="283"/>
    <n v="265.47674418604652"/>
    <n v="-0.43497875695326527"/>
    <n v="235.55555555555554"/>
    <n v="-0.3632075471698113"/>
    <d v="2022-11-24T00:00:00"/>
    <n v="268"/>
    <x v="4"/>
  </r>
  <r>
    <n v="695"/>
    <n v="400"/>
    <x v="15"/>
    <x v="53"/>
    <n v="474"/>
    <n v="4"/>
    <n v="1896"/>
    <x v="383"/>
    <x v="9"/>
    <n v="191"/>
    <n v="294.95238095238096"/>
    <n v="0.60703907006780744"/>
    <n v="322.54545454545456"/>
    <n v="0.46956031567080037"/>
    <d v="2022-11-01T00:00:00"/>
    <n v="126"/>
    <x v="3"/>
  </r>
  <r>
    <n v="696"/>
    <n v="80"/>
    <x v="17"/>
    <x v="66"/>
    <n v="135"/>
    <n v="2"/>
    <n v="270"/>
    <x v="384"/>
    <x v="9"/>
    <n v="123"/>
    <n v="267.85483870967744"/>
    <n v="-0.49599566447883425"/>
    <n v="273.625"/>
    <n v="-0.50662402923709449"/>
    <d v="2022-02-08T00:00:00"/>
    <n v="696"/>
    <x v="2"/>
  </r>
  <r>
    <n v="697"/>
    <n v="413"/>
    <x v="7"/>
    <x v="7"/>
    <n v="178"/>
    <n v="5"/>
    <n v="890"/>
    <x v="99"/>
    <x v="2"/>
    <n v="380"/>
    <n v="249.02380952380952"/>
    <n v="-0.28520891098575385"/>
    <n v="276.21052631578948"/>
    <n v="-0.35556402439024393"/>
    <d v="2022-01-02T00:00:00"/>
    <n v="532"/>
    <x v="2"/>
  </r>
  <r>
    <n v="698"/>
    <n v="10"/>
    <x v="5"/>
    <x v="5"/>
    <n v="112"/>
    <n v="3"/>
    <n v="336"/>
    <x v="252"/>
    <x v="2"/>
    <n v="442"/>
    <n v="268.60344827586209"/>
    <n v="-0.58302843571474416"/>
    <n v="281.96875"/>
    <n v="-0.60279286268425136"/>
    <d v="2022-07-04T00:00:00"/>
    <n v="604"/>
    <x v="4"/>
  </r>
  <r>
    <n v="699"/>
    <n v="14"/>
    <x v="5"/>
    <x v="49"/>
    <n v="338"/>
    <n v="4"/>
    <n v="1352"/>
    <x v="385"/>
    <x v="5"/>
    <n v="218"/>
    <n v="268.60344827586209"/>
    <n v="0.25836061364657548"/>
    <n v="272.25"/>
    <n v="0.24150596877869601"/>
    <d v="2022-06-09T00:00:00"/>
    <n v="243"/>
    <x v="0"/>
  </r>
  <r>
    <n v="700"/>
    <n v="423"/>
    <x v="14"/>
    <x v="22"/>
    <n v="277"/>
    <n v="5"/>
    <n v="1385"/>
    <x v="376"/>
    <x v="4"/>
    <n v="331"/>
    <n v="273.72549019607845"/>
    <n v="1.1962750716332238E-2"/>
    <n v="280.23809523809524"/>
    <n v="-1.1554800339847127E-2"/>
    <d v="2022-09-09T00:00:00"/>
    <n v="330"/>
    <x v="0"/>
  </r>
  <r>
    <n v="701"/>
    <n v="138"/>
    <x v="11"/>
    <x v="47"/>
    <n v="427"/>
    <n v="5"/>
    <n v="2135"/>
    <x v="279"/>
    <x v="4"/>
    <n v="196"/>
    <n v="262.63492063492066"/>
    <n v="0.62583101655989348"/>
    <n v="271"/>
    <n v="0.57564575645756455"/>
    <d v="2022-10-01T00:00:00"/>
    <n v="310"/>
    <x v="5"/>
  </r>
  <r>
    <n v="702"/>
    <n v="498"/>
    <x v="15"/>
    <x v="41"/>
    <n v="169"/>
    <n v="4"/>
    <n v="676"/>
    <x v="37"/>
    <x v="17"/>
    <n v="36"/>
    <n v="294.95238095238096"/>
    <n v="-0.42702615434291247"/>
    <n v="274.77777777777777"/>
    <n v="-0.38495754144763439"/>
    <d v="2022-05-19T00:00:00"/>
    <n v="429"/>
    <x v="6"/>
  </r>
  <r>
    <n v="703"/>
    <n v="46"/>
    <x v="9"/>
    <x v="55"/>
    <n v="228"/>
    <n v="5"/>
    <n v="1140"/>
    <x v="386"/>
    <x v="3"/>
    <n v="272"/>
    <n v="263.25423728813558"/>
    <n v="-0.13391707442698941"/>
    <n v="293.66666666666669"/>
    <n v="-0.22360953461975031"/>
    <d v="2022-04-17T00:00:00"/>
    <n v="349"/>
    <x v="4"/>
  </r>
  <r>
    <n v="704"/>
    <n v="1"/>
    <x v="18"/>
    <x v="72"/>
    <n v="322"/>
    <n v="2"/>
    <n v="644"/>
    <x v="387"/>
    <x v="15"/>
    <n v="22"/>
    <n v="255.11627906976744"/>
    <n v="0.26216955332725611"/>
    <n v="252.09090909090909"/>
    <n v="0.27731698521456916"/>
    <d v="2022-11-05T00:00:00"/>
    <n v="552"/>
    <x v="1"/>
  </r>
  <r>
    <n v="705"/>
    <n v="478"/>
    <x v="17"/>
    <x v="27"/>
    <n v="342"/>
    <n v="3"/>
    <n v="1026"/>
    <x v="214"/>
    <x v="6"/>
    <n v="360"/>
    <n v="267.85483870967744"/>
    <n v="0.27681098332028653"/>
    <n v="288.23809523809524"/>
    <n v="0.18651908144721618"/>
    <d v="2022-06-16T00:00:00"/>
    <n v="309"/>
    <x v="1"/>
  </r>
  <r>
    <n v="706"/>
    <n v="444"/>
    <x v="9"/>
    <x v="33"/>
    <n v="315"/>
    <n v="4"/>
    <n v="1260"/>
    <x v="146"/>
    <x v="4"/>
    <n v="414"/>
    <n v="263.25423728813558"/>
    <n v="0.19656193664692245"/>
    <n v="248.5"/>
    <n v="0.26760563380281699"/>
    <d v="2022-08-21T00:00:00"/>
    <n v="247"/>
    <x v="1"/>
  </r>
  <r>
    <n v="707"/>
    <n v="110"/>
    <x v="3"/>
    <x v="16"/>
    <n v="473"/>
    <n v="2"/>
    <n v="946"/>
    <x v="273"/>
    <x v="17"/>
    <n v="152"/>
    <n v="265.47674418604652"/>
    <n v="0.78170031974070331"/>
    <n v="276.67567567567568"/>
    <n v="0.7095828856110189"/>
    <d v="2022-08-18T00:00:00"/>
    <n v="582"/>
    <x v="1"/>
  </r>
  <r>
    <n v="708"/>
    <n v="191"/>
    <x v="19"/>
    <x v="40"/>
    <n v="248"/>
    <n v="2"/>
    <n v="496"/>
    <x v="359"/>
    <x v="11"/>
    <n v="177"/>
    <n v="286.92307692307691"/>
    <n v="-0.13565683646112592"/>
    <n v="273.58333333333331"/>
    <n v="-9.3512031678342877E-2"/>
    <d v="2022-10-23T00:00:00"/>
    <n v="291"/>
    <x v="4"/>
  </r>
  <r>
    <n v="709"/>
    <n v="198"/>
    <x v="10"/>
    <x v="15"/>
    <n v="335"/>
    <n v="3"/>
    <n v="1005"/>
    <x v="75"/>
    <x v="10"/>
    <n v="111"/>
    <n v="271.74545454545455"/>
    <n v="0.23277131004951146"/>
    <n v="316.58333333333331"/>
    <n v="5.8173203474598534E-2"/>
    <d v="2022-08-31T00:00:00"/>
    <n v="360"/>
    <x v="0"/>
  </r>
  <r>
    <n v="710"/>
    <n v="93"/>
    <x v="8"/>
    <x v="8"/>
    <n v="343"/>
    <n v="3"/>
    <n v="1029"/>
    <x v="71"/>
    <x v="18"/>
    <n v="281"/>
    <n v="271.18181818181819"/>
    <n v="0.26483405967147156"/>
    <n v="291.45454545454544"/>
    <n v="0.17685589519650668"/>
    <d v="2022-05-30T00:00:00"/>
    <n v="219"/>
    <x v="0"/>
  </r>
  <r>
    <n v="711"/>
    <n v="385"/>
    <x v="3"/>
    <x v="19"/>
    <n v="309"/>
    <n v="1"/>
    <n v="309"/>
    <x v="388"/>
    <x v="6"/>
    <n v="177"/>
    <n v="265.47674418604652"/>
    <n v="0.16394376067627348"/>
    <n v="329.27272727272725"/>
    <n v="-6.1568194367752516E-2"/>
    <d v="2022-10-23T00:00:00"/>
    <n v="243"/>
    <x v="4"/>
  </r>
  <r>
    <n v="712"/>
    <n v="456"/>
    <x v="19"/>
    <x v="40"/>
    <n v="196"/>
    <n v="4"/>
    <n v="784"/>
    <x v="201"/>
    <x v="4"/>
    <n v="446"/>
    <n v="286.92307692307691"/>
    <n v="-0.31689008042895439"/>
    <n v="273.58333333333331"/>
    <n v="-0.28358208955223874"/>
    <d v="2022-04-20T00:00:00"/>
    <n v="335"/>
    <x v="4"/>
  </r>
  <r>
    <n v="713"/>
    <n v="147"/>
    <x v="17"/>
    <x v="35"/>
    <n v="258"/>
    <n v="5"/>
    <n v="1290"/>
    <x v="53"/>
    <x v="3"/>
    <n v="202"/>
    <n v="267.85483870967744"/>
    <n v="-3.6791714337327752E-2"/>
    <n v="250.25925925925927"/>
    <n v="3.0930886488086395E-2"/>
    <d v="2022-07-24T00:00:00"/>
    <n v="590"/>
    <x v="1"/>
  </r>
  <r>
    <n v="714"/>
    <n v="47"/>
    <x v="10"/>
    <x v="37"/>
    <n v="496"/>
    <n v="2"/>
    <n v="992"/>
    <x v="41"/>
    <x v="2"/>
    <n v="140"/>
    <n v="271.74545454545455"/>
    <n v="0.82523752174494835"/>
    <n v="272.35294117647061"/>
    <n v="0.8211663066954642"/>
    <d v="2022-03-07T00:00:00"/>
    <n v="569"/>
    <x v="2"/>
  </r>
  <r>
    <n v="715"/>
    <n v="369"/>
    <x v="15"/>
    <x v="41"/>
    <n v="202"/>
    <n v="5"/>
    <n v="1010"/>
    <x v="388"/>
    <x v="13"/>
    <n v="321"/>
    <n v="294.95238095238096"/>
    <n v="-0.31514368743945753"/>
    <n v="274.77777777777777"/>
    <n v="-0.2648604933279417"/>
    <d v="2022-07-14T00:00:00"/>
    <n v="344"/>
    <x v="4"/>
  </r>
  <r>
    <n v="716"/>
    <n v="296"/>
    <x v="18"/>
    <x v="34"/>
    <n v="155"/>
    <n v="1"/>
    <n v="155"/>
    <x v="6"/>
    <x v="18"/>
    <n v="188"/>
    <n v="255.11627906976744"/>
    <n v="-0.39243391066545119"/>
    <n v="250.30769230769232"/>
    <n v="-0.38076213890596189"/>
    <d v="2022-08-28T00:00:00"/>
    <n v="548"/>
    <x v="4"/>
  </r>
  <r>
    <n v="717"/>
    <n v="448"/>
    <x v="9"/>
    <x v="9"/>
    <n v="72"/>
    <n v="5"/>
    <n v="360"/>
    <x v="190"/>
    <x v="10"/>
    <n v="63"/>
    <n v="263.25423728813558"/>
    <n v="-0.72650012876641767"/>
    <n v="257.78260869565219"/>
    <n v="-0.72069488952605831"/>
    <d v="2022-05-03T00:00:00"/>
    <n v="725"/>
    <x v="3"/>
  </r>
  <r>
    <n v="718"/>
    <n v="38"/>
    <x v="17"/>
    <x v="27"/>
    <n v="191"/>
    <n v="5"/>
    <n v="955"/>
    <x v="383"/>
    <x v="14"/>
    <n v="25"/>
    <n v="267.85483870967744"/>
    <n v="-0.2869271993737581"/>
    <n v="288.23809523809524"/>
    <n v="-0.33735337849000491"/>
    <d v="2022-01-21T00:00:00"/>
    <n v="410"/>
    <x v="4"/>
  </r>
  <r>
    <n v="719"/>
    <n v="272"/>
    <x v="18"/>
    <x v="72"/>
    <n v="362"/>
    <n v="2"/>
    <n v="724"/>
    <x v="115"/>
    <x v="18"/>
    <n v="409"/>
    <n v="255.11627906976744"/>
    <n v="0.41896080218778486"/>
    <n v="252.09090909090909"/>
    <n v="0.43598990263252801"/>
    <d v="2022-11-04T00:00:00"/>
    <n v="156"/>
    <x v="3"/>
  </r>
  <r>
    <n v="720"/>
    <n v="426"/>
    <x v="2"/>
    <x v="46"/>
    <n v="394"/>
    <n v="5"/>
    <n v="1970"/>
    <x v="6"/>
    <x v="15"/>
    <n v="386"/>
    <n v="283.468085106383"/>
    <n v="0.38992719357502059"/>
    <n v="321.63636363636363"/>
    <n v="0.22498586772187679"/>
    <d v="2022-06-22T00:00:00"/>
    <n v="615"/>
    <x v="0"/>
  </r>
  <r>
    <n v="721"/>
    <n v="378"/>
    <x v="5"/>
    <x v="5"/>
    <n v="203"/>
    <n v="4"/>
    <n v="812"/>
    <x v="20"/>
    <x v="8"/>
    <n v="238"/>
    <n v="268.60344827586209"/>
    <n v="-0.24423903973297389"/>
    <n v="281.96875"/>
    <n v="-0.28006206361520558"/>
    <d v="2022-12-14T00:00:00"/>
    <n v="335"/>
    <x v="3"/>
  </r>
  <r>
    <n v="722"/>
    <n v="134"/>
    <x v="6"/>
    <x v="6"/>
    <n v="450"/>
    <n v="5"/>
    <n v="2250"/>
    <x v="353"/>
    <x v="0"/>
    <n v="480"/>
    <n v="258.5128205128205"/>
    <n v="0.74072604641936124"/>
    <n v="260.64705882352939"/>
    <n v="0.72647257955314837"/>
    <d v="2022-01-07T00:00:00"/>
    <n v="493"/>
    <x v="0"/>
  </r>
  <r>
    <n v="723"/>
    <n v="485"/>
    <x v="3"/>
    <x v="3"/>
    <n v="323"/>
    <n v="1"/>
    <n v="323"/>
    <x v="389"/>
    <x v="17"/>
    <n v="157"/>
    <n v="265.47674418604652"/>
    <n v="0.2166790766939688"/>
    <n v="236.27586206896552"/>
    <n v="0.36704611792177455"/>
    <d v="2022-08-10T00:00:00"/>
    <n v="361"/>
    <x v="5"/>
  </r>
  <r>
    <n v="724"/>
    <n v="400"/>
    <x v="15"/>
    <x v="53"/>
    <n v="358"/>
    <n v="4"/>
    <n v="1432"/>
    <x v="130"/>
    <x v="2"/>
    <n v="9"/>
    <n v="294.95238095238096"/>
    <n v="0.21375524701323867"/>
    <n v="322.54545454545456"/>
    <n v="0.10992108229988728"/>
    <d v="2022-12-05T00:00:00"/>
    <n v="203"/>
    <x v="4"/>
  </r>
  <r>
    <n v="725"/>
    <n v="28"/>
    <x v="18"/>
    <x v="61"/>
    <n v="459"/>
    <n v="1"/>
    <n v="459"/>
    <x v="288"/>
    <x v="0"/>
    <n v="63"/>
    <n v="255.11627906976744"/>
    <n v="0.79917958067456696"/>
    <n v="274.28571428571428"/>
    <n v="0.67343750000000013"/>
    <d v="2022-05-03T00:00:00"/>
    <n v="693"/>
    <x v="3"/>
  </r>
  <r>
    <n v="726"/>
    <n v="195"/>
    <x v="16"/>
    <x v="51"/>
    <n v="497"/>
    <n v="5"/>
    <n v="2485"/>
    <x v="10"/>
    <x v="16"/>
    <n v="105"/>
    <n v="300.31818181818181"/>
    <n v="0.65491145754502811"/>
    <n v="331.16666666666669"/>
    <n v="0.50075490689481628"/>
    <d v="2022-12-23T00:00:00"/>
    <n v="218"/>
    <x v="0"/>
  </r>
  <r>
    <n v="727"/>
    <n v="398"/>
    <x v="5"/>
    <x v="5"/>
    <n v="361"/>
    <n v="1"/>
    <n v="361"/>
    <x v="127"/>
    <x v="7"/>
    <n v="40"/>
    <n v="268.60344827586209"/>
    <n v="0.34398870274086901"/>
    <n v="281.96875"/>
    <n v="0.28028371938379704"/>
    <d v="2022-10-21T00:00:00"/>
    <n v="481"/>
    <x v="6"/>
  </r>
  <r>
    <n v="728"/>
    <n v="77"/>
    <x v="3"/>
    <x v="16"/>
    <n v="160"/>
    <n v="2"/>
    <n v="320"/>
    <x v="236"/>
    <x v="11"/>
    <n v="260"/>
    <n v="265.47674418604652"/>
    <n v="-0.39731067408348297"/>
    <n v="276.67567567567568"/>
    <n v="-0.42170557780599782"/>
    <d v="2022-06-17T00:00:00"/>
    <n v="493"/>
    <x v="3"/>
  </r>
  <r>
    <n v="729"/>
    <n v="128"/>
    <x v="10"/>
    <x v="15"/>
    <n v="419"/>
    <n v="5"/>
    <n v="2095"/>
    <x v="224"/>
    <x v="4"/>
    <n v="220"/>
    <n v="271.74545454545455"/>
    <n v="0.54188411615147869"/>
    <n v="316.58333333333331"/>
    <n v="0.32350618583837853"/>
    <d v="2022-01-09T00:00:00"/>
    <n v="373"/>
    <x v="3"/>
  </r>
  <r>
    <n v="730"/>
    <n v="328"/>
    <x v="14"/>
    <x v="58"/>
    <n v="429"/>
    <n v="4"/>
    <n v="1716"/>
    <x v="58"/>
    <x v="7"/>
    <n v="88"/>
    <n v="273.72549019607845"/>
    <n v="0.56726361031518602"/>
    <n v="241.83333333333334"/>
    <n v="0.77394900068917982"/>
    <d v="2022-03-10T00:00:00"/>
    <n v="615"/>
    <x v="3"/>
  </r>
  <r>
    <n v="731"/>
    <n v="455"/>
    <x v="1"/>
    <x v="64"/>
    <n v="72"/>
    <n v="2"/>
    <n v="144"/>
    <x v="246"/>
    <x v="5"/>
    <n v="66"/>
    <n v="264.8679245283019"/>
    <n v="-0.72816640547086475"/>
    <n v="236.91666666666666"/>
    <n v="-0.69609567358424196"/>
    <d v="2022-08-04T00:00:00"/>
    <n v="325"/>
    <x v="2"/>
  </r>
  <r>
    <n v="732"/>
    <n v="371"/>
    <x v="0"/>
    <x v="45"/>
    <n v="97"/>
    <n v="3"/>
    <n v="291"/>
    <x v="390"/>
    <x v="1"/>
    <n v="15"/>
    <n v="252.76271186440678"/>
    <n v="-0.6162408636759874"/>
    <n v="293.41176470588238"/>
    <n v="-0.66940657578187657"/>
    <d v="2022-05-30T00:00:00"/>
    <n v="423"/>
    <x v="3"/>
  </r>
  <r>
    <n v="733"/>
    <n v="486"/>
    <x v="1"/>
    <x v="1"/>
    <n v="57"/>
    <n v="2"/>
    <n v="114"/>
    <x v="287"/>
    <x v="0"/>
    <n v="485"/>
    <n v="264.8679245283019"/>
    <n v="-0.78479840433110137"/>
    <n v="238.16666666666666"/>
    <n v="-0.76067179846046185"/>
    <d v="2022-06-11T00:00:00"/>
    <n v="475"/>
    <x v="5"/>
  </r>
  <r>
    <n v="734"/>
    <n v="359"/>
    <x v="10"/>
    <x v="15"/>
    <n v="126"/>
    <n v="4"/>
    <n v="504"/>
    <x v="391"/>
    <x v="7"/>
    <n v="394"/>
    <n v="271.74545454545455"/>
    <n v="-0.53633079084704938"/>
    <n v="316.58333333333331"/>
    <n v="-0.60200052645433"/>
    <d v="2022-05-27T00:00:00"/>
    <n v="357"/>
    <x v="5"/>
  </r>
  <r>
    <n v="735"/>
    <n v="267"/>
    <x v="4"/>
    <x v="75"/>
    <n v="54"/>
    <n v="2"/>
    <n v="108"/>
    <x v="170"/>
    <x v="15"/>
    <n v="290"/>
    <n v="250.48780487804879"/>
    <n v="-0.78442064264849076"/>
    <n v="208"/>
    <n v="-0.74038461538461542"/>
    <d v="2022-08-04T00:00:00"/>
    <n v="474"/>
    <x v="5"/>
  </r>
  <r>
    <n v="736"/>
    <n v="52"/>
    <x v="1"/>
    <x v="1"/>
    <n v="150"/>
    <n v="4"/>
    <n v="600"/>
    <x v="392"/>
    <x v="3"/>
    <n v="279"/>
    <n v="264.8679245283019"/>
    <n v="-0.43368001139763501"/>
    <n v="238.16666666666666"/>
    <n v="-0.37018894331700491"/>
    <d v="2022-08-13T00:00:00"/>
    <n v="517"/>
    <x v="0"/>
  </r>
  <r>
    <n v="737"/>
    <n v="187"/>
    <x v="3"/>
    <x v="16"/>
    <n v="233"/>
    <n v="4"/>
    <n v="932"/>
    <x v="372"/>
    <x v="9"/>
    <n v="245"/>
    <n v="265.47674418604652"/>
    <n v="-0.12233366913407206"/>
    <n v="276.67567567567568"/>
    <n v="-0.15785874767998442"/>
    <d v="2022-05-14T00:00:00"/>
    <n v="391"/>
    <x v="0"/>
  </r>
  <r>
    <n v="738"/>
    <n v="118"/>
    <x v="0"/>
    <x v="0"/>
    <n v="156"/>
    <n v="5"/>
    <n v="780"/>
    <x v="392"/>
    <x v="13"/>
    <n v="261"/>
    <n v="252.76271186440678"/>
    <n v="-0.38282035807684567"/>
    <n v="240.5"/>
    <n v="-0.35135135135135132"/>
    <d v="2022-10-14T00:00:00"/>
    <n v="455"/>
    <x v="5"/>
  </r>
  <r>
    <n v="739"/>
    <n v="218"/>
    <x v="19"/>
    <x v="42"/>
    <n v="383"/>
    <n v="2"/>
    <n v="766"/>
    <x v="109"/>
    <x v="1"/>
    <n v="9"/>
    <n v="286.92307692307691"/>
    <n v="0.33485254691689015"/>
    <n v="312.66666666666669"/>
    <n v="0.22494669509594867"/>
    <d v="2022-12-05T00:00:00"/>
    <n v="438"/>
    <x v="4"/>
  </r>
  <r>
    <n v="740"/>
    <n v="46"/>
    <x v="9"/>
    <x v="55"/>
    <n v="370"/>
    <n v="5"/>
    <n v="1850"/>
    <x v="393"/>
    <x v="17"/>
    <n v="103"/>
    <n v="263.25423728813558"/>
    <n v="0.40548544939479791"/>
    <n v="293.66666666666669"/>
    <n v="0.25993189557321217"/>
    <d v="2022-08-14T00:00:00"/>
    <n v="247"/>
    <x v="0"/>
  </r>
  <r>
    <n v="741"/>
    <n v="263"/>
    <x v="9"/>
    <x v="55"/>
    <n v="173"/>
    <n v="3"/>
    <n v="519"/>
    <x v="394"/>
    <x v="14"/>
    <n v="142"/>
    <n v="263.25423728813558"/>
    <n v="-0.34284058717486476"/>
    <n v="293.66666666666669"/>
    <n v="-0.41089670828603864"/>
    <d v="2022-05-02T00:00:00"/>
    <n v="707"/>
    <x v="2"/>
  </r>
  <r>
    <n v="742"/>
    <n v="201"/>
    <x v="2"/>
    <x v="36"/>
    <n v="113"/>
    <n v="5"/>
    <n v="565"/>
    <x v="107"/>
    <x v="13"/>
    <n v="470"/>
    <n v="283.468085106383"/>
    <n v="-0.60136605869548898"/>
    <n v="249.5"/>
    <n v="-0.5470941883767535"/>
    <d v="2022-05-09T00:00:00"/>
    <n v="269"/>
    <x v="4"/>
  </r>
  <r>
    <n v="743"/>
    <n v="434"/>
    <x v="11"/>
    <x v="47"/>
    <n v="366"/>
    <n v="4"/>
    <n v="1464"/>
    <x v="229"/>
    <x v="5"/>
    <n v="490"/>
    <n v="262.63492063492066"/>
    <n v="0.39356944276562289"/>
    <n v="271"/>
    <n v="0.35055350553505527"/>
    <d v="2022-02-11T00:00:00"/>
    <n v="504"/>
    <x v="5"/>
  </r>
  <r>
    <n v="744"/>
    <n v="99"/>
    <x v="4"/>
    <x v="75"/>
    <n v="92"/>
    <n v="4"/>
    <n v="368"/>
    <x v="339"/>
    <x v="6"/>
    <n v="255"/>
    <n v="250.48780487804879"/>
    <n v="-0.63271665043816938"/>
    <n v="208"/>
    <n v="-0.55769230769230771"/>
    <d v="2022-08-20T00:00:00"/>
    <n v="280"/>
    <x v="3"/>
  </r>
  <r>
    <n v="745"/>
    <n v="357"/>
    <x v="10"/>
    <x v="37"/>
    <n v="290"/>
    <n v="4"/>
    <n v="1160"/>
    <x v="93"/>
    <x v="5"/>
    <n v="422"/>
    <n v="271.74545454545455"/>
    <n v="6.7175163923457681E-2"/>
    <n v="272.35294117647061"/>
    <n v="6.4794816414686762E-2"/>
    <d v="2022-08-11T00:00:00"/>
    <n v="293"/>
    <x v="3"/>
  </r>
  <r>
    <n v="746"/>
    <n v="337"/>
    <x v="3"/>
    <x v="16"/>
    <n v="453"/>
    <n v="4"/>
    <n v="1812"/>
    <x v="373"/>
    <x v="18"/>
    <n v="115"/>
    <n v="265.47674418604652"/>
    <n v="0.70636415400113872"/>
    <n v="276.67567567567568"/>
    <n v="0.63729608283676864"/>
    <d v="2022-09-28T00:00:00"/>
    <n v="583"/>
    <x v="1"/>
  </r>
  <r>
    <n v="747"/>
    <n v="230"/>
    <x v="5"/>
    <x v="5"/>
    <n v="104"/>
    <n v="4"/>
    <n v="416"/>
    <x v="324"/>
    <x v="4"/>
    <n v="163"/>
    <n v="268.60344827586209"/>
    <n v="-0.61281211887797682"/>
    <n v="281.96875"/>
    <n v="-0.63116480106394768"/>
    <d v="2022-01-10T00:00:00"/>
    <n v="394"/>
    <x v="0"/>
  </r>
  <r>
    <n v="748"/>
    <n v="293"/>
    <x v="17"/>
    <x v="35"/>
    <n v="57"/>
    <n v="5"/>
    <n v="285"/>
    <x v="78"/>
    <x v="18"/>
    <n v="248"/>
    <n v="267.85483870967744"/>
    <n v="-0.78719816944661891"/>
    <n v="250.25925925925927"/>
    <n v="-0.7722361994968181"/>
    <d v="2022-05-13T00:00:00"/>
    <n v="310"/>
    <x v="5"/>
  </r>
  <r>
    <n v="749"/>
    <n v="254"/>
    <x v="1"/>
    <x v="1"/>
    <n v="326"/>
    <n v="1"/>
    <n v="326"/>
    <x v="126"/>
    <x v="2"/>
    <n v="201"/>
    <n v="264.8679245283019"/>
    <n v="0.23080210856247318"/>
    <n v="238.16666666666666"/>
    <n v="0.36878936319104283"/>
    <d v="2022-10-09T00:00:00"/>
    <n v="529"/>
    <x v="4"/>
  </r>
  <r>
    <n v="750"/>
    <n v="248"/>
    <x v="17"/>
    <x v="66"/>
    <n v="176"/>
    <n v="5"/>
    <n v="880"/>
    <x v="76"/>
    <x v="8"/>
    <n v="434"/>
    <n v="267.85483870967744"/>
    <n v="-0.34292768109833205"/>
    <n v="273.625"/>
    <n v="-0.35678391959798994"/>
    <d v="2022-06-18T00:00:00"/>
    <n v="216"/>
    <x v="3"/>
  </r>
  <r>
    <n v="751"/>
    <n v="156"/>
    <x v="12"/>
    <x v="50"/>
    <n v="490"/>
    <n v="1"/>
    <n v="490"/>
    <x v="395"/>
    <x v="9"/>
    <n v="140"/>
    <n v="274.16279069767444"/>
    <n v="0.78725930952582912"/>
    <n v="280.66666666666669"/>
    <n v="0.74584323040380029"/>
    <d v="2022-03-07T00:00:00"/>
    <n v="610"/>
    <x v="2"/>
  </r>
  <r>
    <n v="752"/>
    <n v="370"/>
    <x v="5"/>
    <x v="5"/>
    <n v="95"/>
    <n v="5"/>
    <n v="475"/>
    <x v="143"/>
    <x v="5"/>
    <n v="250"/>
    <n v="268.60344827586209"/>
    <n v="-0.64631876243661335"/>
    <n v="281.96875"/>
    <n v="-0.66308323174110606"/>
    <d v="2022-10-22T00:00:00"/>
    <n v="346"/>
    <x v="5"/>
  </r>
  <r>
    <n v="753"/>
    <n v="61"/>
    <x v="9"/>
    <x v="33"/>
    <n v="183"/>
    <n v="5"/>
    <n v="915"/>
    <x v="396"/>
    <x v="9"/>
    <n v="191"/>
    <n v="263.25423728813558"/>
    <n v="-0.30485449394797837"/>
    <n v="248.5"/>
    <n v="-0.26358148893360156"/>
    <d v="2022-11-01T00:00:00"/>
    <n v="196"/>
    <x v="3"/>
  </r>
  <r>
    <n v="754"/>
    <n v="246"/>
    <x v="11"/>
    <x v="21"/>
    <n v="302"/>
    <n v="5"/>
    <n v="1510"/>
    <x v="313"/>
    <x v="5"/>
    <n v="336"/>
    <n v="262.63492063492066"/>
    <n v="0.14988516862081469"/>
    <n v="238.72222222222223"/>
    <n v="0.26506865254828949"/>
    <d v="2022-10-22T00:00:00"/>
    <n v="551"/>
    <x v="0"/>
  </r>
  <r>
    <n v="755"/>
    <n v="322"/>
    <x v="18"/>
    <x v="67"/>
    <n v="417"/>
    <n v="2"/>
    <n v="834"/>
    <x v="8"/>
    <x v="16"/>
    <n v="3"/>
    <n v="255.11627906976744"/>
    <n v="0.6345487693710119"/>
    <n v="251.91666666666666"/>
    <n v="0.65530929540191862"/>
    <d v="2022-04-15T00:00:00"/>
    <n v="710"/>
    <x v="3"/>
  </r>
  <r>
    <n v="756"/>
    <n v="51"/>
    <x v="19"/>
    <x v="42"/>
    <n v="439"/>
    <n v="5"/>
    <n v="2195"/>
    <x v="151"/>
    <x v="9"/>
    <n v="435"/>
    <n v="286.92307692307691"/>
    <n v="0.53002680965147464"/>
    <n v="312.66666666666669"/>
    <n v="0.40405117270788904"/>
    <d v="2022-02-26T00:00:00"/>
    <n v="735"/>
    <x v="0"/>
  </r>
  <r>
    <n v="757"/>
    <n v="189"/>
    <x v="16"/>
    <x v="38"/>
    <n v="136"/>
    <n v="5"/>
    <n v="680"/>
    <x v="250"/>
    <x v="18"/>
    <n v="80"/>
    <n v="300.31818181818181"/>
    <n v="-0.54714696533979112"/>
    <n v="264"/>
    <n v="-0.48484848484848486"/>
    <d v="2022-03-03T00:00:00"/>
    <n v="609"/>
    <x v="1"/>
  </r>
  <r>
    <n v="758"/>
    <n v="67"/>
    <x v="9"/>
    <x v="43"/>
    <n v="274"/>
    <n v="4"/>
    <n v="1096"/>
    <x v="397"/>
    <x v="2"/>
    <n v="262"/>
    <n v="263.25423728813558"/>
    <n v="4.0818954416688147E-2"/>
    <n v="287.10000000000002"/>
    <n v="-4.5628700801114697E-2"/>
    <d v="2022-08-05T00:00:00"/>
    <n v="520"/>
    <x v="4"/>
  </r>
  <r>
    <n v="759"/>
    <n v="301"/>
    <x v="12"/>
    <x v="18"/>
    <n v="189"/>
    <n v="3"/>
    <n v="567"/>
    <x v="389"/>
    <x v="15"/>
    <n v="43"/>
    <n v="274.16279069767444"/>
    <n v="-0.31062855204003736"/>
    <n v="253.6875"/>
    <n v="-0.25498891352549891"/>
    <d v="2022-12-17T00:00:00"/>
    <n v="232"/>
    <x v="6"/>
  </r>
  <r>
    <n v="760"/>
    <n v="463"/>
    <x v="7"/>
    <x v="39"/>
    <n v="77"/>
    <n v="4"/>
    <n v="308"/>
    <x v="374"/>
    <x v="13"/>
    <n v="163"/>
    <n v="249.02380952380952"/>
    <n v="-0.69079261879720821"/>
    <n v="222.2"/>
    <n v="-0.65346534653465338"/>
    <d v="2022-01-10T00:00:00"/>
    <n v="722"/>
    <x v="0"/>
  </r>
  <r>
    <n v="761"/>
    <n v="151"/>
    <x v="15"/>
    <x v="53"/>
    <n v="239"/>
    <n v="2"/>
    <n v="478"/>
    <x v="398"/>
    <x v="6"/>
    <n v="386"/>
    <n v="294.95238095238096"/>
    <n v="-0.18969970939618985"/>
    <n v="322.54545454545456"/>
    <n v="-0.25901916572717032"/>
    <d v="2022-06-22T00:00:00"/>
    <n v="322"/>
    <x v="0"/>
  </r>
  <r>
    <n v="762"/>
    <n v="398"/>
    <x v="5"/>
    <x v="5"/>
    <n v="464"/>
    <n v="5"/>
    <n v="2320"/>
    <x v="28"/>
    <x v="3"/>
    <n v="342"/>
    <n v="268.60344827586209"/>
    <n v="0.72745362346748821"/>
    <n v="281.96875"/>
    <n v="0.64557242602238718"/>
    <d v="2022-01-09T00:00:00"/>
    <n v="470"/>
    <x v="4"/>
  </r>
  <r>
    <n v="763"/>
    <n v="483"/>
    <x v="19"/>
    <x v="42"/>
    <n v="140"/>
    <n v="5"/>
    <n v="700"/>
    <x v="20"/>
    <x v="3"/>
    <n v="7"/>
    <n v="286.92307692307691"/>
    <n v="-0.51206434316353877"/>
    <n v="312.66666666666669"/>
    <n v="-0.55223880597014929"/>
    <d v="2022-11-28T00:00:00"/>
    <n v="351"/>
    <x v="2"/>
  </r>
  <r>
    <n v="764"/>
    <n v="86"/>
    <x v="0"/>
    <x v="45"/>
    <n v="353"/>
    <n v="2"/>
    <n v="706"/>
    <x v="399"/>
    <x v="19"/>
    <n v="264"/>
    <n v="252.76271186440678"/>
    <n v="0.39656675383893236"/>
    <n v="293.41176470588238"/>
    <n v="0.20308740978348028"/>
    <d v="2022-12-12T00:00:00"/>
    <n v="426"/>
    <x v="1"/>
  </r>
  <r>
    <n v="765"/>
    <n v="158"/>
    <x v="0"/>
    <x v="11"/>
    <n v="318"/>
    <n v="5"/>
    <n v="1590"/>
    <x v="347"/>
    <x v="7"/>
    <n v="99"/>
    <n v="252.76271186440678"/>
    <n v="0.25809696238181457"/>
    <n v="240.26666666666668"/>
    <n v="0.32352941176470584"/>
    <d v="2022-11-21T00:00:00"/>
    <n v="72"/>
    <x v="5"/>
  </r>
  <r>
    <n v="766"/>
    <n v="199"/>
    <x v="3"/>
    <x v="3"/>
    <n v="80"/>
    <n v="5"/>
    <n v="400"/>
    <x v="306"/>
    <x v="9"/>
    <n v="404"/>
    <n v="265.47674418604652"/>
    <n v="-0.69865533704174143"/>
    <n v="236.27586206896552"/>
    <n v="-0.66141272621132519"/>
    <d v="2022-12-18T00:00:00"/>
    <n v="495"/>
    <x v="3"/>
  </r>
  <r>
    <n v="767"/>
    <n v="259"/>
    <x v="9"/>
    <x v="9"/>
    <n v="90"/>
    <n v="4"/>
    <n v="360"/>
    <x v="18"/>
    <x v="4"/>
    <n v="79"/>
    <n v="263.25423728813558"/>
    <n v="-0.65812516095802209"/>
    <n v="257.78260869565219"/>
    <n v="-0.65086861190757295"/>
    <d v="2022-06-04T00:00:00"/>
    <n v="342"/>
    <x v="4"/>
  </r>
  <r>
    <n v="768"/>
    <n v="468"/>
    <x v="9"/>
    <x v="43"/>
    <n v="167"/>
    <n v="4"/>
    <n v="668"/>
    <x v="237"/>
    <x v="19"/>
    <n v="377"/>
    <n v="263.25423728813558"/>
    <n v="-0.36563224311099662"/>
    <n v="287.10000000000002"/>
    <n v="-0.41832114245907359"/>
    <d v="2022-08-21T00:00:00"/>
    <n v="417"/>
    <x v="0"/>
  </r>
  <r>
    <n v="769"/>
    <n v="4"/>
    <x v="13"/>
    <x v="20"/>
    <n v="478"/>
    <n v="4"/>
    <n v="1912"/>
    <x v="303"/>
    <x v="13"/>
    <n v="146"/>
    <n v="258.375"/>
    <n v="0.85002418964683124"/>
    <n v="269.70588235294116"/>
    <n v="0.7723009814612869"/>
    <d v="2022-02-25T00:00:00"/>
    <n v="539"/>
    <x v="1"/>
  </r>
  <r>
    <n v="770"/>
    <n v="155"/>
    <x v="9"/>
    <x v="33"/>
    <n v="310"/>
    <n v="4"/>
    <n v="1240"/>
    <x v="71"/>
    <x v="11"/>
    <n v="346"/>
    <n v="263.25423728813558"/>
    <n v="0.17756889003347931"/>
    <n v="248.5"/>
    <n v="0.2474849094567404"/>
    <d v="2022-03-16T00:00:00"/>
    <n v="294"/>
    <x v="2"/>
  </r>
  <r>
    <n v="771"/>
    <n v="413"/>
    <x v="7"/>
    <x v="7"/>
    <n v="210"/>
    <n v="5"/>
    <n v="1050"/>
    <x v="387"/>
    <x v="11"/>
    <n v="436"/>
    <n v="249.02380952380952"/>
    <n v="-0.15670714217420401"/>
    <n v="276.21052631578948"/>
    <n v="-0.23971036585365857"/>
    <d v="2022-05-02T00:00:00"/>
    <n v="739"/>
    <x v="2"/>
  </r>
  <r>
    <n v="772"/>
    <n v="200"/>
    <x v="14"/>
    <x v="63"/>
    <n v="67"/>
    <n v="1"/>
    <n v="67"/>
    <x v="400"/>
    <x v="6"/>
    <n v="103"/>
    <n v="273.72549019607845"/>
    <n v="-0.75522922636103151"/>
    <n v="266.27272727272725"/>
    <n v="-0.74837828610447255"/>
    <d v="2022-08-14T00:00:00"/>
    <n v="376"/>
    <x v="0"/>
  </r>
  <r>
    <n v="773"/>
    <n v="295"/>
    <x v="2"/>
    <x v="36"/>
    <n v="294"/>
    <n v="5"/>
    <n v="1470"/>
    <x v="191"/>
    <x v="18"/>
    <n v="493"/>
    <n v="283.468085106383"/>
    <n v="3.715379419049758E-2"/>
    <n v="249.5"/>
    <n v="0.17835671342685377"/>
    <d v="2022-10-21T00:00:00"/>
    <n v="292"/>
    <x v="3"/>
  </r>
  <r>
    <n v="774"/>
    <n v="39"/>
    <x v="11"/>
    <x v="47"/>
    <n v="404"/>
    <n v="2"/>
    <n v="808"/>
    <x v="149"/>
    <x v="7"/>
    <n v="252"/>
    <n v="262.63492063492066"/>
    <n v="0.53825698053910287"/>
    <n v="271"/>
    <n v="0.4907749077490775"/>
    <d v="2022-03-23T00:00:00"/>
    <n v="532"/>
    <x v="5"/>
  </r>
  <r>
    <n v="775"/>
    <n v="228"/>
    <x v="13"/>
    <x v="34"/>
    <n v="98"/>
    <n v="2"/>
    <n v="196"/>
    <x v="314"/>
    <x v="4"/>
    <n v="338"/>
    <n v="258.375"/>
    <n v="-0.62070633768746974"/>
    <n v="181.57142857142858"/>
    <n v="-0.46026750590086551"/>
    <d v="2022-01-16T00:00:00"/>
    <n v="767"/>
    <x v="4"/>
  </r>
  <r>
    <n v="776"/>
    <n v="37"/>
    <x v="1"/>
    <x v="1"/>
    <n v="139"/>
    <n v="3"/>
    <n v="417"/>
    <x v="366"/>
    <x v="9"/>
    <n v="397"/>
    <n v="264.8679245283019"/>
    <n v="-0.47521014389514182"/>
    <n v="238.16666666666666"/>
    <n v="-0.41637508747375784"/>
    <d v="2022-06-16T00:00:00"/>
    <n v="286"/>
    <x v="1"/>
  </r>
  <r>
    <n v="777"/>
    <n v="62"/>
    <x v="6"/>
    <x v="60"/>
    <n v="241"/>
    <n v="2"/>
    <n v="482"/>
    <x v="277"/>
    <x v="0"/>
    <n v="247"/>
    <n v="258.5128205128205"/>
    <n v="-6.7744495139853145E-2"/>
    <n v="289.88888888888891"/>
    <n v="-0.16864699118436188"/>
    <d v="2022-07-20T00:00:00"/>
    <n v="469"/>
    <x v="0"/>
  </r>
  <r>
    <n v="778"/>
    <n v="468"/>
    <x v="9"/>
    <x v="43"/>
    <n v="182"/>
    <n v="5"/>
    <n v="910"/>
    <x v="186"/>
    <x v="16"/>
    <n v="445"/>
    <n v="263.25423728813558"/>
    <n v="-0.30865310327066697"/>
    <n v="287.10000000000002"/>
    <n v="-0.3660745384883316"/>
    <d v="2022-04-25T00:00:00"/>
    <n v="329"/>
    <x v="5"/>
  </r>
  <r>
    <n v="779"/>
    <n v="497"/>
    <x v="17"/>
    <x v="35"/>
    <n v="275"/>
    <n v="4"/>
    <n v="1100"/>
    <x v="401"/>
    <x v="3"/>
    <n v="477"/>
    <n v="267.85483870967744"/>
    <n v="2.667549828385618E-2"/>
    <n v="250.25925925925927"/>
    <n v="9.8860441024123169E-2"/>
    <d v="2022-06-26T00:00:00"/>
    <n v="498"/>
    <x v="0"/>
  </r>
  <r>
    <n v="780"/>
    <n v="372"/>
    <x v="7"/>
    <x v="39"/>
    <n v="182"/>
    <n v="2"/>
    <n v="364"/>
    <x v="140"/>
    <x v="14"/>
    <n v="402"/>
    <n v="249.02380952380952"/>
    <n v="-0.26914618988431016"/>
    <n v="222.2"/>
    <n v="-0.18091809180918084"/>
    <d v="2022-06-30T00:00:00"/>
    <n v="249"/>
    <x v="0"/>
  </r>
  <r>
    <n v="781"/>
    <n v="354"/>
    <x v="8"/>
    <x v="14"/>
    <n v="203"/>
    <n v="5"/>
    <n v="1015"/>
    <x v="43"/>
    <x v="17"/>
    <n v="265"/>
    <n v="271.18181818181819"/>
    <n v="-0.25142474019443517"/>
    <n v="260.15789473684208"/>
    <n v="-0.21970463281408048"/>
    <d v="2022-07-14T00:00:00"/>
    <n v="478"/>
    <x v="0"/>
  </r>
  <r>
    <n v="782"/>
    <n v="460"/>
    <x v="7"/>
    <x v="77"/>
    <n v="103"/>
    <n v="5"/>
    <n v="515"/>
    <x v="158"/>
    <x v="12"/>
    <n v="124"/>
    <n v="249.02380952380952"/>
    <n v="-0.58638493163782379"/>
    <n v="140"/>
    <n v="-0.26428571428571423"/>
    <d v="2022-08-22T00:00:00"/>
    <n v="616"/>
    <x v="5"/>
  </r>
  <r>
    <n v="783"/>
    <n v="63"/>
    <x v="6"/>
    <x v="60"/>
    <n v="344"/>
    <n v="2"/>
    <n v="688"/>
    <x v="40"/>
    <x v="13"/>
    <n v="208"/>
    <n v="258.5128205128205"/>
    <n v="0.33068835548502284"/>
    <n v="289.88888888888891"/>
    <n v="0.18666155615178215"/>
    <d v="2022-06-24T00:00:00"/>
    <n v="458"/>
    <x v="3"/>
  </r>
  <r>
    <n v="784"/>
    <n v="467"/>
    <x v="3"/>
    <x v="3"/>
    <n v="436"/>
    <n v="3"/>
    <n v="1308"/>
    <x v="148"/>
    <x v="5"/>
    <n v="343"/>
    <n v="265.47674418604652"/>
    <n v="0.64232841312250888"/>
    <n v="236.27586206896552"/>
    <n v="0.84530064214827783"/>
    <d v="2022-11-09T00:00:00"/>
    <n v="415"/>
    <x v="3"/>
  </r>
  <r>
    <n v="785"/>
    <n v="184"/>
    <x v="17"/>
    <x v="70"/>
    <n v="79"/>
    <n v="4"/>
    <n v="316"/>
    <x v="313"/>
    <x v="1"/>
    <n v="394"/>
    <n v="267.85483870967744"/>
    <n v="-0.7050641295839104"/>
    <n v="268"/>
    <n v="-0.70522388059701491"/>
    <d v="2022-05-27T00:00:00"/>
    <n v="699"/>
    <x v="5"/>
  </r>
  <r>
    <n v="786"/>
    <n v="265"/>
    <x v="10"/>
    <x v="15"/>
    <n v="339"/>
    <n v="3"/>
    <n v="1017"/>
    <x v="378"/>
    <x v="1"/>
    <n v="242"/>
    <n v="271.74545454545455"/>
    <n v="0.24749096748293864"/>
    <n v="316.58333333333331"/>
    <n v="7.0808107396683306E-2"/>
    <d v="2022-07-05T00:00:00"/>
    <n v="197"/>
    <x v="5"/>
  </r>
  <r>
    <n v="787"/>
    <n v="130"/>
    <x v="1"/>
    <x v="1"/>
    <n v="319"/>
    <n v="3"/>
    <n v="957"/>
    <x v="279"/>
    <x v="19"/>
    <n v="56"/>
    <n v="264.8679245283019"/>
    <n v="0.20437384242769618"/>
    <n v="238.16666666666666"/>
    <n v="0.33939818054583637"/>
    <d v="2022-04-11T00:00:00"/>
    <n v="483"/>
    <x v="4"/>
  </r>
  <r>
    <n v="788"/>
    <n v="443"/>
    <x v="7"/>
    <x v="7"/>
    <n v="348"/>
    <n v="3"/>
    <n v="1044"/>
    <x v="71"/>
    <x v="16"/>
    <n v="324"/>
    <n v="249.02380952380952"/>
    <n v="0.3974567358256047"/>
    <n v="276.21052631578948"/>
    <n v="0.25990853658536572"/>
    <d v="2022-07-19T00:00:00"/>
    <n v="169"/>
    <x v="0"/>
  </r>
  <r>
    <n v="789"/>
    <n v="408"/>
    <x v="9"/>
    <x v="33"/>
    <n v="60"/>
    <n v="4"/>
    <n v="240"/>
    <x v="227"/>
    <x v="7"/>
    <n v="486"/>
    <n v="263.25423728813558"/>
    <n v="-0.7720834406386814"/>
    <n v="248.5"/>
    <n v="-0.75855130784708247"/>
    <d v="2022-06-11T00:00:00"/>
    <n v="576"/>
    <x v="2"/>
  </r>
  <r>
    <n v="790"/>
    <n v="249"/>
    <x v="8"/>
    <x v="14"/>
    <n v="125"/>
    <n v="5"/>
    <n v="625"/>
    <x v="197"/>
    <x v="3"/>
    <n v="71"/>
    <n v="271.18181818181819"/>
    <n v="-0.539054642976869"/>
    <n v="260.15789473684208"/>
    <n v="-0.5195225571515274"/>
    <d v="2022-07-20T00:00:00"/>
    <n v="560"/>
    <x v="3"/>
  </r>
  <r>
    <n v="791"/>
    <n v="241"/>
    <x v="19"/>
    <x v="40"/>
    <n v="490"/>
    <n v="1"/>
    <n v="490"/>
    <x v="305"/>
    <x v="7"/>
    <n v="299"/>
    <n v="286.92307692307691"/>
    <n v="0.70777479892761397"/>
    <n v="273.58333333333331"/>
    <n v="0.79104477611940305"/>
    <d v="2022-04-15T00:00:00"/>
    <n v="605"/>
    <x v="3"/>
  </r>
  <r>
    <n v="792"/>
    <n v="202"/>
    <x v="4"/>
    <x v="25"/>
    <n v="298"/>
    <n v="4"/>
    <n v="1192"/>
    <x v="364"/>
    <x v="16"/>
    <n v="265"/>
    <n v="250.48780487804879"/>
    <n v="0.18967867575462516"/>
    <n v="303.8235294117647"/>
    <n v="-1.9167473378509214E-2"/>
    <d v="2022-07-14T00:00:00"/>
    <n v="223"/>
    <x v="0"/>
  </r>
  <r>
    <n v="793"/>
    <n v="376"/>
    <x v="17"/>
    <x v="66"/>
    <n v="441"/>
    <n v="2"/>
    <n v="882"/>
    <x v="323"/>
    <x v="17"/>
    <n v="272"/>
    <n v="267.85483870967744"/>
    <n v="0.64641416270247465"/>
    <n v="273.625"/>
    <n v="0.61169483782549117"/>
    <d v="2022-04-17T00:00:00"/>
    <n v="696"/>
    <x v="4"/>
  </r>
  <r>
    <n v="794"/>
    <n v="371"/>
    <x v="0"/>
    <x v="45"/>
    <n v="126"/>
    <n v="5"/>
    <n v="630"/>
    <x v="402"/>
    <x v="5"/>
    <n v="371"/>
    <n v="252.76271186440678"/>
    <n v="-0.5015087507543754"/>
    <n v="293.41176470588238"/>
    <n v="-0.57056936647955103"/>
    <d v="2022-10-10T00:00:00"/>
    <n v="386"/>
    <x v="3"/>
  </r>
  <r>
    <n v="795"/>
    <n v="308"/>
    <x v="17"/>
    <x v="35"/>
    <n v="416"/>
    <n v="4"/>
    <n v="1664"/>
    <x v="256"/>
    <x v="6"/>
    <n v="360"/>
    <n v="267.85483870967744"/>
    <n v="0.55308002649485144"/>
    <n v="250.25925925925927"/>
    <n v="0.66227615805830986"/>
    <d v="2022-06-16T00:00:00"/>
    <n v="489"/>
    <x v="1"/>
  </r>
  <r>
    <n v="796"/>
    <n v="146"/>
    <x v="5"/>
    <x v="28"/>
    <n v="387"/>
    <n v="4"/>
    <n v="1548"/>
    <x v="22"/>
    <x v="2"/>
    <n v="368"/>
    <n v="268.60344827586209"/>
    <n v="0.44078567302137484"/>
    <n v="242.81818181818181"/>
    <n v="0.59378509921377765"/>
    <d v="2022-11-07T00:00:00"/>
    <n v="155"/>
    <x v="0"/>
  </r>
  <r>
    <n v="797"/>
    <n v="77"/>
    <x v="3"/>
    <x v="16"/>
    <n v="151"/>
    <n v="2"/>
    <n v="302"/>
    <x v="228"/>
    <x v="19"/>
    <n v="481"/>
    <n v="265.47674418604652"/>
    <n v="-0.43121194866628709"/>
    <n v="276.67567567567568"/>
    <n v="-0.45423463905441053"/>
    <d v="2022-07-14T00:00:00"/>
    <n v="311"/>
    <x v="1"/>
  </r>
  <r>
    <n v="798"/>
    <n v="407"/>
    <x v="17"/>
    <x v="70"/>
    <n v="157"/>
    <n v="3"/>
    <n v="471"/>
    <x v="403"/>
    <x v="1"/>
    <n v="354"/>
    <n v="267.85483870967744"/>
    <n v="-0.41386162461612575"/>
    <n v="268"/>
    <n v="-0.41417910447761197"/>
    <d v="2022-09-07T00:00:00"/>
    <n v="464"/>
    <x v="0"/>
  </r>
  <r>
    <n v="799"/>
    <n v="357"/>
    <x v="10"/>
    <x v="37"/>
    <n v="55"/>
    <n v="5"/>
    <n v="275"/>
    <x v="74"/>
    <x v="16"/>
    <n v="8"/>
    <n v="271.74545454545455"/>
    <n v="-0.79760471029037872"/>
    <n v="272.35294117647061"/>
    <n v="-0.79805615550755937"/>
    <d v="2022-11-18T00:00:00"/>
    <n v="419"/>
    <x v="1"/>
  </r>
  <r>
    <n v="800"/>
    <n v="409"/>
    <x v="12"/>
    <x v="65"/>
    <n v="235"/>
    <n v="5"/>
    <n v="1175"/>
    <x v="111"/>
    <x v="8"/>
    <n v="1"/>
    <n v="274.16279069767444"/>
    <n v="-0.14284502502332685"/>
    <n v="258.30769230769232"/>
    <n v="-9.0232281119714153E-2"/>
    <d v="2022-01-24T00:00:00"/>
    <n v="375"/>
    <x v="5"/>
  </r>
  <r>
    <n v="801"/>
    <n v="148"/>
    <x v="5"/>
    <x v="5"/>
    <n v="474"/>
    <n v="4"/>
    <n v="1896"/>
    <x v="289"/>
    <x v="11"/>
    <n v="333"/>
    <n v="268.60344827586209"/>
    <n v="0.76468322742152872"/>
    <n v="281.96875"/>
    <n v="0.68103734899700763"/>
    <d v="2022-10-23T00:00:00"/>
    <n v="217"/>
    <x v="5"/>
  </r>
  <r>
    <n v="802"/>
    <n v="63"/>
    <x v="6"/>
    <x v="60"/>
    <n v="479"/>
    <n v="4"/>
    <n v="1916"/>
    <x v="90"/>
    <x v="3"/>
    <n v="396"/>
    <n v="258.5128205128205"/>
    <n v="0.85290616941083131"/>
    <n v="289.88888888888891"/>
    <n v="0.65235722499041771"/>
    <d v="2022-11-06T00:00:00"/>
    <n v="364"/>
    <x v="3"/>
  </r>
  <r>
    <n v="803"/>
    <n v="410"/>
    <x v="14"/>
    <x v="44"/>
    <n v="320"/>
    <n v="4"/>
    <n v="1280"/>
    <x v="210"/>
    <x v="8"/>
    <n v="401"/>
    <n v="273.72549019607845"/>
    <n v="0.16905444126074487"/>
    <n v="320.57142857142856"/>
    <n v="-1.7825311942958333E-3"/>
    <d v="2022-10-22T00:00:00"/>
    <n v="189"/>
    <x v="5"/>
  </r>
  <r>
    <n v="804"/>
    <n v="223"/>
    <x v="8"/>
    <x v="8"/>
    <n v="477"/>
    <n v="4"/>
    <n v="1908"/>
    <x v="239"/>
    <x v="7"/>
    <n v="121"/>
    <n v="271.18181818181819"/>
    <n v="0.75896748240026812"/>
    <n v="291.45454545454544"/>
    <n v="0.63661883967560828"/>
    <d v="2022-07-21T00:00:00"/>
    <n v="301"/>
    <x v="5"/>
  </r>
  <r>
    <n v="805"/>
    <n v="35"/>
    <x v="18"/>
    <x v="34"/>
    <n v="277"/>
    <n v="4"/>
    <n v="1108"/>
    <x v="387"/>
    <x v="2"/>
    <n v="108"/>
    <n v="255.11627906976744"/>
    <n v="8.5779398359161263E-2"/>
    <n v="250.30769230769232"/>
    <n v="0.10663798401966806"/>
    <d v="2022-10-01T00:00:00"/>
    <n v="587"/>
    <x v="0"/>
  </r>
  <r>
    <n v="806"/>
    <n v="398"/>
    <x v="5"/>
    <x v="5"/>
    <n v="127"/>
    <n v="5"/>
    <n v="635"/>
    <x v="156"/>
    <x v="7"/>
    <n v="191"/>
    <n v="268.60344827586209"/>
    <n v="-0.52718402978368317"/>
    <n v="281.96875"/>
    <n v="-0.54959547822232069"/>
    <d v="2022-11-01T00:00:00"/>
    <n v="387"/>
    <x v="3"/>
  </r>
  <r>
    <n v="807"/>
    <n v="132"/>
    <x v="6"/>
    <x v="6"/>
    <n v="154"/>
    <n v="3"/>
    <n v="462"/>
    <x v="404"/>
    <x v="11"/>
    <n v="443"/>
    <n v="258.5128205128205"/>
    <n v="-0.40428486411426301"/>
    <n v="260.64705882352939"/>
    <n v="-0.40916271721958919"/>
    <d v="2022-03-29T00:00:00"/>
    <n v="645"/>
    <x v="5"/>
  </r>
  <r>
    <n v="808"/>
    <n v="415"/>
    <x v="14"/>
    <x v="22"/>
    <n v="84"/>
    <n v="5"/>
    <n v="420"/>
    <x v="303"/>
    <x v="18"/>
    <n v="191"/>
    <n v="273.72549019607845"/>
    <n v="-0.69312320916905446"/>
    <n v="280.23809523809524"/>
    <n v="-0.70025488530161428"/>
    <d v="2022-11-01T00:00:00"/>
    <n v="290"/>
    <x v="3"/>
  </r>
  <r>
    <n v="809"/>
    <n v="384"/>
    <x v="0"/>
    <x v="11"/>
    <n v="423"/>
    <n v="5"/>
    <n v="2115"/>
    <x v="253"/>
    <x v="17"/>
    <n v="249"/>
    <n v="252.76271186440678"/>
    <n v="0.6735063367531684"/>
    <n v="240.26666666666668"/>
    <n v="0.76054384017758037"/>
    <d v="2022-08-08T00:00:00"/>
    <n v="565"/>
    <x v="5"/>
  </r>
  <r>
    <n v="810"/>
    <n v="311"/>
    <x v="3"/>
    <x v="16"/>
    <n v="470"/>
    <n v="2"/>
    <n v="940"/>
    <x v="310"/>
    <x v="11"/>
    <n v="418"/>
    <n v="265.47674418604652"/>
    <n v="0.77039989487976879"/>
    <n v="276.67567567567568"/>
    <n v="0.69873986519488129"/>
    <d v="2022-05-19T00:00:00"/>
    <n v="604"/>
    <x v="1"/>
  </r>
  <r>
    <n v="811"/>
    <n v="328"/>
    <x v="14"/>
    <x v="58"/>
    <n v="59"/>
    <n v="1"/>
    <n v="59"/>
    <x v="140"/>
    <x v="14"/>
    <n v="126"/>
    <n v="273.72549019607845"/>
    <n v="-0.78445558739255017"/>
    <n v="241.83333333333334"/>
    <n v="-0.75603032391454172"/>
    <d v="2022-09-18T00:00:00"/>
    <n v="169"/>
    <x v="0"/>
  </r>
  <r>
    <n v="812"/>
    <n v="74"/>
    <x v="19"/>
    <x v="73"/>
    <n v="332"/>
    <n v="3"/>
    <n v="996"/>
    <x v="67"/>
    <x v="16"/>
    <n v="497"/>
    <n v="286.92307692307691"/>
    <n v="0.15710455764075082"/>
    <n v="320.25"/>
    <n v="3.669008587041378E-2"/>
    <d v="2022-09-22T00:00:00"/>
    <n v="174"/>
    <x v="0"/>
  </r>
  <r>
    <n v="813"/>
    <n v="152"/>
    <x v="2"/>
    <x v="36"/>
    <n v="94"/>
    <n v="5"/>
    <n v="470"/>
    <x v="92"/>
    <x v="16"/>
    <n v="332"/>
    <n v="283.468085106383"/>
    <n v="-0.66839300457854844"/>
    <n v="249.5"/>
    <n v="-0.62324649298597201"/>
    <d v="2022-10-24T00:00:00"/>
    <n v="84"/>
    <x v="0"/>
  </r>
  <r>
    <n v="814"/>
    <n v="319"/>
    <x v="9"/>
    <x v="33"/>
    <n v="148"/>
    <n v="1"/>
    <n v="148"/>
    <x v="376"/>
    <x v="6"/>
    <n v="445"/>
    <n v="263.25423728813558"/>
    <n v="-0.43780582024208081"/>
    <n v="248.5"/>
    <n v="-0.40442655935613681"/>
    <d v="2022-04-25T00:00:00"/>
    <n v="467"/>
    <x v="5"/>
  </r>
  <r>
    <n v="815"/>
    <n v="19"/>
    <x v="10"/>
    <x v="37"/>
    <n v="378"/>
    <n v="2"/>
    <n v="756"/>
    <x v="362"/>
    <x v="15"/>
    <n v="167"/>
    <n v="271.74545454545455"/>
    <n v="0.39100762745885187"/>
    <n v="272.35294117647061"/>
    <n v="0.38790496760259163"/>
    <d v="2022-01-02T00:00:00"/>
    <n v="795"/>
    <x v="0"/>
  </r>
  <r>
    <n v="816"/>
    <n v="242"/>
    <x v="4"/>
    <x v="25"/>
    <n v="265"/>
    <n v="4"/>
    <n v="1060"/>
    <x v="286"/>
    <x v="19"/>
    <n v="415"/>
    <n v="250.48780487804879"/>
    <n v="5.7935735150924872E-2"/>
    <n v="303.8235294117647"/>
    <n v="-0.12778315585672795"/>
    <d v="2022-04-10T00:00:00"/>
    <n v="270"/>
    <x v="3"/>
  </r>
  <r>
    <n v="817"/>
    <n v="354"/>
    <x v="8"/>
    <x v="14"/>
    <n v="431"/>
    <n v="1"/>
    <n v="431"/>
    <x v="405"/>
    <x v="12"/>
    <n v="229"/>
    <n v="271.18181818181819"/>
    <n v="0.58933959101575595"/>
    <n v="260.15789473684208"/>
    <n v="0.65668622294153356"/>
    <d v="2022-07-24T00:00:00"/>
    <n v="653"/>
    <x v="1"/>
  </r>
  <r>
    <n v="818"/>
    <n v="354"/>
    <x v="8"/>
    <x v="14"/>
    <n v="382"/>
    <n v="4"/>
    <n v="1528"/>
    <x v="80"/>
    <x v="8"/>
    <n v="119"/>
    <n v="271.18181818181819"/>
    <n v="0.40864901106268858"/>
    <n v="260.15789473684208"/>
    <n v="0.46833906534493241"/>
    <d v="2022-05-09T00:00:00"/>
    <n v="249"/>
    <x v="2"/>
  </r>
  <r>
    <n v="819"/>
    <n v="245"/>
    <x v="0"/>
    <x v="0"/>
    <n v="281"/>
    <n v="1"/>
    <n v="281"/>
    <x v="255"/>
    <x v="3"/>
    <n v="341"/>
    <n v="252.76271186440678"/>
    <n v="0.11171461141286132"/>
    <n v="240.5"/>
    <n v="0.16839916839916835"/>
    <d v="2022-06-12T00:00:00"/>
    <n v="312"/>
    <x v="5"/>
  </r>
  <r>
    <n v="820"/>
    <n v="386"/>
    <x v="18"/>
    <x v="67"/>
    <n v="149"/>
    <n v="5"/>
    <n v="745"/>
    <x v="130"/>
    <x v="0"/>
    <n v="407"/>
    <n v="255.11627906976744"/>
    <n v="-0.41595259799453055"/>
    <n v="251.91666666666666"/>
    <n v="-0.4085345683096262"/>
    <d v="2022-03-01T00:00:00"/>
    <n v="482"/>
    <x v="1"/>
  </r>
  <r>
    <n v="821"/>
    <n v="434"/>
    <x v="11"/>
    <x v="47"/>
    <n v="257"/>
    <n v="2"/>
    <n v="514"/>
    <x v="406"/>
    <x v="2"/>
    <n v="264"/>
    <n v="262.63492063492066"/>
    <n v="-2.1455336637253852E-2"/>
    <n v="271"/>
    <n v="-5.1660516605166018E-2"/>
    <d v="2022-12-12T00:00:00"/>
    <n v="221"/>
    <x v="1"/>
  </r>
  <r>
    <n v="822"/>
    <n v="402"/>
    <x v="16"/>
    <x v="51"/>
    <n v="218"/>
    <n v="1"/>
    <n v="218"/>
    <x v="197"/>
    <x v="6"/>
    <n v="91"/>
    <n v="300.31818181818181"/>
    <n v="-0.27410322385348873"/>
    <n v="331.16666666666669"/>
    <n v="-0.34172118772018123"/>
    <d v="2022-05-06T00:00:00"/>
    <n v="635"/>
    <x v="5"/>
  </r>
  <r>
    <n v="823"/>
    <n v="326"/>
    <x v="18"/>
    <x v="67"/>
    <n v="198"/>
    <n v="2"/>
    <n v="396"/>
    <x v="193"/>
    <x v="2"/>
    <n v="362"/>
    <n v="255.11627906976744"/>
    <n v="-0.22388331814038287"/>
    <n v="251.91666666666666"/>
    <n v="-0.21402580218326162"/>
    <d v="2022-12-21T00:00:00"/>
    <n v="480"/>
    <x v="2"/>
  </r>
  <r>
    <n v="824"/>
    <n v="491"/>
    <x v="4"/>
    <x v="4"/>
    <n v="111"/>
    <n v="4"/>
    <n v="444"/>
    <x v="279"/>
    <x v="1"/>
    <n v="473"/>
    <n v="250.48780487804879"/>
    <n v="-0.5568646543330088"/>
    <n v="159.19999999999999"/>
    <n v="-0.30276381909547734"/>
    <d v="2022-08-26T00:00:00"/>
    <n v="346"/>
    <x v="5"/>
  </r>
  <r>
    <n v="825"/>
    <n v="240"/>
    <x v="3"/>
    <x v="3"/>
    <n v="306"/>
    <n v="5"/>
    <n v="1530"/>
    <x v="407"/>
    <x v="19"/>
    <n v="482"/>
    <n v="265.47674418604652"/>
    <n v="0.15264333581533873"/>
    <n v="236.27586206896552"/>
    <n v="0.29509632224168114"/>
    <d v="2022-04-28T00:00:00"/>
    <n v="640"/>
    <x v="3"/>
  </r>
  <r>
    <n v="826"/>
    <n v="352"/>
    <x v="9"/>
    <x v="33"/>
    <n v="391"/>
    <n v="1"/>
    <n v="391"/>
    <x v="26"/>
    <x v="12"/>
    <n v="367"/>
    <n v="263.25423728813558"/>
    <n v="0.48525624517125943"/>
    <n v="248.5"/>
    <n v="0.57344064386317917"/>
    <d v="2022-11-02T00:00:00"/>
    <n v="232"/>
    <x v="4"/>
  </r>
  <r>
    <n v="827"/>
    <n v="305"/>
    <x v="2"/>
    <x v="46"/>
    <n v="252"/>
    <n v="1"/>
    <n v="252"/>
    <x v="152"/>
    <x v="10"/>
    <n v="172"/>
    <n v="283.468085106383"/>
    <n v="-0.11101103355100206"/>
    <n v="321.63636363636363"/>
    <n v="-0.21650650084793666"/>
    <d v="2022-06-25T00:00:00"/>
    <n v="676"/>
    <x v="5"/>
  </r>
  <r>
    <n v="828"/>
    <n v="269"/>
    <x v="0"/>
    <x v="45"/>
    <n v="398"/>
    <n v="4"/>
    <n v="1592"/>
    <x v="137"/>
    <x v="15"/>
    <n v="466"/>
    <n v="252.76271186440678"/>
    <n v="0.57459934285522696"/>
    <n v="293.41176470588238"/>
    <n v="0.35645549318364056"/>
    <d v="2022-07-30T00:00:00"/>
    <n v="279"/>
    <x v="1"/>
  </r>
  <r>
    <n v="829"/>
    <n v="380"/>
    <x v="17"/>
    <x v="35"/>
    <n v="100"/>
    <n v="2"/>
    <n v="200"/>
    <x v="96"/>
    <x v="9"/>
    <n v="57"/>
    <n v="267.85483870967744"/>
    <n v="-0.62666345516950683"/>
    <n v="250.25925925925927"/>
    <n v="-0.60041438508213707"/>
    <d v="2022-04-18T00:00:00"/>
    <n v="413"/>
    <x v="5"/>
  </r>
  <r>
    <n v="830"/>
    <n v="44"/>
    <x v="15"/>
    <x v="53"/>
    <n v="310"/>
    <n v="3"/>
    <n v="930"/>
    <x v="35"/>
    <x v="7"/>
    <n v="48"/>
    <n v="294.95238095238096"/>
    <n v="5.1017113335485975E-2"/>
    <n v="322.54545454545456"/>
    <n v="-3.8895152198421656E-2"/>
    <d v="2022-10-22T00:00:00"/>
    <n v="115"/>
    <x v="0"/>
  </r>
  <r>
    <n v="831"/>
    <n v="183"/>
    <x v="17"/>
    <x v="35"/>
    <n v="286"/>
    <n v="2"/>
    <n v="572"/>
    <x v="172"/>
    <x v="14"/>
    <n v="11"/>
    <n v="267.85483870967744"/>
    <n v="6.774251821521049E-2"/>
    <n v="250.25925925925927"/>
    <n v="0.14281485866508792"/>
    <d v="2022-05-09T00:00:00"/>
    <n v="293"/>
    <x v="4"/>
  </r>
  <r>
    <n v="832"/>
    <n v="65"/>
    <x v="16"/>
    <x v="24"/>
    <n v="201"/>
    <n v="2"/>
    <n v="402"/>
    <x v="384"/>
    <x v="1"/>
    <n v="125"/>
    <n v="300.31818181818181"/>
    <n v="-0.33070985318601487"/>
    <n v="281.73333333333335"/>
    <n v="-0.28655939422621868"/>
    <d v="2022-05-20T00:00:00"/>
    <n v="595"/>
    <x v="2"/>
  </r>
  <r>
    <n v="833"/>
    <n v="425"/>
    <x v="1"/>
    <x v="13"/>
    <n v="258"/>
    <n v="4"/>
    <n v="1032"/>
    <x v="406"/>
    <x v="15"/>
    <n v="72"/>
    <n v="264.8679245283019"/>
    <n v="-2.5929619603932252E-2"/>
    <n v="320.84615384615387"/>
    <n v="-0.1958762886597939"/>
    <d v="2022-12-11T00:00:00"/>
    <n v="222"/>
    <x v="4"/>
  </r>
  <r>
    <n v="834"/>
    <n v="230"/>
    <x v="5"/>
    <x v="5"/>
    <n v="179"/>
    <n v="4"/>
    <n v="716"/>
    <x v="408"/>
    <x v="19"/>
    <n v="68"/>
    <n v="268.60344827586209"/>
    <n v="-0.33359008922267164"/>
    <n v="281.96875"/>
    <n v="-0.36517787875429453"/>
    <d v="2022-11-17T00:00:00"/>
    <n v="513"/>
    <x v="0"/>
  </r>
  <r>
    <n v="835"/>
    <n v="497"/>
    <x v="17"/>
    <x v="35"/>
    <n v="113"/>
    <n v="2"/>
    <n v="226"/>
    <x v="244"/>
    <x v="17"/>
    <n v="219"/>
    <n v="267.85483870967744"/>
    <n v="-0.57812970434154276"/>
    <n v="250.25925925925927"/>
    <n v="-0.54846825514281483"/>
    <d v="2022-01-24T00:00:00"/>
    <n v="658"/>
    <x v="4"/>
  </r>
  <r>
    <n v="836"/>
    <n v="82"/>
    <x v="11"/>
    <x v="62"/>
    <n v="73"/>
    <n v="1"/>
    <n v="73"/>
    <x v="409"/>
    <x v="8"/>
    <n v="218"/>
    <n v="262.63492063492066"/>
    <n v="-0.72204762480357787"/>
    <n v="168"/>
    <n v="-0.56547619047619047"/>
    <d v="2022-06-09T00:00:00"/>
    <n v="438"/>
    <x v="0"/>
  </r>
  <r>
    <n v="837"/>
    <n v="104"/>
    <x v="9"/>
    <x v="9"/>
    <n v="420"/>
    <n v="2"/>
    <n v="840"/>
    <x v="189"/>
    <x v="2"/>
    <n v="26"/>
    <n v="263.25423728813558"/>
    <n v="0.59541591552923001"/>
    <n v="257.78260869565219"/>
    <n v="0.62927981109799291"/>
    <d v="2022-09-15T00:00:00"/>
    <n v="608"/>
    <x v="4"/>
  </r>
  <r>
    <n v="838"/>
    <n v="364"/>
    <x v="0"/>
    <x v="45"/>
    <n v="496"/>
    <n v="1"/>
    <n v="496"/>
    <x v="410"/>
    <x v="2"/>
    <n v="417"/>
    <n v="252.76271186440678"/>
    <n v="0.96231475893515728"/>
    <n v="293.41176470588238"/>
    <n v="0.69045709703287872"/>
    <d v="2022-02-16T00:00:00"/>
    <n v="452"/>
    <x v="4"/>
  </r>
  <r>
    <n v="839"/>
    <n v="334"/>
    <x v="15"/>
    <x v="41"/>
    <n v="223"/>
    <n v="2"/>
    <n v="446"/>
    <x v="43"/>
    <x v="4"/>
    <n v="216"/>
    <n v="294.95238095238096"/>
    <n v="-0.24394575395544082"/>
    <n v="274.77777777777777"/>
    <n v="-0.18843509906995548"/>
    <d v="2022-04-04T00:00:00"/>
    <n v="579"/>
    <x v="4"/>
  </r>
  <r>
    <n v="840"/>
    <n v="356"/>
    <x v="2"/>
    <x v="46"/>
    <n v="97"/>
    <n v="2"/>
    <n v="194"/>
    <x v="9"/>
    <x v="3"/>
    <n v="491"/>
    <n v="283.468085106383"/>
    <n v="-0.65780980259701272"/>
    <n v="321.63636363636363"/>
    <n v="-0.69841718485019788"/>
    <d v="2022-07-10T00:00:00"/>
    <n v="280"/>
    <x v="5"/>
  </r>
  <r>
    <n v="841"/>
    <n v="446"/>
    <x v="14"/>
    <x v="44"/>
    <n v="445"/>
    <n v="5"/>
    <n v="2225"/>
    <x v="69"/>
    <x v="15"/>
    <n v="307"/>
    <n v="273.72549019607845"/>
    <n v="0.62571633237822333"/>
    <n v="320.57142857142856"/>
    <n v="0.3881461675579323"/>
    <d v="2022-07-22T00:00:00"/>
    <n v="229"/>
    <x v="1"/>
  </r>
  <r>
    <n v="842"/>
    <n v="88"/>
    <x v="18"/>
    <x v="34"/>
    <n v="206"/>
    <n v="4"/>
    <n v="824"/>
    <x v="395"/>
    <x v="15"/>
    <n v="492"/>
    <n v="255.11627906976744"/>
    <n v="-0.1925250683682771"/>
    <n v="250.30769230769232"/>
    <n v="-0.17701290719114937"/>
    <d v="2022-05-07T00:00:00"/>
    <n v="549"/>
    <x v="3"/>
  </r>
  <r>
    <n v="843"/>
    <n v="347"/>
    <x v="3"/>
    <x v="16"/>
    <n v="265"/>
    <n v="1"/>
    <n v="265"/>
    <x v="394"/>
    <x v="11"/>
    <n v="264"/>
    <n v="265.47674418604652"/>
    <n v="-1.7958039507687262E-3"/>
    <n v="276.67567567567568"/>
    <n v="-4.2199863241183966E-2"/>
    <d v="2022-12-12T00:00:00"/>
    <n v="483"/>
    <x v="1"/>
  </r>
  <r>
    <n v="844"/>
    <n v="342"/>
    <x v="4"/>
    <x v="25"/>
    <n v="269"/>
    <n v="4"/>
    <n v="1076"/>
    <x v="411"/>
    <x v="13"/>
    <n v="190"/>
    <n v="250.48780487804879"/>
    <n v="7.3904576436222058E-2"/>
    <n v="303.8235294117647"/>
    <n v="-0.11461761858664077"/>
    <d v="2022-05-08T00:00:00"/>
    <n v="404"/>
    <x v="1"/>
  </r>
  <r>
    <n v="845"/>
    <n v="474"/>
    <x v="15"/>
    <x v="23"/>
    <n v="405"/>
    <n v="2"/>
    <n v="810"/>
    <x v="394"/>
    <x v="8"/>
    <n v="18"/>
    <n v="294.95238095238096"/>
    <n v="0.37310300290603804"/>
    <n v="318.81818181818181"/>
    <n v="0.27031650983746802"/>
    <d v="2022-01-17T00:00:00"/>
    <n v="812"/>
    <x v="3"/>
  </r>
  <r>
    <n v="846"/>
    <n v="69"/>
    <x v="14"/>
    <x v="63"/>
    <n v="197"/>
    <n v="2"/>
    <n v="394"/>
    <x v="183"/>
    <x v="13"/>
    <n v="125"/>
    <n v="273.72549019607845"/>
    <n v="-0.28030085959885398"/>
    <n v="266.27272727272725"/>
    <n v="-0.26015705018777735"/>
    <d v="2022-05-20T00:00:00"/>
    <n v="494"/>
    <x v="2"/>
  </r>
  <r>
    <n v="847"/>
    <n v="206"/>
    <x v="15"/>
    <x v="41"/>
    <n v="93"/>
    <n v="2"/>
    <n v="186"/>
    <x v="412"/>
    <x v="9"/>
    <n v="155"/>
    <n v="294.95238095238096"/>
    <n v="-0.68469486599935425"/>
    <n v="274.77777777777777"/>
    <n v="-0.66154468257177523"/>
    <d v="2022-01-03T00:00:00"/>
    <n v="590"/>
    <x v="3"/>
  </r>
  <r>
    <n v="848"/>
    <n v="319"/>
    <x v="9"/>
    <x v="33"/>
    <n v="193"/>
    <n v="1"/>
    <n v="193"/>
    <x v="193"/>
    <x v="7"/>
    <n v="43"/>
    <n v="263.25423728813558"/>
    <n v="-0.26686840072109197"/>
    <n v="248.5"/>
    <n v="-0.22334004024144871"/>
    <d v="2022-12-17T00:00:00"/>
    <n v="484"/>
    <x v="6"/>
  </r>
  <r>
    <n v="849"/>
    <n v="59"/>
    <x v="0"/>
    <x v="0"/>
    <n v="150"/>
    <n v="4"/>
    <n v="600"/>
    <x v="390"/>
    <x v="9"/>
    <n v="343"/>
    <n v="252.76271186440678"/>
    <n v="-0.40655803661235168"/>
    <n v="240.5"/>
    <n v="-0.37629937629937626"/>
    <d v="2022-11-09T00:00:00"/>
    <n v="260"/>
    <x v="3"/>
  </r>
  <r>
    <n v="850"/>
    <n v="16"/>
    <x v="11"/>
    <x v="47"/>
    <n v="207"/>
    <n v="2"/>
    <n v="414"/>
    <x v="170"/>
    <x v="3"/>
    <n v="26"/>
    <n v="262.63492063492066"/>
    <n v="-0.21183367581288537"/>
    <n v="271"/>
    <n v="-0.23616236162361626"/>
    <d v="2022-09-15T00:00:00"/>
    <n v="432"/>
    <x v="4"/>
  </r>
  <r>
    <n v="851"/>
    <n v="220"/>
    <x v="8"/>
    <x v="48"/>
    <n v="305"/>
    <n v="4"/>
    <n v="1220"/>
    <x v="398"/>
    <x v="6"/>
    <n v="306"/>
    <n v="271.18181818181819"/>
    <n v="0.12470667113643974"/>
    <n v="281.75"/>
    <n v="8.2519964507542065E-2"/>
    <d v="2022-11-07T00:00:00"/>
    <n v="184"/>
    <x v="3"/>
  </r>
  <r>
    <n v="852"/>
    <n v="474"/>
    <x v="15"/>
    <x v="23"/>
    <n v="171"/>
    <n v="3"/>
    <n v="513"/>
    <x v="225"/>
    <x v="3"/>
    <n v="260"/>
    <n v="294.95238095238096"/>
    <n v="-0.42024539877300615"/>
    <n v="318.81818181818181"/>
    <n v="-0.46364414029084688"/>
    <d v="2022-06-17T00:00:00"/>
    <n v="256"/>
    <x v="3"/>
  </r>
  <r>
    <n v="853"/>
    <n v="118"/>
    <x v="0"/>
    <x v="0"/>
    <n v="466"/>
    <n v="3"/>
    <n v="1398"/>
    <x v="15"/>
    <x v="14"/>
    <n v="188"/>
    <n v="252.76271186440678"/>
    <n v="0.84362636625762755"/>
    <n v="240.5"/>
    <n v="0.93762993762993774"/>
    <d v="2022-08-28T00:00:00"/>
    <n v="179"/>
    <x v="4"/>
  </r>
  <r>
    <n v="854"/>
    <n v="207"/>
    <x v="0"/>
    <x v="68"/>
    <n v="57"/>
    <n v="2"/>
    <n v="114"/>
    <x v="314"/>
    <x v="13"/>
    <n v="152"/>
    <n v="252.76271186440678"/>
    <n v="-0.7744920539126936"/>
    <n v="215.85714285714286"/>
    <n v="-0.73593646591661144"/>
    <d v="2022-08-18T00:00:00"/>
    <n v="553"/>
    <x v="1"/>
  </r>
  <r>
    <n v="855"/>
    <n v="239"/>
    <x v="9"/>
    <x v="33"/>
    <n v="397"/>
    <n v="2"/>
    <n v="794"/>
    <x v="48"/>
    <x v="6"/>
    <n v="65"/>
    <n v="263.25423728813558"/>
    <n v="0.50804790110739129"/>
    <n v="248.5"/>
    <n v="0.59758551307847085"/>
    <d v="2022-03-03T00:00:00"/>
    <n v="775"/>
    <x v="3"/>
  </r>
  <r>
    <n v="856"/>
    <n v="367"/>
    <x v="19"/>
    <x v="40"/>
    <n v="289"/>
    <n v="1"/>
    <n v="289"/>
    <x v="146"/>
    <x v="1"/>
    <n v="281"/>
    <n v="286.92307692307691"/>
    <n v="7.238605898123307E-3"/>
    <n v="273.58333333333331"/>
    <n v="5.6350898568382712E-2"/>
    <d v="2022-05-30T00:00:00"/>
    <n v="330"/>
    <x v="0"/>
  </r>
  <r>
    <n v="857"/>
    <n v="87"/>
    <x v="7"/>
    <x v="7"/>
    <n v="191"/>
    <n v="3"/>
    <n v="573"/>
    <x v="30"/>
    <x v="18"/>
    <n v="430"/>
    <n v="249.02380952380952"/>
    <n v="-0.23300506740606175"/>
    <n v="276.21052631578948"/>
    <n v="-0.30849847560975607"/>
    <d v="2022-08-26T00:00:00"/>
    <n v="326"/>
    <x v="4"/>
  </r>
  <r>
    <n v="858"/>
    <n v="309"/>
    <x v="17"/>
    <x v="27"/>
    <n v="244"/>
    <n v="3"/>
    <n v="732"/>
    <x v="262"/>
    <x v="19"/>
    <n v="299"/>
    <n v="267.85483870967744"/>
    <n v="-8.9058830613596762E-2"/>
    <n v="288.23809523809524"/>
    <n v="-0.15347761440607965"/>
    <d v="2022-04-15T00:00:00"/>
    <n v="708"/>
    <x v="3"/>
  </r>
  <r>
    <n v="859"/>
    <n v="271"/>
    <x v="11"/>
    <x v="47"/>
    <n v="392"/>
    <n v="3"/>
    <n v="1176"/>
    <x v="130"/>
    <x v="11"/>
    <n v="132"/>
    <n v="262.63492063492066"/>
    <n v="0.49256617913695133"/>
    <n v="271"/>
    <n v="0.44649446494464939"/>
    <d v="2022-02-09T00:00:00"/>
    <n v="502"/>
    <x v="3"/>
  </r>
  <r>
    <n v="860"/>
    <n v="354"/>
    <x v="8"/>
    <x v="14"/>
    <n v="493"/>
    <n v="2"/>
    <n v="986"/>
    <x v="413"/>
    <x v="16"/>
    <n v="68"/>
    <n v="271.18181818181819"/>
    <n v="0.81796848809922884"/>
    <n v="260.15789473684208"/>
    <n v="0.89500303459437602"/>
    <d v="2022-11-17T00:00:00"/>
    <n v="438"/>
    <x v="0"/>
  </r>
  <r>
    <n v="861"/>
    <n v="266"/>
    <x v="6"/>
    <x v="6"/>
    <n v="339"/>
    <n v="5"/>
    <n v="1695"/>
    <x v="362"/>
    <x v="1"/>
    <n v="42"/>
    <n v="258.5128205128205"/>
    <n v="0.31134695496925224"/>
    <n v="260.64705882352939"/>
    <n v="0.30060934326337185"/>
    <d v="2022-08-10T00:00:00"/>
    <n v="575"/>
    <x v="4"/>
  </r>
  <r>
    <n v="862"/>
    <n v="441"/>
    <x v="8"/>
    <x v="14"/>
    <n v="316"/>
    <n v="4"/>
    <n v="1264"/>
    <x v="300"/>
    <x v="14"/>
    <n v="488"/>
    <n v="271.18181818181819"/>
    <n v="0.16526986255447529"/>
    <n v="260.15789473684208"/>
    <n v="0.21464697552093881"/>
    <d v="2022-06-26T00:00:00"/>
    <n v="672"/>
    <x v="1"/>
  </r>
  <r>
    <n v="863"/>
    <n v="245"/>
    <x v="0"/>
    <x v="0"/>
    <n v="284"/>
    <n v="4"/>
    <n v="1136"/>
    <x v="204"/>
    <x v="7"/>
    <n v="324"/>
    <n v="252.76271186440678"/>
    <n v="0.12358345068061416"/>
    <n v="240.5"/>
    <n v="0.18087318087318094"/>
    <d v="2022-07-19T00:00:00"/>
    <n v="644"/>
    <x v="0"/>
  </r>
  <r>
    <n v="864"/>
    <n v="369"/>
    <x v="15"/>
    <x v="41"/>
    <n v="206"/>
    <n v="4"/>
    <n v="824"/>
    <x v="265"/>
    <x v="9"/>
    <n v="346"/>
    <n v="294.95238095238096"/>
    <n v="-0.30158217629964479"/>
    <n v="274.77777777777777"/>
    <n v="-0.25030327537403962"/>
    <d v="2022-03-16T00:00:00"/>
    <n v="496"/>
    <x v="2"/>
  </r>
  <r>
    <n v="865"/>
    <n v="176"/>
    <x v="0"/>
    <x v="0"/>
    <n v="217"/>
    <n v="4"/>
    <n v="868"/>
    <x v="414"/>
    <x v="4"/>
    <n v="313"/>
    <n v="252.76271186440678"/>
    <n v="-0.14148729296586871"/>
    <n v="240.5"/>
    <n v="-9.7713097713097663E-2"/>
    <d v="2022-12-01T00:00:00"/>
    <n v="239"/>
    <x v="0"/>
  </r>
  <r>
    <n v="866"/>
    <n v="467"/>
    <x v="3"/>
    <x v="3"/>
    <n v="72"/>
    <n v="2"/>
    <n v="144"/>
    <x v="415"/>
    <x v="5"/>
    <n v="233"/>
    <n v="265.47674418604652"/>
    <n v="-0.72878980333756727"/>
    <n v="236.27586206896552"/>
    <n v="-0.69527145359019271"/>
    <d v="2022-02-24T00:00:00"/>
    <n v="434"/>
    <x v="4"/>
  </r>
  <r>
    <n v="867"/>
    <n v="237"/>
    <x v="17"/>
    <x v="27"/>
    <n v="121"/>
    <n v="3"/>
    <n v="363"/>
    <x v="416"/>
    <x v="18"/>
    <n v="77"/>
    <n v="267.85483870967744"/>
    <n v="-0.54826278075510326"/>
    <n v="288.23809523809524"/>
    <n v="-0.58020816124235919"/>
    <d v="2022-03-24T00:00:00"/>
    <n v="596"/>
    <x v="5"/>
  </r>
  <r>
    <n v="868"/>
    <n v="300"/>
    <x v="0"/>
    <x v="0"/>
    <n v="140"/>
    <n v="4"/>
    <n v="560"/>
    <x v="321"/>
    <x v="9"/>
    <n v="107"/>
    <n v="252.76271186440678"/>
    <n v="-0.44612083417152815"/>
    <n v="240.5"/>
    <n v="-0.41787941787941785"/>
    <d v="2022-07-02T00:00:00"/>
    <n v="573"/>
    <x v="4"/>
  </r>
  <r>
    <n v="869"/>
    <n v="137"/>
    <x v="12"/>
    <x v="18"/>
    <n v="295"/>
    <n v="2"/>
    <n v="590"/>
    <x v="417"/>
    <x v="13"/>
    <n v="375"/>
    <n v="274.16279069767444"/>
    <n v="7.6003053694121636E-2"/>
    <n v="253.6875"/>
    <n v="0.16284799211628487"/>
    <d v="2022-04-23T00:00:00"/>
    <n v="437"/>
    <x v="5"/>
  </r>
  <r>
    <n v="870"/>
    <n v="194"/>
    <x v="1"/>
    <x v="69"/>
    <n v="325"/>
    <n v="4"/>
    <n v="1300"/>
    <x v="407"/>
    <x v="12"/>
    <n v="62"/>
    <n v="264.8679245283019"/>
    <n v="0.22702664197179079"/>
    <n v="273.7"/>
    <n v="0.18743149433686512"/>
    <d v="2022-04-20T00:00:00"/>
    <n v="648"/>
    <x v="5"/>
  </r>
  <r>
    <n v="871"/>
    <n v="215"/>
    <x v="5"/>
    <x v="5"/>
    <n v="147"/>
    <n v="3"/>
    <n v="441"/>
    <x v="77"/>
    <x v="5"/>
    <n v="368"/>
    <n v="268.60344827586209"/>
    <n v="-0.45272482187560181"/>
    <n v="281.96875"/>
    <n v="-0.4786656322730799"/>
    <d v="2022-11-07T00:00:00"/>
    <n v="301"/>
    <x v="0"/>
  </r>
  <r>
    <n v="872"/>
    <n v="307"/>
    <x v="11"/>
    <x v="17"/>
    <n v="419"/>
    <n v="1"/>
    <n v="419"/>
    <x v="81"/>
    <x v="17"/>
    <n v="64"/>
    <n v="262.63492063492066"/>
    <n v="0.59537048229179246"/>
    <n v="311.33333333333331"/>
    <n v="0.34582441113490381"/>
    <d v="2022-05-26T00:00:00"/>
    <n v="482"/>
    <x v="0"/>
  </r>
  <r>
    <n v="873"/>
    <n v="424"/>
    <x v="2"/>
    <x v="31"/>
    <n v="457"/>
    <n v="1"/>
    <n v="457"/>
    <x v="26"/>
    <x v="10"/>
    <n v="286"/>
    <n v="283.468085106383"/>
    <n v="0.61217443518726999"/>
    <n v="323.07692307692309"/>
    <n v="0.41452380952380952"/>
    <d v="2022-01-02T00:00:00"/>
    <n v="536"/>
    <x v="4"/>
  </r>
  <r>
    <n v="874"/>
    <n v="439"/>
    <x v="5"/>
    <x v="28"/>
    <n v="392"/>
    <n v="2"/>
    <n v="784"/>
    <x v="414"/>
    <x v="7"/>
    <n v="74"/>
    <n v="268.60344827586209"/>
    <n v="0.45940047499839509"/>
    <n v="242.81818181818181"/>
    <n v="0.61437663796330955"/>
    <d v="2022-10-23T00:00:00"/>
    <n v="278"/>
    <x v="5"/>
  </r>
  <r>
    <n v="875"/>
    <n v="83"/>
    <x v="5"/>
    <x v="32"/>
    <n v="282"/>
    <n v="5"/>
    <n v="1410"/>
    <x v="418"/>
    <x v="4"/>
    <n v="6"/>
    <n v="268.60344827586209"/>
    <n v="4.9874831503947448E-2"/>
    <n v="254.18181818181819"/>
    <n v="0.10944206008583679"/>
    <d v="2022-05-29T00:00:00"/>
    <n v="260"/>
    <x v="3"/>
  </r>
  <r>
    <n v="876"/>
    <n v="329"/>
    <x v="1"/>
    <x v="64"/>
    <n v="265"/>
    <n v="2"/>
    <n v="530"/>
    <x v="152"/>
    <x v="14"/>
    <n v="258"/>
    <n v="264.8679245283019"/>
    <n v="4.9864653084474853E-4"/>
    <n v="236.91666666666666"/>
    <n v="0.11853675694688715"/>
    <d v="2022-06-05T00:00:00"/>
    <n v="696"/>
    <x v="3"/>
  </r>
  <r>
    <n v="877"/>
    <n v="91"/>
    <x v="11"/>
    <x v="47"/>
    <n v="146"/>
    <n v="1"/>
    <n v="146"/>
    <x v="179"/>
    <x v="16"/>
    <n v="138"/>
    <n v="262.63492063492066"/>
    <n v="-0.44409524960715585"/>
    <n v="271"/>
    <n v="-0.46125461254612543"/>
    <d v="2022-06-11T00:00:00"/>
    <n v="299"/>
    <x v="3"/>
  </r>
  <r>
    <n v="878"/>
    <n v="296"/>
    <x v="18"/>
    <x v="34"/>
    <n v="58"/>
    <n v="2"/>
    <n v="116"/>
    <x v="419"/>
    <x v="0"/>
    <n v="419"/>
    <n v="255.11627906976744"/>
    <n v="-0.7726526891522334"/>
    <n v="250.30769230769232"/>
    <n v="-0.76828518746158569"/>
    <d v="2022-11-04T00:00:00"/>
    <n v="532"/>
    <x v="4"/>
  </r>
  <r>
    <n v="879"/>
    <n v="437"/>
    <x v="8"/>
    <x v="48"/>
    <n v="379"/>
    <n v="2"/>
    <n v="758"/>
    <x v="34"/>
    <x v="17"/>
    <n v="148"/>
    <n v="271.18181818181819"/>
    <n v="0.39758632249413339"/>
    <n v="281.75"/>
    <n v="0.34516415261756883"/>
    <d v="2022-05-19T00:00:00"/>
    <n v="681"/>
    <x v="2"/>
  </r>
  <r>
    <n v="880"/>
    <n v="193"/>
    <x v="1"/>
    <x v="69"/>
    <n v="201"/>
    <n v="4"/>
    <n v="804"/>
    <x v="334"/>
    <x v="6"/>
    <n v="105"/>
    <n v="264.8679245283019"/>
    <n v="-0.24113121527283088"/>
    <n v="273.7"/>
    <n v="-0.2656192911947387"/>
    <d v="2022-12-23T00:00:00"/>
    <n v="285"/>
    <x v="0"/>
  </r>
  <r>
    <n v="881"/>
    <n v="144"/>
    <x v="3"/>
    <x v="29"/>
    <n v="337"/>
    <n v="3"/>
    <n v="1011"/>
    <x v="103"/>
    <x v="16"/>
    <n v="365"/>
    <n v="265.47674418604652"/>
    <n v="0.2694143927116639"/>
    <n v="235.55555555555554"/>
    <n v="0.43066037735849072"/>
    <d v="2022-10-07T00:00:00"/>
    <n v="198"/>
    <x v="1"/>
  </r>
  <r>
    <n v="882"/>
    <n v="27"/>
    <x v="3"/>
    <x v="16"/>
    <n v="160"/>
    <n v="1"/>
    <n v="160"/>
    <x v="162"/>
    <x v="8"/>
    <n v="416"/>
    <n v="265.47674418604652"/>
    <n v="-0.39731067408348297"/>
    <n v="276.67567567567568"/>
    <n v="-0.42170557780599782"/>
    <d v="2022-05-22T00:00:00"/>
    <n v="573"/>
    <x v="4"/>
  </r>
  <r>
    <n v="883"/>
    <n v="375"/>
    <x v="3"/>
    <x v="3"/>
    <n v="197"/>
    <n v="5"/>
    <n v="985"/>
    <x v="27"/>
    <x v="7"/>
    <n v="315"/>
    <n v="265.47674418604652"/>
    <n v="-0.25793876746528843"/>
    <n v="236.27586206896552"/>
    <n v="-0.16622883829538826"/>
    <d v="2022-07-05T00:00:00"/>
    <n v="621"/>
    <x v="0"/>
  </r>
  <r>
    <n v="884"/>
    <n v="453"/>
    <x v="3"/>
    <x v="19"/>
    <n v="437"/>
    <n v="2"/>
    <n v="874"/>
    <x v="11"/>
    <x v="17"/>
    <n v="81"/>
    <n v="265.47674418604652"/>
    <n v="0.64609522140948705"/>
    <n v="329.27272727272725"/>
    <n v="0.32716731087796802"/>
    <d v="2022-09-21T00:00:00"/>
    <n v="569"/>
    <x v="5"/>
  </r>
  <r>
    <n v="885"/>
    <n v="388"/>
    <x v="6"/>
    <x v="6"/>
    <n v="205"/>
    <n v="2"/>
    <n v="410"/>
    <x v="358"/>
    <x v="13"/>
    <n v="262"/>
    <n v="258.5128205128205"/>
    <n v="-0.20700257885340201"/>
    <n v="260.64705882352939"/>
    <n v="-0.21349582487023244"/>
    <d v="2022-08-05T00:00:00"/>
    <n v="626"/>
    <x v="4"/>
  </r>
  <r>
    <n v="886"/>
    <n v="312"/>
    <x v="16"/>
    <x v="51"/>
    <n v="476"/>
    <n v="2"/>
    <n v="952"/>
    <x v="367"/>
    <x v="16"/>
    <n v="239"/>
    <n v="300.31818181818181"/>
    <n v="0.58498562131073117"/>
    <n v="331.16666666666669"/>
    <n v="0.43734272773024663"/>
    <d v="2022-07-25T00:00:00"/>
    <n v="346"/>
    <x v="0"/>
  </r>
  <r>
    <n v="887"/>
    <n v="486"/>
    <x v="1"/>
    <x v="1"/>
    <n v="230"/>
    <n v="2"/>
    <n v="460"/>
    <x v="267"/>
    <x v="1"/>
    <n v="358"/>
    <n v="264.8679245283019"/>
    <n v="-0.13164268414304037"/>
    <n v="238.16666666666666"/>
    <n v="-3.4289713086074092E-2"/>
    <d v="2022-07-29T00:00:00"/>
    <n v="436"/>
    <x v="3"/>
  </r>
  <r>
    <n v="888"/>
    <n v="295"/>
    <x v="2"/>
    <x v="36"/>
    <n v="219"/>
    <n v="5"/>
    <n v="1095"/>
    <x v="153"/>
    <x v="11"/>
    <n v="331"/>
    <n v="283.468085106383"/>
    <n v="-0.22742625534789462"/>
    <n v="249.5"/>
    <n v="-0.12224448897795592"/>
    <d v="2022-09-09T00:00:00"/>
    <n v="352"/>
    <x v="0"/>
  </r>
  <r>
    <n v="889"/>
    <n v="1"/>
    <x v="18"/>
    <x v="72"/>
    <n v="206"/>
    <n v="3"/>
    <n v="618"/>
    <x v="285"/>
    <x v="5"/>
    <n v="31"/>
    <n v="255.11627906976744"/>
    <n v="-0.1925250683682771"/>
    <n v="252.09090909090909"/>
    <n v="-0.18283447529751173"/>
    <d v="2022-01-19T00:00:00"/>
    <n v="406"/>
    <x v="3"/>
  </r>
  <r>
    <n v="890"/>
    <n v="347"/>
    <x v="3"/>
    <x v="16"/>
    <n v="343"/>
    <n v="3"/>
    <n v="1029"/>
    <x v="420"/>
    <x v="2"/>
    <n v="74"/>
    <n v="265.47674418604652"/>
    <n v="0.29201524243353338"/>
    <n v="276.67567567567568"/>
    <n v="0.239718667578392"/>
    <d v="2022-10-23T00:00:00"/>
    <n v="80"/>
    <x v="5"/>
  </r>
  <r>
    <n v="891"/>
    <n v="308"/>
    <x v="17"/>
    <x v="35"/>
    <n v="147"/>
    <n v="2"/>
    <n v="294"/>
    <x v="207"/>
    <x v="11"/>
    <n v="80"/>
    <n v="267.85483870967744"/>
    <n v="-0.45119527909917512"/>
    <n v="250.25925925925927"/>
    <n v="-0.41260914607074151"/>
    <d v="2022-03-03T00:00:00"/>
    <n v="638"/>
    <x v="1"/>
  </r>
  <r>
    <n v="892"/>
    <n v="52"/>
    <x v="1"/>
    <x v="1"/>
    <n v="423"/>
    <n v="3"/>
    <n v="1269"/>
    <x v="336"/>
    <x v="6"/>
    <n v="496"/>
    <n v="264.8679245283019"/>
    <n v="0.59702236785866925"/>
    <n v="238.16666666666666"/>
    <n v="0.77606717984604634"/>
    <d v="2022-11-02T00:00:00"/>
    <n v="511"/>
    <x v="3"/>
  </r>
  <r>
    <n v="893"/>
    <n v="75"/>
    <x v="2"/>
    <x v="36"/>
    <n v="494"/>
    <n v="4"/>
    <n v="1976"/>
    <x v="421"/>
    <x v="3"/>
    <n v="477"/>
    <n v="283.468085106383"/>
    <n v="0.7427005929595436"/>
    <n v="249.5"/>
    <n v="0.97995991983967934"/>
    <d v="2022-06-26T00:00:00"/>
    <n v="292"/>
    <x v="0"/>
  </r>
  <r>
    <n v="894"/>
    <n v="148"/>
    <x v="5"/>
    <x v="5"/>
    <n v="270"/>
    <n v="2"/>
    <n v="540"/>
    <x v="292"/>
    <x v="5"/>
    <n v="196"/>
    <n v="268.60344827586209"/>
    <n v="5.199306759098743E-3"/>
    <n v="281.96875"/>
    <n v="-4.2447079685248856E-2"/>
    <d v="2022-10-01T00:00:00"/>
    <n v="371"/>
    <x v="5"/>
  </r>
  <r>
    <n v="895"/>
    <n v="481"/>
    <x v="14"/>
    <x v="22"/>
    <n v="470"/>
    <n v="2"/>
    <n v="940"/>
    <x v="422"/>
    <x v="1"/>
    <n v="400"/>
    <n v="273.72549019607845"/>
    <n v="0.71704871060171915"/>
    <n v="280.23809523809524"/>
    <n v="0.67714528462192014"/>
    <d v="2022-07-23T00:00:00"/>
    <n v="336"/>
    <x v="1"/>
  </r>
  <r>
    <n v="896"/>
    <n v="194"/>
    <x v="1"/>
    <x v="69"/>
    <n v="278"/>
    <n v="4"/>
    <n v="1112"/>
    <x v="369"/>
    <x v="9"/>
    <n v="271"/>
    <n v="264.8679245283019"/>
    <n v="4.9579712209716353E-2"/>
    <n v="273.7"/>
    <n v="1.5710632078918652E-2"/>
    <d v="2022-11-27T00:00:00"/>
    <n v="394"/>
    <x v="1"/>
  </r>
  <r>
    <n v="897"/>
    <n v="422"/>
    <x v="7"/>
    <x v="59"/>
    <n v="244"/>
    <n v="3"/>
    <n v="732"/>
    <x v="243"/>
    <x v="5"/>
    <n v="265"/>
    <n v="249.02380952380952"/>
    <n v="-2.0174012811932318E-2"/>
    <n v="256.89999999999998"/>
    <n v="-5.0214091086025592E-2"/>
    <d v="2022-07-14T00:00:00"/>
    <n v="614"/>
    <x v="0"/>
  </r>
  <r>
    <n v="898"/>
    <n v="52"/>
    <x v="1"/>
    <x v="1"/>
    <n v="142"/>
    <n v="3"/>
    <n v="426"/>
    <x v="363"/>
    <x v="10"/>
    <n v="366"/>
    <n v="264.8679245283019"/>
    <n v="-0.46388374412309452"/>
    <n v="238.16666666666666"/>
    <n v="-0.40377886634009796"/>
    <d v="2022-09-23T00:00:00"/>
    <n v="102"/>
    <x v="0"/>
  </r>
  <r>
    <n v="899"/>
    <n v="73"/>
    <x v="16"/>
    <x v="38"/>
    <n v="160"/>
    <n v="4"/>
    <n v="640"/>
    <x v="400"/>
    <x v="4"/>
    <n v="302"/>
    <n v="300.31818181818181"/>
    <n v="-0.46723172392916601"/>
    <n v="264"/>
    <n v="-0.39393939393939392"/>
    <d v="2022-10-25T00:00:00"/>
    <n v="304"/>
    <x v="5"/>
  </r>
  <r>
    <n v="900"/>
    <n v="208"/>
    <x v="17"/>
    <x v="70"/>
    <n v="476"/>
    <n v="5"/>
    <n v="2380"/>
    <x v="3"/>
    <x v="18"/>
    <n v="326"/>
    <n v="267.85483870967744"/>
    <n v="0.77708195339314745"/>
    <n v="268"/>
    <n v="0.77611940298507465"/>
    <d v="2022-04-04T00:00:00"/>
    <n v="607"/>
    <x v="5"/>
  </r>
  <r>
    <n v="901"/>
    <n v="458"/>
    <x v="3"/>
    <x v="3"/>
    <n v="343"/>
    <n v="3"/>
    <n v="1029"/>
    <x v="186"/>
    <x v="12"/>
    <n v="282"/>
    <n v="265.47674418604652"/>
    <n v="0.29201524243353338"/>
    <n v="236.27586206896552"/>
    <n v="0.45169293636894325"/>
    <d v="2022-06-23T00:00:00"/>
    <n v="270"/>
    <x v="0"/>
  </r>
  <r>
    <n v="902"/>
    <n v="444"/>
    <x v="9"/>
    <x v="33"/>
    <n v="328"/>
    <n v="3"/>
    <n v="984"/>
    <x v="246"/>
    <x v="19"/>
    <n v="292"/>
    <n v="263.25423728813558"/>
    <n v="0.24594385784187489"/>
    <n v="248.5"/>
    <n v="0.31991951710261568"/>
    <d v="2022-02-16T00:00:00"/>
    <n v="494"/>
    <x v="5"/>
  </r>
  <r>
    <n v="903"/>
    <n v="369"/>
    <x v="15"/>
    <x v="41"/>
    <n v="379"/>
    <n v="5"/>
    <n v="1895"/>
    <x v="81"/>
    <x v="16"/>
    <n v="267"/>
    <n v="294.95238095238096"/>
    <n v="0.28495318049725538"/>
    <n v="274.77777777777777"/>
    <n v="0.37929640113222818"/>
    <d v="2022-12-15T00:00:00"/>
    <n v="279"/>
    <x v="2"/>
  </r>
  <r>
    <n v="904"/>
    <n v="6"/>
    <x v="12"/>
    <x v="50"/>
    <n v="70"/>
    <n v="5"/>
    <n v="350"/>
    <x v="323"/>
    <x v="4"/>
    <n v="433"/>
    <n v="274.16279069767444"/>
    <n v="-0.74467724149631009"/>
    <n v="280.66666666666669"/>
    <n v="-0.75059382422802856"/>
    <d v="2022-09-28T00:00:00"/>
    <n v="532"/>
    <x v="4"/>
  </r>
  <r>
    <n v="905"/>
    <n v="318"/>
    <x v="15"/>
    <x v="41"/>
    <n v="280"/>
    <n v="1"/>
    <n v="280"/>
    <x v="302"/>
    <x v="1"/>
    <n v="382"/>
    <n v="294.95238095238096"/>
    <n v="-5.0694220213109542E-2"/>
    <n v="274.77777777777777"/>
    <n v="1.9005256773150014E-2"/>
    <d v="2022-10-16T00:00:00"/>
    <n v="363"/>
    <x v="1"/>
  </r>
  <r>
    <n v="906"/>
    <n v="269"/>
    <x v="0"/>
    <x v="45"/>
    <n v="315"/>
    <n v="1"/>
    <n v="315"/>
    <x v="335"/>
    <x v="2"/>
    <n v="41"/>
    <n v="252.76271186440678"/>
    <n v="0.2462281231140615"/>
    <n v="293.41176470588238"/>
    <n v="7.3576583801122641E-2"/>
    <d v="2022-10-08T00:00:00"/>
    <n v="513"/>
    <x v="2"/>
  </r>
  <r>
    <n v="907"/>
    <n v="55"/>
    <x v="18"/>
    <x v="61"/>
    <n v="353"/>
    <n v="1"/>
    <n v="353"/>
    <x v="152"/>
    <x v="19"/>
    <n v="129"/>
    <n v="255.11627906976744"/>
    <n v="0.38368277119416594"/>
    <n v="274.28571428571428"/>
    <n v="0.28697916666666679"/>
    <d v="2022-11-03T00:00:00"/>
    <n v="545"/>
    <x v="1"/>
  </r>
  <r>
    <n v="908"/>
    <n v="327"/>
    <x v="19"/>
    <x v="73"/>
    <n v="342"/>
    <n v="2"/>
    <n v="684"/>
    <x v="328"/>
    <x v="1"/>
    <n v="335"/>
    <n v="286.92307692307691"/>
    <n v="0.19195710455764092"/>
    <n v="320.25"/>
    <n v="6.7915690866510614E-2"/>
    <d v="2022-02-27T00:00:00"/>
    <n v="665"/>
    <x v="0"/>
  </r>
  <r>
    <n v="909"/>
    <n v="364"/>
    <x v="0"/>
    <x v="45"/>
    <n v="299"/>
    <n v="3"/>
    <n v="897"/>
    <x v="261"/>
    <x v="14"/>
    <n v="194"/>
    <n v="252.76271186440678"/>
    <n v="0.18292764701937902"/>
    <n v="293.41176470588238"/>
    <n v="1.9045709703287894E-2"/>
    <d v="2022-12-29T00:00:00"/>
    <n v="8"/>
    <x v="5"/>
  </r>
  <r>
    <n v="910"/>
    <n v="378"/>
    <x v="5"/>
    <x v="5"/>
    <n v="397"/>
    <n v="1"/>
    <n v="397"/>
    <x v="67"/>
    <x v="5"/>
    <n v="56"/>
    <n v="268.60344827586209"/>
    <n v="0.47801527697541557"/>
    <n v="281.96875"/>
    <n v="0.40795744209243034"/>
    <d v="2022-04-11T00:00:00"/>
    <n v="338"/>
    <x v="4"/>
  </r>
  <r>
    <n v="911"/>
    <n v="462"/>
    <x v="13"/>
    <x v="20"/>
    <n v="231"/>
    <n v="2"/>
    <n v="462"/>
    <x v="342"/>
    <x v="18"/>
    <n v="493"/>
    <n v="258.375"/>
    <n v="-0.10595065312046448"/>
    <n v="269.70588235294116"/>
    <n v="-0.14351145038167934"/>
    <d v="2022-10-21T00:00:00"/>
    <n v="95"/>
    <x v="3"/>
  </r>
  <r>
    <n v="912"/>
    <n v="89"/>
    <x v="17"/>
    <x v="27"/>
    <n v="120"/>
    <n v="5"/>
    <n v="600"/>
    <x v="423"/>
    <x v="19"/>
    <n v="222"/>
    <n v="267.85483870967744"/>
    <n v="-0.5519961462034082"/>
    <n v="288.23809523809524"/>
    <n v="-0.58367751528167844"/>
    <d v="2022-05-13T00:00:00"/>
    <n v="268"/>
    <x v="3"/>
  </r>
  <r>
    <n v="913"/>
    <n v="465"/>
    <x v="9"/>
    <x v="9"/>
    <n v="177"/>
    <n v="1"/>
    <n v="177"/>
    <x v="381"/>
    <x v="8"/>
    <n v="167"/>
    <n v="263.25423728813558"/>
    <n v="-0.32764614988411023"/>
    <n v="257.78260869565219"/>
    <n v="-0.31337493675156014"/>
    <d v="2022-01-02T00:00:00"/>
    <n v="559"/>
    <x v="0"/>
  </r>
  <r>
    <n v="914"/>
    <n v="208"/>
    <x v="17"/>
    <x v="70"/>
    <n v="412"/>
    <n v="4"/>
    <n v="1648"/>
    <x v="407"/>
    <x v="6"/>
    <n v="212"/>
    <n v="267.85483870967744"/>
    <n v="0.53814656470163169"/>
    <n v="268"/>
    <n v="0.53731343283582089"/>
    <d v="2022-09-11T00:00:00"/>
    <n v="504"/>
    <x v="0"/>
  </r>
  <r>
    <n v="915"/>
    <n v="357"/>
    <x v="10"/>
    <x v="37"/>
    <n v="279"/>
    <n v="2"/>
    <n v="558"/>
    <x v="12"/>
    <x v="15"/>
    <n v="499"/>
    <n v="271.74545454545455"/>
    <n v="2.6696105981533602E-2"/>
    <n v="272.35294117647061"/>
    <n v="2.4406047516198681E-2"/>
    <d v="2022-08-25T00:00:00"/>
    <n v="468"/>
    <x v="1"/>
  </r>
  <r>
    <n v="916"/>
    <n v="416"/>
    <x v="6"/>
    <x v="6"/>
    <n v="472"/>
    <n v="1"/>
    <n v="472"/>
    <x v="424"/>
    <x v="19"/>
    <n v="401"/>
    <n v="258.5128205128205"/>
    <n v="0.82582820868875229"/>
    <n v="260.64705882352939"/>
    <n v="0.81087790566463558"/>
    <d v="2022-10-22T00:00:00"/>
    <n v="483"/>
    <x v="5"/>
  </r>
  <r>
    <n v="917"/>
    <n v="374"/>
    <x v="7"/>
    <x v="77"/>
    <n v="52"/>
    <n v="3"/>
    <n v="156"/>
    <x v="425"/>
    <x v="18"/>
    <n v="463"/>
    <n v="249.02380952380952"/>
    <n v="-0.79118462568123149"/>
    <n v="140"/>
    <n v="-0.62857142857142856"/>
    <d v="2022-11-04T00:00:00"/>
    <n v="157"/>
    <x v="3"/>
  </r>
  <r>
    <n v="918"/>
    <n v="145"/>
    <x v="4"/>
    <x v="75"/>
    <n v="144"/>
    <n v="5"/>
    <n v="720"/>
    <x v="299"/>
    <x v="0"/>
    <n v="347"/>
    <n v="250.48780487804879"/>
    <n v="-0.42512171372930874"/>
    <n v="208"/>
    <n v="-0.30769230769230771"/>
    <d v="2022-01-27T00:00:00"/>
    <n v="724"/>
    <x v="4"/>
  </r>
  <r>
    <n v="919"/>
    <n v="289"/>
    <x v="5"/>
    <x v="28"/>
    <n v="258"/>
    <n v="2"/>
    <n v="516"/>
    <x v="221"/>
    <x v="1"/>
    <n v="54"/>
    <n v="268.60344827586209"/>
    <n v="-3.9476217985750184E-2"/>
    <n v="242.81818181818181"/>
    <n v="6.2523399475851837E-2"/>
    <d v="2022-10-13T00:00:00"/>
    <n v="545"/>
    <x v="1"/>
  </r>
  <r>
    <n v="920"/>
    <n v="173"/>
    <x v="5"/>
    <x v="5"/>
    <n v="173"/>
    <n v="2"/>
    <n v="346"/>
    <x v="426"/>
    <x v="18"/>
    <n v="246"/>
    <n v="268.60344827586209"/>
    <n v="-0.35592785159509599"/>
    <n v="281.96875"/>
    <n v="-0.38645683253906682"/>
    <d v="2022-09-01T00:00:00"/>
    <n v="292"/>
    <x v="0"/>
  </r>
  <r>
    <n v="921"/>
    <n v="390"/>
    <x v="5"/>
    <x v="32"/>
    <n v="494"/>
    <n v="3"/>
    <n v="1482"/>
    <x v="41"/>
    <x v="11"/>
    <n v="65"/>
    <n v="268.60344827586209"/>
    <n v="0.83914243532961019"/>
    <n v="254.18181818181819"/>
    <n v="0.94349070100143062"/>
    <d v="2022-03-03T00:00:00"/>
    <n v="573"/>
    <x v="3"/>
  </r>
  <r>
    <n v="922"/>
    <n v="482"/>
    <x v="18"/>
    <x v="34"/>
    <n v="198"/>
    <n v="2"/>
    <n v="396"/>
    <x v="91"/>
    <x v="18"/>
    <n v="44"/>
    <n v="255.11627906976744"/>
    <n v="-0.22388331814038287"/>
    <n v="250.30769230769232"/>
    <n v="-0.20897357098955138"/>
    <d v="2022-05-20T00:00:00"/>
    <n v="496"/>
    <x v="1"/>
  </r>
  <r>
    <n v="923"/>
    <n v="465"/>
    <x v="9"/>
    <x v="9"/>
    <n v="71"/>
    <n v="5"/>
    <n v="355"/>
    <x v="156"/>
    <x v="8"/>
    <n v="321"/>
    <n v="263.25423728813558"/>
    <n v="-0.73029873808910639"/>
    <n v="257.78260869565219"/>
    <n v="-0.7245741271715298"/>
    <d v="2022-07-14T00:00:00"/>
    <n v="497"/>
    <x v="4"/>
  </r>
  <r>
    <n v="924"/>
    <n v="114"/>
    <x v="11"/>
    <x v="47"/>
    <n v="228"/>
    <n v="2"/>
    <n v="456"/>
    <x v="149"/>
    <x v="14"/>
    <n v="50"/>
    <n v="262.63492063492066"/>
    <n v="-0.13187477335912012"/>
    <n v="271"/>
    <n v="-0.15867158671586712"/>
    <d v="2022-01-15T00:00:00"/>
    <n v="599"/>
    <x v="0"/>
  </r>
  <r>
    <n v="925"/>
    <n v="46"/>
    <x v="9"/>
    <x v="55"/>
    <n v="290"/>
    <n v="3"/>
    <n v="870"/>
    <x v="194"/>
    <x v="5"/>
    <n v="460"/>
    <n v="263.25423728813558"/>
    <n v="0.10159670357970652"/>
    <n v="293.66666666666669"/>
    <n v="-1.2485811577752637E-2"/>
    <d v="2022-09-17T00:00:00"/>
    <n v="238"/>
    <x v="5"/>
  </r>
  <r>
    <n v="926"/>
    <n v="222"/>
    <x v="15"/>
    <x v="23"/>
    <n v="168"/>
    <n v="3"/>
    <n v="504"/>
    <x v="113"/>
    <x v="13"/>
    <n v="79"/>
    <n v="294.95238095238096"/>
    <n v="-0.43041653212786568"/>
    <n v="318.81818181818181"/>
    <n v="-0.47305389221556882"/>
    <d v="2022-06-04T00:00:00"/>
    <n v="597"/>
    <x v="4"/>
  </r>
  <r>
    <n v="927"/>
    <n v="210"/>
    <x v="19"/>
    <x v="40"/>
    <n v="374"/>
    <n v="2"/>
    <n v="748"/>
    <x v="268"/>
    <x v="8"/>
    <n v="209"/>
    <n v="286.92307692307691"/>
    <n v="0.30348525469168908"/>
    <n v="273.58333333333331"/>
    <n v="0.36704233932378938"/>
    <d v="2022-03-08T00:00:00"/>
    <n v="424"/>
    <x v="6"/>
  </r>
  <r>
    <n v="928"/>
    <n v="399"/>
    <x v="16"/>
    <x v="24"/>
    <n v="67"/>
    <n v="2"/>
    <n v="134"/>
    <x v="203"/>
    <x v="18"/>
    <n v="451"/>
    <n v="300.31818181818181"/>
    <n v="-0.77690328439533829"/>
    <n v="281.73333333333335"/>
    <n v="-0.76218646474207286"/>
    <d v="2022-01-23T00:00:00"/>
    <n v="367"/>
    <x v="5"/>
  </r>
  <r>
    <n v="929"/>
    <n v="498"/>
    <x v="15"/>
    <x v="41"/>
    <n v="244"/>
    <n v="2"/>
    <n v="488"/>
    <x v="427"/>
    <x v="3"/>
    <n v="49"/>
    <n v="294.95238095238096"/>
    <n v="-0.17274782047142401"/>
    <n v="274.77777777777777"/>
    <n v="-0.11200970481196926"/>
    <d v="2022-04-21T00:00:00"/>
    <n v="566"/>
    <x v="4"/>
  </r>
  <r>
    <n v="930"/>
    <n v="170"/>
    <x v="17"/>
    <x v="70"/>
    <n v="312"/>
    <n v="1"/>
    <n v="312"/>
    <x v="428"/>
    <x v="11"/>
    <n v="162"/>
    <n v="267.85483870967744"/>
    <n v="0.16481001987113864"/>
    <n v="268"/>
    <n v="0.16417910447761197"/>
    <d v="2022-03-19T00:00:00"/>
    <n v="433"/>
    <x v="4"/>
  </r>
  <r>
    <n v="931"/>
    <n v="205"/>
    <x v="3"/>
    <x v="3"/>
    <n v="212"/>
    <n v="4"/>
    <n v="848"/>
    <x v="382"/>
    <x v="9"/>
    <n v="414"/>
    <n v="265.47674418604652"/>
    <n v="-0.20143664316061494"/>
    <n v="236.27586206896552"/>
    <n v="-0.10274372446001168"/>
    <d v="2022-08-21T00:00:00"/>
    <n v="226"/>
    <x v="1"/>
  </r>
  <r>
    <n v="932"/>
    <n v="188"/>
    <x v="15"/>
    <x v="74"/>
    <n v="233"/>
    <n v="2"/>
    <n v="466"/>
    <x v="55"/>
    <x v="10"/>
    <n v="445"/>
    <n v="294.95238095238096"/>
    <n v="-0.21004197610590902"/>
    <n v="193.5"/>
    <n v="0.20413436692506459"/>
    <d v="2022-04-25T00:00:00"/>
    <n v="538"/>
    <x v="5"/>
  </r>
  <r>
    <n v="933"/>
    <n v="246"/>
    <x v="11"/>
    <x v="21"/>
    <n v="400"/>
    <n v="4"/>
    <n v="1600"/>
    <x v="8"/>
    <x v="15"/>
    <n v="191"/>
    <n v="262.63492063492066"/>
    <n v="0.52302671340505236"/>
    <n v="238.72222222222223"/>
    <n v="0.67558761926925759"/>
    <d v="2022-11-01T00:00:00"/>
    <n v="510"/>
    <x v="3"/>
  </r>
  <r>
    <n v="934"/>
    <n v="187"/>
    <x v="3"/>
    <x v="16"/>
    <n v="168"/>
    <n v="3"/>
    <n v="504"/>
    <x v="76"/>
    <x v="14"/>
    <n v="126"/>
    <n v="265.47674418604652"/>
    <n v="-0.36717620778765714"/>
    <n v="276.67567567567568"/>
    <n v="-0.39279085669629776"/>
    <d v="2022-09-18T00:00:00"/>
    <n v="124"/>
    <x v="0"/>
  </r>
  <r>
    <n v="935"/>
    <n v="9"/>
    <x v="9"/>
    <x v="43"/>
    <n v="321"/>
    <n v="1"/>
    <n v="321"/>
    <x v="77"/>
    <x v="15"/>
    <n v="217"/>
    <n v="263.25423728813558"/>
    <n v="0.21935359258305431"/>
    <n v="287.10000000000002"/>
    <n v="0.11807732497387669"/>
    <d v="2022-09-22T00:00:00"/>
    <n v="347"/>
    <x v="5"/>
  </r>
  <r>
    <n v="936"/>
    <n v="302"/>
    <x v="15"/>
    <x v="41"/>
    <n v="229"/>
    <n v="5"/>
    <n v="1145"/>
    <x v="126"/>
    <x v="4"/>
    <n v="42"/>
    <n v="294.95238095238096"/>
    <n v="-0.22360348724572165"/>
    <n v="274.77777777777777"/>
    <n v="-0.16659927213910231"/>
    <d v="2022-08-10T00:00:00"/>
    <n v="589"/>
    <x v="4"/>
  </r>
  <r>
    <n v="937"/>
    <n v="166"/>
    <x v="5"/>
    <x v="28"/>
    <n v="166"/>
    <n v="5"/>
    <n v="830"/>
    <x v="429"/>
    <x v="4"/>
    <n v="407"/>
    <n v="268.60344827586209"/>
    <n v="-0.38198857436292455"/>
    <n v="242.81818181818181"/>
    <n v="-0.31636091351553719"/>
    <d v="2022-03-01T00:00:00"/>
    <n v="631"/>
    <x v="1"/>
  </r>
  <r>
    <n v="938"/>
    <n v="329"/>
    <x v="1"/>
    <x v="64"/>
    <n v="71"/>
    <n v="2"/>
    <n v="142"/>
    <x v="430"/>
    <x v="4"/>
    <n v="117"/>
    <n v="264.8679245283019"/>
    <n v="-0.73194187206154726"/>
    <n v="236.91666666666666"/>
    <n v="-0.7003165670066831"/>
    <d v="2022-05-25T00:00:00"/>
    <n v="432"/>
    <x v="3"/>
  </r>
  <r>
    <n v="939"/>
    <n v="35"/>
    <x v="18"/>
    <x v="34"/>
    <n v="345"/>
    <n v="2"/>
    <n v="690"/>
    <x v="312"/>
    <x v="11"/>
    <n v="91"/>
    <n v="255.11627906976744"/>
    <n v="0.35232452142206006"/>
    <n v="250.30769230769232"/>
    <n v="0.37830362630608483"/>
    <d v="2022-05-06T00:00:00"/>
    <n v="391"/>
    <x v="5"/>
  </r>
  <r>
    <n v="940"/>
    <n v="342"/>
    <x v="4"/>
    <x v="25"/>
    <n v="259"/>
    <n v="5"/>
    <n v="1295"/>
    <x v="6"/>
    <x v="9"/>
    <n v="380"/>
    <n v="250.48780487804879"/>
    <n v="3.3982473222979426E-2"/>
    <n v="303.8235294117647"/>
    <n v="-0.14753146176185861"/>
    <d v="2022-01-02T00:00:00"/>
    <n v="786"/>
    <x v="2"/>
  </r>
  <r>
    <n v="941"/>
    <n v="44"/>
    <x v="15"/>
    <x v="53"/>
    <n v="439"/>
    <n v="5"/>
    <n v="2195"/>
    <x v="297"/>
    <x v="6"/>
    <n v="469"/>
    <n v="294.95238095238096"/>
    <n v="0.48837584759444619"/>
    <n v="322.54545454545456"/>
    <n v="0.36104847801578344"/>
    <d v="2022-04-08T00:00:00"/>
    <n v="349"/>
    <x v="5"/>
  </r>
  <r>
    <n v="942"/>
    <n v="128"/>
    <x v="10"/>
    <x v="15"/>
    <n v="246"/>
    <n v="4"/>
    <n v="984"/>
    <x v="132"/>
    <x v="2"/>
    <n v="479"/>
    <n v="271.74545454545455"/>
    <n v="-9.4741067844239302E-2"/>
    <n v="316.58333333333331"/>
    <n v="-0.22295340879178727"/>
    <d v="2022-08-20T00:00:00"/>
    <n v="517"/>
    <x v="6"/>
  </r>
  <r>
    <n v="943"/>
    <n v="447"/>
    <x v="9"/>
    <x v="33"/>
    <n v="118"/>
    <n v="3"/>
    <n v="354"/>
    <x v="209"/>
    <x v="8"/>
    <n v="9"/>
    <n v="263.25423728813558"/>
    <n v="-0.55176409992274011"/>
    <n v="248.5"/>
    <n v="-0.52515090543259557"/>
    <d v="2022-12-05T00:00:00"/>
    <n v="437"/>
    <x v="4"/>
  </r>
  <r>
    <n v="944"/>
    <n v="48"/>
    <x v="12"/>
    <x v="65"/>
    <n v="116"/>
    <n v="5"/>
    <n v="580"/>
    <x v="393"/>
    <x v="17"/>
    <n v="477"/>
    <n v="274.16279069767444"/>
    <n v="-0.57689371447959958"/>
    <n v="258.30769230769232"/>
    <n v="-0.55092316855270995"/>
    <d v="2022-06-26T00:00:00"/>
    <n v="296"/>
    <x v="0"/>
  </r>
  <r>
    <n v="945"/>
    <n v="415"/>
    <x v="14"/>
    <x v="22"/>
    <n v="307"/>
    <n v="3"/>
    <n v="921"/>
    <x v="89"/>
    <x v="18"/>
    <n v="498"/>
    <n v="273.72549019607845"/>
    <n v="0.12156160458452714"/>
    <n v="280.23809523809524"/>
    <n v="9.5497026338147828E-2"/>
    <d v="2022-06-09T00:00:00"/>
    <n v="569"/>
    <x v="3"/>
  </r>
  <r>
    <n v="946"/>
    <n v="298"/>
    <x v="18"/>
    <x v="67"/>
    <n v="84"/>
    <n v="5"/>
    <n v="420"/>
    <x v="165"/>
    <x v="2"/>
    <n v="93"/>
    <n v="255.11627906976744"/>
    <n v="-0.67073837739288966"/>
    <n v="251.91666666666666"/>
    <n v="-0.66655640092623214"/>
    <d v="2022-12-10T00:00:00"/>
    <n v="430"/>
    <x v="3"/>
  </r>
  <r>
    <n v="947"/>
    <n v="3"/>
    <x v="18"/>
    <x v="72"/>
    <n v="180"/>
    <n v="3"/>
    <n v="540"/>
    <x v="431"/>
    <x v="10"/>
    <n v="200"/>
    <n v="255.11627906976744"/>
    <n v="-0.29443938012762083"/>
    <n v="252.09090909090909"/>
    <n v="-0.28597187161918503"/>
    <d v="2022-08-10T00:00:00"/>
    <n v="157"/>
    <x v="0"/>
  </r>
  <r>
    <n v="948"/>
    <n v="60"/>
    <x v="7"/>
    <x v="7"/>
    <n v="334"/>
    <n v="1"/>
    <n v="334"/>
    <x v="41"/>
    <x v="17"/>
    <n v="381"/>
    <n v="249.02380952380952"/>
    <n v="0.34123721197055179"/>
    <n v="276.21052631578948"/>
    <n v="0.20922256097560976"/>
    <d v="2022-06-02T00:00:00"/>
    <n v="482"/>
    <x v="0"/>
  </r>
  <r>
    <n v="949"/>
    <n v="59"/>
    <x v="0"/>
    <x v="0"/>
    <n v="234"/>
    <n v="2"/>
    <n v="468"/>
    <x v="422"/>
    <x v="6"/>
    <n v="18"/>
    <n v="252.76271186440678"/>
    <n v="-7.4230537115268613E-2"/>
    <n v="240.5"/>
    <n v="-2.7027027027026973E-2"/>
    <d v="2022-01-17T00:00:00"/>
    <n v="523"/>
    <x v="3"/>
  </r>
  <r>
    <n v="950"/>
    <n v="119"/>
    <x v="2"/>
    <x v="31"/>
    <n v="426"/>
    <n v="1"/>
    <n v="426"/>
    <x v="309"/>
    <x v="7"/>
    <n v="327"/>
    <n v="283.468085106383"/>
    <n v="0.50281468137806784"/>
    <n v="323.07692307692309"/>
    <n v="0.31857142857142851"/>
    <d v="2022-01-04T00:00:00"/>
    <n v="529"/>
    <x v="4"/>
  </r>
  <r>
    <n v="951"/>
    <n v="199"/>
    <x v="3"/>
    <x v="3"/>
    <n v="494"/>
    <n v="1"/>
    <n v="494"/>
    <x v="429"/>
    <x v="2"/>
    <n v="340"/>
    <n v="265.47674418604652"/>
    <n v="0.86080329376724629"/>
    <n v="236.27586206896552"/>
    <n v="1.0907764156450672"/>
    <d v="2022-12-01T00:00:00"/>
    <n v="356"/>
    <x v="2"/>
  </r>
  <r>
    <n v="952"/>
    <n v="272"/>
    <x v="18"/>
    <x v="72"/>
    <n v="353"/>
    <n v="3"/>
    <n v="1059"/>
    <x v="63"/>
    <x v="15"/>
    <n v="490"/>
    <n v="255.11627906976744"/>
    <n v="0.38368277119416594"/>
    <n v="252.09090909090909"/>
    <n v="0.40028849621348717"/>
    <d v="2022-02-11T00:00:00"/>
    <n v="386"/>
    <x v="5"/>
  </r>
  <r>
    <n v="953"/>
    <n v="386"/>
    <x v="18"/>
    <x v="67"/>
    <n v="288"/>
    <n v="2"/>
    <n v="576"/>
    <x v="101"/>
    <x v="14"/>
    <n v="67"/>
    <n v="255.11627906976744"/>
    <n v="0.12889699179580671"/>
    <n v="251.91666666666666"/>
    <n v="0.14323519682434682"/>
    <d v="2022-06-19T00:00:00"/>
    <n v="554"/>
    <x v="0"/>
  </r>
  <r>
    <n v="954"/>
    <n v="464"/>
    <x v="11"/>
    <x v="47"/>
    <n v="430"/>
    <n v="2"/>
    <n v="860"/>
    <x v="359"/>
    <x v="18"/>
    <n v="132"/>
    <n v="262.63492063492066"/>
    <n v="0.63725371691043131"/>
    <n v="271"/>
    <n v="0.58671586715867163"/>
    <d v="2022-02-09T00:00:00"/>
    <n v="547"/>
    <x v="3"/>
  </r>
  <r>
    <n v="955"/>
    <n v="494"/>
    <x v="11"/>
    <x v="47"/>
    <n v="471"/>
    <n v="5"/>
    <n v="2355"/>
    <x v="148"/>
    <x v="0"/>
    <n v="95"/>
    <n v="262.63492063492066"/>
    <n v="0.79336395503444934"/>
    <n v="271"/>
    <n v="0.73800738007380073"/>
    <d v="2022-05-23T00:00:00"/>
    <n v="585"/>
    <x v="0"/>
  </r>
  <r>
    <n v="956"/>
    <n v="242"/>
    <x v="4"/>
    <x v="25"/>
    <n v="313"/>
    <n v="3"/>
    <n v="939"/>
    <x v="432"/>
    <x v="17"/>
    <n v="75"/>
    <n v="250.48780487804879"/>
    <n v="0.24956183057448866"/>
    <n v="303.8235294117647"/>
    <n v="3.0203291384317543E-2"/>
    <d v="2022-08-23T00:00:00"/>
    <n v="453"/>
    <x v="3"/>
  </r>
  <r>
    <n v="957"/>
    <n v="434"/>
    <x v="11"/>
    <x v="47"/>
    <n v="340"/>
    <n v="4"/>
    <n v="1360"/>
    <x v="420"/>
    <x v="9"/>
    <n v="419"/>
    <n v="262.63492063492066"/>
    <n v="0.29457270639429467"/>
    <n v="271"/>
    <n v="0.25461254612546136"/>
    <d v="2022-11-04T00:00:00"/>
    <n v="68"/>
    <x v="4"/>
  </r>
  <r>
    <n v="958"/>
    <n v="110"/>
    <x v="3"/>
    <x v="16"/>
    <n v="148"/>
    <n v="2"/>
    <n v="296"/>
    <x v="433"/>
    <x v="2"/>
    <n v="42"/>
    <n v="265.47674418604652"/>
    <n v="-0.44251237352722173"/>
    <n v="276.67567567567568"/>
    <n v="-0.46507765947054802"/>
    <d v="2022-08-10T00:00:00"/>
    <n v="212"/>
    <x v="4"/>
  </r>
  <r>
    <n v="959"/>
    <n v="168"/>
    <x v="18"/>
    <x v="72"/>
    <n v="391"/>
    <n v="2"/>
    <n v="782"/>
    <x v="376"/>
    <x v="18"/>
    <n v="316"/>
    <n v="255.11627906976744"/>
    <n v="0.53263445761166817"/>
    <n v="252.09090909090909"/>
    <n v="0.55102776776054818"/>
    <d v="2022-08-14T00:00:00"/>
    <n v="356"/>
    <x v="4"/>
  </r>
  <r>
    <n v="960"/>
    <n v="13"/>
    <x v="3"/>
    <x v="16"/>
    <n v="181"/>
    <n v="4"/>
    <n v="724"/>
    <x v="48"/>
    <x v="15"/>
    <n v="117"/>
    <n v="265.47674418604652"/>
    <n v="-0.3182077000569401"/>
    <n v="276.67567567567568"/>
    <n v="-0.34580443489303503"/>
    <d v="2022-05-25T00:00:00"/>
    <n v="692"/>
    <x v="3"/>
  </r>
  <r>
    <n v="961"/>
    <n v="141"/>
    <x v="12"/>
    <x v="65"/>
    <n v="279"/>
    <n v="1"/>
    <n v="279"/>
    <x v="371"/>
    <x v="2"/>
    <n v="243"/>
    <n v="274.16279069767444"/>
    <n v="1.7643566036135372E-2"/>
    <n v="258.30769230769232"/>
    <n v="8.0107206670637199E-2"/>
    <d v="2022-04-30T00:00:00"/>
    <n v="643"/>
    <x v="5"/>
  </r>
  <r>
    <n v="962"/>
    <n v="120"/>
    <x v="16"/>
    <x v="38"/>
    <n v="229"/>
    <n v="5"/>
    <n v="1145"/>
    <x v="71"/>
    <x v="17"/>
    <n v="6"/>
    <n v="300.31818181818181"/>
    <n v="-0.23747540487361884"/>
    <n v="264"/>
    <n v="-0.13257575757575757"/>
    <d v="2022-05-29T00:00:00"/>
    <n v="220"/>
    <x v="3"/>
  </r>
  <r>
    <n v="963"/>
    <n v="316"/>
    <x v="3"/>
    <x v="3"/>
    <n v="97"/>
    <n v="4"/>
    <n v="388"/>
    <x v="261"/>
    <x v="9"/>
    <n v="283"/>
    <n v="265.47674418604652"/>
    <n v="-0.63461959616311159"/>
    <n v="236.27586206896552"/>
    <n v="-0.58946293053123178"/>
    <d v="2022-11-24T00:00:00"/>
    <n v="43"/>
    <x v="4"/>
  </r>
  <r>
    <n v="964"/>
    <n v="448"/>
    <x v="9"/>
    <x v="9"/>
    <n v="484"/>
    <n v="1"/>
    <n v="484"/>
    <x v="316"/>
    <x v="2"/>
    <n v="404"/>
    <n v="263.25423728813558"/>
    <n v="0.83852691218130326"/>
    <n v="257.78260869565219"/>
    <n v="0.87755102040816313"/>
    <d v="2022-12-18T00:00:00"/>
    <n v="388"/>
    <x v="3"/>
  </r>
  <r>
    <n v="965"/>
    <n v="143"/>
    <x v="0"/>
    <x v="68"/>
    <n v="200"/>
    <n v="4"/>
    <n v="800"/>
    <x v="68"/>
    <x v="0"/>
    <n v="379"/>
    <n v="252.76271186440678"/>
    <n v="-0.20874404881646891"/>
    <n v="215.85714285714286"/>
    <n v="-7.3461283917935161E-2"/>
    <d v="2022-01-20T00:00:00"/>
    <n v="725"/>
    <x v="4"/>
  </r>
  <r>
    <n v="966"/>
    <n v="168"/>
    <x v="18"/>
    <x v="72"/>
    <n v="206"/>
    <n v="4"/>
    <n v="824"/>
    <x v="244"/>
    <x v="14"/>
    <n v="136"/>
    <n v="255.11627906976744"/>
    <n v="-0.1925250683682771"/>
    <n v="252.09090909090909"/>
    <n v="-0.18283447529751173"/>
    <d v="2022-10-26T00:00:00"/>
    <n v="383"/>
    <x v="3"/>
  </r>
  <r>
    <n v="967"/>
    <n v="435"/>
    <x v="10"/>
    <x v="37"/>
    <n v="116"/>
    <n v="4"/>
    <n v="464"/>
    <x v="214"/>
    <x v="14"/>
    <n v="20"/>
    <n v="271.74545454545455"/>
    <n v="-0.57312993443061688"/>
    <n v="272.35294117647061"/>
    <n v="-0.57408207343412532"/>
    <d v="2022-05-10T00:00:00"/>
    <n v="346"/>
    <x v="0"/>
  </r>
  <r>
    <n v="968"/>
    <n v="375"/>
    <x v="3"/>
    <x v="3"/>
    <n v="212"/>
    <n v="3"/>
    <n v="636"/>
    <x v="118"/>
    <x v="19"/>
    <n v="369"/>
    <n v="265.47674418604652"/>
    <n v="-0.20143664316061494"/>
    <n v="236.27586206896552"/>
    <n v="-0.10274372446001168"/>
    <d v="2022-04-27T00:00:00"/>
    <n v="331"/>
    <x v="6"/>
  </r>
  <r>
    <n v="969"/>
    <n v="416"/>
    <x v="6"/>
    <x v="6"/>
    <n v="202"/>
    <n v="4"/>
    <n v="808"/>
    <x v="101"/>
    <x v="3"/>
    <n v="499"/>
    <n v="258.5128205128205"/>
    <n v="-0.21860741916286441"/>
    <n v="260.64705882352939"/>
    <n v="-0.22500564206725338"/>
    <d v="2022-08-25T00:00:00"/>
    <n v="487"/>
    <x v="1"/>
  </r>
  <r>
    <n v="970"/>
    <n v="25"/>
    <x v="14"/>
    <x v="58"/>
    <n v="332"/>
    <n v="3"/>
    <n v="996"/>
    <x v="75"/>
    <x v="9"/>
    <n v="153"/>
    <n v="273.72549019607845"/>
    <n v="0.21289398280802274"/>
    <n v="241.83333333333334"/>
    <n v="0.37284631288766357"/>
    <d v="2022-08-29T00:00:00"/>
    <n v="362"/>
    <x v="2"/>
  </r>
  <r>
    <n v="971"/>
    <n v="236"/>
    <x v="2"/>
    <x v="46"/>
    <n v="420"/>
    <n v="5"/>
    <n v="2100"/>
    <x v="117"/>
    <x v="10"/>
    <n v="34"/>
    <n v="283.468085106383"/>
    <n v="0.48164827741499661"/>
    <n v="321.63636363636363"/>
    <n v="0.30582249858677213"/>
    <d v="2022-04-03T00:00:00"/>
    <n v="606"/>
    <x v="4"/>
  </r>
  <r>
    <n v="972"/>
    <n v="418"/>
    <x v="12"/>
    <x v="76"/>
    <n v="139"/>
    <n v="2"/>
    <n v="278"/>
    <x v="408"/>
    <x v="17"/>
    <n v="337"/>
    <n v="274.16279069767444"/>
    <n v="-0.49300195097124444"/>
    <n v="369.2"/>
    <n v="-0.62351029252437695"/>
    <d v="2022-11-10T00:00:00"/>
    <n v="520"/>
    <x v="6"/>
  </r>
  <r>
    <n v="973"/>
    <n v="141"/>
    <x v="12"/>
    <x v="65"/>
    <n v="112"/>
    <n v="4"/>
    <n v="448"/>
    <x v="9"/>
    <x v="13"/>
    <n v="200"/>
    <n v="274.16279069767444"/>
    <n v="-0.59148358639409615"/>
    <n v="258.30769230769232"/>
    <n v="-0.56640857653365106"/>
    <d v="2022-08-10T00:00:00"/>
    <n v="249"/>
    <x v="0"/>
  </r>
  <r>
    <n v="974"/>
    <n v="294"/>
    <x v="5"/>
    <x v="5"/>
    <n v="485"/>
    <n v="3"/>
    <n v="1455"/>
    <x v="333"/>
    <x v="18"/>
    <n v="8"/>
    <n v="268.60344827586209"/>
    <n v="0.80563579177097355"/>
    <n v="281.96875"/>
    <n v="0.72004876426909004"/>
    <d v="2022-11-18T00:00:00"/>
    <n v="447"/>
    <x v="1"/>
  </r>
  <r>
    <n v="975"/>
    <n v="497"/>
    <x v="17"/>
    <x v="35"/>
    <n v="120"/>
    <n v="1"/>
    <n v="120"/>
    <x v="328"/>
    <x v="14"/>
    <n v="280"/>
    <n v="267.85483870967744"/>
    <n v="-0.5519961462034082"/>
    <n v="250.25925925925927"/>
    <n v="-0.52049726209856439"/>
    <d v="2022-01-02T00:00:00"/>
    <n v="721"/>
    <x v="6"/>
  </r>
  <r>
    <n v="976"/>
    <n v="359"/>
    <x v="10"/>
    <x v="15"/>
    <n v="359"/>
    <n v="4"/>
    <n v="1436"/>
    <x v="320"/>
    <x v="5"/>
    <n v="94"/>
    <n v="271.74545454545455"/>
    <n v="0.32108925465007365"/>
    <n v="316.58333333333331"/>
    <n v="0.13398262700710717"/>
    <d v="2022-06-11T00:00:00"/>
    <n v="659"/>
    <x v="3"/>
  </r>
  <r>
    <n v="977"/>
    <n v="175"/>
    <x v="4"/>
    <x v="75"/>
    <n v="198"/>
    <n v="3"/>
    <n v="594"/>
    <x v="279"/>
    <x v="3"/>
    <n v="331"/>
    <n v="250.48780487804879"/>
    <n v="-0.2095423563777995"/>
    <n v="208"/>
    <n v="-4.8076923076923128E-2"/>
    <d v="2022-09-09T00:00:00"/>
    <n v="332"/>
    <x v="0"/>
  </r>
  <r>
    <n v="978"/>
    <n v="236"/>
    <x v="2"/>
    <x v="46"/>
    <n v="363"/>
    <n v="4"/>
    <n v="1452"/>
    <x v="233"/>
    <x v="1"/>
    <n v="405"/>
    <n v="283.468085106383"/>
    <n v="0.28056743976581844"/>
    <n v="321.63636363636363"/>
    <n v="0.12860373092142452"/>
    <d v="2022-08-25T00:00:00"/>
    <n v="370"/>
    <x v="3"/>
  </r>
  <r>
    <n v="979"/>
    <n v="195"/>
    <x v="16"/>
    <x v="51"/>
    <n v="103"/>
    <n v="1"/>
    <n v="103"/>
    <x v="32"/>
    <x v="7"/>
    <n v="42"/>
    <n v="300.31818181818181"/>
    <n v="-0.65703042227940056"/>
    <n v="331.16666666666669"/>
    <n v="-0.68897835933568197"/>
    <d v="2022-08-10T00:00:00"/>
    <n v="214"/>
    <x v="4"/>
  </r>
  <r>
    <n v="980"/>
    <n v="364"/>
    <x v="0"/>
    <x v="45"/>
    <n v="401"/>
    <n v="2"/>
    <n v="802"/>
    <x v="138"/>
    <x v="17"/>
    <n v="271"/>
    <n v="252.76271186440678"/>
    <n v="0.58646818212298002"/>
    <n v="293.41176470588238"/>
    <n v="0.36668003207698474"/>
    <d v="2022-11-27T00:00:00"/>
    <n v="189"/>
    <x v="1"/>
  </r>
  <r>
    <n v="981"/>
    <n v="347"/>
    <x v="3"/>
    <x v="16"/>
    <n v="139"/>
    <n v="1"/>
    <n v="139"/>
    <x v="356"/>
    <x v="13"/>
    <n v="56"/>
    <n v="265.47674418604652"/>
    <n v="-0.47641364811002584"/>
    <n v="276.67567567567568"/>
    <n v="-0.49760672071896062"/>
    <d v="2022-04-11T00:00:00"/>
    <n v="656"/>
    <x v="4"/>
  </r>
  <r>
    <n v="982"/>
    <n v="149"/>
    <x v="17"/>
    <x v="35"/>
    <n v="468"/>
    <n v="1"/>
    <n v="468"/>
    <x v="288"/>
    <x v="2"/>
    <n v="427"/>
    <n v="267.85483870967744"/>
    <n v="0.74721502980670795"/>
    <n v="250.25925925925927"/>
    <n v="0.87006067781559859"/>
    <d v="2022-09-30T00:00:00"/>
    <n v="543"/>
    <x v="2"/>
  </r>
  <r>
    <n v="983"/>
    <n v="384"/>
    <x v="0"/>
    <x v="11"/>
    <n v="100"/>
    <n v="4"/>
    <n v="400"/>
    <x v="356"/>
    <x v="3"/>
    <n v="323"/>
    <n v="252.76271186440678"/>
    <n v="-0.60437202440823445"/>
    <n v="240.26666666666668"/>
    <n v="-0.58379578246392905"/>
    <d v="2022-09-17T00:00:00"/>
    <n v="497"/>
    <x v="4"/>
  </r>
  <r>
    <n v="984"/>
    <n v="404"/>
    <x v="9"/>
    <x v="9"/>
    <n v="304"/>
    <n v="5"/>
    <n v="1520"/>
    <x v="370"/>
    <x v="3"/>
    <n v="17"/>
    <n v="263.25423728813558"/>
    <n v="0.15477723409734745"/>
    <n v="257.78260869565219"/>
    <n v="0.17928824422330902"/>
    <d v="2022-11-12T00:00:00"/>
    <n v="411"/>
    <x v="4"/>
  </r>
  <r>
    <n v="985"/>
    <n v="469"/>
    <x v="0"/>
    <x v="11"/>
    <n v="357"/>
    <n v="4"/>
    <n v="1428"/>
    <x v="288"/>
    <x v="16"/>
    <n v="165"/>
    <n v="252.76271186440678"/>
    <n v="0.41239187286260304"/>
    <n v="240.26666666666668"/>
    <n v="0.48584905660377342"/>
    <d v="2022-02-07T00:00:00"/>
    <n v="778"/>
    <x v="4"/>
  </r>
  <r>
    <n v="986"/>
    <n v="134"/>
    <x v="6"/>
    <x v="6"/>
    <n v="89"/>
    <n v="5"/>
    <n v="445"/>
    <x v="172"/>
    <x v="19"/>
    <n v="403"/>
    <n v="258.5128205128205"/>
    <n v="-0.65572307081928183"/>
    <n v="260.64705882352939"/>
    <n v="-0.6585420898217107"/>
    <d v="2022-02-02T00:00:00"/>
    <n v="389"/>
    <x v="2"/>
  </r>
  <r>
    <n v="987"/>
    <n v="361"/>
    <x v="10"/>
    <x v="12"/>
    <n v="283"/>
    <n v="5"/>
    <n v="1415"/>
    <x v="13"/>
    <x v="0"/>
    <n v="274"/>
    <n v="271.74545454545455"/>
    <n v="4.141576341496056E-2"/>
    <n v="212.8125"/>
    <n v="0.32980910425844345"/>
    <d v="2022-02-15T00:00:00"/>
    <n v="526"/>
    <x v="5"/>
  </r>
  <r>
    <n v="988"/>
    <n v="110"/>
    <x v="3"/>
    <x v="16"/>
    <n v="280"/>
    <n v="3"/>
    <n v="840"/>
    <x v="329"/>
    <x v="9"/>
    <n v="61"/>
    <n v="265.47674418604652"/>
    <n v="5.4706320353904658E-2"/>
    <n v="276.67567567567568"/>
    <n v="1.2015238839503839E-2"/>
    <d v="2022-07-27T00:00:00"/>
    <n v="352"/>
    <x v="4"/>
  </r>
  <r>
    <n v="989"/>
    <n v="280"/>
    <x v="11"/>
    <x v="21"/>
    <n v="459"/>
    <n v="4"/>
    <n v="1836"/>
    <x v="434"/>
    <x v="11"/>
    <n v="262"/>
    <n v="262.63492063492066"/>
    <n v="0.74767315363229758"/>
    <n v="238.72222222222223"/>
    <n v="0.92273679311147316"/>
    <d v="2022-08-05T00:00:00"/>
    <n v="495"/>
    <x v="4"/>
  </r>
  <r>
    <n v="990"/>
    <n v="43"/>
    <x v="2"/>
    <x v="31"/>
    <n v="244"/>
    <n v="4"/>
    <n v="976"/>
    <x v="221"/>
    <x v="14"/>
    <n v="323"/>
    <n v="283.468085106383"/>
    <n v="-0.13923290550176393"/>
    <n v="323.07692307692309"/>
    <n v="-0.24476190476190485"/>
    <d v="2022-09-17T00:00:00"/>
    <n v="571"/>
    <x v="4"/>
  </r>
  <r>
    <n v="991"/>
    <n v="434"/>
    <x v="11"/>
    <x v="47"/>
    <n v="299"/>
    <n v="2"/>
    <n v="598"/>
    <x v="389"/>
    <x v="15"/>
    <n v="481"/>
    <n v="262.63492063492066"/>
    <n v="0.13846246827027664"/>
    <n v="271"/>
    <n v="0.10332103321033204"/>
    <d v="2022-07-14T00:00:00"/>
    <n v="388"/>
    <x v="1"/>
  </r>
  <r>
    <n v="992"/>
    <n v="183"/>
    <x v="17"/>
    <x v="35"/>
    <n v="73"/>
    <n v="5"/>
    <n v="365"/>
    <x v="321"/>
    <x v="13"/>
    <n v="478"/>
    <n v="267.85483870967744"/>
    <n v="-0.72746432227374003"/>
    <n v="250.25925925925927"/>
    <n v="-0.70830250110996007"/>
    <d v="2022-06-14T00:00:00"/>
    <n v="591"/>
    <x v="3"/>
  </r>
  <r>
    <n v="993"/>
    <n v="224"/>
    <x v="14"/>
    <x v="22"/>
    <n v="421"/>
    <n v="3"/>
    <n v="1263"/>
    <x v="411"/>
    <x v="11"/>
    <n v="497"/>
    <n v="273.72549019607845"/>
    <n v="0.53803724928366758"/>
    <n v="280.23809523809524"/>
    <n v="0.50229396771452839"/>
    <d v="2022-09-22T00:00:00"/>
    <n v="267"/>
    <x v="0"/>
  </r>
  <r>
    <n v="994"/>
    <n v="235"/>
    <x v="16"/>
    <x v="57"/>
    <n v="345"/>
    <n v="3"/>
    <n v="1035"/>
    <x v="316"/>
    <x v="0"/>
    <n v="406"/>
    <n v="300.31818181818181"/>
    <n v="0.14878159527773582"/>
    <n v="316.60000000000002"/>
    <n v="8.970309538850274E-2"/>
    <d v="2022-11-30T00:00:00"/>
    <n v="406"/>
    <x v="3"/>
  </r>
  <r>
    <n v="995"/>
    <n v="477"/>
    <x v="3"/>
    <x v="3"/>
    <n v="50"/>
    <n v="1"/>
    <n v="50"/>
    <x v="279"/>
    <x v="7"/>
    <n v="58"/>
    <n v="265.47674418604652"/>
    <n v="-0.81165958565108842"/>
    <n v="236.27586206896552"/>
    <n v="-0.78838295388207824"/>
    <d v="2022-03-08T00:00:00"/>
    <n v="517"/>
    <x v="1"/>
  </r>
  <r>
    <n v="996"/>
    <n v="242"/>
    <x v="4"/>
    <x v="25"/>
    <n v="441"/>
    <n v="1"/>
    <n v="441"/>
    <x v="59"/>
    <x v="17"/>
    <n v="312"/>
    <n v="250.48780487804879"/>
    <n v="0.76056475170399218"/>
    <n v="303.8235294117647"/>
    <n v="0.45150048402710552"/>
    <d v="2022-11-21T00:00:00"/>
    <n v="48"/>
    <x v="6"/>
  </r>
  <r>
    <n v="997"/>
    <n v="423"/>
    <x v="14"/>
    <x v="22"/>
    <n v="187"/>
    <n v="5"/>
    <n v="935"/>
    <x v="319"/>
    <x v="0"/>
    <n v="136"/>
    <n v="273.72549019607845"/>
    <n v="-0.31683381088825224"/>
    <n v="280.23809523809524"/>
    <n v="-0.33271028037383177"/>
    <d v="2022-10-26T00:00:00"/>
    <n v="387"/>
    <x v="3"/>
  </r>
  <r>
    <n v="998"/>
    <n v="414"/>
    <x v="12"/>
    <x v="18"/>
    <n v="170"/>
    <n v="1"/>
    <n v="170"/>
    <x v="435"/>
    <x v="4"/>
    <n v="328"/>
    <n v="274.16279069767444"/>
    <n v="-0.37993044363389605"/>
    <n v="253.6875"/>
    <n v="-0.32988420793298845"/>
    <d v="2022-01-07T00:00:00"/>
    <n v="680"/>
    <x v="5"/>
  </r>
  <r>
    <n v="999"/>
    <n v="110"/>
    <x v="3"/>
    <x v="16"/>
    <n v="114"/>
    <n v="3"/>
    <n v="342"/>
    <x v="133"/>
    <x v="14"/>
    <n v="172"/>
    <n v="265.47674418604652"/>
    <n v="-0.57058385528448163"/>
    <n v="276.67567567567568"/>
    <n v="-0.58796522418677344"/>
    <d v="2022-06-25T00:00:00"/>
    <n v="253"/>
    <x v="5"/>
  </r>
  <r>
    <n v="1000"/>
    <n v="296"/>
    <x v="18"/>
    <x v="34"/>
    <n v="453"/>
    <n v="1"/>
    <n v="453"/>
    <x v="176"/>
    <x v="7"/>
    <n v="167"/>
    <n v="255.11627906976744"/>
    <n v="0.7756608933454876"/>
    <n v="250.30769230769232"/>
    <n v="0.80977258758451121"/>
    <d v="2022-01-02T00:00:00"/>
    <n v="7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0ECAC-FEF4-45BC-93EC-5C9F5B983F8C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 rowHeaderCaption="Страна">
  <location ref="A3:B11" firstHeaderRow="1" firstDataRow="1" firstDataCol="1"/>
  <pivotFields count="15">
    <pivotField dataField="1" showAll="0"/>
    <pivotField showAll="0"/>
    <pivotField showAll="0"/>
    <pivotField axis="axisRow" showAll="0" sortType="descending">
      <items count="8">
        <item x="1"/>
        <item x="2"/>
        <item x="6"/>
        <item x="5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 v="5"/>
    </i>
    <i>
      <x v="6"/>
    </i>
    <i>
      <x v="4"/>
    </i>
    <i>
      <x v="3"/>
    </i>
    <i>
      <x/>
    </i>
    <i>
      <x v="1"/>
    </i>
    <i>
      <x v="2"/>
    </i>
    <i t="grand">
      <x/>
    </i>
  </rowItems>
  <colItems count="1">
    <i/>
  </colItems>
  <dataFields count="1">
    <dataField name="Количество клиентов" fld="0" subtotal="count" baseField="3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EA0A3-B712-40FD-8ACE-B5DF9A780560}" name="Сводная таблица4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6" rowHeaderCaption="Магазин">
  <location ref="A3:B23" firstHeaderRow="1" firstDataRow="1" firstDataCol="1"/>
  <pivotFields count="20">
    <pivotField showAll="0"/>
    <pivotField numFmtId="1"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showAll="0"/>
    <pivotField showAll="0"/>
    <pivotField showAll="0"/>
    <pivotField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a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numFmtId="9" showAll="0"/>
    <pivotField numFmtId="1" showAll="0"/>
    <pivotField dataField="1"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0">
    <i>
      <x v="17"/>
    </i>
    <i>
      <x v="16"/>
    </i>
    <i>
      <x v="15"/>
    </i>
    <i>
      <x v="6"/>
    </i>
    <i>
      <x v="11"/>
    </i>
    <i>
      <x v="19"/>
    </i>
    <i>
      <x v="5"/>
    </i>
    <i>
      <x v="9"/>
    </i>
    <i>
      <x v="2"/>
    </i>
    <i>
      <x v="8"/>
    </i>
    <i>
      <x v="1"/>
    </i>
    <i>
      <x/>
    </i>
    <i>
      <x v="14"/>
    </i>
    <i>
      <x v="13"/>
    </i>
    <i>
      <x v="7"/>
    </i>
    <i>
      <x v="4"/>
    </i>
    <i>
      <x v="12"/>
    </i>
    <i>
      <x v="18"/>
    </i>
    <i>
      <x v="3"/>
    </i>
    <i>
      <x v="10"/>
    </i>
  </rowItems>
  <colItems count="1">
    <i/>
  </colItems>
  <dataFields count="1">
    <dataField name="Средний дисконт по магазинам в зависимости от поставщика" fld="13" subtotal="average" baseField="8" baseItem="6" numFmtId="9"/>
  </dataFields>
  <formats count="3">
    <format dxfId="148">
      <pivotArea outline="0" collapsedLevelsAreSubtotals="1" fieldPosition="0"/>
    </format>
    <format dxfId="147">
      <pivotArea collapsedLevelsAreSubtotals="1" fieldPosition="0">
        <references count="1">
          <reference field="8" count="0"/>
        </references>
      </pivotArea>
    </format>
    <format dxfId="146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0E4CF-4E24-48F3-B74F-4750C2DB47BE}" name="Сводная таблица6" cacheId="1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 multipleFieldFilters="0" chartFormat="13" rowHeaderCaption="Магазин">
  <location ref="A202:B281" firstHeaderRow="1" firstDataRow="1" firstDataCol="1"/>
  <pivotFields count="20">
    <pivotField showAll="0"/>
    <pivotField numFmtId="1"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axis="axisRow" showAll="0" sortType="ascending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numFmtId="1" showAll="0"/>
    <pivotField numFmtId="9" showAll="0"/>
    <pivotField numFmtId="1" showAll="0"/>
    <pivotField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79">
    <i>
      <x v="37"/>
    </i>
    <i>
      <x v="23"/>
    </i>
    <i>
      <x v="3"/>
    </i>
    <i>
      <x v="64"/>
    </i>
    <i>
      <x v="70"/>
    </i>
    <i>
      <x v="29"/>
    </i>
    <i>
      <x v="11"/>
    </i>
    <i>
      <x v="53"/>
    </i>
    <i>
      <x v="10"/>
    </i>
    <i>
      <x v="1"/>
    </i>
    <i>
      <x v="12"/>
    </i>
    <i>
      <x v="59"/>
    </i>
    <i>
      <x v="14"/>
    </i>
    <i>
      <x v="15"/>
    </i>
    <i>
      <x v="32"/>
    </i>
    <i>
      <x v="18"/>
    </i>
    <i>
      <x v="40"/>
    </i>
    <i>
      <x v="5"/>
    </i>
    <i>
      <x v="68"/>
    </i>
    <i>
      <x v="34"/>
    </i>
    <i>
      <x v="25"/>
    </i>
    <i>
      <x v="57"/>
    </i>
    <i>
      <x v="35"/>
    </i>
    <i>
      <x v="16"/>
    </i>
    <i>
      <x v="31"/>
    </i>
    <i>
      <x v="7"/>
    </i>
    <i>
      <x v="44"/>
    </i>
    <i>
      <x v="33"/>
    </i>
    <i>
      <x v="28"/>
    </i>
    <i>
      <x v="13"/>
    </i>
    <i>
      <x v="72"/>
    </i>
    <i>
      <x v="76"/>
    </i>
    <i>
      <x v="24"/>
    </i>
    <i>
      <x v="55"/>
    </i>
    <i>
      <x v="46"/>
    </i>
    <i>
      <x/>
    </i>
    <i>
      <x v="50"/>
    </i>
    <i>
      <x v="71"/>
    </i>
    <i>
      <x v="19"/>
    </i>
    <i>
      <x v="60"/>
    </i>
    <i>
      <x v="42"/>
    </i>
    <i>
      <x v="47"/>
    </i>
    <i>
      <x v="77"/>
    </i>
    <i>
      <x v="58"/>
    </i>
    <i>
      <x v="26"/>
    </i>
    <i>
      <x v="65"/>
    </i>
    <i>
      <x v="74"/>
    </i>
    <i>
      <x v="56"/>
    </i>
    <i>
      <x v="52"/>
    </i>
    <i>
      <x v="38"/>
    </i>
    <i>
      <x v="73"/>
    </i>
    <i>
      <x v="69"/>
    </i>
    <i>
      <x v="39"/>
    </i>
    <i>
      <x v="66"/>
    </i>
    <i>
      <x v="8"/>
    </i>
    <i>
      <x v="54"/>
    </i>
    <i>
      <x v="51"/>
    </i>
    <i>
      <x v="61"/>
    </i>
    <i>
      <x v="75"/>
    </i>
    <i>
      <x v="62"/>
    </i>
    <i>
      <x v="6"/>
    </i>
    <i>
      <x v="41"/>
    </i>
    <i>
      <x v="30"/>
    </i>
    <i>
      <x v="20"/>
    </i>
    <i>
      <x v="4"/>
    </i>
    <i>
      <x v="48"/>
    </i>
    <i>
      <x v="36"/>
    </i>
    <i>
      <x v="49"/>
    </i>
    <i>
      <x v="45"/>
    </i>
    <i>
      <x v="27"/>
    </i>
    <i>
      <x v="21"/>
    </i>
    <i>
      <x v="9"/>
    </i>
    <i>
      <x v="2"/>
    </i>
    <i>
      <x v="17"/>
    </i>
    <i>
      <x v="63"/>
    </i>
    <i>
      <x v="22"/>
    </i>
    <i>
      <x v="67"/>
    </i>
    <i>
      <x v="43"/>
    </i>
    <i t="grand">
      <x/>
    </i>
  </rowItems>
  <colItems count="1">
    <i/>
  </colItems>
  <dataFields count="1">
    <dataField name="Сумма по полю кол-во штук в чеке" fld="5" baseField="0" baseItem="0"/>
  </dataFields>
  <formats count="2">
    <format dxfId="150">
      <pivotArea dataOnly="0" labelOnly="1" outline="0" axis="axisValues" fieldPosition="0"/>
    </format>
    <format dxfId="149">
      <pivotArea outline="0" collapsedLevelsAreSubtotals="1" fieldPosition="0"/>
    </format>
  </format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2A40D-B054-460D-9097-88846DBDD541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8" rowHeaderCaption="Магазин">
  <location ref="A41:B61" firstHeaderRow="1" firstDataRow="1" firstDataCol="1"/>
  <pivotFields count="20">
    <pivotField showAll="0"/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showAll="0"/>
    <pivotField showAll="0"/>
    <pivotField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a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dataField="1" numFmtId="9" showAll="0"/>
    <pivotField numFmtId="1" showAll="0"/>
    <pivotField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0">
    <i>
      <x v="17"/>
    </i>
    <i>
      <x v="19"/>
    </i>
    <i>
      <x v="5"/>
    </i>
    <i>
      <x v="16"/>
    </i>
    <i>
      <x v="15"/>
    </i>
    <i>
      <x v="11"/>
    </i>
    <i>
      <x v="6"/>
    </i>
    <i>
      <x v="2"/>
    </i>
    <i>
      <x v="8"/>
    </i>
    <i>
      <x v="4"/>
    </i>
    <i>
      <x v="1"/>
    </i>
    <i>
      <x v="9"/>
    </i>
    <i>
      <x v="13"/>
    </i>
    <i>
      <x v="14"/>
    </i>
    <i>
      <x/>
    </i>
    <i>
      <x v="12"/>
    </i>
    <i>
      <x v="3"/>
    </i>
    <i>
      <x v="7"/>
    </i>
    <i>
      <x v="18"/>
    </i>
    <i>
      <x v="10"/>
    </i>
  </rowItems>
  <colItems count="1">
    <i/>
  </colItems>
  <dataFields count="1">
    <dataField name="Среднее по полю дисконт по магазинам" fld="11" subtotal="average" baseField="8" baseItem="2" numFmtId="9"/>
  </dataFields>
  <chartFormats count="2">
    <chartFormat chart="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9BE4C-0B09-45DB-9FB0-17718C8A2DF0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6" rowHeaderCaption="Дата">
  <location ref="A3:B23" firstHeaderRow="1" firstDataRow="1" firstDataCol="1" rowPageCount="1" colPageCount="1"/>
  <pivotFields count="20">
    <pivotField showAll="0"/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Page" multipleItemSelectionAllowed="1"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numFmtId="1" showAll="0"/>
    <pivotField numFmtId="9" showAll="0"/>
    <pivotField numFmtId="1" showAll="0"/>
    <pivotField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9"/>
    <field x="17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8" hier="-1"/>
  </pageFields>
  <dataFields count="1">
    <dataField name="Выручка" fld="6" baseField="0" baseItem="0" numFmtId="165"/>
  </dataFields>
  <formats count="1">
    <format dxfId="144">
      <pivotArea outline="0" collapsedLevelsAreSubtotals="1" fieldPosition="0"/>
    </format>
  </format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0"/>
          </reference>
          <reference field="19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7685D-E2E4-4871-8563-63DCB7BC4C6D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 rowHeaderCaption="Магазин">
  <location ref="A87:B108" firstHeaderRow="1" firstDataRow="1" firstDataCol="1"/>
  <pivotFields count="20">
    <pivotField showAll="0"/>
    <pivotField numFmtId="1"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a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numFmtId="9" showAll="0"/>
    <pivotField numFmtId="1" showAll="0"/>
    <pivotField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1">
    <i>
      <x v="3"/>
    </i>
    <i>
      <x v="17"/>
    </i>
    <i>
      <x v="2"/>
    </i>
    <i>
      <x v="8"/>
    </i>
    <i>
      <x v="9"/>
    </i>
    <i>
      <x v="16"/>
    </i>
    <i>
      <x/>
    </i>
    <i>
      <x v="11"/>
    </i>
    <i>
      <x v="10"/>
    </i>
    <i>
      <x v="12"/>
    </i>
    <i>
      <x v="13"/>
    </i>
    <i>
      <x v="4"/>
    </i>
    <i>
      <x v="18"/>
    </i>
    <i>
      <x v="1"/>
    </i>
    <i>
      <x v="7"/>
    </i>
    <i>
      <x v="5"/>
    </i>
    <i>
      <x v="19"/>
    </i>
    <i>
      <x v="14"/>
    </i>
    <i>
      <x v="6"/>
    </i>
    <i>
      <x v="15"/>
    </i>
    <i t="grand">
      <x/>
    </i>
  </rowItems>
  <colItems count="1">
    <i/>
  </colItems>
  <dataFields count="1">
    <dataField name="Выручка" fld="6" baseField="0" baseItem="0" numFmtId="165"/>
  </dataFields>
  <formats count="1">
    <format dxfId="145">
      <pivotArea outline="0" collapsedLevelsAreSubtotals="1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46B56-8FA9-42F2-BF42-896A5E38CFDE}" name="Сводная таблица4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 rowHeaderCaption="Страна">
  <location ref="A106:B114" firstHeaderRow="1" firstDataRow="1" firstDataCol="1"/>
  <pivotFields count="20">
    <pivotField showAll="0"/>
    <pivotField numFmtId="1"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numFmtId="1" showAll="0"/>
    <pivotField numFmtId="9" showAll="0"/>
    <pivotField numFmtId="1" showAll="0"/>
    <pivotField numFmtId="9" showAll="0"/>
    <pivotField numFmtId="14" showAll="0"/>
    <pivotField showAll="0"/>
    <pivotField axis="axisRow" showAll="0" sortType="descending">
      <items count="8">
        <item x="1"/>
        <item x="2"/>
        <item x="6"/>
        <item x="5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6"/>
  </rowFields>
  <rowItems count="8">
    <i>
      <x v="5"/>
    </i>
    <i>
      <x v="6"/>
    </i>
    <i>
      <x v="4"/>
    </i>
    <i>
      <x v="3"/>
    </i>
    <i>
      <x/>
    </i>
    <i>
      <x v="1"/>
    </i>
    <i>
      <x v="2"/>
    </i>
    <i t="grand">
      <x/>
    </i>
  </rowItems>
  <colItems count="1">
    <i/>
  </colItems>
  <dataFields count="1">
    <dataField name="Объем продаж" fld="6" baseField="0" baseItem="0" numFmtId="165"/>
  </dataFields>
  <formats count="1">
    <format dxfId="152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986FC-BD6D-467B-BBB4-31C481367FDA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2" rowHeaderCaption="Имена">
  <location ref="A86:B9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231">
        <item x="8"/>
        <item x="95"/>
        <item x="127"/>
        <item x="105"/>
        <item x="21"/>
        <item x="162"/>
        <item x="11"/>
        <item x="129"/>
        <item x="62"/>
        <item x="143"/>
        <item x="77"/>
        <item x="128"/>
        <item x="148"/>
        <item x="3"/>
        <item x="201"/>
        <item x="50"/>
        <item x="133"/>
        <item x="211"/>
        <item x="174"/>
        <item x="97"/>
        <item x="73"/>
        <item x="138"/>
        <item x="210"/>
        <item x="40"/>
        <item x="131"/>
        <item x="175"/>
        <item x="223"/>
        <item x="118"/>
        <item x="67"/>
        <item x="176"/>
        <item x="160"/>
        <item x="92"/>
        <item x="203"/>
        <item x="101"/>
        <item x="54"/>
        <item x="158"/>
        <item x="146"/>
        <item x="144"/>
        <item x="34"/>
        <item x="85"/>
        <item x="46"/>
        <item x="126"/>
        <item x="96"/>
        <item x="48"/>
        <item x="159"/>
        <item x="1"/>
        <item x="16"/>
        <item x="222"/>
        <item x="68"/>
        <item x="132"/>
        <item x="63"/>
        <item x="10"/>
        <item x="219"/>
        <item x="196"/>
        <item x="57"/>
        <item x="44"/>
        <item x="153"/>
        <item x="120"/>
        <item x="151"/>
        <item x="220"/>
        <item x="124"/>
        <item x="150"/>
        <item x="191"/>
        <item x="41"/>
        <item x="15"/>
        <item x="172"/>
        <item x="51"/>
        <item x="152"/>
        <item x="47"/>
        <item x="102"/>
        <item x="87"/>
        <item x="215"/>
        <item x="115"/>
        <item x="140"/>
        <item x="157"/>
        <item x="70"/>
        <item x="189"/>
        <item x="136"/>
        <item x="71"/>
        <item x="17"/>
        <item x="100"/>
        <item x="76"/>
        <item x="205"/>
        <item x="74"/>
        <item x="141"/>
        <item x="5"/>
        <item x="55"/>
        <item x="226"/>
        <item x="60"/>
        <item x="224"/>
        <item x="52"/>
        <item x="113"/>
        <item x="177"/>
        <item x="193"/>
        <item x="4"/>
        <item x="42"/>
        <item x="56"/>
        <item x="24"/>
        <item x="45"/>
        <item x="30"/>
        <item x="123"/>
        <item x="178"/>
        <item x="168"/>
        <item x="142"/>
        <item x="135"/>
        <item x="171"/>
        <item x="200"/>
        <item x="170"/>
        <item x="229"/>
        <item x="199"/>
        <item x="111"/>
        <item x="64"/>
        <item x="181"/>
        <item x="119"/>
        <item x="209"/>
        <item x="72"/>
        <item x="18"/>
        <item x="13"/>
        <item x="37"/>
        <item x="86"/>
        <item x="27"/>
        <item x="185"/>
        <item x="7"/>
        <item x="93"/>
        <item x="227"/>
        <item x="163"/>
        <item x="26"/>
        <item x="212"/>
        <item x="94"/>
        <item x="197"/>
        <item x="98"/>
        <item x="125"/>
        <item x="204"/>
        <item x="208"/>
        <item x="88"/>
        <item x="165"/>
        <item x="9"/>
        <item x="149"/>
        <item x="61"/>
        <item x="110"/>
        <item x="121"/>
        <item x="166"/>
        <item x="192"/>
        <item x="139"/>
        <item x="80"/>
        <item x="82"/>
        <item x="206"/>
        <item x="83"/>
        <item x="147"/>
        <item x="155"/>
        <item x="69"/>
        <item x="2"/>
        <item x="156"/>
        <item x="117"/>
        <item x="20"/>
        <item x="116"/>
        <item x="217"/>
        <item x="182"/>
        <item x="22"/>
        <item x="104"/>
        <item x="180"/>
        <item x="106"/>
        <item x="194"/>
        <item x="184"/>
        <item x="58"/>
        <item x="198"/>
        <item x="173"/>
        <item x="221"/>
        <item x="28"/>
        <item x="161"/>
        <item x="186"/>
        <item x="89"/>
        <item x="38"/>
        <item x="90"/>
        <item x="33"/>
        <item x="169"/>
        <item x="53"/>
        <item x="79"/>
        <item x="214"/>
        <item x="202"/>
        <item x="183"/>
        <item x="99"/>
        <item x="145"/>
        <item x="6"/>
        <item x="179"/>
        <item x="188"/>
        <item x="66"/>
        <item x="36"/>
        <item x="195"/>
        <item x="137"/>
        <item x="122"/>
        <item x="59"/>
        <item x="187"/>
        <item x="81"/>
        <item x="114"/>
        <item x="154"/>
        <item x="207"/>
        <item x="108"/>
        <item x="32"/>
        <item x="43"/>
        <item x="213"/>
        <item x="75"/>
        <item x="218"/>
        <item x="25"/>
        <item x="0"/>
        <item x="216"/>
        <item x="19"/>
        <item x="112"/>
        <item x="91"/>
        <item x="225"/>
        <item x="31"/>
        <item x="14"/>
        <item x="109"/>
        <item x="130"/>
        <item x="103"/>
        <item x="84"/>
        <item x="39"/>
        <item x="35"/>
        <item x="23"/>
        <item x="190"/>
        <item x="29"/>
        <item x="49"/>
        <item x="65"/>
        <item x="167"/>
        <item x="107"/>
        <item x="12"/>
        <item x="134"/>
        <item x="228"/>
        <item x="78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10">
    <i>
      <x v="206"/>
    </i>
    <i>
      <x v="11"/>
    </i>
    <i>
      <x v="43"/>
    </i>
    <i>
      <x v="81"/>
    </i>
    <i>
      <x v="221"/>
    </i>
    <i>
      <x v="225"/>
    </i>
    <i>
      <x v="45"/>
    </i>
    <i>
      <x v="134"/>
    </i>
    <i>
      <x v="122"/>
    </i>
    <i t="grand">
      <x/>
    </i>
  </rowItems>
  <colItems count="1">
    <i/>
  </colItems>
  <dataFields count="1">
    <dataField name="Частотность" fld="14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D02AB-FAC1-4109-B2A5-10EC5A882F88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9" rowHeaderCaption="Программа лояльности">
  <location ref="A25:B28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numFmtI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Количество клиентов" fld="0" subtotal="count" baseField="5" baseItem="0"/>
  </dataFields>
  <chartFormats count="6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DDBD6-E421-4E8F-92EC-044A36207161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3" rowHeaderCaption="Категория">
  <location ref="M3:N24" firstHeaderRow="1" firstDataRow="1" firstDataCol="1"/>
  <pivotFields count="20">
    <pivotField showAll="0"/>
    <pivotField numFmtId="1" showAll="0"/>
    <pivotField axis="axisRow" showAll="0" sortType="a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showAll="0"/>
    <pivotField dataField="1" showAll="0"/>
    <pivotField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numFmtId="1" showAll="0"/>
    <pivotField numFmtId="9" showAll="0"/>
    <pivotField numFmtId="1" showAll="0"/>
    <pivotField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21">
    <i>
      <x v="1"/>
    </i>
    <i>
      <x v="10"/>
    </i>
    <i>
      <x v="4"/>
    </i>
    <i>
      <x v="11"/>
    </i>
    <i>
      <x v="16"/>
    </i>
    <i>
      <x v="3"/>
    </i>
    <i>
      <x v="8"/>
    </i>
    <i>
      <x v="6"/>
    </i>
    <i>
      <x v="17"/>
    </i>
    <i>
      <x v="9"/>
    </i>
    <i>
      <x v="19"/>
    </i>
    <i>
      <x v="18"/>
    </i>
    <i>
      <x v="14"/>
    </i>
    <i>
      <x v="15"/>
    </i>
    <i>
      <x/>
    </i>
    <i>
      <x v="7"/>
    </i>
    <i>
      <x v="13"/>
    </i>
    <i>
      <x v="12"/>
    </i>
    <i>
      <x v="2"/>
    </i>
    <i>
      <x v="5"/>
    </i>
    <i t="grand">
      <x/>
    </i>
  </rowItems>
  <colItems count="1">
    <i/>
  </colItems>
  <dataFields count="1">
    <dataField name="Кол-во проданного товара" fld="5" baseField="0" baseItem="0"/>
  </dataFields>
  <formats count="1">
    <format dxfId="141">
      <pivotArea collapsedLevelsAreSubtotals="1" fieldPosition="0">
        <references count="1">
          <reference field="2" count="0"/>
        </references>
      </pivotArea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AE4D3-FF84-46A2-AD16-71C799AA383A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 rowHeaderCaption="Категория">
  <location ref="A3:B24" firstHeaderRow="1" firstDataRow="1" firstDataCol="1"/>
  <pivotFields count="20">
    <pivotField showAll="0"/>
    <pivotField numFmtId="1" showAll="0"/>
    <pivotField axis="axisRow" showAll="0" sortType="a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numFmtId="1" showAll="0"/>
    <pivotField numFmtId="9" showAll="0"/>
    <pivotField numFmtId="1" showAll="0"/>
    <pivotField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21">
    <i>
      <x v="1"/>
    </i>
    <i>
      <x v="10"/>
    </i>
    <i>
      <x v="4"/>
    </i>
    <i>
      <x v="3"/>
    </i>
    <i>
      <x v="8"/>
    </i>
    <i>
      <x v="11"/>
    </i>
    <i>
      <x v="16"/>
    </i>
    <i>
      <x v="9"/>
    </i>
    <i>
      <x/>
    </i>
    <i>
      <x v="6"/>
    </i>
    <i>
      <x v="17"/>
    </i>
    <i>
      <x v="18"/>
    </i>
    <i>
      <x v="12"/>
    </i>
    <i>
      <x v="15"/>
    </i>
    <i>
      <x v="14"/>
    </i>
    <i>
      <x v="19"/>
    </i>
    <i>
      <x v="13"/>
    </i>
    <i>
      <x v="7"/>
    </i>
    <i>
      <x v="2"/>
    </i>
    <i>
      <x v="5"/>
    </i>
    <i t="grand">
      <x/>
    </i>
  </rowItems>
  <colItems count="1">
    <i/>
  </colItems>
  <dataFields count="1">
    <dataField name="Выручка" fld="6" baseField="0" baseItem="0"/>
  </dataFields>
  <formats count="1">
    <format dxfId="142">
      <pivotArea collapsedLevelsAreSubtotals="1" fieldPosition="0">
        <references count="1">
          <reference field="2" count="0"/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358E2-FF3A-433A-9DC6-1CEE3818EF7B}" name="Сводная таблица4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7" rowHeaderCaption="Категория">
  <location ref="A33:B53" firstHeaderRow="1" firstDataRow="1" firstDataCol="1"/>
  <pivotFields count="20">
    <pivotField showAll="0"/>
    <pivotField numFmtId="1" showAll="0"/>
    <pivotField axis="axisRow" showAll="0" sortType="a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showAll="0"/>
    <pivotField dataField="1" showAll="0"/>
    <pivotField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numFmtId="1" showAll="0"/>
    <pivotField numFmtId="9" showAll="0"/>
    <pivotField numFmtId="1" showAll="0"/>
    <pivotField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20">
    <i>
      <x v="15"/>
    </i>
    <i>
      <x v="4"/>
    </i>
    <i>
      <x/>
    </i>
    <i>
      <x v="1"/>
    </i>
    <i>
      <x v="18"/>
    </i>
    <i>
      <x v="5"/>
    </i>
    <i>
      <x v="16"/>
    </i>
    <i>
      <x v="13"/>
    </i>
    <i>
      <x v="2"/>
    </i>
    <i>
      <x v="3"/>
    </i>
    <i>
      <x v="19"/>
    </i>
    <i>
      <x v="9"/>
    </i>
    <i>
      <x v="14"/>
    </i>
    <i>
      <x v="17"/>
    </i>
    <i>
      <x v="7"/>
    </i>
    <i>
      <x v="11"/>
    </i>
    <i>
      <x v="12"/>
    </i>
    <i>
      <x v="8"/>
    </i>
    <i>
      <x v="10"/>
    </i>
    <i>
      <x v="6"/>
    </i>
  </rowItems>
  <colItems count="1">
    <i/>
  </colItems>
  <dataFields count="1">
    <dataField name="Среднее кол-во в чеке" fld="5" subtotal="average" baseField="2" baseItem="0" numFmtId="166"/>
  </dataFields>
  <formats count="1">
    <format dxfId="151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31AEC-2236-4201-9AE9-760AA7E4299B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 rowHeaderCaption="Поставщик">
  <location ref="A115:B194" firstHeaderRow="1" firstDataRow="1" firstDataCol="1"/>
  <pivotFields count="20">
    <pivotField showAll="0"/>
    <pivotField numFmtId="1"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axis="axisRow" showAll="0" sortType="ascending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numFmtId="1" showAll="0"/>
    <pivotField numFmtId="9" showAll="0"/>
    <pivotField numFmtId="1" showAll="0"/>
    <pivotField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79">
    <i>
      <x v="37"/>
    </i>
    <i>
      <x v="23"/>
    </i>
    <i>
      <x v="11"/>
    </i>
    <i>
      <x v="3"/>
    </i>
    <i>
      <x v="29"/>
    </i>
    <i>
      <x v="64"/>
    </i>
    <i>
      <x v="70"/>
    </i>
    <i>
      <x v="53"/>
    </i>
    <i>
      <x v="10"/>
    </i>
    <i>
      <x v="14"/>
    </i>
    <i>
      <x v="40"/>
    </i>
    <i>
      <x v="59"/>
    </i>
    <i>
      <x v="57"/>
    </i>
    <i>
      <x v="68"/>
    </i>
    <i>
      <x v="12"/>
    </i>
    <i>
      <x v="16"/>
    </i>
    <i>
      <x v="25"/>
    </i>
    <i>
      <x v="34"/>
    </i>
    <i>
      <x v="1"/>
    </i>
    <i>
      <x v="32"/>
    </i>
    <i>
      <x v="15"/>
    </i>
    <i>
      <x v="7"/>
    </i>
    <i>
      <x v="58"/>
    </i>
    <i>
      <x v="71"/>
    </i>
    <i>
      <x v="24"/>
    </i>
    <i>
      <x v="18"/>
    </i>
    <i>
      <x v="76"/>
    </i>
    <i>
      <x v="47"/>
    </i>
    <i>
      <x v="77"/>
    </i>
    <i>
      <x v="55"/>
    </i>
    <i>
      <x v="65"/>
    </i>
    <i>
      <x v="72"/>
    </i>
    <i>
      <x v="5"/>
    </i>
    <i>
      <x v="50"/>
    </i>
    <i>
      <x v="28"/>
    </i>
    <i>
      <x v="26"/>
    </i>
    <i>
      <x v="60"/>
    </i>
    <i>
      <x/>
    </i>
    <i>
      <x v="35"/>
    </i>
    <i>
      <x v="42"/>
    </i>
    <i>
      <x v="33"/>
    </i>
    <i>
      <x v="13"/>
    </i>
    <i>
      <x v="44"/>
    </i>
    <i>
      <x v="54"/>
    </i>
    <i>
      <x v="39"/>
    </i>
    <i>
      <x v="31"/>
    </i>
    <i>
      <x v="66"/>
    </i>
    <i>
      <x v="46"/>
    </i>
    <i>
      <x v="56"/>
    </i>
    <i>
      <x v="73"/>
    </i>
    <i>
      <x v="19"/>
    </i>
    <i>
      <x v="74"/>
    </i>
    <i>
      <x v="61"/>
    </i>
    <i>
      <x v="8"/>
    </i>
    <i>
      <x v="20"/>
    </i>
    <i>
      <x v="52"/>
    </i>
    <i>
      <x v="30"/>
    </i>
    <i>
      <x v="75"/>
    </i>
    <i>
      <x v="38"/>
    </i>
    <i>
      <x v="69"/>
    </i>
    <i>
      <x v="51"/>
    </i>
    <i>
      <x v="6"/>
    </i>
    <i>
      <x v="48"/>
    </i>
    <i>
      <x v="45"/>
    </i>
    <i>
      <x v="62"/>
    </i>
    <i>
      <x v="36"/>
    </i>
    <i>
      <x v="41"/>
    </i>
    <i>
      <x v="4"/>
    </i>
    <i>
      <x v="49"/>
    </i>
    <i>
      <x v="21"/>
    </i>
    <i>
      <x v="9"/>
    </i>
    <i>
      <x v="27"/>
    </i>
    <i>
      <x v="22"/>
    </i>
    <i>
      <x v="17"/>
    </i>
    <i>
      <x v="2"/>
    </i>
    <i>
      <x v="63"/>
    </i>
    <i>
      <x v="67"/>
    </i>
    <i>
      <x v="43"/>
    </i>
    <i t="grand">
      <x/>
    </i>
  </rowItems>
  <colItems count="1">
    <i/>
  </colItems>
  <dataFields count="1">
    <dataField name="Продажи по поставщикам" fld="6" baseField="0" baseItem="0" numFmtId="165"/>
  </dataFields>
  <formats count="1">
    <format dxfId="143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81DCB-B771-4912-A387-358953C4C15F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 rowHeaderCaption="Поставщик">
  <location ref="A29:B108" firstHeaderRow="1" firstDataRow="1" firstDataCol="1"/>
  <pivotFields count="20">
    <pivotField showAll="0"/>
    <pivotField numFmtId="1"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axis="axisRow" showAll="0" sortType="ascending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numFmtId="1" showAll="0"/>
    <pivotField numFmtId="9" showAll="0"/>
    <pivotField dataField="1" numFmtId="1" showAll="0"/>
    <pivotField numFmtId="9" showAll="0"/>
    <pivotField numFmtId="14" showAll="0"/>
    <pivotField showAll="0"/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79">
    <i>
      <x v="37"/>
    </i>
    <i>
      <x v="11"/>
    </i>
    <i>
      <x v="29"/>
    </i>
    <i>
      <x v="3"/>
    </i>
    <i>
      <x v="23"/>
    </i>
    <i>
      <x v="58"/>
    </i>
    <i>
      <x v="54"/>
    </i>
    <i>
      <x v="14"/>
    </i>
    <i>
      <x v="57"/>
    </i>
    <i>
      <x v="71"/>
    </i>
    <i>
      <x v="39"/>
    </i>
    <i>
      <x v="76"/>
    </i>
    <i>
      <x v="47"/>
    </i>
    <i>
      <x v="22"/>
    </i>
    <i>
      <x v="60"/>
    </i>
    <i>
      <x v="30"/>
    </i>
    <i>
      <x v="8"/>
    </i>
    <i>
      <x v="61"/>
    </i>
    <i>
      <x v="45"/>
    </i>
    <i>
      <x v="50"/>
    </i>
    <i>
      <x v="26"/>
    </i>
    <i>
      <x v="16"/>
    </i>
    <i>
      <x v="24"/>
    </i>
    <i>
      <x v="75"/>
    </i>
    <i>
      <x v="20"/>
    </i>
    <i>
      <x v="17"/>
    </i>
    <i>
      <x v="65"/>
    </i>
    <i>
      <x v="77"/>
    </i>
    <i>
      <x v="73"/>
    </i>
    <i>
      <x v="55"/>
    </i>
    <i>
      <x v="7"/>
    </i>
    <i>
      <x v="48"/>
    </i>
    <i>
      <x v="66"/>
    </i>
    <i>
      <x v="6"/>
    </i>
    <i>
      <x v="36"/>
    </i>
    <i>
      <x v="40"/>
    </i>
    <i>
      <x v="25"/>
    </i>
    <i>
      <x/>
    </i>
    <i>
      <x v="59"/>
    </i>
    <i>
      <x v="21"/>
    </i>
    <i>
      <x v="63"/>
    </i>
    <i>
      <x v="10"/>
    </i>
    <i>
      <x v="62"/>
    </i>
    <i>
      <x v="42"/>
    </i>
    <i>
      <x v="34"/>
    </i>
    <i>
      <x v="56"/>
    </i>
    <i>
      <x v="27"/>
    </i>
    <i>
      <x v="4"/>
    </i>
    <i>
      <x v="43"/>
    </i>
    <i>
      <x v="9"/>
    </i>
    <i>
      <x v="68"/>
    </i>
    <i>
      <x v="69"/>
    </i>
    <i>
      <x v="64"/>
    </i>
    <i>
      <x v="67"/>
    </i>
    <i>
      <x v="72"/>
    </i>
    <i>
      <x v="49"/>
    </i>
    <i>
      <x v="18"/>
    </i>
    <i>
      <x v="2"/>
    </i>
    <i>
      <x v="53"/>
    </i>
    <i>
      <x v="51"/>
    </i>
    <i>
      <x v="15"/>
    </i>
    <i>
      <x v="41"/>
    </i>
    <i>
      <x v="13"/>
    </i>
    <i>
      <x v="32"/>
    </i>
    <i>
      <x v="28"/>
    </i>
    <i>
      <x v="38"/>
    </i>
    <i>
      <x v="52"/>
    </i>
    <i>
      <x v="12"/>
    </i>
    <i>
      <x v="46"/>
    </i>
    <i>
      <x v="70"/>
    </i>
    <i>
      <x v="5"/>
    </i>
    <i>
      <x v="74"/>
    </i>
    <i>
      <x v="44"/>
    </i>
    <i>
      <x v="19"/>
    </i>
    <i>
      <x v="33"/>
    </i>
    <i>
      <x v="35"/>
    </i>
    <i>
      <x v="31"/>
    </i>
    <i>
      <x v="1"/>
    </i>
    <i t="grand">
      <x/>
    </i>
  </rowItems>
  <colItems count="1">
    <i/>
  </colItems>
  <dataFields count="1">
    <dataField name="Средняя цена в зависимости от поставщика" fld="12" subtotal="average" baseField="3" baseItem="0" numFmtId="1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_товара" xr10:uid="{6C332CE9-B3C6-415F-B359-2C6E34567EA7}" sourceName="категория товара">
  <pivotTables>
    <pivotTable tabId="6" name="Сводная таблица1"/>
    <pivotTable tabId="11" name="Сводная таблица4"/>
    <pivotTable tabId="6" name="Сводная таблица2"/>
    <pivotTable tabId="6" name="Сводная таблица3"/>
    <pivotTable tabId="8" name="Сводная таблица1"/>
    <pivotTable tabId="8" name="Сводная таблица2"/>
    <pivotTable tabId="8" name="Сводная таблица4"/>
    <pivotTable tabId="8" name="Сводная таблица6"/>
  </pivotTables>
  <data>
    <tabular pivotCacheId="1231182468">
      <items count="20">
        <i x="9" s="1"/>
        <i x="19" s="1"/>
        <i x="17" s="1"/>
        <i x="7" s="1"/>
        <i x="18" s="1"/>
        <i x="3" s="1"/>
        <i x="15" s="1"/>
        <i x="10" s="1"/>
        <i x="4" s="1"/>
        <i x="2" s="1"/>
        <i x="13" s="1"/>
        <i x="6" s="1"/>
        <i x="0" s="1"/>
        <i x="5" s="1"/>
        <i x="1" s="1"/>
        <i x="11" s="1"/>
        <i x="12" s="1"/>
        <i x="16" s="1"/>
        <i x="8" s="1"/>
        <i x="1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ставщик" xr10:uid="{E990388A-6C68-4B0C-B3E3-EEBBA169C84B}" sourceName="поставщик">
  <pivotTables>
    <pivotTable tabId="6" name="Сводная таблица1"/>
    <pivotTable tabId="10" name="Сводная таблица1"/>
    <pivotTable tabId="10" name="Сводная таблица3"/>
    <pivotTable tabId="10" name="Сводная таблица4"/>
    <pivotTable tabId="11" name="Сводная таблица4"/>
    <pivotTable tabId="6" name="Сводная таблица2"/>
    <pivotTable tabId="6" name="Сводная таблица3"/>
  </pivotTables>
  <data>
    <tabular pivotCacheId="1231182468">
      <items count="78">
        <i x="63" s="1"/>
        <i x="76" s="1"/>
        <i x="8" s="1"/>
        <i x="62" s="1"/>
        <i x="7" s="1"/>
        <i x="44" s="1"/>
        <i x="14" s="1"/>
        <i x="59" s="1"/>
        <i x="21" s="1"/>
        <i x="22" s="1"/>
        <i x="49" s="1"/>
        <i x="77" s="1"/>
        <i x="30" s="1"/>
        <i x="10" s="1"/>
        <i x="68" s="1"/>
        <i x="55" s="1"/>
        <i x="52" s="1"/>
        <i x="35" s="1"/>
        <i x="60" s="1"/>
        <i x="53" s="1"/>
        <i x="36" s="1"/>
        <i x="20" s="1"/>
        <i x="3" s="1"/>
        <i x="74" s="1"/>
        <i x="56" s="1"/>
        <i x="38" s="1"/>
        <i x="28" s="1"/>
        <i x="41" s="1"/>
        <i x="42" s="1"/>
        <i x="4" s="1"/>
        <i x="1" s="1"/>
        <i x="51" s="1"/>
        <i x="17" s="1"/>
        <i x="31" s="1"/>
        <i x="66" s="1"/>
        <i x="19" s="1"/>
        <i x="6" s="1"/>
        <i x="71" s="1"/>
        <i x="15" s="1"/>
        <i x="34" s="1"/>
        <i x="61" s="1"/>
        <i x="25" s="1"/>
        <i x="40" s="1"/>
        <i x="16" s="1"/>
        <i x="46" s="1"/>
        <i x="0" s="1"/>
        <i x="23" s="1"/>
        <i x="29" s="1"/>
        <i x="9" s="1"/>
        <i x="27" s="1"/>
        <i x="58" s="1"/>
        <i x="45" s="1"/>
        <i x="57" s="1"/>
        <i x="54" s="1"/>
        <i x="12" s="1"/>
        <i x="32" s="1"/>
        <i x="69" s="1"/>
        <i x="26" s="1"/>
        <i x="75" s="1"/>
        <i x="70" s="1"/>
        <i x="64" s="1"/>
        <i x="11" s="1"/>
        <i x="37" s="1"/>
        <i x="47" s="1"/>
        <i x="48" s="1"/>
        <i x="67" s="1"/>
        <i x="65" s="1"/>
        <i x="5" s="1"/>
        <i x="50" s="1"/>
        <i x="24" s="1"/>
        <i x="73" s="1"/>
        <i x="39" s="1"/>
        <i x="43" s="1"/>
        <i x="18" s="1"/>
        <i x="13" s="1"/>
        <i x="33" s="1"/>
        <i x="2" s="1"/>
        <i x="7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агазин_покупки" xr10:uid="{014F61A2-2AEC-4FCC-958D-249AFB22A406}" sourceName="магазин покупки">
  <pivotTables>
    <pivotTable tabId="6" name="Сводная таблица1"/>
    <pivotTable tabId="10" name="Сводная таблица1"/>
    <pivotTable tabId="10" name="Сводная таблица3"/>
    <pivotTable tabId="10" name="Сводная таблица4"/>
    <pivotTable tabId="11" name="Сводная таблица4"/>
    <pivotTable tabId="8" name="Сводная таблица1"/>
    <pivotTable tabId="8" name="Сводная таблица2"/>
    <pivotTable tabId="8" name="Сводная таблица4"/>
    <pivotTable tabId="8" name="Сводная таблица6"/>
  </pivotTables>
  <data>
    <tabular pivotCacheId="1231182468">
      <items count="20">
        <i x="19" s="1"/>
        <i x="15" s="1"/>
        <i x="18" s="1"/>
        <i x="12" s="1"/>
        <i x="0" s="1"/>
        <i x="3" s="1"/>
        <i x="9" s="1"/>
        <i x="2" s="1"/>
        <i x="1" s="1"/>
        <i x="5" s="1"/>
        <i x="10" s="1"/>
        <i x="16" s="1"/>
        <i x="11" s="1"/>
        <i x="6" s="1"/>
        <i x="7" s="1"/>
        <i x="14" s="1"/>
        <i x="8" s="1"/>
        <i x="13" s="1"/>
        <i x="17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трана" xr10:uid="{C8B497EF-CAFF-4436-B29B-371D0582FC94}" sourceName="Страна">
  <pivotTables>
    <pivotTable tabId="6" name="Сводная таблица1"/>
    <pivotTable tabId="10" name="Сводная таблица1"/>
    <pivotTable tabId="10" name="Сводная таблица3"/>
    <pivotTable tabId="10" name="Сводная таблица4"/>
    <pivotTable tabId="6" name="Сводная таблица2"/>
    <pivotTable tabId="6" name="Сводная таблица3"/>
    <pivotTable tabId="8" name="Сводная таблица1"/>
    <pivotTable tabId="8" name="Сводная таблица2"/>
    <pivotTable tabId="8" name="Сводная таблица4"/>
    <pivotTable tabId="8" name="Сводная таблица6"/>
  </pivotTables>
  <data>
    <tabular pivotCacheId="1231182468">
      <items count="7">
        <i x="1" s="1"/>
        <i x="2" s="1"/>
        <i x="6" s="1"/>
        <i x="5" s="1"/>
        <i x="4" s="1"/>
        <i x="0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ы__дата_создания_чека" xr10:uid="{B6511308-D4A6-415C-AC0C-C55A641B9949}" sourceName="Месяцы (дата создания чека)">
  <pivotTables>
    <pivotTable tabId="6" name="Сводная таблица1"/>
    <pivotTable tabId="10" name="Сводная таблица1"/>
    <pivotTable tabId="10" name="Сводная таблица3"/>
    <pivotTable tabId="10" name="Сводная таблица4"/>
    <pivotTable tabId="11" name="Сводная таблица4"/>
    <pivotTable tabId="6" name="Сводная таблица2"/>
    <pivotTable tabId="6" name="Сводная таблица3"/>
    <pivotTable tabId="8" name="Сводная таблица1"/>
    <pivotTable tabId="8" name="Сводная таблица2"/>
    <pivotTable tabId="8" name="Сводная таблица4"/>
    <pivotTable tabId="8" name="Сводная таблица6"/>
  </pivotTables>
  <data>
    <tabular pivotCacheId="1231182468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варталы__дата_создания_чека" xr10:uid="{7EF30609-261C-4E30-9A24-2A70B71DD0FE}" sourceName="Кварталы (дата создания чека)">
  <pivotTables>
    <pivotTable tabId="6" name="Сводная таблица1"/>
    <pivotTable tabId="10" name="Сводная таблица1"/>
    <pivotTable tabId="10" name="Сводная таблица3"/>
    <pivotTable tabId="10" name="Сводная таблица4"/>
    <pivotTable tabId="11" name="Сводная таблица4"/>
    <pivotTable tabId="6" name="Сводная таблица2"/>
    <pivotTable tabId="6" name="Сводная таблица3"/>
    <pivotTable tabId="8" name="Сводная таблица1"/>
    <pivotTable tabId="8" name="Сводная таблица2"/>
    <pivotTable tabId="8" name="Сводная таблица4"/>
    <pivotTable tabId="8" name="Сводная таблица6"/>
  </pivotTables>
  <data>
    <tabular pivotCacheId="1231182468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дата_создания_чека" xr10:uid="{CFE1A7B4-879C-4C3D-8A45-11FF40BC8F11}" sourceName="Годы (дата создания чека)">
  <pivotTables>
    <pivotTable tabId="6" name="Сводная таблица1"/>
    <pivotTable tabId="10" name="Сводная таблица1"/>
    <pivotTable tabId="10" name="Сводная таблица3"/>
    <pivotTable tabId="10" name="Сводная таблица4"/>
    <pivotTable tabId="11" name="Сводная таблица4"/>
    <pivotTable tabId="6" name="Сводная таблица2"/>
    <pivotTable tabId="6" name="Сводная таблица3"/>
    <pivotTable tabId="8" name="Сводная таблица1"/>
    <pivotTable tabId="8" name="Сводная таблица2"/>
    <pivotTable tabId="8" name="Сводная таблица4"/>
    <pivotTable tabId="8" name="Сводная таблица6"/>
  </pivotTables>
  <data>
    <tabular pivotCacheId="1231182468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категория товара" xr10:uid="{A6AAD5CE-B136-4EC1-9BEB-682344D45DF6}" cache="Срез_категория_товара" caption="категория товара" rowHeight="234950"/>
  <slicer name="поставщик" xr10:uid="{BAD17F26-2E99-4856-A149-6CEC2A1C7CF0}" cache="Срез_поставщик" caption="поставщик" rowHeight="234950"/>
  <slicer name="магазин покупки" xr10:uid="{1D4438A8-199F-49AD-BE91-B446DF49B6D9}" cache="Срез_магазин_покупки" caption="магазин покупки" rowHeight="234950"/>
  <slicer name="Страна" xr10:uid="{E139A470-4C3D-49CE-9E02-658024E716E7}" cache="Срез_Страна" caption="Страна" rowHeight="234950"/>
  <slicer name="Месяцы (дата создания чека)" xr10:uid="{7DDE3F95-7017-4CC5-A236-001C9DFB224B}" cache="Срез_Месяцы__дата_создания_чека" caption="Месяцы (дата создания чека)" rowHeight="234950"/>
  <slicer name="Кварталы (дата создания чека)" xr10:uid="{99042175-C541-4803-810D-13744D185E84}" cache="Срез_Кварталы__дата_создания_чека" caption="Кварталы (дата создания чека)" rowHeight="234950"/>
  <slicer name="Годы (дата создания чека)" xr10:uid="{51646A07-FCE1-4F48-A5B2-D126D7333965}" cache="Срез_Годы__дата_создания_чека" caption="Годы (дата создания чека)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D690F-4F5C-4F88-A82C-C53827CE3CCF}" name="Продажи" displayName="Продажи" ref="A1:Q1001" totalsRowShown="0" headerRowDxfId="190" headerRowBorderDxfId="189" tableBorderDxfId="188">
  <autoFilter ref="A1:Q1001" xr:uid="{C41D690F-4F5C-4F88-A82C-C53827CE3CCF}"/>
  <tableColumns count="17">
    <tableColumn id="1" xr3:uid="{39BD66DA-5C86-47F8-9141-4F3357CC648D}" name="id чека"/>
    <tableColumn id="2" xr3:uid="{7084350F-8609-43EB-B9E7-6BF1485489ED}" name="id товара" dataDxfId="187"/>
    <tableColumn id="10" xr3:uid="{CB35457B-D512-4CE6-B90D-88C59940E39B}" name="категория товара" dataDxfId="186">
      <calculatedColumnFormula>VLOOKUP(B2,товар!$A$2:$C$433,2,FALSE)</calculatedColumnFormula>
    </tableColumn>
    <tableColumn id="11" xr3:uid="{5B0616E0-D1E6-44D5-B5FE-F6E2C58D608C}" name="поставщик" dataDxfId="185">
      <calculatedColumnFormula>VLOOKUP(B2,товар!$A$2:$C$433,3,FALSE)</calculatedColumnFormula>
    </tableColumn>
    <tableColumn id="3" xr3:uid="{32B83EE9-47E5-404A-AC5F-200B90821555}" name="цена за шт в рублях"/>
    <tableColumn id="4" xr3:uid="{03DBF66C-AADB-4E70-B578-CA494F0F39A8}" name="кол-во штук в чеке"/>
    <tableColumn id="5" xr3:uid="{6CEB22CB-F212-4743-BE7B-AF24694730F9}" name="сумма чека"/>
    <tableColumn id="6" xr3:uid="{862F7C93-BEDD-48B3-A316-26A2723955D9}" name="дата создания чека" dataDxfId="184"/>
    <tableColumn id="7" xr3:uid="{02EDE184-5913-4E1A-9242-0FE8BED2CCC7}" name="магазин покупки"/>
    <tableColumn id="8" xr3:uid="{C541BC23-892B-4C70-9A7C-B76A3768BE73}" name="id клиента" dataDxfId="183"/>
    <tableColumn id="12" xr3:uid="{6405C8B9-7256-45EE-8C18-A1EFE9B42B89}" name="средняя цена в категории" dataDxfId="182">
      <calculatedColumnFormula>AVERAGEIF($C$2:$C$1001,C2,$E$2:$E$1001)</calculatedColumnFormula>
    </tableColumn>
    <tableColumn id="13" xr3:uid="{9F014C6E-5192-4B6B-A748-6DA14D5F1D41}" name="дисконт по магазинам" dataDxfId="181" dataCellStyle="Процентный">
      <calculatedColumnFormula>(E2/K2)-1</calculatedColumnFormula>
    </tableColumn>
    <tableColumn id="14" xr3:uid="{B6A1092D-6D1A-450D-B19E-C2CC42266F57}" name="средняя цена товара в зависимости от поставщика" dataDxfId="180">
      <calculatedColumnFormula>AVERAGEIFS($E$2:$E$1001,$C$2:$C$1001,C2,$D$2:$D$1001,D2)</calculatedColumnFormula>
    </tableColumn>
    <tableColumn id="17" xr3:uid="{8BF67256-B9FF-49BF-A0EE-253DB0410250}" name="дисконт по магазинам в зависимости от поставщика" dataDxfId="179" dataCellStyle="Процентный">
      <calculatedColumnFormula>E2/M2-1</calculatedColumnFormula>
    </tableColumn>
    <tableColumn id="9" xr3:uid="{8F082738-9C81-4978-B0BE-EBE6FB4B5B96}" name="Дата регистрации" dataDxfId="178">
      <calculatedColumnFormula>VLOOKUP(J2,клиенты!$A$1:$H$435,8,FALSE)</calculatedColumnFormula>
    </tableColumn>
    <tableColumn id="15" xr3:uid="{6E4D209A-5219-44A7-864F-D7181BCFFF8B}" name="Количество дней от регистрации до покупки" dataDxfId="177">
      <calculatedColumnFormula>H2-O2</calculatedColumnFormula>
    </tableColumn>
    <tableColumn id="16" xr3:uid="{2C499A7D-CCC3-4A0A-BE8E-D67592929040}" name="Страна" dataDxfId="176">
      <calculatedColumnFormula>VLOOKUP(J2,клиенты!$A$1:$D$435,4,FALSE)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9B45FD-67D7-4CE0-A186-25269B6B0F3B}" name="Товары" displayName="Товары" ref="A1:C433" totalsRowShown="0" headerRowDxfId="175" headerRowBorderDxfId="174" tableBorderDxfId="173">
  <autoFilter ref="A1:C433" xr:uid="{0C9B45FD-67D7-4CE0-A186-25269B6B0F3B}"/>
  <tableColumns count="3">
    <tableColumn id="1" xr3:uid="{BC1320F3-0397-4A50-A2CA-5B38125697D3}" name="id товара" dataDxfId="172"/>
    <tableColumn id="2" xr3:uid="{7A498A13-3A9F-476D-989C-955BA295FE11}" name="категория товара"/>
    <tableColumn id="3" xr3:uid="{C6B54959-D15E-4FF4-A09B-CF32997E5641}" name="поставщик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9871D8-172B-43A9-A8DE-2B5B33CEA3AE}" name="Клиенты" displayName="Клиенты" ref="A1:O435" totalsRowShown="0" headerRowDxfId="171" headerRowBorderDxfId="170" tableBorderDxfId="169">
  <autoFilter ref="A1:O435" xr:uid="{959871D8-172B-43A9-A8DE-2B5B33CEA3AE}"/>
  <tableColumns count="15">
    <tableColumn id="1" xr3:uid="{7BBABE84-54B0-4F98-BA02-FB8E8737264A}" name="id клиента" dataDxfId="168"/>
    <tableColumn id="2" xr3:uid="{2E8FDF8F-9067-4A71-8AE4-3D1AF1E8BA73}" name="номер телефона клиента"/>
    <tableColumn id="9" xr3:uid="{868BAFB7-894D-4319-854E-0A2435FF6889}" name="Код страны" dataDxfId="167">
      <calculatedColumnFormula>IF(LEFT(B2,2)="+7",LEFT(SUBSTITUTE(B2," ",""),3),LEFT(B2,4))</calculatedColumnFormula>
    </tableColumn>
    <tableColumn id="11" xr3:uid="{F59B0503-F3A9-412C-9A7B-B943BA4C9CDD}" name="Страна" dataDxfId="166">
      <calculatedColumnFormula>IF(OR(C2="+71",C2="+78"),"не определено",LOOKUP(C2,'коды стран'!$B$2:$B$14,'коды стран'!$A$2:$A$14))</calculatedColumnFormula>
    </tableColumn>
    <tableColumn id="3" xr3:uid="{D34B17E6-CF1F-4EFD-B76A-0C14840BD119}" name="ФИО"/>
    <tableColumn id="16" xr3:uid="{E8331BE5-36CE-4643-B658-B778AE90CFC1}" name="Убираем префикс" dataDxfId="165">
      <calculatedColumnFormula>IF((LEN(E2)-LEN(SUBSTITUTE(E2," ","")))=2,E2,RIGHT(E2,LEN(E2)-FIND(" ",E2)))</calculatedColumnFormula>
    </tableColumn>
    <tableColumn id="4" xr3:uid="{CD7FAB43-0423-404F-A290-81B849A48A42}" name="Программа лояльности клиента"/>
    <tableColumn id="5" xr3:uid="{96725738-D7D4-4F1D-AA1D-0AA459FAD79A}" name="Дата регистрации клиента" dataDxfId="164"/>
    <tableColumn id="12" xr3:uid="{9024CECB-B2AB-41C5-9CD6-C80928A8DEF9}" name="Лайфтайм клиента, мес." dataDxfId="163">
      <calculatedColumnFormula>DATEDIF(H2,NOW(),"M")</calculatedColumnFormula>
    </tableColumn>
    <tableColumn id="13" xr3:uid="{7436E8F1-CB3C-4923-AEAA-63625595FB73}" name="1 слово" dataDxfId="162">
      <calculatedColumnFormula>LEFT(F2,FIND(" ",F2)-1)</calculatedColumnFormula>
    </tableColumn>
    <tableColumn id="14" xr3:uid="{B65FD65F-6A37-49A0-96FB-EF5D35682286}" name="2 слово" dataDxfId="161">
      <calculatedColumnFormula>MID(F2,FIND(" ",F2)+1,FIND(" ",F2,FIND(" ",F2)+1)-FIND(" ",F2)-1)</calculatedColumnFormula>
    </tableColumn>
    <tableColumn id="15" xr3:uid="{2CA160CB-189C-4847-B5FE-7728EC9A528D}" name="3 слово" dataDxfId="160">
      <calculatedColumnFormula>RIGHT(F2,LEN(F2)-FIND(" ",F2,FIND(" ",F2)+1))</calculatedColumnFormula>
    </tableColumn>
    <tableColumn id="6" xr3:uid="{86E99A1E-FBFA-4952-A2DA-B03E2428E00B}" name="Фамилия" dataDxfId="159">
      <calculatedColumnFormula>_xlfn.IFS(SUMPRODUCT(--(OR(RIGHT(L2,3)={"ова","ева","ина"},RIGHT(L2,2)={"ов","ев","ин"}))),L2,SUMPRODUCT(--(OR(RIGHT(J2,3)={"ова","ева","ина"},RIGHT(J2,2)={"ов","ев","ин"}))),J2,SUMPRODUCT(--(OR(RIGHT(K2,3)={"ова","ева","ина"},RIGHT(K2,2)={"ов","ев","ин"}))),K2)</calculatedColumnFormula>
    </tableColumn>
    <tableColumn id="7" xr3:uid="{4D900025-8A46-47A0-9AF0-0BCDEA28C68E}" name="Отчество" dataDxfId="158">
      <calculatedColumnFormula>_xlfn.IFS(SUMPRODUCT(--(RIGHT(L2,3)={"вич","мич","ьич","чна","вна"})),L2,SUMPRODUCT(--(RIGHT(J2,3)={"вич","мич","ьич","чна","вна"})),J2,SUMPRODUCT(--(RIGHT(K2,3)={"вич","мич","ьич","чна","вна"})),K2)</calculatedColumnFormula>
    </tableColumn>
    <tableColumn id="8" xr3:uid="{BB72BE0C-296C-41A3-AF91-2C8DA1405AE3}" name="Имя" dataDxfId="157">
      <calculatedColumnFormula>IF(OR(J2=M2,J2=N2),IF(OR(K2=M2,K2=N2),L2,K2),J2)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F453A3-298F-45E5-9C19-AE02BE0B17A5}" name="Страны" displayName="Страны" ref="A1:B13" totalsRowShown="0" headerRowDxfId="156" headerRowBorderDxfId="155" tableBorderDxfId="154">
  <autoFilter ref="A1:B13" xr:uid="{90F453A3-298F-45E5-9C19-AE02BE0B17A5}"/>
  <sortState xmlns:xlrd2="http://schemas.microsoft.com/office/spreadsheetml/2017/richdata2" ref="A2:B13">
    <sortCondition ref="B2:B13"/>
  </sortState>
  <tableColumns count="2">
    <tableColumn id="1" xr3:uid="{9019E14C-9E17-4F53-9E9E-D1123A680CA1}" name="Страна"/>
    <tableColumn id="2" xr3:uid="{4C1CDCE4-02D6-407E-8BCB-6C3E847B7DE9}" name="Код" dataDxfId="15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2F9B-FBD5-4648-932F-65C6D3263094}">
  <dimension ref="B2:M32"/>
  <sheetViews>
    <sheetView showGridLines="0" workbookViewId="0">
      <selection activeCell="B8" sqref="B8"/>
    </sheetView>
  </sheetViews>
  <sheetFormatPr defaultColWidth="10.77734375" defaultRowHeight="15.6" x14ac:dyDescent="0.3"/>
  <cols>
    <col min="1" max="1" width="2.5546875" style="1" customWidth="1"/>
    <col min="2" max="2" width="69.44140625" style="1" customWidth="1"/>
    <col min="3" max="3" width="3.33203125" style="1" bestFit="1" customWidth="1"/>
    <col min="4" max="4" width="53.44140625" style="1" customWidth="1"/>
    <col min="5" max="5" width="75" style="1" customWidth="1"/>
    <col min="6" max="6" width="13.44140625" style="1" bestFit="1" customWidth="1"/>
    <col min="7" max="7" width="57.33203125" style="1" bestFit="1" customWidth="1"/>
    <col min="8" max="8" width="54.6640625" style="1" customWidth="1"/>
    <col min="9" max="9" width="46.109375" style="1" bestFit="1" customWidth="1"/>
    <col min="10" max="11" width="10.77734375" style="1"/>
    <col min="12" max="12" width="56.6640625" style="1" bestFit="1" customWidth="1"/>
    <col min="13" max="13" width="35.44140625" style="1" bestFit="1" customWidth="1"/>
    <col min="14" max="16" width="10.77734375" style="1"/>
    <col min="17" max="17" width="25.6640625" style="1" bestFit="1" customWidth="1"/>
    <col min="18" max="16384" width="10.77734375" style="1"/>
  </cols>
  <sheetData>
    <row r="2" spans="2:12" ht="16.2" thickBot="1" x14ac:dyDescent="0.35"/>
    <row r="3" spans="2:12" ht="21.6" thickBot="1" x14ac:dyDescent="0.45">
      <c r="B3" s="12" t="s">
        <v>1108</v>
      </c>
    </row>
    <row r="4" spans="2:12" ht="18" x14ac:dyDescent="0.35">
      <c r="B4" s="13" t="s">
        <v>1042</v>
      </c>
    </row>
    <row r="5" spans="2:12" ht="16.2" thickBot="1" x14ac:dyDescent="0.35"/>
    <row r="6" spans="2:12" x14ac:dyDescent="0.3">
      <c r="B6" s="9" t="s">
        <v>1032</v>
      </c>
      <c r="C6" s="9" t="s">
        <v>1041</v>
      </c>
      <c r="D6" s="9" t="s">
        <v>1033</v>
      </c>
      <c r="E6" s="11" t="s">
        <v>1038</v>
      </c>
      <c r="F6" s="3"/>
      <c r="H6" s="3"/>
      <c r="I6" s="3"/>
    </row>
    <row r="7" spans="2:12" ht="31.2" x14ac:dyDescent="0.3">
      <c r="B7" s="10" t="s">
        <v>1013</v>
      </c>
      <c r="C7" s="37">
        <v>1</v>
      </c>
      <c r="D7" s="37" t="s">
        <v>1014</v>
      </c>
      <c r="E7" s="35" t="s">
        <v>1153</v>
      </c>
      <c r="F7" s="6"/>
    </row>
    <row r="8" spans="2:12" ht="31.2" x14ac:dyDescent="0.3">
      <c r="B8" s="7"/>
      <c r="C8" s="37">
        <v>2</v>
      </c>
      <c r="D8" s="37" t="s">
        <v>1034</v>
      </c>
      <c r="E8" s="35" t="s">
        <v>1154</v>
      </c>
      <c r="F8" s="6"/>
    </row>
    <row r="9" spans="2:12" ht="31.2" x14ac:dyDescent="0.3">
      <c r="B9" s="8"/>
      <c r="C9" s="37">
        <v>3</v>
      </c>
      <c r="D9" s="37" t="s">
        <v>1039</v>
      </c>
      <c r="E9" s="35" t="s">
        <v>1155</v>
      </c>
      <c r="F9" s="6"/>
    </row>
    <row r="10" spans="2:12" ht="31.2" x14ac:dyDescent="0.3">
      <c r="B10" s="10" t="s">
        <v>1017</v>
      </c>
      <c r="C10" s="37">
        <v>4</v>
      </c>
      <c r="D10" s="37" t="s">
        <v>1035</v>
      </c>
      <c r="E10" s="35" t="s">
        <v>1156</v>
      </c>
      <c r="F10" s="6"/>
    </row>
    <row r="11" spans="2:12" ht="31.2" x14ac:dyDescent="0.3">
      <c r="B11" s="8"/>
      <c r="C11" s="37">
        <v>5</v>
      </c>
      <c r="D11" s="37" t="s">
        <v>1031</v>
      </c>
      <c r="E11" s="35" t="s">
        <v>1128</v>
      </c>
      <c r="F11" s="6"/>
      <c r="I11" s="3"/>
    </row>
    <row r="12" spans="2:12" ht="31.2" x14ac:dyDescent="0.3">
      <c r="B12" s="10" t="s">
        <v>1015</v>
      </c>
      <c r="C12" s="37">
        <v>6</v>
      </c>
      <c r="D12" s="37" t="s">
        <v>1040</v>
      </c>
      <c r="E12" s="35" t="s">
        <v>1157</v>
      </c>
      <c r="F12" s="6"/>
      <c r="I12" s="3"/>
    </row>
    <row r="13" spans="2:12" ht="31.2" x14ac:dyDescent="0.3">
      <c r="B13" s="8"/>
      <c r="C13" s="37">
        <v>7</v>
      </c>
      <c r="D13" s="37" t="s">
        <v>1021</v>
      </c>
      <c r="E13" s="35" t="s">
        <v>1158</v>
      </c>
      <c r="F13" s="6"/>
      <c r="I13" s="3"/>
    </row>
    <row r="14" spans="2:12" ht="31.2" x14ac:dyDescent="0.3">
      <c r="B14" s="7" t="s">
        <v>1016</v>
      </c>
      <c r="C14" s="37">
        <v>8</v>
      </c>
      <c r="D14" s="37" t="s">
        <v>1023</v>
      </c>
      <c r="E14" s="35" t="s">
        <v>1137</v>
      </c>
      <c r="F14" s="6"/>
      <c r="I14" s="3"/>
      <c r="L14" s="3"/>
    </row>
    <row r="15" spans="2:12" ht="35.4" customHeight="1" x14ac:dyDescent="0.3">
      <c r="B15" s="7"/>
      <c r="C15" s="37">
        <v>9</v>
      </c>
      <c r="D15" s="37" t="s">
        <v>1082</v>
      </c>
      <c r="E15" s="35" t="s">
        <v>1159</v>
      </c>
      <c r="F15" s="6"/>
      <c r="I15" s="3"/>
      <c r="L15" s="3"/>
    </row>
    <row r="16" spans="2:12" ht="31.2" x14ac:dyDescent="0.3">
      <c r="B16" s="7"/>
      <c r="C16" s="37">
        <v>10</v>
      </c>
      <c r="D16" s="37" t="s">
        <v>1036</v>
      </c>
      <c r="E16" s="35" t="s">
        <v>1160</v>
      </c>
      <c r="F16" s="6"/>
      <c r="G16" s="3"/>
      <c r="I16" s="3"/>
      <c r="L16" s="3"/>
    </row>
    <row r="17" spans="2:13" ht="46.8" x14ac:dyDescent="0.3">
      <c r="B17" s="7"/>
      <c r="C17" s="37">
        <v>11</v>
      </c>
      <c r="D17" s="37" t="s">
        <v>1037</v>
      </c>
      <c r="E17" s="35" t="s">
        <v>1161</v>
      </c>
      <c r="F17" s="6"/>
      <c r="G17" s="3"/>
      <c r="I17" s="3"/>
      <c r="L17" s="3"/>
    </row>
    <row r="18" spans="2:13" ht="31.2" x14ac:dyDescent="0.3">
      <c r="B18" s="7"/>
      <c r="C18" s="37">
        <v>12</v>
      </c>
      <c r="D18" s="37" t="s">
        <v>1029</v>
      </c>
      <c r="E18" s="35" t="s">
        <v>1162</v>
      </c>
      <c r="F18" s="6"/>
      <c r="G18" s="3"/>
      <c r="I18" s="3"/>
      <c r="L18" s="3"/>
    </row>
    <row r="19" spans="2:13" ht="63" thickBot="1" x14ac:dyDescent="0.35">
      <c r="B19" s="8"/>
      <c r="C19" s="37">
        <v>13</v>
      </c>
      <c r="D19" s="37" t="s">
        <v>1030</v>
      </c>
      <c r="E19" s="36" t="s">
        <v>1163</v>
      </c>
      <c r="F19" s="6"/>
      <c r="G19" s="3"/>
      <c r="I19" s="3"/>
      <c r="L19" s="3"/>
    </row>
    <row r="20" spans="2:13" ht="16.2" thickBot="1" x14ac:dyDescent="0.35">
      <c r="F20" s="6"/>
      <c r="G20" s="3"/>
    </row>
    <row r="21" spans="2:13" x14ac:dyDescent="0.3">
      <c r="B21" s="2" t="s">
        <v>1018</v>
      </c>
      <c r="C21" s="3"/>
      <c r="I21" s="3"/>
    </row>
    <row r="22" spans="2:13" x14ac:dyDescent="0.3">
      <c r="B22" s="4" t="s">
        <v>1019</v>
      </c>
      <c r="I22" s="3"/>
    </row>
    <row r="23" spans="2:13" x14ac:dyDescent="0.3">
      <c r="B23" s="4" t="s">
        <v>1020</v>
      </c>
      <c r="I23" s="3"/>
      <c r="L23" s="3"/>
      <c r="M23" s="3"/>
    </row>
    <row r="24" spans="2:13" x14ac:dyDescent="0.3">
      <c r="B24" s="4" t="s">
        <v>1022</v>
      </c>
    </row>
    <row r="25" spans="2:13" x14ac:dyDescent="0.3">
      <c r="B25" s="4" t="s">
        <v>1024</v>
      </c>
      <c r="L25" s="3"/>
      <c r="M25" s="3"/>
    </row>
    <row r="26" spans="2:13" x14ac:dyDescent="0.3">
      <c r="B26" s="4" t="s">
        <v>1025</v>
      </c>
    </row>
    <row r="27" spans="2:13" x14ac:dyDescent="0.3">
      <c r="B27" s="4" t="s">
        <v>1026</v>
      </c>
      <c r="L27" s="27"/>
      <c r="M27" s="27"/>
    </row>
    <row r="28" spans="2:13" x14ac:dyDescent="0.3">
      <c r="B28" s="4" t="s">
        <v>1027</v>
      </c>
      <c r="M28" s="3"/>
    </row>
    <row r="29" spans="2:13" ht="16.2" thickBot="1" x14ac:dyDescent="0.35">
      <c r="B29" s="5" t="s">
        <v>1028</v>
      </c>
      <c r="M29" s="3"/>
    </row>
    <row r="30" spans="2:13" x14ac:dyDescent="0.3">
      <c r="M30" s="3"/>
    </row>
    <row r="32" spans="2:13" x14ac:dyDescent="0.3">
      <c r="M32" s="3"/>
    </row>
  </sheetData>
  <mergeCells count="1">
    <mergeCell ref="L27:M27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BED2-0953-49E0-BAF9-19F31CA3A9DB}">
  <dimension ref="A1:O113"/>
  <sheetViews>
    <sheetView topLeftCell="A79" workbookViewId="0">
      <selection activeCell="C87" sqref="C87"/>
    </sheetView>
  </sheetViews>
  <sheetFormatPr defaultRowHeight="14.4" x14ac:dyDescent="0.3"/>
  <cols>
    <col min="1" max="1" width="22" bestFit="1" customWidth="1"/>
    <col min="2" max="2" width="8.77734375" bestFit="1" customWidth="1"/>
    <col min="3" max="3" width="15.88671875" bestFit="1" customWidth="1"/>
    <col min="4" max="4" width="6" bestFit="1" customWidth="1"/>
    <col min="5" max="5" width="6.21875" bestFit="1" customWidth="1"/>
    <col min="6" max="6" width="9.109375" bestFit="1" customWidth="1"/>
    <col min="7" max="7" width="7.88671875" bestFit="1" customWidth="1"/>
    <col min="8" max="8" width="12" bestFit="1" customWidth="1"/>
    <col min="9" max="9" width="22.88671875" bestFit="1" customWidth="1"/>
    <col min="10" max="10" width="6.44140625" bestFit="1" customWidth="1"/>
    <col min="11" max="11" width="9.109375" bestFit="1" customWidth="1"/>
    <col min="12" max="12" width="6.109375" bestFit="1" customWidth="1"/>
    <col min="13" max="13" width="7.44140625" bestFit="1" customWidth="1"/>
    <col min="14" max="14" width="6.77734375" bestFit="1" customWidth="1"/>
    <col min="15" max="15" width="9.6640625" bestFit="1" customWidth="1"/>
    <col min="16" max="16" width="9.109375" bestFit="1" customWidth="1"/>
    <col min="17" max="17" width="6" bestFit="1" customWidth="1"/>
    <col min="18" max="18" width="12.21875" bestFit="1" customWidth="1"/>
    <col min="19" max="19" width="10.21875" bestFit="1" customWidth="1"/>
    <col min="20" max="20" width="18.77734375" bestFit="1" customWidth="1"/>
    <col min="21" max="21" width="6" bestFit="1" customWidth="1"/>
    <col min="22" max="22" width="11.33203125" bestFit="1" customWidth="1"/>
  </cols>
  <sheetData>
    <row r="1" spans="1:2" x14ac:dyDescent="0.3">
      <c r="A1" s="15" t="s">
        <v>6</v>
      </c>
      <c r="B1" t="s">
        <v>1058</v>
      </c>
    </row>
    <row r="3" spans="1:2" x14ac:dyDescent="0.3">
      <c r="A3" s="15" t="s">
        <v>1059</v>
      </c>
      <c r="B3" t="s">
        <v>1071</v>
      </c>
    </row>
    <row r="4" spans="1:2" x14ac:dyDescent="0.3">
      <c r="A4" s="16" t="s">
        <v>1044</v>
      </c>
      <c r="B4" s="18">
        <v>581779</v>
      </c>
    </row>
    <row r="5" spans="1:2" x14ac:dyDescent="0.3">
      <c r="A5" s="17" t="s">
        <v>1046</v>
      </c>
      <c r="B5" s="18">
        <v>48100</v>
      </c>
    </row>
    <row r="6" spans="1:2" x14ac:dyDescent="0.3">
      <c r="A6" s="17" t="s">
        <v>1047</v>
      </c>
      <c r="B6" s="18">
        <v>42036</v>
      </c>
    </row>
    <row r="7" spans="1:2" x14ac:dyDescent="0.3">
      <c r="A7" s="17" t="s">
        <v>1048</v>
      </c>
      <c r="B7" s="18">
        <v>50348</v>
      </c>
    </row>
    <row r="8" spans="1:2" x14ac:dyDescent="0.3">
      <c r="A8" s="17" t="s">
        <v>1049</v>
      </c>
      <c r="B8" s="18">
        <v>55952</v>
      </c>
    </row>
    <row r="9" spans="1:2" x14ac:dyDescent="0.3">
      <c r="A9" s="17" t="s">
        <v>1050</v>
      </c>
      <c r="B9" s="18">
        <v>42100</v>
      </c>
    </row>
    <row r="10" spans="1:2" x14ac:dyDescent="0.3">
      <c r="A10" s="17" t="s">
        <v>1051</v>
      </c>
      <c r="B10" s="18">
        <v>52825</v>
      </c>
    </row>
    <row r="11" spans="1:2" x14ac:dyDescent="0.3">
      <c r="A11" s="17" t="s">
        <v>1052</v>
      </c>
      <c r="B11" s="18">
        <v>49171</v>
      </c>
    </row>
    <row r="12" spans="1:2" x14ac:dyDescent="0.3">
      <c r="A12" s="17" t="s">
        <v>1053</v>
      </c>
      <c r="B12" s="18">
        <v>58813</v>
      </c>
    </row>
    <row r="13" spans="1:2" x14ac:dyDescent="0.3">
      <c r="A13" s="17" t="s">
        <v>1054</v>
      </c>
      <c r="B13" s="18">
        <v>51872</v>
      </c>
    </row>
    <row r="14" spans="1:2" x14ac:dyDescent="0.3">
      <c r="A14" s="17" t="s">
        <v>1055</v>
      </c>
      <c r="B14" s="18">
        <v>37160</v>
      </c>
    </row>
    <row r="15" spans="1:2" x14ac:dyDescent="0.3">
      <c r="A15" s="17" t="s">
        <v>1056</v>
      </c>
      <c r="B15" s="18">
        <v>43185</v>
      </c>
    </row>
    <row r="16" spans="1:2" x14ac:dyDescent="0.3">
      <c r="A16" s="17" t="s">
        <v>1057</v>
      </c>
      <c r="B16" s="18">
        <v>50217</v>
      </c>
    </row>
    <row r="17" spans="1:13" x14ac:dyDescent="0.3">
      <c r="A17" s="16" t="s">
        <v>1045</v>
      </c>
      <c r="B17" s="18">
        <v>218654</v>
      </c>
    </row>
    <row r="18" spans="1:13" x14ac:dyDescent="0.3">
      <c r="A18" s="17" t="s">
        <v>1046</v>
      </c>
      <c r="B18" s="18">
        <v>47868</v>
      </c>
    </row>
    <row r="19" spans="1:13" x14ac:dyDescent="0.3">
      <c r="A19" s="17" t="s">
        <v>1047</v>
      </c>
      <c r="B19" s="18">
        <v>39549</v>
      </c>
    </row>
    <row r="20" spans="1:13" x14ac:dyDescent="0.3">
      <c r="A20" s="17" t="s">
        <v>1048</v>
      </c>
      <c r="B20" s="18">
        <v>59975</v>
      </c>
    </row>
    <row r="21" spans="1:13" x14ac:dyDescent="0.3">
      <c r="A21" s="17" t="s">
        <v>1049</v>
      </c>
      <c r="B21" s="18">
        <v>47619</v>
      </c>
    </row>
    <row r="22" spans="1:13" x14ac:dyDescent="0.3">
      <c r="A22" s="17" t="s">
        <v>1050</v>
      </c>
      <c r="B22" s="18">
        <v>23643</v>
      </c>
    </row>
    <row r="23" spans="1:13" x14ac:dyDescent="0.3">
      <c r="A23" s="16" t="s">
        <v>1043</v>
      </c>
      <c r="B23" s="18">
        <v>800433</v>
      </c>
    </row>
    <row r="25" spans="1:13" x14ac:dyDescent="0.3">
      <c r="A25" s="28" t="s">
        <v>1109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3" x14ac:dyDescent="0.3">
      <c r="A26" s="28" t="s">
        <v>1110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3" x14ac:dyDescent="0.3">
      <c r="A27" s="28" t="s">
        <v>1111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 x14ac:dyDescent="0.3">
      <c r="A28" s="28" t="s">
        <v>1112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3" x14ac:dyDescent="0.3">
      <c r="A29" s="28" t="s">
        <v>1113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41" spans="1:2" x14ac:dyDescent="0.3">
      <c r="A41" s="15" t="s">
        <v>1061</v>
      </c>
      <c r="B41" t="s">
        <v>1063</v>
      </c>
    </row>
    <row r="42" spans="1:2" x14ac:dyDescent="0.3">
      <c r="A42" s="16" t="s">
        <v>21</v>
      </c>
      <c r="B42" s="22">
        <v>-0.10170732495505042</v>
      </c>
    </row>
    <row r="43" spans="1:2" x14ac:dyDescent="0.3">
      <c r="A43" s="16" t="s">
        <v>12</v>
      </c>
      <c r="B43" s="22">
        <v>-6.3289069364215592E-2</v>
      </c>
    </row>
    <row r="44" spans="1:2" x14ac:dyDescent="0.3">
      <c r="A44" s="16" t="s">
        <v>11</v>
      </c>
      <c r="B44" s="22">
        <v>-5.0380082409471671E-2</v>
      </c>
    </row>
    <row r="45" spans="1:2" x14ac:dyDescent="0.3">
      <c r="A45" s="16" t="s">
        <v>16</v>
      </c>
      <c r="B45" s="22">
        <v>-4.2441773613568989E-2</v>
      </c>
    </row>
    <row r="46" spans="1:2" x14ac:dyDescent="0.3">
      <c r="A46" s="16" t="s">
        <v>22</v>
      </c>
      <c r="B46" s="22">
        <v>-3.9462244779638118E-2</v>
      </c>
    </row>
    <row r="47" spans="1:2" x14ac:dyDescent="0.3">
      <c r="A47" s="16" t="s">
        <v>24</v>
      </c>
      <c r="B47" s="22">
        <v>-3.2883513853600721E-2</v>
      </c>
    </row>
    <row r="48" spans="1:2" x14ac:dyDescent="0.3">
      <c r="A48" s="16" t="s">
        <v>17</v>
      </c>
      <c r="B48" s="22">
        <v>-2.959425010257517E-2</v>
      </c>
    </row>
    <row r="49" spans="1:2" x14ac:dyDescent="0.3">
      <c r="A49" s="16" t="s">
        <v>26</v>
      </c>
      <c r="B49" s="22">
        <v>-1.1341839275218986E-2</v>
      </c>
    </row>
    <row r="50" spans="1:2" x14ac:dyDescent="0.3">
      <c r="A50" s="16" t="s">
        <v>9</v>
      </c>
      <c r="B50" s="22">
        <v>-9.4885770216267366E-3</v>
      </c>
    </row>
    <row r="51" spans="1:2" x14ac:dyDescent="0.3">
      <c r="A51" s="16" t="s">
        <v>8</v>
      </c>
      <c r="B51" s="22">
        <v>-8.094054282908528E-3</v>
      </c>
    </row>
    <row r="52" spans="1:2" x14ac:dyDescent="0.3">
      <c r="A52" s="16" t="s">
        <v>23</v>
      </c>
      <c r="B52" s="22">
        <v>5.2821684960563031E-3</v>
      </c>
    </row>
    <row r="53" spans="1:2" x14ac:dyDescent="0.3">
      <c r="A53" s="16" t="s">
        <v>13</v>
      </c>
      <c r="B53" s="22">
        <v>7.0069984701864327E-3</v>
      </c>
    </row>
    <row r="54" spans="1:2" x14ac:dyDescent="0.3">
      <c r="A54" s="16" t="s">
        <v>14</v>
      </c>
      <c r="B54" s="22">
        <v>1.0296276612656797E-2</v>
      </c>
    </row>
    <row r="55" spans="1:2" x14ac:dyDescent="0.3">
      <c r="A55" s="16" t="s">
        <v>15</v>
      </c>
      <c r="B55" s="22">
        <v>2.3330793858908173E-2</v>
      </c>
    </row>
    <row r="56" spans="1:2" x14ac:dyDescent="0.3">
      <c r="A56" s="16" t="s">
        <v>27</v>
      </c>
      <c r="B56" s="22">
        <v>3.613108366981542E-2</v>
      </c>
    </row>
    <row r="57" spans="1:2" x14ac:dyDescent="0.3">
      <c r="A57" s="16" t="s">
        <v>19</v>
      </c>
      <c r="B57" s="22">
        <v>4.7135772995875888E-2</v>
      </c>
    </row>
    <row r="58" spans="1:2" x14ac:dyDescent="0.3">
      <c r="A58" s="16" t="s">
        <v>20</v>
      </c>
      <c r="B58" s="22">
        <v>5.6287665956558271E-2</v>
      </c>
    </row>
    <row r="59" spans="1:2" x14ac:dyDescent="0.3">
      <c r="A59" s="16" t="s">
        <v>10</v>
      </c>
      <c r="B59" s="22">
        <v>5.8968409942088303E-2</v>
      </c>
    </row>
    <row r="60" spans="1:2" x14ac:dyDescent="0.3">
      <c r="A60" s="16" t="s">
        <v>25</v>
      </c>
      <c r="B60" s="22">
        <v>8.1840255375316515E-2</v>
      </c>
    </row>
    <row r="61" spans="1:2" x14ac:dyDescent="0.3">
      <c r="A61" s="16" t="s">
        <v>18</v>
      </c>
      <c r="B61" s="22">
        <v>0.10062698971238108</v>
      </c>
    </row>
    <row r="76" spans="1:15" x14ac:dyDescent="0.3">
      <c r="A76" s="29" t="s">
        <v>1114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1:15" x14ac:dyDescent="0.3">
      <c r="A77" s="29" t="s">
        <v>1115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5" x14ac:dyDescent="0.3">
      <c r="A78" s="29" t="s">
        <v>1116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  <row r="79" spans="1:15" x14ac:dyDescent="0.3">
      <c r="A79" s="29" t="s">
        <v>1117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</row>
    <row r="80" spans="1:15" x14ac:dyDescent="0.3">
      <c r="A80" s="29" t="s">
        <v>1118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</row>
    <row r="81" spans="1:15" x14ac:dyDescent="0.3">
      <c r="A81" s="29" t="s">
        <v>1119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</row>
    <row r="82" spans="1:15" x14ac:dyDescent="0.3">
      <c r="A82" s="29" t="s">
        <v>1120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</row>
    <row r="83" spans="1:15" x14ac:dyDescent="0.3">
      <c r="A83" s="29" t="s">
        <v>1121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</row>
    <row r="87" spans="1:15" x14ac:dyDescent="0.3">
      <c r="A87" s="15" t="s">
        <v>1061</v>
      </c>
      <c r="B87" t="s">
        <v>1071</v>
      </c>
    </row>
    <row r="88" spans="1:15" x14ac:dyDescent="0.3">
      <c r="A88" s="16" t="s">
        <v>20</v>
      </c>
      <c r="B88" s="18">
        <v>27275</v>
      </c>
    </row>
    <row r="89" spans="1:15" x14ac:dyDescent="0.3">
      <c r="A89" s="16" t="s">
        <v>21</v>
      </c>
      <c r="B89" s="18">
        <v>27662</v>
      </c>
    </row>
    <row r="90" spans="1:15" x14ac:dyDescent="0.3">
      <c r="A90" s="16" t="s">
        <v>26</v>
      </c>
      <c r="B90" s="18">
        <v>31954</v>
      </c>
    </row>
    <row r="91" spans="1:15" x14ac:dyDescent="0.3">
      <c r="A91" s="16" t="s">
        <v>9</v>
      </c>
      <c r="B91" s="18">
        <v>32463</v>
      </c>
    </row>
    <row r="92" spans="1:15" x14ac:dyDescent="0.3">
      <c r="A92" s="16" t="s">
        <v>13</v>
      </c>
      <c r="B92" s="18">
        <v>35012</v>
      </c>
    </row>
    <row r="93" spans="1:15" x14ac:dyDescent="0.3">
      <c r="A93" s="16" t="s">
        <v>16</v>
      </c>
      <c r="B93" s="18">
        <v>36436</v>
      </c>
    </row>
    <row r="94" spans="1:15" x14ac:dyDescent="0.3">
      <c r="A94" s="16" t="s">
        <v>27</v>
      </c>
      <c r="B94" s="18">
        <v>36448</v>
      </c>
    </row>
    <row r="95" spans="1:15" x14ac:dyDescent="0.3">
      <c r="A95" s="16" t="s">
        <v>24</v>
      </c>
      <c r="B95" s="18">
        <v>37636</v>
      </c>
    </row>
    <row r="96" spans="1:15" x14ac:dyDescent="0.3">
      <c r="A96" s="16" t="s">
        <v>18</v>
      </c>
      <c r="B96" s="18">
        <v>38312</v>
      </c>
    </row>
    <row r="97" spans="1:13" x14ac:dyDescent="0.3">
      <c r="A97" s="16" t="s">
        <v>19</v>
      </c>
      <c r="B97" s="18">
        <v>39168</v>
      </c>
    </row>
    <row r="98" spans="1:13" x14ac:dyDescent="0.3">
      <c r="A98" s="16" t="s">
        <v>14</v>
      </c>
      <c r="B98" s="18">
        <v>40029</v>
      </c>
    </row>
    <row r="99" spans="1:13" x14ac:dyDescent="0.3">
      <c r="A99" s="16" t="s">
        <v>8</v>
      </c>
      <c r="B99" s="18">
        <v>41010</v>
      </c>
    </row>
    <row r="100" spans="1:13" x14ac:dyDescent="0.3">
      <c r="A100" s="16" t="s">
        <v>25</v>
      </c>
      <c r="B100" s="18">
        <v>41106</v>
      </c>
    </row>
    <row r="101" spans="1:13" x14ac:dyDescent="0.3">
      <c r="A101" s="16" t="s">
        <v>23</v>
      </c>
      <c r="B101" s="18">
        <v>42837</v>
      </c>
    </row>
    <row r="102" spans="1:13" x14ac:dyDescent="0.3">
      <c r="A102" s="16" t="s">
        <v>10</v>
      </c>
      <c r="B102" s="18">
        <v>43098</v>
      </c>
    </row>
    <row r="103" spans="1:13" x14ac:dyDescent="0.3">
      <c r="A103" s="16" t="s">
        <v>11</v>
      </c>
      <c r="B103" s="18">
        <v>47028</v>
      </c>
    </row>
    <row r="104" spans="1:13" x14ac:dyDescent="0.3">
      <c r="A104" s="16" t="s">
        <v>12</v>
      </c>
      <c r="B104" s="18">
        <v>48746</v>
      </c>
    </row>
    <row r="105" spans="1:13" x14ac:dyDescent="0.3">
      <c r="A105" s="16" t="s">
        <v>15</v>
      </c>
      <c r="B105" s="18">
        <v>49580</v>
      </c>
    </row>
    <row r="106" spans="1:13" x14ac:dyDescent="0.3">
      <c r="A106" s="16" t="s">
        <v>17</v>
      </c>
      <c r="B106" s="18">
        <v>51789</v>
      </c>
    </row>
    <row r="107" spans="1:13" x14ac:dyDescent="0.3">
      <c r="A107" s="16" t="s">
        <v>22</v>
      </c>
      <c r="B107" s="18">
        <v>52844</v>
      </c>
    </row>
    <row r="108" spans="1:13" x14ac:dyDescent="0.3">
      <c r="A108" s="16" t="s">
        <v>1043</v>
      </c>
      <c r="B108" s="18">
        <v>800433</v>
      </c>
    </row>
    <row r="112" spans="1:13" x14ac:dyDescent="0.3">
      <c r="A112" s="29" t="s">
        <v>1122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 spans="1:13" x14ac:dyDescent="0.3">
      <c r="A113" s="29" t="s">
        <v>1123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</sheetData>
  <mergeCells count="15">
    <mergeCell ref="A83:O83"/>
    <mergeCell ref="A112:M112"/>
    <mergeCell ref="A113:M113"/>
    <mergeCell ref="A77:O77"/>
    <mergeCell ref="A78:O78"/>
    <mergeCell ref="A79:O79"/>
    <mergeCell ref="A80:O80"/>
    <mergeCell ref="A81:O81"/>
    <mergeCell ref="A82:O82"/>
    <mergeCell ref="A25:M25"/>
    <mergeCell ref="A26:M26"/>
    <mergeCell ref="A27:M27"/>
    <mergeCell ref="A28:M28"/>
    <mergeCell ref="A29:M29"/>
    <mergeCell ref="A76:O76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7F3A-E379-41EA-AEAF-652C533D5128}">
  <dimension ref="A1:W158"/>
  <sheetViews>
    <sheetView showGridLines="0" tabSelected="1" workbookViewId="0">
      <selection activeCell="A158" sqref="A158:W158"/>
    </sheetView>
  </sheetViews>
  <sheetFormatPr defaultRowHeight="14.4" x14ac:dyDescent="0.3"/>
  <cols>
    <col min="1" max="1" width="2.88671875" style="33" customWidth="1"/>
    <col min="2" max="14" width="8.88671875" style="33"/>
    <col min="15" max="15" width="3.5546875" style="33" customWidth="1"/>
    <col min="16" max="23" width="8.88671875" style="33"/>
    <col min="24" max="24" width="3.44140625" style="33" customWidth="1"/>
    <col min="25" max="16384" width="8.88671875" style="33"/>
  </cols>
  <sheetData>
    <row r="1" spans="1:23" ht="21" x14ac:dyDescent="0.4">
      <c r="A1" s="34" t="s">
        <v>1149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5" spans="1:23" ht="21" x14ac:dyDescent="0.4">
      <c r="A45" s="34" t="s">
        <v>1150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128" spans="1:23" ht="21" x14ac:dyDescent="0.4">
      <c r="A128" s="34" t="s">
        <v>1151</v>
      </c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58" spans="1:23" ht="21" x14ac:dyDescent="0.4">
      <c r="A158" s="34" t="s">
        <v>1152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</sheetData>
  <mergeCells count="4">
    <mergeCell ref="A45:W45"/>
    <mergeCell ref="A1:W1"/>
    <mergeCell ref="A128:W128"/>
    <mergeCell ref="A158:W15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C2" workbookViewId="0">
      <selection activeCell="F2" sqref="F2:F1001"/>
    </sheetView>
  </sheetViews>
  <sheetFormatPr defaultColWidth="8.77734375" defaultRowHeight="14.4" x14ac:dyDescent="0.3"/>
  <cols>
    <col min="1" max="1" width="8.88671875" customWidth="1"/>
    <col min="2" max="2" width="10.88671875" customWidth="1"/>
    <col min="3" max="3" width="20.88671875" bestFit="1" customWidth="1"/>
    <col min="4" max="4" width="20.88671875" customWidth="1"/>
    <col min="5" max="5" width="20.21875" customWidth="1"/>
    <col min="6" max="6" width="19.44140625" customWidth="1"/>
    <col min="7" max="7" width="13.109375" customWidth="1"/>
    <col min="8" max="8" width="19.88671875" customWidth="1"/>
    <col min="9" max="9" width="20.109375" bestFit="1" customWidth="1"/>
    <col min="10" max="10" width="11.88671875" customWidth="1"/>
    <col min="11" max="11" width="28.44140625" bestFit="1" customWidth="1"/>
    <col min="12" max="12" width="25.5546875" bestFit="1" customWidth="1"/>
    <col min="13" max="13" width="37.6640625" bestFit="1" customWidth="1"/>
    <col min="14" max="14" width="28" bestFit="1" customWidth="1"/>
    <col min="15" max="15" width="21.109375" bestFit="1" customWidth="1"/>
    <col min="16" max="16" width="27.77734375" customWidth="1"/>
    <col min="17" max="17" width="14.109375" bestFit="1" customWidth="1"/>
  </cols>
  <sheetData>
    <row r="1" spans="1:17" ht="28.8" x14ac:dyDescent="0.3">
      <c r="A1" s="14" t="s">
        <v>0</v>
      </c>
      <c r="B1" s="14" t="s">
        <v>1</v>
      </c>
      <c r="C1" s="14" t="s">
        <v>126</v>
      </c>
      <c r="D1" s="14" t="s">
        <v>125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1060</v>
      </c>
      <c r="L1" s="14" t="s">
        <v>1062</v>
      </c>
      <c r="M1" s="23" t="s">
        <v>1064</v>
      </c>
      <c r="N1" s="23" t="s">
        <v>1065</v>
      </c>
      <c r="O1" s="14" t="s">
        <v>1085</v>
      </c>
      <c r="P1" s="23" t="s">
        <v>1086</v>
      </c>
      <c r="Q1" s="14" t="s">
        <v>138</v>
      </c>
    </row>
    <row r="2" spans="1:17" x14ac:dyDescent="0.3">
      <c r="A2">
        <v>1</v>
      </c>
      <c r="B2" s="20">
        <v>300</v>
      </c>
      <c r="C2" s="20" t="str">
        <f>VLOOKUP(B2,товар!$A$2:$C$433,2,FALSE)</f>
        <v>Сахар</v>
      </c>
      <c r="D2" s="20" t="str">
        <f>VLOOKUP(B2,товар!$A$2:$C$433,3,FALSE)</f>
        <v>Продимекс</v>
      </c>
      <c r="E2">
        <v>103</v>
      </c>
      <c r="F2">
        <v>4</v>
      </c>
      <c r="G2">
        <v>412</v>
      </c>
      <c r="H2" s="26">
        <v>45187</v>
      </c>
      <c r="I2" t="s">
        <v>8</v>
      </c>
      <c r="J2" s="20">
        <v>315</v>
      </c>
      <c r="K2" s="20">
        <f t="shared" ref="K2:K65" si="0">AVERAGEIF($C$2:$C$1001,C2,$E$2:$E$1001)</f>
        <v>252.76271186440678</v>
      </c>
      <c r="L2" s="21">
        <f t="shared" ref="L2:L65" si="1">(E2/K2)-1</f>
        <v>-0.59250318514048139</v>
      </c>
      <c r="M2" s="20">
        <f t="shared" ref="M2:M65" si="2">AVERAGEIFS($E$2:$E$1001,$C$2:$C$1001,C2,$D$2:$D$1001,D2)</f>
        <v>240.5</v>
      </c>
      <c r="N2" s="21">
        <f t="shared" ref="N2:N65" si="3">E2/M2-1</f>
        <v>-0.5717255717255717</v>
      </c>
      <c r="O2" s="26">
        <f>VLOOKUP(J2,клиенты!$A$1:$H$435,8,FALSE)</f>
        <v>44747</v>
      </c>
      <c r="P2">
        <f t="shared" ref="P2:P65" si="4">H2-O2</f>
        <v>440</v>
      </c>
      <c r="Q2" t="str">
        <f>VLOOKUP(J2,клиенты!$A$1:$D$435,4,FALSE)</f>
        <v>Узбекистан</v>
      </c>
    </row>
    <row r="3" spans="1:17" x14ac:dyDescent="0.3">
      <c r="A3">
        <v>2</v>
      </c>
      <c r="B3" s="20">
        <v>486</v>
      </c>
      <c r="C3" s="20" t="str">
        <f>VLOOKUP(B3,товар!$A$2:$C$433,2,FALSE)</f>
        <v>Соль</v>
      </c>
      <c r="D3" s="20" t="str">
        <f>VLOOKUP(B3,товар!$A$2:$C$433,3,FALSE)</f>
        <v>Илецкая</v>
      </c>
      <c r="E3">
        <v>296</v>
      </c>
      <c r="F3">
        <v>3</v>
      </c>
      <c r="G3">
        <v>888</v>
      </c>
      <c r="H3" s="26">
        <v>45083</v>
      </c>
      <c r="I3" t="s">
        <v>9</v>
      </c>
      <c r="J3" s="20">
        <v>253</v>
      </c>
      <c r="K3" s="20">
        <f t="shared" si="0"/>
        <v>264.8679245283019</v>
      </c>
      <c r="L3" s="21">
        <f t="shared" si="1"/>
        <v>0.11753811084200017</v>
      </c>
      <c r="M3" s="20">
        <f t="shared" si="2"/>
        <v>238.16666666666666</v>
      </c>
      <c r="N3" s="21">
        <f t="shared" si="3"/>
        <v>0.24282715185444381</v>
      </c>
      <c r="O3" s="26">
        <f>VLOOKUP(J3,клиенты!$A$1:$H$435,8,FALSE)</f>
        <v>44750</v>
      </c>
      <c r="P3">
        <f t="shared" si="4"/>
        <v>333</v>
      </c>
      <c r="Q3" t="str">
        <f>VLOOKUP(J3,клиенты!$A$1:$D$435,4,FALSE)</f>
        <v>Беларусь</v>
      </c>
    </row>
    <row r="4" spans="1:17" x14ac:dyDescent="0.3">
      <c r="A4">
        <v>3</v>
      </c>
      <c r="B4" s="20">
        <v>76</v>
      </c>
      <c r="C4" s="20" t="str">
        <f>VLOOKUP(B4,товар!$A$2:$C$433,2,FALSE)</f>
        <v>Печенье</v>
      </c>
      <c r="D4" s="20" t="str">
        <f>VLOOKUP(B4,товар!$A$2:$C$433,3,FALSE)</f>
        <v>Юбилейное</v>
      </c>
      <c r="E4">
        <v>139</v>
      </c>
      <c r="F4">
        <v>5</v>
      </c>
      <c r="G4">
        <v>695</v>
      </c>
      <c r="H4" s="26">
        <v>45363</v>
      </c>
      <c r="I4" t="s">
        <v>10</v>
      </c>
      <c r="J4" s="20">
        <v>12</v>
      </c>
      <c r="K4" s="20">
        <f t="shared" si="0"/>
        <v>283.468085106383</v>
      </c>
      <c r="L4" s="21">
        <f t="shared" si="1"/>
        <v>-0.50964497485551308</v>
      </c>
      <c r="M4" s="20">
        <f t="shared" si="2"/>
        <v>232.44444444444446</v>
      </c>
      <c r="N4" s="21">
        <f t="shared" si="3"/>
        <v>-0.40200764818355639</v>
      </c>
      <c r="O4" s="26">
        <f>VLOOKUP(J4,клиенты!$A$1:$H$435,8,FALSE)</f>
        <v>44842</v>
      </c>
      <c r="P4">
        <f t="shared" si="4"/>
        <v>521</v>
      </c>
      <c r="Q4" t="str">
        <f>VLOOKUP(J4,клиенты!$A$1:$D$435,4,FALSE)</f>
        <v>Беларусь</v>
      </c>
    </row>
    <row r="5" spans="1:17" x14ac:dyDescent="0.3">
      <c r="A5">
        <v>4</v>
      </c>
      <c r="B5" s="20">
        <v>240</v>
      </c>
      <c r="C5" s="20" t="str">
        <f>VLOOKUP(B5,товар!$A$2:$C$433,2,FALSE)</f>
        <v>Макароны</v>
      </c>
      <c r="D5" s="20" t="str">
        <f>VLOOKUP(B5,товар!$A$2:$C$433,3,FALSE)</f>
        <v>Борилла</v>
      </c>
      <c r="E5">
        <v>141</v>
      </c>
      <c r="F5">
        <v>5</v>
      </c>
      <c r="G5">
        <v>705</v>
      </c>
      <c r="H5" s="26">
        <v>45262</v>
      </c>
      <c r="I5" t="s">
        <v>11</v>
      </c>
      <c r="J5" s="20">
        <v>116</v>
      </c>
      <c r="K5" s="20">
        <f t="shared" si="0"/>
        <v>265.47674418604652</v>
      </c>
      <c r="L5" s="21">
        <f t="shared" si="1"/>
        <v>-0.46888003153606939</v>
      </c>
      <c r="M5" s="20">
        <f t="shared" si="2"/>
        <v>236.27586206896552</v>
      </c>
      <c r="N5" s="21">
        <f t="shared" si="3"/>
        <v>-0.40323992994746061</v>
      </c>
      <c r="O5" s="26">
        <f>VLOOKUP(J5,клиенты!$A$1:$H$435,8,FALSE)</f>
        <v>44643</v>
      </c>
      <c r="P5">
        <f t="shared" si="4"/>
        <v>619</v>
      </c>
      <c r="Q5" t="str">
        <f>VLOOKUP(J5,клиенты!$A$1:$D$435,4,FALSE)</f>
        <v>Казахстан</v>
      </c>
    </row>
    <row r="6" spans="1:17" x14ac:dyDescent="0.3">
      <c r="A6">
        <v>5</v>
      </c>
      <c r="B6" s="20">
        <v>32</v>
      </c>
      <c r="C6" s="20" t="str">
        <f>VLOOKUP(B6,товар!$A$2:$C$433,2,FALSE)</f>
        <v>Овощи</v>
      </c>
      <c r="D6" s="20" t="str">
        <f>VLOOKUP(B6,товар!$A$2:$C$433,3,FALSE)</f>
        <v>Зеленая грядка</v>
      </c>
      <c r="E6">
        <v>123</v>
      </c>
      <c r="F6">
        <v>2</v>
      </c>
      <c r="G6">
        <v>246</v>
      </c>
      <c r="H6" s="26">
        <v>45151</v>
      </c>
      <c r="I6" t="s">
        <v>12</v>
      </c>
      <c r="J6" s="20">
        <v>471</v>
      </c>
      <c r="K6" s="20">
        <f t="shared" si="0"/>
        <v>250.48780487804879</v>
      </c>
      <c r="L6" s="21">
        <f t="shared" si="1"/>
        <v>-0.5089581304771178</v>
      </c>
      <c r="M6" s="20">
        <f t="shared" si="2"/>
        <v>159.19999999999999</v>
      </c>
      <c r="N6" s="21">
        <f t="shared" si="3"/>
        <v>-0.22738693467336679</v>
      </c>
      <c r="O6" s="26">
        <f>VLOOKUP(J6,клиенты!$A$1:$H$435,8,FALSE)</f>
        <v>44577</v>
      </c>
      <c r="P6">
        <f t="shared" si="4"/>
        <v>574</v>
      </c>
      <c r="Q6" t="str">
        <f>VLOOKUP(J6,клиенты!$A$1:$D$435,4,FALSE)</f>
        <v>Украина</v>
      </c>
    </row>
    <row r="7" spans="1:17" x14ac:dyDescent="0.3">
      <c r="A7">
        <v>6</v>
      </c>
      <c r="B7" s="20">
        <v>162</v>
      </c>
      <c r="C7" s="20" t="str">
        <f>VLOOKUP(B7,товар!$A$2:$C$433,2,FALSE)</f>
        <v>Сок</v>
      </c>
      <c r="D7" s="20" t="str">
        <f>VLOOKUP(B7,товар!$A$2:$C$433,3,FALSE)</f>
        <v>Фруктовый сад</v>
      </c>
      <c r="E7">
        <v>452</v>
      </c>
      <c r="F7">
        <v>2</v>
      </c>
      <c r="G7">
        <v>904</v>
      </c>
      <c r="H7" s="26">
        <v>45281</v>
      </c>
      <c r="I7" t="s">
        <v>8</v>
      </c>
      <c r="J7" s="20">
        <v>374</v>
      </c>
      <c r="K7" s="20">
        <f t="shared" si="0"/>
        <v>268.60344827586209</v>
      </c>
      <c r="L7" s="21">
        <f t="shared" si="1"/>
        <v>0.68277809872263928</v>
      </c>
      <c r="M7" s="20">
        <f t="shared" si="2"/>
        <v>281.96875</v>
      </c>
      <c r="N7" s="21">
        <f t="shared" si="3"/>
        <v>0.60301451845284282</v>
      </c>
      <c r="O7" s="26">
        <f>VLOOKUP(J7,клиенты!$A$1:$H$435,8,FALSE)</f>
        <v>44582</v>
      </c>
      <c r="P7">
        <f t="shared" si="4"/>
        <v>699</v>
      </c>
      <c r="Q7" t="str">
        <f>VLOOKUP(J7,клиенты!$A$1:$D$435,4,FALSE)</f>
        <v>Украина</v>
      </c>
    </row>
    <row r="8" spans="1:17" x14ac:dyDescent="0.3">
      <c r="A8">
        <v>7</v>
      </c>
      <c r="B8" s="20">
        <v>323</v>
      </c>
      <c r="C8" s="20" t="str">
        <f>VLOOKUP(B8,товар!$A$2:$C$433,2,FALSE)</f>
        <v>Рыба</v>
      </c>
      <c r="D8" s="20" t="str">
        <f>VLOOKUP(B8,товар!$A$2:$C$433,3,FALSE)</f>
        <v>Меридиан</v>
      </c>
      <c r="E8">
        <v>149</v>
      </c>
      <c r="F8">
        <v>5</v>
      </c>
      <c r="G8">
        <v>745</v>
      </c>
      <c r="H8" s="26">
        <v>45349</v>
      </c>
      <c r="I8" t="s">
        <v>13</v>
      </c>
      <c r="J8" s="20">
        <v>477</v>
      </c>
      <c r="K8" s="20">
        <f t="shared" si="0"/>
        <v>258.5128205128205</v>
      </c>
      <c r="L8" s="21">
        <f t="shared" si="1"/>
        <v>-0.42362626463003372</v>
      </c>
      <c r="M8" s="20">
        <f t="shared" si="2"/>
        <v>260.64705882352939</v>
      </c>
      <c r="N8" s="21">
        <f t="shared" si="3"/>
        <v>-0.42834574588129082</v>
      </c>
      <c r="O8" s="26">
        <f>VLOOKUP(J8,клиенты!$A$1:$H$435,8,FALSE)</f>
        <v>44738</v>
      </c>
      <c r="P8">
        <f t="shared" si="4"/>
        <v>611</v>
      </c>
      <c r="Q8" t="str">
        <f>VLOOKUP(J8,клиенты!$A$1:$D$435,4,FALSE)</f>
        <v>Узбекистан</v>
      </c>
    </row>
    <row r="9" spans="1:17" x14ac:dyDescent="0.3">
      <c r="A9">
        <v>8</v>
      </c>
      <c r="B9" s="20">
        <v>60</v>
      </c>
      <c r="C9" s="20" t="str">
        <f>VLOOKUP(B9,товар!$A$2:$C$433,2,FALSE)</f>
        <v>Кофе</v>
      </c>
      <c r="D9" s="20" t="str">
        <f>VLOOKUP(B9,товар!$A$2:$C$433,3,FALSE)</f>
        <v>Jacobs</v>
      </c>
      <c r="E9">
        <v>489</v>
      </c>
      <c r="F9">
        <v>4</v>
      </c>
      <c r="G9">
        <v>1956</v>
      </c>
      <c r="H9" s="26">
        <v>45327</v>
      </c>
      <c r="I9" t="s">
        <v>14</v>
      </c>
      <c r="J9" s="20">
        <v>335</v>
      </c>
      <c r="K9" s="20">
        <f t="shared" si="0"/>
        <v>249.02380952380952</v>
      </c>
      <c r="L9" s="21">
        <f t="shared" si="1"/>
        <v>0.9636676546514964</v>
      </c>
      <c r="M9" s="20">
        <f t="shared" si="2"/>
        <v>276.21052631578948</v>
      </c>
      <c r="N9" s="21">
        <f t="shared" si="3"/>
        <v>0.77038871951219501</v>
      </c>
      <c r="O9" s="26">
        <f>VLOOKUP(J9,клиенты!$A$1:$H$435,8,FALSE)</f>
        <v>44619</v>
      </c>
      <c r="P9">
        <f t="shared" si="4"/>
        <v>708</v>
      </c>
      <c r="Q9" t="str">
        <f>VLOOKUP(J9,клиенты!$A$1:$D$435,4,FALSE)</f>
        <v>Узбекистан</v>
      </c>
    </row>
    <row r="10" spans="1:17" x14ac:dyDescent="0.3">
      <c r="A10">
        <v>9</v>
      </c>
      <c r="B10" s="20">
        <v>401</v>
      </c>
      <c r="C10" s="20" t="str">
        <f>VLOOKUP(B10,товар!$A$2:$C$433,2,FALSE)</f>
        <v>Чай</v>
      </c>
      <c r="D10" s="20" t="str">
        <f>VLOOKUP(B10,товар!$A$2:$C$433,3,FALSE)</f>
        <v>Greenfield</v>
      </c>
      <c r="E10">
        <v>416</v>
      </c>
      <c r="F10">
        <v>5</v>
      </c>
      <c r="G10">
        <v>2080</v>
      </c>
      <c r="H10" s="26">
        <v>45376</v>
      </c>
      <c r="I10" t="s">
        <v>15</v>
      </c>
      <c r="J10" s="20">
        <v>350</v>
      </c>
      <c r="K10" s="20">
        <f t="shared" si="0"/>
        <v>271.18181818181819</v>
      </c>
      <c r="L10" s="21">
        <f t="shared" si="1"/>
        <v>0.53402614817298022</v>
      </c>
      <c r="M10" s="20">
        <f t="shared" si="2"/>
        <v>291.45454545454544</v>
      </c>
      <c r="N10" s="21">
        <f t="shared" si="3"/>
        <v>0.42732376793512161</v>
      </c>
      <c r="O10" s="26">
        <f>VLOOKUP(J10,клиенты!$A$1:$H$435,8,FALSE)</f>
        <v>44684</v>
      </c>
      <c r="P10">
        <f t="shared" si="4"/>
        <v>692</v>
      </c>
      <c r="Q10" t="str">
        <f>VLOOKUP(J10,клиенты!$A$1:$D$435,4,FALSE)</f>
        <v>Украина</v>
      </c>
    </row>
    <row r="11" spans="1:17" x14ac:dyDescent="0.3">
      <c r="A11">
        <v>10</v>
      </c>
      <c r="B11" s="20">
        <v>100</v>
      </c>
      <c r="C11" s="20" t="str">
        <f>VLOOKUP(B11,товар!$A$2:$C$433,2,FALSE)</f>
        <v>Йогурт</v>
      </c>
      <c r="D11" s="20" t="str">
        <f>VLOOKUP(B11,товар!$A$2:$C$433,3,FALSE)</f>
        <v>Ростагроэкспорт</v>
      </c>
      <c r="E11">
        <v>449</v>
      </c>
      <c r="F11">
        <v>2</v>
      </c>
      <c r="G11">
        <v>898</v>
      </c>
      <c r="H11" s="26">
        <v>45032</v>
      </c>
      <c r="I11" t="s">
        <v>13</v>
      </c>
      <c r="J11" s="20">
        <v>413</v>
      </c>
      <c r="K11" s="20">
        <f t="shared" si="0"/>
        <v>263.25423728813558</v>
      </c>
      <c r="L11" s="21">
        <f t="shared" si="1"/>
        <v>0.7055755858872006</v>
      </c>
      <c r="M11" s="20">
        <f t="shared" si="2"/>
        <v>257.78260869565219</v>
      </c>
      <c r="N11" s="21">
        <f t="shared" si="3"/>
        <v>0.74177770281666366</v>
      </c>
      <c r="O11" s="26">
        <f>VLOOKUP(J11,клиенты!$A$1:$H$435,8,FALSE)</f>
        <v>44699</v>
      </c>
      <c r="P11">
        <f t="shared" si="4"/>
        <v>333</v>
      </c>
      <c r="Q11" t="str">
        <f>VLOOKUP(J11,клиенты!$A$1:$D$435,4,FALSE)</f>
        <v>Казахстан</v>
      </c>
    </row>
    <row r="12" spans="1:17" x14ac:dyDescent="0.3">
      <c r="A12">
        <v>11</v>
      </c>
      <c r="B12" s="20">
        <v>217</v>
      </c>
      <c r="C12" s="20" t="str">
        <f>VLOOKUP(B12,товар!$A$2:$C$433,2,FALSE)</f>
        <v>Мясо</v>
      </c>
      <c r="D12" s="20" t="str">
        <f>VLOOKUP(B12,товар!$A$2:$C$433,3,FALSE)</f>
        <v>Агрокомплекс</v>
      </c>
      <c r="E12">
        <v>296</v>
      </c>
      <c r="F12">
        <v>2</v>
      </c>
      <c r="G12">
        <v>592</v>
      </c>
      <c r="H12" s="26">
        <v>45136</v>
      </c>
      <c r="I12" t="s">
        <v>13</v>
      </c>
      <c r="J12" s="20">
        <v>495</v>
      </c>
      <c r="K12" s="20">
        <f t="shared" si="0"/>
        <v>271.74545454545455</v>
      </c>
      <c r="L12" s="21">
        <f t="shared" si="1"/>
        <v>8.925465007359823E-2</v>
      </c>
      <c r="M12" s="20">
        <f t="shared" si="2"/>
        <v>311.2</v>
      </c>
      <c r="N12" s="21">
        <f t="shared" si="3"/>
        <v>-4.8843187660668308E-2</v>
      </c>
      <c r="O12" s="26">
        <f>VLOOKUP(J12,клиенты!$A$1:$H$435,8,FALSE)</f>
        <v>44654</v>
      </c>
      <c r="P12">
        <f t="shared" si="4"/>
        <v>482</v>
      </c>
      <c r="Q12" t="str">
        <f>VLOOKUP(J12,клиенты!$A$1:$D$435,4,FALSE)</f>
        <v>Узбекистан</v>
      </c>
    </row>
    <row r="13" spans="1:17" x14ac:dyDescent="0.3">
      <c r="A13">
        <v>12</v>
      </c>
      <c r="B13" s="20">
        <v>445</v>
      </c>
      <c r="C13" s="20" t="str">
        <f>VLOOKUP(B13,товар!$A$2:$C$433,2,FALSE)</f>
        <v>Сахар</v>
      </c>
      <c r="D13" s="20" t="str">
        <f>VLOOKUP(B13,товар!$A$2:$C$433,3,FALSE)</f>
        <v>Сладов</v>
      </c>
      <c r="E13">
        <v>109</v>
      </c>
      <c r="F13">
        <v>5</v>
      </c>
      <c r="G13">
        <v>545</v>
      </c>
      <c r="H13" s="26">
        <v>45394</v>
      </c>
      <c r="I13" t="s">
        <v>14</v>
      </c>
      <c r="J13" s="20">
        <v>353</v>
      </c>
      <c r="K13" s="20">
        <f t="shared" si="0"/>
        <v>252.76271186440678</v>
      </c>
      <c r="L13" s="21">
        <f t="shared" si="1"/>
        <v>-0.56876550660497549</v>
      </c>
      <c r="M13" s="20">
        <f t="shared" si="2"/>
        <v>240.26666666666668</v>
      </c>
      <c r="N13" s="21">
        <f t="shared" si="3"/>
        <v>-0.54633740288568267</v>
      </c>
      <c r="O13" s="26">
        <f>VLOOKUP(J13,клиенты!$A$1:$H$435,8,FALSE)</f>
        <v>44656</v>
      </c>
      <c r="P13">
        <f t="shared" si="4"/>
        <v>738</v>
      </c>
      <c r="Q13" t="str">
        <f>VLOOKUP(J13,клиенты!$A$1:$D$435,4,FALSE)</f>
        <v>Таджикистан</v>
      </c>
    </row>
    <row r="14" spans="1:17" x14ac:dyDescent="0.3">
      <c r="A14">
        <v>13</v>
      </c>
      <c r="B14" s="20">
        <v>284</v>
      </c>
      <c r="C14" s="20" t="str">
        <f>VLOOKUP(B14,товар!$A$2:$C$433,2,FALSE)</f>
        <v>Мясо</v>
      </c>
      <c r="D14" s="20" t="str">
        <f>VLOOKUP(B14,товар!$A$2:$C$433,3,FALSE)</f>
        <v>Сава</v>
      </c>
      <c r="E14">
        <v>213</v>
      </c>
      <c r="F14">
        <v>3</v>
      </c>
      <c r="G14">
        <v>639</v>
      </c>
      <c r="H14" s="26">
        <v>45266</v>
      </c>
      <c r="I14" t="s">
        <v>10</v>
      </c>
      <c r="J14" s="20">
        <v>332</v>
      </c>
      <c r="K14" s="20">
        <f t="shared" si="0"/>
        <v>271.74545454545455</v>
      </c>
      <c r="L14" s="21">
        <f t="shared" si="1"/>
        <v>-0.21617824167001209</v>
      </c>
      <c r="M14" s="20">
        <f t="shared" si="2"/>
        <v>212.8125</v>
      </c>
      <c r="N14" s="21">
        <f t="shared" si="3"/>
        <v>8.8105726872256263E-4</v>
      </c>
      <c r="O14" s="26">
        <f>VLOOKUP(J14,клиенты!$A$1:$H$435,8,FALSE)</f>
        <v>44858</v>
      </c>
      <c r="P14">
        <f t="shared" si="4"/>
        <v>408</v>
      </c>
      <c r="Q14" t="str">
        <f>VLOOKUP(J14,клиенты!$A$1:$D$435,4,FALSE)</f>
        <v>Узбекистан</v>
      </c>
    </row>
    <row r="15" spans="1:17" x14ac:dyDescent="0.3">
      <c r="A15">
        <v>14</v>
      </c>
      <c r="B15" s="20">
        <v>116</v>
      </c>
      <c r="C15" s="20" t="str">
        <f>VLOOKUP(B15,товар!$A$2:$C$433,2,FALSE)</f>
        <v>Соль</v>
      </c>
      <c r="D15" s="20" t="str">
        <f>VLOOKUP(B15,товар!$A$2:$C$433,3,FALSE)</f>
        <v>Экстра</v>
      </c>
      <c r="E15">
        <v>190</v>
      </c>
      <c r="F15">
        <v>4</v>
      </c>
      <c r="G15">
        <v>760</v>
      </c>
      <c r="H15" s="26">
        <v>45133</v>
      </c>
      <c r="I15" t="s">
        <v>11</v>
      </c>
      <c r="J15" s="20">
        <v>414</v>
      </c>
      <c r="K15" s="20">
        <f t="shared" si="0"/>
        <v>264.8679245283019</v>
      </c>
      <c r="L15" s="21">
        <f t="shared" si="1"/>
        <v>-0.28266134777033769</v>
      </c>
      <c r="M15" s="20">
        <f t="shared" si="2"/>
        <v>320.84615384615387</v>
      </c>
      <c r="N15" s="21">
        <f t="shared" si="3"/>
        <v>-0.40781587149364662</v>
      </c>
      <c r="O15" s="26">
        <f>VLOOKUP(J15,клиенты!$A$1:$H$435,8,FALSE)</f>
        <v>44794</v>
      </c>
      <c r="P15">
        <f t="shared" si="4"/>
        <v>339</v>
      </c>
      <c r="Q15" t="str">
        <f>VLOOKUP(J15,клиенты!$A$1:$D$435,4,FALSE)</f>
        <v>Беларусь</v>
      </c>
    </row>
    <row r="16" spans="1:17" x14ac:dyDescent="0.3">
      <c r="A16">
        <v>15</v>
      </c>
      <c r="B16" s="20">
        <v>378</v>
      </c>
      <c r="C16" s="20" t="str">
        <f>VLOOKUP(B16,товар!$A$2:$C$433,2,FALSE)</f>
        <v>Сок</v>
      </c>
      <c r="D16" s="20" t="str">
        <f>VLOOKUP(B16,товар!$A$2:$C$433,3,FALSE)</f>
        <v>Фруктовый сад</v>
      </c>
      <c r="E16">
        <v>237</v>
      </c>
      <c r="F16">
        <v>1</v>
      </c>
      <c r="G16">
        <v>237</v>
      </c>
      <c r="H16" s="26">
        <v>44972</v>
      </c>
      <c r="I16" t="s">
        <v>13</v>
      </c>
      <c r="J16" s="20">
        <v>236</v>
      </c>
      <c r="K16" s="20">
        <f t="shared" si="0"/>
        <v>268.60344827586209</v>
      </c>
      <c r="L16" s="21">
        <f t="shared" si="1"/>
        <v>-0.11765838628923564</v>
      </c>
      <c r="M16" s="20">
        <f t="shared" si="2"/>
        <v>281.96875</v>
      </c>
      <c r="N16" s="21">
        <f t="shared" si="3"/>
        <v>-0.15948132550149619</v>
      </c>
      <c r="O16" s="26">
        <f>VLOOKUP(J16,клиенты!$A$1:$H$435,8,FALSE)</f>
        <v>44820</v>
      </c>
      <c r="P16">
        <f t="shared" si="4"/>
        <v>152</v>
      </c>
      <c r="Q16" t="str">
        <f>VLOOKUP(J16,клиенты!$A$1:$D$435,4,FALSE)</f>
        <v>Узбекистан</v>
      </c>
    </row>
    <row r="17" spans="1:17" x14ac:dyDescent="0.3">
      <c r="A17">
        <v>16</v>
      </c>
      <c r="B17" s="20">
        <v>299</v>
      </c>
      <c r="C17" s="20" t="str">
        <f>VLOOKUP(B17,товар!$A$2:$C$433,2,FALSE)</f>
        <v>Чай</v>
      </c>
      <c r="D17" s="20" t="str">
        <f>VLOOKUP(B17,товар!$A$2:$C$433,3,FALSE)</f>
        <v>Lipton</v>
      </c>
      <c r="E17">
        <v>178</v>
      </c>
      <c r="F17">
        <v>3</v>
      </c>
      <c r="G17">
        <v>534</v>
      </c>
      <c r="H17" s="26">
        <v>44980</v>
      </c>
      <c r="I17" t="s">
        <v>14</v>
      </c>
      <c r="J17" s="20">
        <v>164</v>
      </c>
      <c r="K17" s="20">
        <f t="shared" si="0"/>
        <v>271.18181818181819</v>
      </c>
      <c r="L17" s="21">
        <f t="shared" si="1"/>
        <v>-0.34361381159906135</v>
      </c>
      <c r="M17" s="20">
        <f t="shared" si="2"/>
        <v>260.15789473684208</v>
      </c>
      <c r="N17" s="21">
        <f t="shared" si="3"/>
        <v>-0.315800121383775</v>
      </c>
      <c r="O17" s="26">
        <f>VLOOKUP(J17,клиенты!$A$1:$H$435,8,FALSE)</f>
        <v>44678</v>
      </c>
      <c r="P17">
        <f t="shared" si="4"/>
        <v>302</v>
      </c>
      <c r="Q17" t="str">
        <f>VLOOKUP(J17,клиенты!$A$1:$D$435,4,FALSE)</f>
        <v>Россия</v>
      </c>
    </row>
    <row r="18" spans="1:17" x14ac:dyDescent="0.3">
      <c r="A18">
        <v>17</v>
      </c>
      <c r="B18" s="20">
        <v>359</v>
      </c>
      <c r="C18" s="20" t="str">
        <f>VLOOKUP(B18,товар!$A$2:$C$433,2,FALSE)</f>
        <v>Мясо</v>
      </c>
      <c r="D18" s="20" t="str">
        <f>VLOOKUP(B18,товар!$A$2:$C$433,3,FALSE)</f>
        <v>Мираторг</v>
      </c>
      <c r="E18">
        <v>320</v>
      </c>
      <c r="F18">
        <v>5</v>
      </c>
      <c r="G18">
        <v>1600</v>
      </c>
      <c r="H18" s="26">
        <v>45216</v>
      </c>
      <c r="I18" t="s">
        <v>16</v>
      </c>
      <c r="J18" s="20">
        <v>490</v>
      </c>
      <c r="K18" s="20">
        <f t="shared" si="0"/>
        <v>271.74545454545455</v>
      </c>
      <c r="L18" s="21">
        <f t="shared" si="1"/>
        <v>0.1775725946741602</v>
      </c>
      <c r="M18" s="20">
        <f t="shared" si="2"/>
        <v>316.58333333333331</v>
      </c>
      <c r="N18" s="21">
        <f t="shared" si="3"/>
        <v>1.0792313766780692E-2</v>
      </c>
      <c r="O18" s="26">
        <f>VLOOKUP(J18,клиенты!$A$1:$H$435,8,FALSE)</f>
        <v>44603</v>
      </c>
      <c r="P18">
        <f t="shared" si="4"/>
        <v>613</v>
      </c>
      <c r="Q18" t="str">
        <f>VLOOKUP(J18,клиенты!$A$1:$D$435,4,FALSE)</f>
        <v>Россия</v>
      </c>
    </row>
    <row r="19" spans="1:17" x14ac:dyDescent="0.3">
      <c r="A19">
        <v>18</v>
      </c>
      <c r="B19" s="20">
        <v>337</v>
      </c>
      <c r="C19" s="20" t="str">
        <f>VLOOKUP(B19,товар!$A$2:$C$433,2,FALSE)</f>
        <v>Макароны</v>
      </c>
      <c r="D19" s="20" t="str">
        <f>VLOOKUP(B19,товар!$A$2:$C$433,3,FALSE)</f>
        <v>Паста Зара</v>
      </c>
      <c r="E19">
        <v>419</v>
      </c>
      <c r="F19">
        <v>2</v>
      </c>
      <c r="G19">
        <v>838</v>
      </c>
      <c r="H19" s="26">
        <v>45116</v>
      </c>
      <c r="I19" t="s">
        <v>10</v>
      </c>
      <c r="J19" s="20">
        <v>223</v>
      </c>
      <c r="K19" s="20">
        <f t="shared" si="0"/>
        <v>265.47674418604652</v>
      </c>
      <c r="L19" s="21">
        <f t="shared" si="1"/>
        <v>0.57829267224387881</v>
      </c>
      <c r="M19" s="20">
        <f t="shared" si="2"/>
        <v>276.67567567567568</v>
      </c>
      <c r="N19" s="21">
        <f t="shared" si="3"/>
        <v>0.51440851812054311</v>
      </c>
      <c r="O19" s="26">
        <f>VLOOKUP(J19,клиенты!$A$1:$H$435,8,FALSE)</f>
        <v>44893</v>
      </c>
      <c r="P19">
        <f t="shared" si="4"/>
        <v>223</v>
      </c>
      <c r="Q19" t="str">
        <f>VLOOKUP(J19,клиенты!$A$1:$D$435,4,FALSE)</f>
        <v>Украина</v>
      </c>
    </row>
    <row r="20" spans="1:17" x14ac:dyDescent="0.3">
      <c r="A20">
        <v>19</v>
      </c>
      <c r="B20" s="20">
        <v>226</v>
      </c>
      <c r="C20" s="20" t="str">
        <f>VLOOKUP(B20,товар!$A$2:$C$433,2,FALSE)</f>
        <v>Сыр</v>
      </c>
      <c r="D20" s="20" t="str">
        <f>VLOOKUP(B20,товар!$A$2:$C$433,3,FALSE)</f>
        <v>Карат</v>
      </c>
      <c r="E20">
        <v>190</v>
      </c>
      <c r="F20">
        <v>5</v>
      </c>
      <c r="G20">
        <v>950</v>
      </c>
      <c r="H20" s="26">
        <v>45058</v>
      </c>
      <c r="I20" t="s">
        <v>17</v>
      </c>
      <c r="J20" s="20">
        <v>204</v>
      </c>
      <c r="K20" s="20">
        <f t="shared" si="0"/>
        <v>262.63492063492066</v>
      </c>
      <c r="L20" s="21">
        <f t="shared" si="1"/>
        <v>-0.2765623111326001</v>
      </c>
      <c r="M20" s="20">
        <f t="shared" si="2"/>
        <v>311.33333333333331</v>
      </c>
      <c r="N20" s="21">
        <f t="shared" si="3"/>
        <v>-0.38972162740899352</v>
      </c>
      <c r="O20" s="26">
        <f>VLOOKUP(J20,клиенты!$A$1:$H$435,8,FALSE)</f>
        <v>44867</v>
      </c>
      <c r="P20">
        <f t="shared" si="4"/>
        <v>191</v>
      </c>
      <c r="Q20" t="str">
        <f>VLOOKUP(J20,клиенты!$A$1:$D$435,4,FALSE)</f>
        <v>не определено</v>
      </c>
    </row>
    <row r="21" spans="1:17" x14ac:dyDescent="0.3">
      <c r="A21">
        <v>20</v>
      </c>
      <c r="B21" s="20">
        <v>310</v>
      </c>
      <c r="C21" s="20" t="str">
        <f>VLOOKUP(B21,товар!$A$2:$C$433,2,FALSE)</f>
        <v>Макароны</v>
      </c>
      <c r="D21" s="20" t="str">
        <f>VLOOKUP(B21,товар!$A$2:$C$433,3,FALSE)</f>
        <v>Паста Зара</v>
      </c>
      <c r="E21">
        <v>458</v>
      </c>
      <c r="F21">
        <v>2</v>
      </c>
      <c r="G21">
        <v>916</v>
      </c>
      <c r="H21" s="26">
        <v>45158</v>
      </c>
      <c r="I21" t="s">
        <v>17</v>
      </c>
      <c r="J21" s="20">
        <v>481</v>
      </c>
      <c r="K21" s="20">
        <f t="shared" si="0"/>
        <v>265.47674418604652</v>
      </c>
      <c r="L21" s="21">
        <f t="shared" si="1"/>
        <v>0.72519819543603004</v>
      </c>
      <c r="M21" s="20">
        <f t="shared" si="2"/>
        <v>276.67567567567568</v>
      </c>
      <c r="N21" s="21">
        <f t="shared" si="3"/>
        <v>0.65536778353033109</v>
      </c>
      <c r="O21" s="26">
        <f>VLOOKUP(J21,клиенты!$A$1:$H$435,8,FALSE)</f>
        <v>44756</v>
      </c>
      <c r="P21">
        <f t="shared" si="4"/>
        <v>402</v>
      </c>
      <c r="Q21" t="str">
        <f>VLOOKUP(J21,клиенты!$A$1:$D$435,4,FALSE)</f>
        <v>Беларусь</v>
      </c>
    </row>
    <row r="22" spans="1:17" x14ac:dyDescent="0.3">
      <c r="A22">
        <v>21</v>
      </c>
      <c r="B22" s="20">
        <v>137</v>
      </c>
      <c r="C22" s="20" t="str">
        <f>VLOOKUP(B22,товар!$A$2:$C$433,2,FALSE)</f>
        <v>Фрукты</v>
      </c>
      <c r="D22" s="20" t="str">
        <f>VLOOKUP(B22,товар!$A$2:$C$433,3,FALSE)</f>
        <v>Экзотик</v>
      </c>
      <c r="E22">
        <v>152</v>
      </c>
      <c r="F22">
        <v>2</v>
      </c>
      <c r="G22">
        <v>304</v>
      </c>
      <c r="H22" s="26">
        <v>45244</v>
      </c>
      <c r="I22" t="s">
        <v>8</v>
      </c>
      <c r="J22" s="20">
        <v>363</v>
      </c>
      <c r="K22" s="20">
        <f t="shared" si="0"/>
        <v>274.16279069767444</v>
      </c>
      <c r="L22" s="21">
        <f t="shared" si="1"/>
        <v>-0.4455848672491306</v>
      </c>
      <c r="M22" s="20">
        <f t="shared" si="2"/>
        <v>253.6875</v>
      </c>
      <c r="N22" s="21">
        <f t="shared" si="3"/>
        <v>-0.40083764474008376</v>
      </c>
      <c r="O22" s="26">
        <f>VLOOKUP(J22,клиенты!$A$1:$H$435,8,FALSE)</f>
        <v>44675</v>
      </c>
      <c r="P22">
        <f t="shared" si="4"/>
        <v>569</v>
      </c>
      <c r="Q22" t="str">
        <f>VLOOKUP(J22,клиенты!$A$1:$D$435,4,FALSE)</f>
        <v>Узбекистан</v>
      </c>
    </row>
    <row r="23" spans="1:17" x14ac:dyDescent="0.3">
      <c r="A23">
        <v>22</v>
      </c>
      <c r="B23" s="20">
        <v>385</v>
      </c>
      <c r="C23" s="20" t="str">
        <f>VLOOKUP(B23,товар!$A$2:$C$433,2,FALSE)</f>
        <v>Макароны</v>
      </c>
      <c r="D23" s="20" t="str">
        <f>VLOOKUP(B23,товар!$A$2:$C$433,3,FALSE)</f>
        <v>Макфа</v>
      </c>
      <c r="E23">
        <v>352</v>
      </c>
      <c r="F23">
        <v>2</v>
      </c>
      <c r="G23">
        <v>704</v>
      </c>
      <c r="H23" s="26">
        <v>45123</v>
      </c>
      <c r="I23" t="s">
        <v>14</v>
      </c>
      <c r="J23" s="20">
        <v>397</v>
      </c>
      <c r="K23" s="20">
        <f t="shared" si="0"/>
        <v>265.47674418604652</v>
      </c>
      <c r="L23" s="21">
        <f t="shared" si="1"/>
        <v>0.32591651701633739</v>
      </c>
      <c r="M23" s="20">
        <f t="shared" si="2"/>
        <v>329.27272727272725</v>
      </c>
      <c r="N23" s="21">
        <f t="shared" si="3"/>
        <v>6.9022639425731613E-2</v>
      </c>
      <c r="O23" s="26">
        <f>VLOOKUP(J23,клиенты!$A$1:$H$435,8,FALSE)</f>
        <v>44728</v>
      </c>
      <c r="P23">
        <f t="shared" si="4"/>
        <v>395</v>
      </c>
      <c r="Q23" t="str">
        <f>VLOOKUP(J23,клиенты!$A$1:$D$435,4,FALSE)</f>
        <v>Беларусь</v>
      </c>
    </row>
    <row r="24" spans="1:17" x14ac:dyDescent="0.3">
      <c r="A24">
        <v>23</v>
      </c>
      <c r="B24" s="20">
        <v>226</v>
      </c>
      <c r="C24" s="20" t="str">
        <f>VLOOKUP(B24,товар!$A$2:$C$433,2,FALSE)</f>
        <v>Сыр</v>
      </c>
      <c r="D24" s="20" t="str">
        <f>VLOOKUP(B24,товар!$A$2:$C$433,3,FALSE)</f>
        <v>Карат</v>
      </c>
      <c r="E24">
        <v>228</v>
      </c>
      <c r="F24">
        <v>2</v>
      </c>
      <c r="G24">
        <v>456</v>
      </c>
      <c r="H24" s="26">
        <v>45027</v>
      </c>
      <c r="I24" t="s">
        <v>18</v>
      </c>
      <c r="J24" s="20">
        <v>280</v>
      </c>
      <c r="K24" s="20">
        <f t="shared" si="0"/>
        <v>262.63492063492066</v>
      </c>
      <c r="L24" s="21">
        <f t="shared" si="1"/>
        <v>-0.13187477335912012</v>
      </c>
      <c r="M24" s="20">
        <f t="shared" si="2"/>
        <v>311.33333333333331</v>
      </c>
      <c r="N24" s="21">
        <f t="shared" si="3"/>
        <v>-0.2676659528907922</v>
      </c>
      <c r="O24" s="26">
        <f>VLOOKUP(J24,клиенты!$A$1:$H$435,8,FALSE)</f>
        <v>44563</v>
      </c>
      <c r="P24">
        <f t="shared" si="4"/>
        <v>464</v>
      </c>
      <c r="Q24" t="str">
        <f>VLOOKUP(J24,клиенты!$A$1:$D$435,4,FALSE)</f>
        <v>не определено</v>
      </c>
    </row>
    <row r="25" spans="1:17" x14ac:dyDescent="0.3">
      <c r="A25">
        <v>24</v>
      </c>
      <c r="B25" s="20">
        <v>451</v>
      </c>
      <c r="C25" s="20" t="str">
        <f>VLOOKUP(B25,товар!$A$2:$C$433,2,FALSE)</f>
        <v>Рис</v>
      </c>
      <c r="D25" s="20" t="str">
        <f>VLOOKUP(B25,товар!$A$2:$C$433,3,FALSE)</f>
        <v>Белый Злат</v>
      </c>
      <c r="E25">
        <v>161</v>
      </c>
      <c r="F25">
        <v>4</v>
      </c>
      <c r="G25">
        <v>644</v>
      </c>
      <c r="H25" s="26">
        <v>44966</v>
      </c>
      <c r="I25" t="s">
        <v>15</v>
      </c>
      <c r="J25" s="20">
        <v>39</v>
      </c>
      <c r="K25" s="20">
        <f t="shared" si="0"/>
        <v>258.375</v>
      </c>
      <c r="L25" s="21">
        <f t="shared" si="1"/>
        <v>-0.37687469762941461</v>
      </c>
      <c r="M25" s="20">
        <f t="shared" si="2"/>
        <v>269.70588235294116</v>
      </c>
      <c r="N25" s="21">
        <f t="shared" si="3"/>
        <v>-0.40305343511450376</v>
      </c>
      <c r="O25" s="26">
        <f>VLOOKUP(J25,клиенты!$A$1:$H$435,8,FALSE)</f>
        <v>44653</v>
      </c>
      <c r="P25">
        <f t="shared" si="4"/>
        <v>313</v>
      </c>
      <c r="Q25" t="str">
        <f>VLOOKUP(J25,клиенты!$A$1:$D$435,4,FALSE)</f>
        <v>Беларусь</v>
      </c>
    </row>
    <row r="26" spans="1:17" x14ac:dyDescent="0.3">
      <c r="A26">
        <v>25</v>
      </c>
      <c r="B26" s="20">
        <v>7</v>
      </c>
      <c r="C26" s="20" t="str">
        <f>VLOOKUP(B26,товар!$A$2:$C$433,2,FALSE)</f>
        <v>Сыр</v>
      </c>
      <c r="D26" s="20" t="str">
        <f>VLOOKUP(B26,товар!$A$2:$C$433,3,FALSE)</f>
        <v>President</v>
      </c>
      <c r="E26">
        <v>362</v>
      </c>
      <c r="F26">
        <v>1</v>
      </c>
      <c r="G26">
        <v>362</v>
      </c>
      <c r="H26" s="26">
        <v>45326</v>
      </c>
      <c r="I26" t="s">
        <v>12</v>
      </c>
      <c r="J26" s="20">
        <v>303</v>
      </c>
      <c r="K26" s="20">
        <f t="shared" si="0"/>
        <v>262.63492063492066</v>
      </c>
      <c r="L26" s="21">
        <f t="shared" si="1"/>
        <v>0.37833917563157238</v>
      </c>
      <c r="M26" s="20">
        <f t="shared" si="2"/>
        <v>238.72222222222223</v>
      </c>
      <c r="N26" s="21">
        <f t="shared" si="3"/>
        <v>0.51640679543867818</v>
      </c>
      <c r="O26" s="26">
        <f>VLOOKUP(J26,клиенты!$A$1:$H$435,8,FALSE)</f>
        <v>44689</v>
      </c>
      <c r="P26">
        <f t="shared" si="4"/>
        <v>637</v>
      </c>
      <c r="Q26" t="str">
        <f>VLOOKUP(J26,клиенты!$A$1:$D$435,4,FALSE)</f>
        <v>Узбекистан</v>
      </c>
    </row>
    <row r="27" spans="1:17" x14ac:dyDescent="0.3">
      <c r="A27">
        <v>26</v>
      </c>
      <c r="B27" s="20">
        <v>495</v>
      </c>
      <c r="C27" s="20" t="str">
        <f>VLOOKUP(B27,товар!$A$2:$C$433,2,FALSE)</f>
        <v>Чай</v>
      </c>
      <c r="D27" s="20" t="str">
        <f>VLOOKUP(B27,товар!$A$2:$C$433,3,FALSE)</f>
        <v>Greenfield</v>
      </c>
      <c r="E27">
        <v>312</v>
      </c>
      <c r="F27">
        <v>1</v>
      </c>
      <c r="G27">
        <v>312</v>
      </c>
      <c r="H27" s="26">
        <v>45174</v>
      </c>
      <c r="I27" t="s">
        <v>16</v>
      </c>
      <c r="J27" s="20">
        <v>422</v>
      </c>
      <c r="K27" s="20">
        <f t="shared" si="0"/>
        <v>271.18181818181819</v>
      </c>
      <c r="L27" s="21">
        <f t="shared" si="1"/>
        <v>0.15051961112973511</v>
      </c>
      <c r="M27" s="20">
        <f t="shared" si="2"/>
        <v>291.45454545454544</v>
      </c>
      <c r="N27" s="21">
        <f t="shared" si="3"/>
        <v>7.049282595134132E-2</v>
      </c>
      <c r="O27" s="26">
        <f>VLOOKUP(J27,клиенты!$A$1:$H$435,8,FALSE)</f>
        <v>44784</v>
      </c>
      <c r="P27">
        <f t="shared" si="4"/>
        <v>390</v>
      </c>
      <c r="Q27" t="str">
        <f>VLOOKUP(J27,клиенты!$A$1:$D$435,4,FALSE)</f>
        <v>Украина</v>
      </c>
    </row>
    <row r="28" spans="1:17" x14ac:dyDescent="0.3">
      <c r="A28">
        <v>27</v>
      </c>
      <c r="B28" s="20">
        <v>415</v>
      </c>
      <c r="C28" s="20" t="str">
        <f>VLOOKUP(B28,товар!$A$2:$C$433,2,FALSE)</f>
        <v>Чипсы</v>
      </c>
      <c r="D28" s="20" t="str">
        <f>VLOOKUP(B28,товар!$A$2:$C$433,3,FALSE)</f>
        <v>Pringles</v>
      </c>
      <c r="E28">
        <v>311</v>
      </c>
      <c r="F28">
        <v>5</v>
      </c>
      <c r="G28">
        <v>1555</v>
      </c>
      <c r="H28" s="26">
        <v>45099</v>
      </c>
      <c r="I28" t="s">
        <v>19</v>
      </c>
      <c r="J28" s="20">
        <v>24</v>
      </c>
      <c r="K28" s="20">
        <f t="shared" si="0"/>
        <v>273.72549019607845</v>
      </c>
      <c r="L28" s="21">
        <f t="shared" si="1"/>
        <v>0.13617478510028636</v>
      </c>
      <c r="M28" s="20">
        <f t="shared" si="2"/>
        <v>280.23809523809524</v>
      </c>
      <c r="N28" s="21">
        <f t="shared" si="3"/>
        <v>0.10977060322854704</v>
      </c>
      <c r="O28" s="26">
        <f>VLOOKUP(J28,клиенты!$A$1:$H$435,8,FALSE)</f>
        <v>44609</v>
      </c>
      <c r="P28">
        <f t="shared" si="4"/>
        <v>490</v>
      </c>
      <c r="Q28" t="str">
        <f>VLOOKUP(J28,клиенты!$A$1:$D$435,4,FALSE)</f>
        <v>Узбекистан</v>
      </c>
    </row>
    <row r="29" spans="1:17" x14ac:dyDescent="0.3">
      <c r="A29">
        <v>28</v>
      </c>
      <c r="B29" s="20">
        <v>176</v>
      </c>
      <c r="C29" s="20" t="str">
        <f>VLOOKUP(B29,товар!$A$2:$C$433,2,FALSE)</f>
        <v>Сахар</v>
      </c>
      <c r="D29" s="20" t="str">
        <f>VLOOKUP(B29,товар!$A$2:$C$433,3,FALSE)</f>
        <v>Продимекс</v>
      </c>
      <c r="E29">
        <v>220</v>
      </c>
      <c r="F29">
        <v>1</v>
      </c>
      <c r="G29">
        <v>220</v>
      </c>
      <c r="H29" s="26">
        <v>45368</v>
      </c>
      <c r="I29" t="s">
        <v>8</v>
      </c>
      <c r="J29" s="20">
        <v>112</v>
      </c>
      <c r="K29" s="20">
        <f t="shared" si="0"/>
        <v>252.76271186440678</v>
      </c>
      <c r="L29" s="21">
        <f t="shared" si="1"/>
        <v>-0.12961845369811575</v>
      </c>
      <c r="M29" s="20">
        <f t="shared" si="2"/>
        <v>240.5</v>
      </c>
      <c r="N29" s="21">
        <f t="shared" si="3"/>
        <v>-8.5239085239085188E-2</v>
      </c>
      <c r="O29" s="26">
        <f>VLOOKUP(J29,клиенты!$A$1:$H$435,8,FALSE)</f>
        <v>44652</v>
      </c>
      <c r="P29">
        <f t="shared" si="4"/>
        <v>716</v>
      </c>
      <c r="Q29" t="str">
        <f>VLOOKUP(J29,клиенты!$A$1:$D$435,4,FALSE)</f>
        <v>Россия</v>
      </c>
    </row>
    <row r="30" spans="1:17" x14ac:dyDescent="0.3">
      <c r="A30">
        <v>29</v>
      </c>
      <c r="B30" s="20">
        <v>181</v>
      </c>
      <c r="C30" s="20" t="str">
        <f>VLOOKUP(B30,товар!$A$2:$C$433,2,FALSE)</f>
        <v>Молоко</v>
      </c>
      <c r="D30" s="20" t="str">
        <f>VLOOKUP(B30,товар!$A$2:$C$433,3,FALSE)</f>
        <v>Простоквашино</v>
      </c>
      <c r="E30">
        <v>476</v>
      </c>
      <c r="F30">
        <v>4</v>
      </c>
      <c r="G30">
        <v>1904</v>
      </c>
      <c r="H30" s="26">
        <v>45040</v>
      </c>
      <c r="I30" t="s">
        <v>8</v>
      </c>
      <c r="J30" s="20">
        <v>451</v>
      </c>
      <c r="K30" s="20">
        <f t="shared" si="0"/>
        <v>294.95238095238096</v>
      </c>
      <c r="L30" s="21">
        <f t="shared" si="1"/>
        <v>0.61381982563771387</v>
      </c>
      <c r="M30" s="20">
        <f t="shared" si="2"/>
        <v>318.81818181818181</v>
      </c>
      <c r="N30" s="21">
        <f t="shared" si="3"/>
        <v>0.49301397205588815</v>
      </c>
      <c r="O30" s="26">
        <f>VLOOKUP(J30,клиенты!$A$1:$H$435,8,FALSE)</f>
        <v>44584</v>
      </c>
      <c r="P30">
        <f t="shared" si="4"/>
        <v>456</v>
      </c>
      <c r="Q30" t="str">
        <f>VLOOKUP(J30,клиенты!$A$1:$D$435,4,FALSE)</f>
        <v>Россия</v>
      </c>
    </row>
    <row r="31" spans="1:17" x14ac:dyDescent="0.3">
      <c r="A31">
        <v>30</v>
      </c>
      <c r="B31" s="20">
        <v>399</v>
      </c>
      <c r="C31" s="20" t="str">
        <f>VLOOKUP(B31,товар!$A$2:$C$433,2,FALSE)</f>
        <v>Хлеб</v>
      </c>
      <c r="D31" s="20" t="str">
        <f>VLOOKUP(B31,товар!$A$2:$C$433,3,FALSE)</f>
        <v>Хлебный Дом</v>
      </c>
      <c r="E31">
        <v>190</v>
      </c>
      <c r="F31">
        <v>1</v>
      </c>
      <c r="G31">
        <v>190</v>
      </c>
      <c r="H31" s="26">
        <v>45414</v>
      </c>
      <c r="I31" t="s">
        <v>10</v>
      </c>
      <c r="J31" s="20">
        <v>131</v>
      </c>
      <c r="K31" s="20">
        <f t="shared" si="0"/>
        <v>300.31818181818181</v>
      </c>
      <c r="L31" s="21">
        <f t="shared" si="1"/>
        <v>-0.36733767216588464</v>
      </c>
      <c r="M31" s="20">
        <f t="shared" si="2"/>
        <v>281.73333333333335</v>
      </c>
      <c r="N31" s="21">
        <f t="shared" si="3"/>
        <v>-0.32560340747752015</v>
      </c>
      <c r="O31" s="26">
        <f>VLOOKUP(J31,клиенты!$A$1:$H$435,8,FALSE)</f>
        <v>44693</v>
      </c>
      <c r="P31">
        <f t="shared" si="4"/>
        <v>721</v>
      </c>
      <c r="Q31" t="str">
        <f>VLOOKUP(J31,клиенты!$A$1:$D$435,4,FALSE)</f>
        <v>не определено</v>
      </c>
    </row>
    <row r="32" spans="1:17" x14ac:dyDescent="0.3">
      <c r="A32">
        <v>31</v>
      </c>
      <c r="B32" s="20">
        <v>382</v>
      </c>
      <c r="C32" s="20" t="str">
        <f>VLOOKUP(B32,товар!$A$2:$C$433,2,FALSE)</f>
        <v>Овощи</v>
      </c>
      <c r="D32" s="20" t="str">
        <f>VLOOKUP(B32,товар!$A$2:$C$433,3,FALSE)</f>
        <v>Овощной ряд</v>
      </c>
      <c r="E32">
        <v>198</v>
      </c>
      <c r="F32">
        <v>5</v>
      </c>
      <c r="G32">
        <v>990</v>
      </c>
      <c r="H32" s="26">
        <v>45125</v>
      </c>
      <c r="I32" t="s">
        <v>20</v>
      </c>
      <c r="J32" s="20">
        <v>160</v>
      </c>
      <c r="K32" s="20">
        <f t="shared" si="0"/>
        <v>250.48780487804879</v>
      </c>
      <c r="L32" s="21">
        <f t="shared" si="1"/>
        <v>-0.2095423563777995</v>
      </c>
      <c r="M32" s="20">
        <f t="shared" si="2"/>
        <v>303.8235294117647</v>
      </c>
      <c r="N32" s="21">
        <f t="shared" si="3"/>
        <v>-0.34830590513068727</v>
      </c>
      <c r="O32" s="26">
        <f>VLOOKUP(J32,клиенты!$A$1:$H$435,8,FALSE)</f>
        <v>44649</v>
      </c>
      <c r="P32">
        <f t="shared" si="4"/>
        <v>476</v>
      </c>
      <c r="Q32" t="str">
        <f>VLOOKUP(J32,клиенты!$A$1:$D$435,4,FALSE)</f>
        <v>Узбекистан</v>
      </c>
    </row>
    <row r="33" spans="1:17" x14ac:dyDescent="0.3">
      <c r="A33">
        <v>32</v>
      </c>
      <c r="B33" s="20">
        <v>103</v>
      </c>
      <c r="C33" s="20" t="str">
        <f>VLOOKUP(B33,товар!$A$2:$C$433,2,FALSE)</f>
        <v>Рыба</v>
      </c>
      <c r="D33" s="20" t="str">
        <f>VLOOKUP(B33,товар!$A$2:$C$433,3,FALSE)</f>
        <v>Санта Бремор</v>
      </c>
      <c r="E33">
        <v>254</v>
      </c>
      <c r="F33">
        <v>3</v>
      </c>
      <c r="G33">
        <v>762</v>
      </c>
      <c r="H33" s="26">
        <v>45352</v>
      </c>
      <c r="I33" t="s">
        <v>21</v>
      </c>
      <c r="J33" s="20">
        <v>408</v>
      </c>
      <c r="K33" s="20">
        <f t="shared" si="0"/>
        <v>258.5128205128205</v>
      </c>
      <c r="L33" s="21">
        <f t="shared" si="1"/>
        <v>-1.7456853798849425E-2</v>
      </c>
      <c r="M33" s="20">
        <f t="shared" si="2"/>
        <v>216.4</v>
      </c>
      <c r="N33" s="21">
        <f t="shared" si="3"/>
        <v>0.17375231053604434</v>
      </c>
      <c r="O33" s="26">
        <f>VLOOKUP(J33,клиенты!$A$1:$H$435,8,FALSE)</f>
        <v>44857</v>
      </c>
      <c r="P33">
        <f t="shared" si="4"/>
        <v>495</v>
      </c>
      <c r="Q33" t="str">
        <f>VLOOKUP(J33,клиенты!$A$1:$D$435,4,FALSE)</f>
        <v>Казахстан</v>
      </c>
    </row>
    <row r="34" spans="1:17" x14ac:dyDescent="0.3">
      <c r="A34">
        <v>33</v>
      </c>
      <c r="B34" s="20">
        <v>104</v>
      </c>
      <c r="C34" s="20" t="str">
        <f>VLOOKUP(B34,товар!$A$2:$C$433,2,FALSE)</f>
        <v>Йогурт</v>
      </c>
      <c r="D34" s="20" t="str">
        <f>VLOOKUP(B34,товар!$A$2:$C$433,3,FALSE)</f>
        <v>Ростагроэкспорт</v>
      </c>
      <c r="E34">
        <v>351</v>
      </c>
      <c r="F34">
        <v>1</v>
      </c>
      <c r="G34">
        <v>351</v>
      </c>
      <c r="H34" s="26">
        <v>44997</v>
      </c>
      <c r="I34" t="s">
        <v>20</v>
      </c>
      <c r="J34" s="20">
        <v>324</v>
      </c>
      <c r="K34" s="20">
        <f t="shared" si="0"/>
        <v>263.25423728813558</v>
      </c>
      <c r="L34" s="21">
        <f t="shared" si="1"/>
        <v>0.33331187226371362</v>
      </c>
      <c r="M34" s="20">
        <f t="shared" si="2"/>
        <v>257.78260869565219</v>
      </c>
      <c r="N34" s="21">
        <f t="shared" si="3"/>
        <v>0.36161241356046547</v>
      </c>
      <c r="O34" s="26">
        <f>VLOOKUP(J34,клиенты!$A$1:$H$435,8,FALSE)</f>
        <v>44761</v>
      </c>
      <c r="P34">
        <f t="shared" si="4"/>
        <v>236</v>
      </c>
      <c r="Q34" t="str">
        <f>VLOOKUP(J34,клиенты!$A$1:$D$435,4,FALSE)</f>
        <v>Узбекистан</v>
      </c>
    </row>
    <row r="35" spans="1:17" x14ac:dyDescent="0.3">
      <c r="A35">
        <v>34</v>
      </c>
      <c r="B35" s="20">
        <v>213</v>
      </c>
      <c r="C35" s="20" t="str">
        <f>VLOOKUP(B35,товар!$A$2:$C$433,2,FALSE)</f>
        <v>Сахар</v>
      </c>
      <c r="D35" s="20" t="str">
        <f>VLOOKUP(B35,товар!$A$2:$C$433,3,FALSE)</f>
        <v>Продимекс</v>
      </c>
      <c r="E35">
        <v>387</v>
      </c>
      <c r="F35">
        <v>1</v>
      </c>
      <c r="G35">
        <v>387</v>
      </c>
      <c r="H35" s="26">
        <v>45267</v>
      </c>
      <c r="I35" t="s">
        <v>13</v>
      </c>
      <c r="J35" s="20">
        <v>310</v>
      </c>
      <c r="K35" s="20">
        <f t="shared" si="0"/>
        <v>252.76271186440678</v>
      </c>
      <c r="L35" s="21">
        <f t="shared" si="1"/>
        <v>0.53108026554013277</v>
      </c>
      <c r="M35" s="20">
        <f t="shared" si="2"/>
        <v>240.5</v>
      </c>
      <c r="N35" s="21">
        <f t="shared" si="3"/>
        <v>0.60914760914760913</v>
      </c>
      <c r="O35" s="26">
        <f>VLOOKUP(J35,клиенты!$A$1:$H$435,8,FALSE)</f>
        <v>44807</v>
      </c>
      <c r="P35">
        <f t="shared" si="4"/>
        <v>460</v>
      </c>
      <c r="Q35" t="str">
        <f>VLOOKUP(J35,клиенты!$A$1:$D$435,4,FALSE)</f>
        <v>Таджикистан</v>
      </c>
    </row>
    <row r="36" spans="1:17" x14ac:dyDescent="0.3">
      <c r="A36">
        <v>35</v>
      </c>
      <c r="B36" s="20">
        <v>157</v>
      </c>
      <c r="C36" s="20" t="str">
        <f>VLOOKUP(B36,товар!$A$2:$C$433,2,FALSE)</f>
        <v>Сыр</v>
      </c>
      <c r="D36" s="20" t="str">
        <f>VLOOKUP(B36,товар!$A$2:$C$433,3,FALSE)</f>
        <v>President</v>
      </c>
      <c r="E36">
        <v>55</v>
      </c>
      <c r="F36">
        <v>2</v>
      </c>
      <c r="G36">
        <v>110</v>
      </c>
      <c r="H36" s="26">
        <v>45381</v>
      </c>
      <c r="I36" t="s">
        <v>10</v>
      </c>
      <c r="J36" s="20">
        <v>179</v>
      </c>
      <c r="K36" s="20">
        <f t="shared" si="0"/>
        <v>262.63492063492066</v>
      </c>
      <c r="L36" s="21">
        <f t="shared" si="1"/>
        <v>-0.79058382690680529</v>
      </c>
      <c r="M36" s="20">
        <f t="shared" si="2"/>
        <v>238.72222222222223</v>
      </c>
      <c r="N36" s="21">
        <f t="shared" si="3"/>
        <v>-0.76960670235047712</v>
      </c>
      <c r="O36" s="26">
        <f>VLOOKUP(J36,клиенты!$A$1:$H$435,8,FALSE)</f>
        <v>44833</v>
      </c>
      <c r="P36">
        <f t="shared" si="4"/>
        <v>548</v>
      </c>
      <c r="Q36" t="str">
        <f>VLOOKUP(J36,клиенты!$A$1:$D$435,4,FALSE)</f>
        <v>Казахстан</v>
      </c>
    </row>
    <row r="37" spans="1:17" x14ac:dyDescent="0.3">
      <c r="A37">
        <v>36</v>
      </c>
      <c r="B37" s="20">
        <v>237</v>
      </c>
      <c r="C37" s="20" t="str">
        <f>VLOOKUP(B37,товар!$A$2:$C$433,2,FALSE)</f>
        <v>Конфеты</v>
      </c>
      <c r="D37" s="20" t="str">
        <f>VLOOKUP(B37,товар!$A$2:$C$433,3,FALSE)</f>
        <v>Рот Фронт</v>
      </c>
      <c r="E37">
        <v>336</v>
      </c>
      <c r="F37">
        <v>1</v>
      </c>
      <c r="G37">
        <v>336</v>
      </c>
      <c r="H37" s="26">
        <v>44971</v>
      </c>
      <c r="I37" t="s">
        <v>17</v>
      </c>
      <c r="J37" s="20">
        <v>64</v>
      </c>
      <c r="K37" s="20">
        <f t="shared" si="0"/>
        <v>267.85483870967744</v>
      </c>
      <c r="L37" s="21">
        <f t="shared" si="1"/>
        <v>0.25441079063045691</v>
      </c>
      <c r="M37" s="20">
        <f t="shared" si="2"/>
        <v>288.23809523809524</v>
      </c>
      <c r="N37" s="21">
        <f t="shared" si="3"/>
        <v>0.16570295721130024</v>
      </c>
      <c r="O37" s="26">
        <f>VLOOKUP(J37,клиенты!$A$1:$H$435,8,FALSE)</f>
        <v>44707</v>
      </c>
      <c r="P37">
        <f t="shared" si="4"/>
        <v>264</v>
      </c>
      <c r="Q37" t="str">
        <f>VLOOKUP(J37,клиенты!$A$1:$D$435,4,FALSE)</f>
        <v>Узбекистан</v>
      </c>
    </row>
    <row r="38" spans="1:17" x14ac:dyDescent="0.3">
      <c r="A38">
        <v>37</v>
      </c>
      <c r="B38" s="20">
        <v>8</v>
      </c>
      <c r="C38" s="20" t="str">
        <f>VLOOKUP(B38,товар!$A$2:$C$433,2,FALSE)</f>
        <v>Макароны</v>
      </c>
      <c r="D38" s="20" t="str">
        <f>VLOOKUP(B38,товар!$A$2:$C$433,3,FALSE)</f>
        <v>Паста Зара</v>
      </c>
      <c r="E38">
        <v>480</v>
      </c>
      <c r="F38">
        <v>4</v>
      </c>
      <c r="G38">
        <v>1920</v>
      </c>
      <c r="H38" s="26">
        <v>44947</v>
      </c>
      <c r="I38" t="s">
        <v>22</v>
      </c>
      <c r="J38" s="20">
        <v>318</v>
      </c>
      <c r="K38" s="20">
        <f t="shared" si="0"/>
        <v>265.47674418604652</v>
      </c>
      <c r="L38" s="21">
        <f t="shared" si="1"/>
        <v>0.80806797774955097</v>
      </c>
      <c r="M38" s="20">
        <f t="shared" si="2"/>
        <v>276.67567567567568</v>
      </c>
      <c r="N38" s="21">
        <f t="shared" si="3"/>
        <v>0.73488326658200642</v>
      </c>
      <c r="O38" s="26">
        <f>VLOOKUP(J38,клиенты!$A$1:$H$435,8,FALSE)</f>
        <v>44892</v>
      </c>
      <c r="P38">
        <f t="shared" si="4"/>
        <v>55</v>
      </c>
      <c r="Q38" t="str">
        <f>VLOOKUP(J38,клиенты!$A$1:$D$435,4,FALSE)</f>
        <v>Узбекистан</v>
      </c>
    </row>
    <row r="39" spans="1:17" x14ac:dyDescent="0.3">
      <c r="A39">
        <v>38</v>
      </c>
      <c r="B39" s="20">
        <v>65</v>
      </c>
      <c r="C39" s="20" t="str">
        <f>VLOOKUP(B39,товар!$A$2:$C$433,2,FALSE)</f>
        <v>Хлеб</v>
      </c>
      <c r="D39" s="20" t="str">
        <f>VLOOKUP(B39,товар!$A$2:$C$433,3,FALSE)</f>
        <v>Хлебный Дом</v>
      </c>
      <c r="E39">
        <v>214</v>
      </c>
      <c r="F39">
        <v>3</v>
      </c>
      <c r="G39">
        <v>642</v>
      </c>
      <c r="H39" s="26">
        <v>45129</v>
      </c>
      <c r="I39" t="s">
        <v>8</v>
      </c>
      <c r="J39" s="20">
        <v>239</v>
      </c>
      <c r="K39" s="20">
        <f t="shared" si="0"/>
        <v>300.31818181818181</v>
      </c>
      <c r="L39" s="21">
        <f t="shared" si="1"/>
        <v>-0.28742243075525953</v>
      </c>
      <c r="M39" s="20">
        <f t="shared" si="2"/>
        <v>281.73333333333335</v>
      </c>
      <c r="N39" s="21">
        <f t="shared" si="3"/>
        <v>-0.24041646947468054</v>
      </c>
      <c r="O39" s="26">
        <f>VLOOKUP(J39,клиенты!$A$1:$H$435,8,FALSE)</f>
        <v>44767</v>
      </c>
      <c r="P39">
        <f t="shared" si="4"/>
        <v>362</v>
      </c>
      <c r="Q39" t="str">
        <f>VLOOKUP(J39,клиенты!$A$1:$D$435,4,FALSE)</f>
        <v>Узбекистан</v>
      </c>
    </row>
    <row r="40" spans="1:17" x14ac:dyDescent="0.3">
      <c r="A40">
        <v>39</v>
      </c>
      <c r="B40" s="20">
        <v>45</v>
      </c>
      <c r="C40" s="20" t="str">
        <f>VLOOKUP(B40,товар!$A$2:$C$433,2,FALSE)</f>
        <v>Сок</v>
      </c>
      <c r="D40" s="20" t="str">
        <f>VLOOKUP(B40,товар!$A$2:$C$433,3,FALSE)</f>
        <v>Добрый</v>
      </c>
      <c r="E40">
        <v>60</v>
      </c>
      <c r="F40">
        <v>2</v>
      </c>
      <c r="G40">
        <v>120</v>
      </c>
      <c r="H40" s="26">
        <v>45406</v>
      </c>
      <c r="I40" t="s">
        <v>23</v>
      </c>
      <c r="J40" s="20">
        <v>194</v>
      </c>
      <c r="K40" s="20">
        <f t="shared" si="0"/>
        <v>268.60344827586209</v>
      </c>
      <c r="L40" s="21">
        <f t="shared" si="1"/>
        <v>-0.77662237627575581</v>
      </c>
      <c r="M40" s="20">
        <f t="shared" si="2"/>
        <v>242.81818181818181</v>
      </c>
      <c r="N40" s="21">
        <f t="shared" si="3"/>
        <v>-0.75290153500561585</v>
      </c>
      <c r="O40" s="26">
        <f>VLOOKUP(J40,клиенты!$A$1:$H$435,8,FALSE)</f>
        <v>44924</v>
      </c>
      <c r="P40">
        <f t="shared" si="4"/>
        <v>482</v>
      </c>
      <c r="Q40" t="str">
        <f>VLOOKUP(J40,клиенты!$A$1:$D$435,4,FALSE)</f>
        <v>Россия</v>
      </c>
    </row>
    <row r="41" spans="1:17" x14ac:dyDescent="0.3">
      <c r="A41">
        <v>40</v>
      </c>
      <c r="B41" s="20">
        <v>36</v>
      </c>
      <c r="C41" s="20" t="str">
        <f>VLOOKUP(B41,товар!$A$2:$C$433,2,FALSE)</f>
        <v>Макароны</v>
      </c>
      <c r="D41" s="20" t="str">
        <f>VLOOKUP(B41,товар!$A$2:$C$433,3,FALSE)</f>
        <v>Роллтон</v>
      </c>
      <c r="E41">
        <v>414</v>
      </c>
      <c r="F41">
        <v>3</v>
      </c>
      <c r="G41">
        <v>1242</v>
      </c>
      <c r="H41" s="26">
        <v>45117</v>
      </c>
      <c r="I41" t="s">
        <v>14</v>
      </c>
      <c r="J41" s="20">
        <v>267</v>
      </c>
      <c r="K41" s="20">
        <f t="shared" si="0"/>
        <v>265.47674418604652</v>
      </c>
      <c r="L41" s="21">
        <f t="shared" si="1"/>
        <v>0.55945863080898772</v>
      </c>
      <c r="M41" s="20">
        <f t="shared" si="2"/>
        <v>235.55555555555554</v>
      </c>
      <c r="N41" s="21">
        <f t="shared" si="3"/>
        <v>0.75754716981132075</v>
      </c>
      <c r="O41" s="26">
        <f>VLOOKUP(J41,клиенты!$A$1:$H$435,8,FALSE)</f>
        <v>44910</v>
      </c>
      <c r="P41">
        <f t="shared" si="4"/>
        <v>207</v>
      </c>
      <c r="Q41" t="str">
        <f>VLOOKUP(J41,клиенты!$A$1:$D$435,4,FALSE)</f>
        <v>Казахстан</v>
      </c>
    </row>
    <row r="42" spans="1:17" x14ac:dyDescent="0.3">
      <c r="A42">
        <v>41</v>
      </c>
      <c r="B42" s="20">
        <v>443</v>
      </c>
      <c r="C42" s="20" t="str">
        <f>VLOOKUP(B42,товар!$A$2:$C$433,2,FALSE)</f>
        <v>Кофе</v>
      </c>
      <c r="D42" s="20" t="str">
        <f>VLOOKUP(B42,товар!$A$2:$C$433,3,FALSE)</f>
        <v>Jacobs</v>
      </c>
      <c r="E42">
        <v>62</v>
      </c>
      <c r="F42">
        <v>3</v>
      </c>
      <c r="G42">
        <v>186</v>
      </c>
      <c r="H42" s="26">
        <v>45194</v>
      </c>
      <c r="I42" t="s">
        <v>12</v>
      </c>
      <c r="J42" s="20">
        <v>334</v>
      </c>
      <c r="K42" s="20">
        <f t="shared" si="0"/>
        <v>249.02380952380952</v>
      </c>
      <c r="L42" s="21">
        <f t="shared" si="1"/>
        <v>-0.75102782292762216</v>
      </c>
      <c r="M42" s="20">
        <f t="shared" si="2"/>
        <v>276.21052631578948</v>
      </c>
      <c r="N42" s="21">
        <f t="shared" si="3"/>
        <v>-0.77553353658536583</v>
      </c>
      <c r="O42" s="26">
        <f>VLOOKUP(J42,клиенты!$A$1:$H$435,8,FALSE)</f>
        <v>44881</v>
      </c>
      <c r="P42">
        <f t="shared" si="4"/>
        <v>313</v>
      </c>
      <c r="Q42" t="str">
        <f>VLOOKUP(J42,клиенты!$A$1:$D$435,4,FALSE)</f>
        <v>Украина</v>
      </c>
    </row>
    <row r="43" spans="1:17" x14ac:dyDescent="0.3">
      <c r="A43">
        <v>42</v>
      </c>
      <c r="B43" s="20">
        <v>384</v>
      </c>
      <c r="C43" s="20" t="str">
        <f>VLOOKUP(B43,товар!$A$2:$C$433,2,FALSE)</f>
        <v>Сахар</v>
      </c>
      <c r="D43" s="20" t="str">
        <f>VLOOKUP(B43,товар!$A$2:$C$433,3,FALSE)</f>
        <v>Сладов</v>
      </c>
      <c r="E43">
        <v>357</v>
      </c>
      <c r="F43">
        <v>1</v>
      </c>
      <c r="G43">
        <v>357</v>
      </c>
      <c r="H43" s="26">
        <v>45196</v>
      </c>
      <c r="I43" t="s">
        <v>24</v>
      </c>
      <c r="J43" s="20">
        <v>47</v>
      </c>
      <c r="K43" s="20">
        <f t="shared" si="0"/>
        <v>252.76271186440678</v>
      </c>
      <c r="L43" s="21">
        <f t="shared" si="1"/>
        <v>0.41239187286260304</v>
      </c>
      <c r="M43" s="20">
        <f t="shared" si="2"/>
        <v>240.26666666666668</v>
      </c>
      <c r="N43" s="21">
        <f t="shared" si="3"/>
        <v>0.48584905660377342</v>
      </c>
      <c r="O43" s="26">
        <f>VLOOKUP(J43,клиенты!$A$1:$H$435,8,FALSE)</f>
        <v>44693</v>
      </c>
      <c r="P43">
        <f t="shared" si="4"/>
        <v>503</v>
      </c>
      <c r="Q43" t="str">
        <f>VLOOKUP(J43,клиенты!$A$1:$D$435,4,FALSE)</f>
        <v>Беларусь</v>
      </c>
    </row>
    <row r="44" spans="1:17" x14ac:dyDescent="0.3">
      <c r="A44">
        <v>43</v>
      </c>
      <c r="B44" s="20">
        <v>41</v>
      </c>
      <c r="C44" s="20" t="str">
        <f>VLOOKUP(B44,товар!$A$2:$C$433,2,FALSE)</f>
        <v>Рис</v>
      </c>
      <c r="D44" s="20" t="str">
        <f>VLOOKUP(B44,товар!$A$2:$C$433,3,FALSE)</f>
        <v>Агро-Альянс</v>
      </c>
      <c r="E44">
        <v>493</v>
      </c>
      <c r="F44">
        <v>3</v>
      </c>
      <c r="G44">
        <v>1479</v>
      </c>
      <c r="H44" s="26">
        <v>45104</v>
      </c>
      <c r="I44" t="s">
        <v>9</v>
      </c>
      <c r="J44" s="20">
        <v>287</v>
      </c>
      <c r="K44" s="20">
        <f t="shared" si="0"/>
        <v>258.375</v>
      </c>
      <c r="L44" s="21">
        <f t="shared" si="1"/>
        <v>0.90807934204160623</v>
      </c>
      <c r="M44" s="20">
        <f t="shared" si="2"/>
        <v>317.85714285714283</v>
      </c>
      <c r="N44" s="21">
        <f t="shared" si="3"/>
        <v>0.5510112359550563</v>
      </c>
      <c r="O44" s="26">
        <f>VLOOKUP(J44,клиенты!$A$1:$H$435,8,FALSE)</f>
        <v>44608</v>
      </c>
      <c r="P44">
        <f t="shared" si="4"/>
        <v>496</v>
      </c>
      <c r="Q44" t="str">
        <f>VLOOKUP(J44,клиенты!$A$1:$D$435,4,FALSE)</f>
        <v>Казахстан</v>
      </c>
    </row>
    <row r="45" spans="1:17" x14ac:dyDescent="0.3">
      <c r="A45">
        <v>44</v>
      </c>
      <c r="B45" s="20">
        <v>484</v>
      </c>
      <c r="C45" s="20" t="str">
        <f>VLOOKUP(B45,товар!$A$2:$C$433,2,FALSE)</f>
        <v>Печенье</v>
      </c>
      <c r="D45" s="20" t="str">
        <f>VLOOKUP(B45,товар!$A$2:$C$433,3,FALSE)</f>
        <v>КДВ</v>
      </c>
      <c r="E45">
        <v>305</v>
      </c>
      <c r="F45">
        <v>2</v>
      </c>
      <c r="G45">
        <v>610</v>
      </c>
      <c r="H45" s="26">
        <v>45234</v>
      </c>
      <c r="I45" t="s">
        <v>19</v>
      </c>
      <c r="J45" s="20">
        <v>145</v>
      </c>
      <c r="K45" s="20">
        <f t="shared" si="0"/>
        <v>283.468085106383</v>
      </c>
      <c r="L45" s="21">
        <f t="shared" si="1"/>
        <v>7.5958868122795176E-2</v>
      </c>
      <c r="M45" s="20">
        <f t="shared" si="2"/>
        <v>323.07692307692309</v>
      </c>
      <c r="N45" s="21">
        <f t="shared" si="3"/>
        <v>-5.5952380952380976E-2</v>
      </c>
      <c r="O45" s="26">
        <f>VLOOKUP(J45,клиенты!$A$1:$H$435,8,FALSE)</f>
        <v>44653</v>
      </c>
      <c r="P45">
        <f t="shared" si="4"/>
        <v>581</v>
      </c>
      <c r="Q45" t="str">
        <f>VLOOKUP(J45,клиенты!$A$1:$D$435,4,FALSE)</f>
        <v>Украина</v>
      </c>
    </row>
    <row r="46" spans="1:17" x14ac:dyDescent="0.3">
      <c r="A46">
        <v>45</v>
      </c>
      <c r="B46" s="20">
        <v>7</v>
      </c>
      <c r="C46" s="20" t="str">
        <f>VLOOKUP(B46,товар!$A$2:$C$433,2,FALSE)</f>
        <v>Сыр</v>
      </c>
      <c r="D46" s="20" t="str">
        <f>VLOOKUP(B46,товар!$A$2:$C$433,3,FALSE)</f>
        <v>President</v>
      </c>
      <c r="E46">
        <v>162</v>
      </c>
      <c r="F46">
        <v>4</v>
      </c>
      <c r="G46">
        <v>648</v>
      </c>
      <c r="H46" s="26">
        <v>45387</v>
      </c>
      <c r="I46" t="s">
        <v>16</v>
      </c>
      <c r="J46" s="20">
        <v>270</v>
      </c>
      <c r="K46" s="20">
        <f t="shared" si="0"/>
        <v>262.63492063492066</v>
      </c>
      <c r="L46" s="21">
        <f t="shared" si="1"/>
        <v>-0.3831741810709538</v>
      </c>
      <c r="M46" s="20">
        <f t="shared" si="2"/>
        <v>238.72222222222223</v>
      </c>
      <c r="N46" s="21">
        <f t="shared" si="3"/>
        <v>-0.32138701419595073</v>
      </c>
      <c r="O46" s="26">
        <f>VLOOKUP(J46,клиенты!$A$1:$H$435,8,FALSE)</f>
        <v>44827</v>
      </c>
      <c r="P46">
        <f t="shared" si="4"/>
        <v>560</v>
      </c>
      <c r="Q46" t="str">
        <f>VLOOKUP(J46,клиенты!$A$1:$D$435,4,FALSE)</f>
        <v>Таджикистан</v>
      </c>
    </row>
    <row r="47" spans="1:17" x14ac:dyDescent="0.3">
      <c r="A47">
        <v>46</v>
      </c>
      <c r="B47" s="20">
        <v>390</v>
      </c>
      <c r="C47" s="20" t="str">
        <f>VLOOKUP(B47,товар!$A$2:$C$433,2,FALSE)</f>
        <v>Сок</v>
      </c>
      <c r="D47" s="20" t="str">
        <f>VLOOKUP(B47,товар!$A$2:$C$433,3,FALSE)</f>
        <v>Сады Придонья</v>
      </c>
      <c r="E47">
        <v>78</v>
      </c>
      <c r="F47">
        <v>1</v>
      </c>
      <c r="G47">
        <v>78</v>
      </c>
      <c r="H47" s="26">
        <v>44976</v>
      </c>
      <c r="I47" t="s">
        <v>15</v>
      </c>
      <c r="J47" s="20">
        <v>64</v>
      </c>
      <c r="K47" s="20">
        <f t="shared" si="0"/>
        <v>268.60344827586209</v>
      </c>
      <c r="L47" s="21">
        <f t="shared" si="1"/>
        <v>-0.70960908915848253</v>
      </c>
      <c r="M47" s="20">
        <f t="shared" si="2"/>
        <v>254.18181818181819</v>
      </c>
      <c r="N47" s="21">
        <f t="shared" si="3"/>
        <v>-0.69313304721030045</v>
      </c>
      <c r="O47" s="26">
        <f>VLOOKUP(J47,клиенты!$A$1:$H$435,8,FALSE)</f>
        <v>44707</v>
      </c>
      <c r="P47">
        <f t="shared" si="4"/>
        <v>269</v>
      </c>
      <c r="Q47" t="str">
        <f>VLOOKUP(J47,клиенты!$A$1:$D$435,4,FALSE)</f>
        <v>Узбекистан</v>
      </c>
    </row>
    <row r="48" spans="1:17" x14ac:dyDescent="0.3">
      <c r="A48">
        <v>47</v>
      </c>
      <c r="B48" s="20">
        <v>57</v>
      </c>
      <c r="C48" s="20" t="str">
        <f>VLOOKUP(B48,товар!$A$2:$C$433,2,FALSE)</f>
        <v>Печенье</v>
      </c>
      <c r="D48" s="20" t="str">
        <f>VLOOKUP(B48,товар!$A$2:$C$433,3,FALSE)</f>
        <v>Юбилейное</v>
      </c>
      <c r="E48">
        <v>343</v>
      </c>
      <c r="F48">
        <v>5</v>
      </c>
      <c r="G48">
        <v>1715</v>
      </c>
      <c r="H48" s="26">
        <v>45063</v>
      </c>
      <c r="I48" t="s">
        <v>9</v>
      </c>
      <c r="J48" s="20">
        <v>183</v>
      </c>
      <c r="K48" s="20">
        <f t="shared" si="0"/>
        <v>283.468085106383</v>
      </c>
      <c r="L48" s="21">
        <f t="shared" si="1"/>
        <v>0.21001275988891388</v>
      </c>
      <c r="M48" s="20">
        <f t="shared" si="2"/>
        <v>232.44444444444446</v>
      </c>
      <c r="N48" s="21">
        <f t="shared" si="3"/>
        <v>0.47562141491395793</v>
      </c>
      <c r="O48" s="26">
        <f>VLOOKUP(J48,клиенты!$A$1:$H$435,8,FALSE)</f>
        <v>44900</v>
      </c>
      <c r="P48">
        <f t="shared" si="4"/>
        <v>163</v>
      </c>
      <c r="Q48" t="str">
        <f>VLOOKUP(J48,клиенты!$A$1:$D$435,4,FALSE)</f>
        <v>Таджикистан</v>
      </c>
    </row>
    <row r="49" spans="1:17" x14ac:dyDescent="0.3">
      <c r="A49">
        <v>48</v>
      </c>
      <c r="B49" s="20">
        <v>285</v>
      </c>
      <c r="C49" s="20" t="str">
        <f>VLOOKUP(B49,товар!$A$2:$C$433,2,FALSE)</f>
        <v>Макароны</v>
      </c>
      <c r="D49" s="20" t="str">
        <f>VLOOKUP(B49,товар!$A$2:$C$433,3,FALSE)</f>
        <v>Паста Зара</v>
      </c>
      <c r="E49">
        <v>498</v>
      </c>
      <c r="F49">
        <v>4</v>
      </c>
      <c r="G49">
        <v>1992</v>
      </c>
      <c r="H49" s="26">
        <v>45208</v>
      </c>
      <c r="I49" t="s">
        <v>17</v>
      </c>
      <c r="J49" s="20">
        <v>2</v>
      </c>
      <c r="K49" s="20">
        <f t="shared" si="0"/>
        <v>265.47674418604652</v>
      </c>
      <c r="L49" s="21">
        <f t="shared" si="1"/>
        <v>0.87587052691515921</v>
      </c>
      <c r="M49" s="20">
        <f t="shared" si="2"/>
        <v>276.67567567567568</v>
      </c>
      <c r="N49" s="21">
        <f t="shared" si="3"/>
        <v>0.79994138907883161</v>
      </c>
      <c r="O49" s="26">
        <f>VLOOKUP(J49,клиенты!$A$1:$H$435,8,FALSE)</f>
        <v>44775</v>
      </c>
      <c r="P49">
        <f t="shared" si="4"/>
        <v>433</v>
      </c>
      <c r="Q49" t="str">
        <f>VLOOKUP(J49,клиенты!$A$1:$D$435,4,FALSE)</f>
        <v>Узбекистан</v>
      </c>
    </row>
    <row r="50" spans="1:17" x14ac:dyDescent="0.3">
      <c r="A50">
        <v>49</v>
      </c>
      <c r="B50" s="20">
        <v>299</v>
      </c>
      <c r="C50" s="20" t="str">
        <f>VLOOKUP(B50,товар!$A$2:$C$433,2,FALSE)</f>
        <v>Чай</v>
      </c>
      <c r="D50" s="20" t="str">
        <f>VLOOKUP(B50,товар!$A$2:$C$433,3,FALSE)</f>
        <v>Lipton</v>
      </c>
      <c r="E50">
        <v>133</v>
      </c>
      <c r="F50">
        <v>1</v>
      </c>
      <c r="G50">
        <v>133</v>
      </c>
      <c r="H50" s="26">
        <v>45104</v>
      </c>
      <c r="I50" t="s">
        <v>16</v>
      </c>
      <c r="J50" s="20">
        <v>204</v>
      </c>
      <c r="K50" s="20">
        <f t="shared" si="0"/>
        <v>271.18181818181819</v>
      </c>
      <c r="L50" s="21">
        <f t="shared" si="1"/>
        <v>-0.50955414012738853</v>
      </c>
      <c r="M50" s="20">
        <f t="shared" si="2"/>
        <v>260.15789473684208</v>
      </c>
      <c r="N50" s="21">
        <f t="shared" si="3"/>
        <v>-0.48877200080922512</v>
      </c>
      <c r="O50" s="26">
        <f>VLOOKUP(J50,клиенты!$A$1:$H$435,8,FALSE)</f>
        <v>44867</v>
      </c>
      <c r="P50">
        <f t="shared" si="4"/>
        <v>237</v>
      </c>
      <c r="Q50" t="str">
        <f>VLOOKUP(J50,клиенты!$A$1:$D$435,4,FALSE)</f>
        <v>не определено</v>
      </c>
    </row>
    <row r="51" spans="1:17" x14ac:dyDescent="0.3">
      <c r="A51">
        <v>50</v>
      </c>
      <c r="B51" s="20">
        <v>444</v>
      </c>
      <c r="C51" s="20" t="str">
        <f>VLOOKUP(B51,товар!$A$2:$C$433,2,FALSE)</f>
        <v>Йогурт</v>
      </c>
      <c r="D51" s="20" t="str">
        <f>VLOOKUP(B51,товар!$A$2:$C$433,3,FALSE)</f>
        <v>Эрманн</v>
      </c>
      <c r="E51">
        <v>311</v>
      </c>
      <c r="F51">
        <v>4</v>
      </c>
      <c r="G51">
        <v>1244</v>
      </c>
      <c r="H51" s="26">
        <v>45398</v>
      </c>
      <c r="I51" t="s">
        <v>23</v>
      </c>
      <c r="J51" s="20">
        <v>229</v>
      </c>
      <c r="K51" s="20">
        <f t="shared" si="0"/>
        <v>263.25423728813558</v>
      </c>
      <c r="L51" s="21">
        <f t="shared" si="1"/>
        <v>0.18136749935616803</v>
      </c>
      <c r="M51" s="20">
        <f t="shared" si="2"/>
        <v>248.5</v>
      </c>
      <c r="N51" s="21">
        <f t="shared" si="3"/>
        <v>0.25150905432595572</v>
      </c>
      <c r="O51" s="26">
        <f>VLOOKUP(J51,клиенты!$A$1:$H$435,8,FALSE)</f>
        <v>44766</v>
      </c>
      <c r="P51">
        <f t="shared" si="4"/>
        <v>632</v>
      </c>
      <c r="Q51" t="str">
        <f>VLOOKUP(J51,клиенты!$A$1:$D$435,4,FALSE)</f>
        <v>Беларусь</v>
      </c>
    </row>
    <row r="52" spans="1:17" x14ac:dyDescent="0.3">
      <c r="A52">
        <v>51</v>
      </c>
      <c r="B52" s="20">
        <v>35</v>
      </c>
      <c r="C52" s="20" t="str">
        <f>VLOOKUP(B52,товар!$A$2:$C$433,2,FALSE)</f>
        <v>Крупа</v>
      </c>
      <c r="D52" s="20" t="str">
        <f>VLOOKUP(B52,товар!$A$2:$C$433,3,FALSE)</f>
        <v>Мистраль</v>
      </c>
      <c r="E52">
        <v>242</v>
      </c>
      <c r="F52">
        <v>2</v>
      </c>
      <c r="G52">
        <v>484</v>
      </c>
      <c r="H52" s="26">
        <v>45239</v>
      </c>
      <c r="I52" t="s">
        <v>22</v>
      </c>
      <c r="J52" s="20">
        <v>385</v>
      </c>
      <c r="K52" s="20">
        <f t="shared" si="0"/>
        <v>255.11627906976744</v>
      </c>
      <c r="L52" s="21">
        <f t="shared" si="1"/>
        <v>-5.1412944393801285E-2</v>
      </c>
      <c r="M52" s="20">
        <f t="shared" si="2"/>
        <v>250.30769230769232</v>
      </c>
      <c r="N52" s="21">
        <f t="shared" si="3"/>
        <v>-3.3189920098340542E-2</v>
      </c>
      <c r="O52" s="26">
        <f>VLOOKUP(J52,клиенты!$A$1:$H$435,8,FALSE)</f>
        <v>44753</v>
      </c>
      <c r="P52">
        <f t="shared" si="4"/>
        <v>486</v>
      </c>
      <c r="Q52" t="str">
        <f>VLOOKUP(J52,клиенты!$A$1:$D$435,4,FALSE)</f>
        <v>Украина</v>
      </c>
    </row>
    <row r="53" spans="1:17" x14ac:dyDescent="0.3">
      <c r="A53">
        <v>52</v>
      </c>
      <c r="B53" s="20">
        <v>296</v>
      </c>
      <c r="C53" s="20" t="str">
        <f>VLOOKUP(B53,товар!$A$2:$C$433,2,FALSE)</f>
        <v>Крупа</v>
      </c>
      <c r="D53" s="20" t="str">
        <f>VLOOKUP(B53,товар!$A$2:$C$433,3,FALSE)</f>
        <v>Мистраль</v>
      </c>
      <c r="E53">
        <v>101</v>
      </c>
      <c r="F53">
        <v>3</v>
      </c>
      <c r="G53">
        <v>303</v>
      </c>
      <c r="H53" s="26">
        <v>45080</v>
      </c>
      <c r="I53" t="s">
        <v>19</v>
      </c>
      <c r="J53" s="20">
        <v>407</v>
      </c>
      <c r="K53" s="20">
        <f t="shared" si="0"/>
        <v>255.11627906976744</v>
      </c>
      <c r="L53" s="21">
        <f t="shared" si="1"/>
        <v>-0.60410209662716507</v>
      </c>
      <c r="M53" s="20">
        <f t="shared" si="2"/>
        <v>250.30769230769232</v>
      </c>
      <c r="N53" s="21">
        <f t="shared" si="3"/>
        <v>-0.59649661954517519</v>
      </c>
      <c r="O53" s="26">
        <f>VLOOKUP(J53,клиенты!$A$1:$H$435,8,FALSE)</f>
        <v>44621</v>
      </c>
      <c r="P53">
        <f t="shared" si="4"/>
        <v>459</v>
      </c>
      <c r="Q53" t="str">
        <f>VLOOKUP(J53,клиенты!$A$1:$D$435,4,FALSE)</f>
        <v>Беларусь</v>
      </c>
    </row>
    <row r="54" spans="1:17" x14ac:dyDescent="0.3">
      <c r="A54">
        <v>53</v>
      </c>
      <c r="B54" s="20">
        <v>227</v>
      </c>
      <c r="C54" s="20" t="str">
        <f>VLOOKUP(B54,товар!$A$2:$C$433,2,FALSE)</f>
        <v>Макароны</v>
      </c>
      <c r="D54" s="20" t="str">
        <f>VLOOKUP(B54,товар!$A$2:$C$433,3,FALSE)</f>
        <v>Макфа</v>
      </c>
      <c r="E54">
        <v>65</v>
      </c>
      <c r="F54">
        <v>1</v>
      </c>
      <c r="G54">
        <v>65</v>
      </c>
      <c r="H54" s="26">
        <v>45308</v>
      </c>
      <c r="I54" t="s">
        <v>10</v>
      </c>
      <c r="J54" s="20">
        <v>493</v>
      </c>
      <c r="K54" s="20">
        <f t="shared" si="0"/>
        <v>265.47674418604652</v>
      </c>
      <c r="L54" s="21">
        <f t="shared" si="1"/>
        <v>-0.75515746134641493</v>
      </c>
      <c r="M54" s="20">
        <f t="shared" si="2"/>
        <v>329.27272727272725</v>
      </c>
      <c r="N54" s="21">
        <f t="shared" si="3"/>
        <v>-0.80259525124240749</v>
      </c>
      <c r="O54" s="26">
        <f>VLOOKUP(J54,клиенты!$A$1:$H$435,8,FALSE)</f>
        <v>44855</v>
      </c>
      <c r="P54">
        <f t="shared" si="4"/>
        <v>453</v>
      </c>
      <c r="Q54" t="str">
        <f>VLOOKUP(J54,клиенты!$A$1:$D$435,4,FALSE)</f>
        <v>Украина</v>
      </c>
    </row>
    <row r="55" spans="1:17" x14ac:dyDescent="0.3">
      <c r="A55">
        <v>54</v>
      </c>
      <c r="B55" s="20">
        <v>167</v>
      </c>
      <c r="C55" s="20" t="str">
        <f>VLOOKUP(B55,товар!$A$2:$C$433,2,FALSE)</f>
        <v>Мясо</v>
      </c>
      <c r="D55" s="20" t="str">
        <f>VLOOKUP(B55,товар!$A$2:$C$433,3,FALSE)</f>
        <v>Сава</v>
      </c>
      <c r="E55">
        <v>143</v>
      </c>
      <c r="F55">
        <v>3</v>
      </c>
      <c r="G55">
        <v>429</v>
      </c>
      <c r="H55" s="26">
        <v>45246</v>
      </c>
      <c r="I55" t="s">
        <v>22</v>
      </c>
      <c r="J55" s="20">
        <v>34</v>
      </c>
      <c r="K55" s="20">
        <f t="shared" si="0"/>
        <v>271.74545454545455</v>
      </c>
      <c r="L55" s="21">
        <f t="shared" si="1"/>
        <v>-0.47377224675498464</v>
      </c>
      <c r="M55" s="20">
        <f t="shared" si="2"/>
        <v>212.8125</v>
      </c>
      <c r="N55" s="21">
        <f t="shared" si="3"/>
        <v>-0.32804698972099855</v>
      </c>
      <c r="O55" s="26">
        <f>VLOOKUP(J55,клиенты!$A$1:$H$435,8,FALSE)</f>
        <v>44654</v>
      </c>
      <c r="P55">
        <f t="shared" si="4"/>
        <v>592</v>
      </c>
      <c r="Q55" t="str">
        <f>VLOOKUP(J55,клиенты!$A$1:$D$435,4,FALSE)</f>
        <v>Таджикистан</v>
      </c>
    </row>
    <row r="56" spans="1:17" x14ac:dyDescent="0.3">
      <c r="A56">
        <v>55</v>
      </c>
      <c r="B56" s="20">
        <v>146</v>
      </c>
      <c r="C56" s="20" t="str">
        <f>VLOOKUP(B56,товар!$A$2:$C$433,2,FALSE)</f>
        <v>Сок</v>
      </c>
      <c r="D56" s="20" t="str">
        <f>VLOOKUP(B56,товар!$A$2:$C$433,3,FALSE)</f>
        <v>Добрый</v>
      </c>
      <c r="E56">
        <v>402</v>
      </c>
      <c r="F56">
        <v>5</v>
      </c>
      <c r="G56">
        <v>2010</v>
      </c>
      <c r="H56" s="26">
        <v>45356</v>
      </c>
      <c r="I56" t="s">
        <v>13</v>
      </c>
      <c r="J56" s="20">
        <v>190</v>
      </c>
      <c r="K56" s="20">
        <f t="shared" si="0"/>
        <v>268.60344827586209</v>
      </c>
      <c r="L56" s="21">
        <f t="shared" si="1"/>
        <v>0.49663007895243583</v>
      </c>
      <c r="M56" s="20">
        <f t="shared" si="2"/>
        <v>242.81818181818181</v>
      </c>
      <c r="N56" s="21">
        <f t="shared" si="3"/>
        <v>0.65555971546237357</v>
      </c>
      <c r="O56" s="26">
        <f>VLOOKUP(J56,клиенты!$A$1:$H$435,8,FALSE)</f>
        <v>44689</v>
      </c>
      <c r="P56">
        <f t="shared" si="4"/>
        <v>667</v>
      </c>
      <c r="Q56" t="str">
        <f>VLOOKUP(J56,клиенты!$A$1:$D$435,4,FALSE)</f>
        <v>Беларусь</v>
      </c>
    </row>
    <row r="57" spans="1:17" x14ac:dyDescent="0.3">
      <c r="A57">
        <v>56</v>
      </c>
      <c r="B57" s="20">
        <v>338</v>
      </c>
      <c r="C57" s="20" t="str">
        <f>VLOOKUP(B57,товар!$A$2:$C$433,2,FALSE)</f>
        <v>Сыр</v>
      </c>
      <c r="D57" s="20" t="str">
        <f>VLOOKUP(B57,товар!$A$2:$C$433,3,FALSE)</f>
        <v>President</v>
      </c>
      <c r="E57">
        <v>97</v>
      </c>
      <c r="F57">
        <v>1</v>
      </c>
      <c r="G57">
        <v>97</v>
      </c>
      <c r="H57" s="26">
        <v>45234</v>
      </c>
      <c r="I57" t="s">
        <v>17</v>
      </c>
      <c r="J57" s="20">
        <v>266</v>
      </c>
      <c r="K57" s="20">
        <f t="shared" si="0"/>
        <v>262.63492063492066</v>
      </c>
      <c r="L57" s="21">
        <f t="shared" si="1"/>
        <v>-0.6306660219992748</v>
      </c>
      <c r="M57" s="20">
        <f t="shared" si="2"/>
        <v>238.72222222222223</v>
      </c>
      <c r="N57" s="21">
        <f t="shared" si="3"/>
        <v>-0.59367000232720502</v>
      </c>
      <c r="O57" s="26">
        <f>VLOOKUP(J57,клиенты!$A$1:$H$435,8,FALSE)</f>
        <v>44795</v>
      </c>
      <c r="P57">
        <f t="shared" si="4"/>
        <v>439</v>
      </c>
      <c r="Q57" t="str">
        <f>VLOOKUP(J57,клиенты!$A$1:$D$435,4,FALSE)</f>
        <v>Россия</v>
      </c>
    </row>
    <row r="58" spans="1:17" x14ac:dyDescent="0.3">
      <c r="A58">
        <v>57</v>
      </c>
      <c r="B58" s="20">
        <v>155</v>
      </c>
      <c r="C58" s="20" t="str">
        <f>VLOOKUP(B58,товар!$A$2:$C$433,2,FALSE)</f>
        <v>Йогурт</v>
      </c>
      <c r="D58" s="20" t="str">
        <f>VLOOKUP(B58,товар!$A$2:$C$433,3,FALSE)</f>
        <v>Эрманн</v>
      </c>
      <c r="E58">
        <v>482</v>
      </c>
      <c r="F58">
        <v>1</v>
      </c>
      <c r="G58">
        <v>482</v>
      </c>
      <c r="H58" s="26">
        <v>45400</v>
      </c>
      <c r="I58" t="s">
        <v>14</v>
      </c>
      <c r="J58" s="20">
        <v>222</v>
      </c>
      <c r="K58" s="20">
        <f t="shared" si="0"/>
        <v>263.25423728813558</v>
      </c>
      <c r="L58" s="21">
        <f t="shared" si="1"/>
        <v>0.83092969353592583</v>
      </c>
      <c r="M58" s="20">
        <f t="shared" si="2"/>
        <v>248.5</v>
      </c>
      <c r="N58" s="21">
        <f t="shared" si="3"/>
        <v>0.93963782696177067</v>
      </c>
      <c r="O58" s="26">
        <f>VLOOKUP(J58,клиенты!$A$1:$H$435,8,FALSE)</f>
        <v>44694</v>
      </c>
      <c r="P58">
        <f t="shared" si="4"/>
        <v>706</v>
      </c>
      <c r="Q58" t="str">
        <f>VLOOKUP(J58,клиенты!$A$1:$D$435,4,FALSE)</f>
        <v>Украина</v>
      </c>
    </row>
    <row r="59" spans="1:17" x14ac:dyDescent="0.3">
      <c r="A59">
        <v>58</v>
      </c>
      <c r="B59" s="20">
        <v>239</v>
      </c>
      <c r="C59" s="20" t="str">
        <f>VLOOKUP(B59,товар!$A$2:$C$433,2,FALSE)</f>
        <v>Йогурт</v>
      </c>
      <c r="D59" s="20" t="str">
        <f>VLOOKUP(B59,товар!$A$2:$C$433,3,FALSE)</f>
        <v>Эрманн</v>
      </c>
      <c r="E59">
        <v>59</v>
      </c>
      <c r="F59">
        <v>1</v>
      </c>
      <c r="G59">
        <v>59</v>
      </c>
      <c r="H59" s="26">
        <v>45214</v>
      </c>
      <c r="I59" t="s">
        <v>25</v>
      </c>
      <c r="J59" s="20">
        <v>382</v>
      </c>
      <c r="K59" s="20">
        <f t="shared" si="0"/>
        <v>263.25423728813558</v>
      </c>
      <c r="L59" s="21">
        <f t="shared" si="1"/>
        <v>-0.77588204996137011</v>
      </c>
      <c r="M59" s="20">
        <f t="shared" si="2"/>
        <v>248.5</v>
      </c>
      <c r="N59" s="21">
        <f t="shared" si="3"/>
        <v>-0.76257545271629779</v>
      </c>
      <c r="O59" s="26">
        <f>VLOOKUP(J59,клиенты!$A$1:$H$435,8,FALSE)</f>
        <v>44850</v>
      </c>
      <c r="P59">
        <f t="shared" si="4"/>
        <v>364</v>
      </c>
      <c r="Q59" t="str">
        <f>VLOOKUP(J59,клиенты!$A$1:$D$435,4,FALSE)</f>
        <v>Беларусь</v>
      </c>
    </row>
    <row r="60" spans="1:17" x14ac:dyDescent="0.3">
      <c r="A60">
        <v>59</v>
      </c>
      <c r="B60" s="20">
        <v>158</v>
      </c>
      <c r="C60" s="20" t="str">
        <f>VLOOKUP(B60,товар!$A$2:$C$433,2,FALSE)</f>
        <v>Сахар</v>
      </c>
      <c r="D60" s="20" t="str">
        <f>VLOOKUP(B60,товар!$A$2:$C$433,3,FALSE)</f>
        <v>Сладов</v>
      </c>
      <c r="E60">
        <v>87</v>
      </c>
      <c r="F60">
        <v>4</v>
      </c>
      <c r="G60">
        <v>348</v>
      </c>
      <c r="H60" s="26">
        <v>45423</v>
      </c>
      <c r="I60" t="s">
        <v>16</v>
      </c>
      <c r="J60" s="20">
        <v>142</v>
      </c>
      <c r="K60" s="20">
        <f t="shared" si="0"/>
        <v>252.76271186440678</v>
      </c>
      <c r="L60" s="21">
        <f t="shared" si="1"/>
        <v>-0.65580366123516398</v>
      </c>
      <c r="M60" s="20">
        <f t="shared" si="2"/>
        <v>240.26666666666668</v>
      </c>
      <c r="N60" s="21">
        <f t="shared" si="3"/>
        <v>-0.63790233074361824</v>
      </c>
      <c r="O60" s="26">
        <f>VLOOKUP(J60,клиенты!$A$1:$H$435,8,FALSE)</f>
        <v>44683</v>
      </c>
      <c r="P60">
        <f t="shared" si="4"/>
        <v>740</v>
      </c>
      <c r="Q60" t="str">
        <f>VLOOKUP(J60,клиенты!$A$1:$D$435,4,FALSE)</f>
        <v>Казахстан</v>
      </c>
    </row>
    <row r="61" spans="1:17" x14ac:dyDescent="0.3">
      <c r="A61">
        <v>60</v>
      </c>
      <c r="B61" s="20">
        <v>147</v>
      </c>
      <c r="C61" s="20" t="str">
        <f>VLOOKUP(B61,товар!$A$2:$C$433,2,FALSE)</f>
        <v>Конфеты</v>
      </c>
      <c r="D61" s="20" t="str">
        <f>VLOOKUP(B61,товар!$A$2:$C$433,3,FALSE)</f>
        <v>Бабаевский</v>
      </c>
      <c r="E61">
        <v>238</v>
      </c>
      <c r="F61">
        <v>5</v>
      </c>
      <c r="G61">
        <v>1190</v>
      </c>
      <c r="H61" s="26">
        <v>44981</v>
      </c>
      <c r="I61" t="s">
        <v>15</v>
      </c>
      <c r="J61" s="20">
        <v>270</v>
      </c>
      <c r="K61" s="20">
        <f t="shared" si="0"/>
        <v>267.85483870967744</v>
      </c>
      <c r="L61" s="21">
        <f t="shared" si="1"/>
        <v>-0.11145902330342627</v>
      </c>
      <c r="M61" s="20">
        <f t="shared" si="2"/>
        <v>250.25925925925927</v>
      </c>
      <c r="N61" s="21">
        <f t="shared" si="3"/>
        <v>-4.8986236495486168E-2</v>
      </c>
      <c r="O61" s="26">
        <f>VLOOKUP(J61,клиенты!$A$1:$H$435,8,FALSE)</f>
        <v>44827</v>
      </c>
      <c r="P61">
        <f t="shared" si="4"/>
        <v>154</v>
      </c>
      <c r="Q61" t="str">
        <f>VLOOKUP(J61,клиенты!$A$1:$D$435,4,FALSE)</f>
        <v>Таджикистан</v>
      </c>
    </row>
    <row r="62" spans="1:17" x14ac:dyDescent="0.3">
      <c r="A62">
        <v>61</v>
      </c>
      <c r="B62" s="20">
        <v>311</v>
      </c>
      <c r="C62" s="20" t="str">
        <f>VLOOKUP(B62,товар!$A$2:$C$433,2,FALSE)</f>
        <v>Макароны</v>
      </c>
      <c r="D62" s="20" t="str">
        <f>VLOOKUP(B62,товар!$A$2:$C$433,3,FALSE)</f>
        <v>Паста Зара</v>
      </c>
      <c r="E62">
        <v>238</v>
      </c>
      <c r="F62">
        <v>5</v>
      </c>
      <c r="G62">
        <v>1190</v>
      </c>
      <c r="H62" s="26">
        <v>45245</v>
      </c>
      <c r="I62" t="s">
        <v>15</v>
      </c>
      <c r="J62" s="20">
        <v>150</v>
      </c>
      <c r="K62" s="20">
        <f t="shared" si="0"/>
        <v>265.47674418604652</v>
      </c>
      <c r="L62" s="21">
        <f t="shared" si="1"/>
        <v>-0.10349962769918097</v>
      </c>
      <c r="M62" s="20">
        <f t="shared" si="2"/>
        <v>276.67567567567568</v>
      </c>
      <c r="N62" s="21">
        <f t="shared" si="3"/>
        <v>-0.13978704698642186</v>
      </c>
      <c r="O62" s="26">
        <f>VLOOKUP(J62,клиенты!$A$1:$H$435,8,FALSE)</f>
        <v>44622</v>
      </c>
      <c r="P62">
        <f t="shared" si="4"/>
        <v>623</v>
      </c>
      <c r="Q62" t="str">
        <f>VLOOKUP(J62,клиенты!$A$1:$D$435,4,FALSE)</f>
        <v>Узбекистан</v>
      </c>
    </row>
    <row r="63" spans="1:17" x14ac:dyDescent="0.3">
      <c r="A63">
        <v>62</v>
      </c>
      <c r="B63" s="20">
        <v>465</v>
      </c>
      <c r="C63" s="20" t="str">
        <f>VLOOKUP(B63,товар!$A$2:$C$433,2,FALSE)</f>
        <v>Йогурт</v>
      </c>
      <c r="D63" s="20" t="str">
        <f>VLOOKUP(B63,товар!$A$2:$C$433,3,FALSE)</f>
        <v>Ростагроэкспорт</v>
      </c>
      <c r="E63">
        <v>311</v>
      </c>
      <c r="F63">
        <v>2</v>
      </c>
      <c r="G63">
        <v>622</v>
      </c>
      <c r="H63" s="26">
        <v>44934</v>
      </c>
      <c r="I63" t="s">
        <v>9</v>
      </c>
      <c r="J63" s="20">
        <v>14</v>
      </c>
      <c r="K63" s="20">
        <f t="shared" si="0"/>
        <v>263.25423728813558</v>
      </c>
      <c r="L63" s="21">
        <f t="shared" si="1"/>
        <v>0.18136749935616803</v>
      </c>
      <c r="M63" s="20">
        <f t="shared" si="2"/>
        <v>257.78260869565219</v>
      </c>
      <c r="N63" s="21">
        <f t="shared" si="3"/>
        <v>0.20644290774160901</v>
      </c>
      <c r="O63" s="26">
        <f>VLOOKUP(J63,клиенты!$A$1:$H$435,8,FALSE)</f>
        <v>44775</v>
      </c>
      <c r="P63">
        <f t="shared" si="4"/>
        <v>159</v>
      </c>
      <c r="Q63" t="str">
        <f>VLOOKUP(J63,клиенты!$A$1:$D$435,4,FALSE)</f>
        <v>Таджикистан</v>
      </c>
    </row>
    <row r="64" spans="1:17" x14ac:dyDescent="0.3">
      <c r="A64">
        <v>63</v>
      </c>
      <c r="B64" s="20">
        <v>449</v>
      </c>
      <c r="C64" s="20" t="str">
        <f>VLOOKUP(B64,товар!$A$2:$C$433,2,FALSE)</f>
        <v>Мясо</v>
      </c>
      <c r="D64" s="20" t="str">
        <f>VLOOKUP(B64,товар!$A$2:$C$433,3,FALSE)</f>
        <v>Агрокомплекс</v>
      </c>
      <c r="E64">
        <v>392</v>
      </c>
      <c r="F64">
        <v>3</v>
      </c>
      <c r="G64">
        <v>1176</v>
      </c>
      <c r="H64" s="26">
        <v>45267</v>
      </c>
      <c r="I64" t="s">
        <v>19</v>
      </c>
      <c r="J64" s="20">
        <v>371</v>
      </c>
      <c r="K64" s="20">
        <f t="shared" si="0"/>
        <v>271.74545454545455</v>
      </c>
      <c r="L64" s="21">
        <f t="shared" si="1"/>
        <v>0.44252642847584633</v>
      </c>
      <c r="M64" s="20">
        <f t="shared" si="2"/>
        <v>311.2</v>
      </c>
      <c r="N64" s="21">
        <f t="shared" si="3"/>
        <v>0.25964010282776351</v>
      </c>
      <c r="O64" s="26">
        <f>VLOOKUP(J64,клиенты!$A$1:$H$435,8,FALSE)</f>
        <v>44844</v>
      </c>
      <c r="P64">
        <f t="shared" si="4"/>
        <v>423</v>
      </c>
      <c r="Q64" t="str">
        <f>VLOOKUP(J64,клиенты!$A$1:$D$435,4,FALSE)</f>
        <v>Украина</v>
      </c>
    </row>
    <row r="65" spans="1:17" x14ac:dyDescent="0.3">
      <c r="A65">
        <v>64</v>
      </c>
      <c r="B65" s="20">
        <v>144</v>
      </c>
      <c r="C65" s="20" t="str">
        <f>VLOOKUP(B65,товар!$A$2:$C$433,2,FALSE)</f>
        <v>Макароны</v>
      </c>
      <c r="D65" s="20" t="str">
        <f>VLOOKUP(B65,товар!$A$2:$C$433,3,FALSE)</f>
        <v>Роллтон</v>
      </c>
      <c r="E65">
        <v>473</v>
      </c>
      <c r="F65">
        <v>5</v>
      </c>
      <c r="G65">
        <v>2365</v>
      </c>
      <c r="H65" s="26">
        <v>45280</v>
      </c>
      <c r="I65" t="s">
        <v>17</v>
      </c>
      <c r="J65" s="20">
        <v>328</v>
      </c>
      <c r="K65" s="20">
        <f t="shared" si="0"/>
        <v>265.47674418604652</v>
      </c>
      <c r="L65" s="21">
        <f t="shared" si="1"/>
        <v>0.78170031974070331</v>
      </c>
      <c r="M65" s="20">
        <f t="shared" si="2"/>
        <v>235.55555555555554</v>
      </c>
      <c r="N65" s="21">
        <f t="shared" si="3"/>
        <v>1.0080188679245285</v>
      </c>
      <c r="O65" s="26">
        <f>VLOOKUP(J65,клиенты!$A$1:$H$435,8,FALSE)</f>
        <v>44568</v>
      </c>
      <c r="P65">
        <f t="shared" si="4"/>
        <v>712</v>
      </c>
      <c r="Q65" t="str">
        <f>VLOOKUP(J65,клиенты!$A$1:$D$435,4,FALSE)</f>
        <v>Россия</v>
      </c>
    </row>
    <row r="66" spans="1:17" x14ac:dyDescent="0.3">
      <c r="A66">
        <v>65</v>
      </c>
      <c r="B66" s="20">
        <v>375</v>
      </c>
      <c r="C66" s="20" t="str">
        <f>VLOOKUP(B66,товар!$A$2:$C$433,2,FALSE)</f>
        <v>Макароны</v>
      </c>
      <c r="D66" s="20" t="str">
        <f>VLOOKUP(B66,товар!$A$2:$C$433,3,FALSE)</f>
        <v>Борилла</v>
      </c>
      <c r="E66">
        <v>231</v>
      </c>
      <c r="F66">
        <v>2</v>
      </c>
      <c r="G66">
        <v>462</v>
      </c>
      <c r="H66" s="26">
        <v>45114</v>
      </c>
      <c r="I66" t="s">
        <v>18</v>
      </c>
      <c r="J66" s="20">
        <v>171</v>
      </c>
      <c r="K66" s="20">
        <f t="shared" ref="K66:K129" si="5">AVERAGEIF($C$2:$C$1001,C66,$E$2:$E$1001)</f>
        <v>265.47674418604652</v>
      </c>
      <c r="L66" s="21">
        <f t="shared" ref="L66:L129" si="6">(E66/K66)-1</f>
        <v>-0.12986728570802852</v>
      </c>
      <c r="M66" s="20">
        <f t="shared" ref="M66:M129" si="7">AVERAGEIFS($E$2:$E$1001,$C$2:$C$1001,C66,$D$2:$D$1001,D66)</f>
        <v>236.27586206896552</v>
      </c>
      <c r="N66" s="21">
        <f t="shared" ref="N66:N129" si="8">E66/M66-1</f>
        <v>-2.2329246935201441E-2</v>
      </c>
      <c r="O66" s="26">
        <f>VLOOKUP(J66,клиенты!$A$1:$H$435,8,FALSE)</f>
        <v>44710</v>
      </c>
      <c r="P66">
        <f t="shared" ref="P66:P129" si="9">H66-O66</f>
        <v>404</v>
      </c>
      <c r="Q66" t="str">
        <f>VLOOKUP(J66,клиенты!$A$1:$D$435,4,FALSE)</f>
        <v>Казахстан</v>
      </c>
    </row>
    <row r="67" spans="1:17" x14ac:dyDescent="0.3">
      <c r="A67">
        <v>66</v>
      </c>
      <c r="B67" s="20">
        <v>408</v>
      </c>
      <c r="C67" s="20" t="str">
        <f>VLOOKUP(B67,товар!$A$2:$C$433,2,FALSE)</f>
        <v>Йогурт</v>
      </c>
      <c r="D67" s="20" t="str">
        <f>VLOOKUP(B67,товар!$A$2:$C$433,3,FALSE)</f>
        <v>Эрманн</v>
      </c>
      <c r="E67">
        <v>438</v>
      </c>
      <c r="F67">
        <v>3</v>
      </c>
      <c r="G67">
        <v>1314</v>
      </c>
      <c r="H67" s="26">
        <v>44973</v>
      </c>
      <c r="I67" t="s">
        <v>19</v>
      </c>
      <c r="J67" s="20">
        <v>68</v>
      </c>
      <c r="K67" s="20">
        <f t="shared" si="5"/>
        <v>263.25423728813558</v>
      </c>
      <c r="L67" s="21">
        <f t="shared" si="6"/>
        <v>0.66379088333762559</v>
      </c>
      <c r="M67" s="20">
        <f t="shared" si="7"/>
        <v>248.5</v>
      </c>
      <c r="N67" s="21">
        <f t="shared" si="8"/>
        <v>0.76257545271629779</v>
      </c>
      <c r="O67" s="26">
        <f>VLOOKUP(J67,клиенты!$A$1:$H$435,8,FALSE)</f>
        <v>44882</v>
      </c>
      <c r="P67">
        <f t="shared" si="9"/>
        <v>91</v>
      </c>
      <c r="Q67" t="str">
        <f>VLOOKUP(J67,клиенты!$A$1:$D$435,4,FALSE)</f>
        <v>Узбекистан</v>
      </c>
    </row>
    <row r="68" spans="1:17" x14ac:dyDescent="0.3">
      <c r="A68">
        <v>67</v>
      </c>
      <c r="B68" s="20">
        <v>425</v>
      </c>
      <c r="C68" s="20" t="str">
        <f>VLOOKUP(B68,товар!$A$2:$C$433,2,FALSE)</f>
        <v>Соль</v>
      </c>
      <c r="D68" s="20" t="str">
        <f>VLOOKUP(B68,товар!$A$2:$C$433,3,FALSE)</f>
        <v>Экстра</v>
      </c>
      <c r="E68">
        <v>365</v>
      </c>
      <c r="F68">
        <v>2</v>
      </c>
      <c r="G68">
        <v>730</v>
      </c>
      <c r="H68" s="26">
        <v>44989</v>
      </c>
      <c r="I68" t="s">
        <v>21</v>
      </c>
      <c r="J68" s="20">
        <v>346</v>
      </c>
      <c r="K68" s="20">
        <f t="shared" si="5"/>
        <v>264.8679245283019</v>
      </c>
      <c r="L68" s="21">
        <f t="shared" si="6"/>
        <v>0.37804530559908822</v>
      </c>
      <c r="M68" s="20">
        <f t="shared" si="7"/>
        <v>320.84615384615387</v>
      </c>
      <c r="N68" s="21">
        <f t="shared" si="8"/>
        <v>0.13761687844641557</v>
      </c>
      <c r="O68" s="26">
        <f>VLOOKUP(J68,клиенты!$A$1:$H$435,8,FALSE)</f>
        <v>44636</v>
      </c>
      <c r="P68">
        <f t="shared" si="9"/>
        <v>353</v>
      </c>
      <c r="Q68" t="str">
        <f>VLOOKUP(J68,клиенты!$A$1:$D$435,4,FALSE)</f>
        <v>Казахстан</v>
      </c>
    </row>
    <row r="69" spans="1:17" x14ac:dyDescent="0.3">
      <c r="A69">
        <v>68</v>
      </c>
      <c r="B69" s="20">
        <v>277</v>
      </c>
      <c r="C69" s="20" t="str">
        <f>VLOOKUP(B69,товар!$A$2:$C$433,2,FALSE)</f>
        <v>Чай</v>
      </c>
      <c r="D69" s="20" t="str">
        <f>VLOOKUP(B69,товар!$A$2:$C$433,3,FALSE)</f>
        <v>Greenfield</v>
      </c>
      <c r="E69">
        <v>324</v>
      </c>
      <c r="F69">
        <v>2</v>
      </c>
      <c r="G69">
        <v>648</v>
      </c>
      <c r="H69" s="26">
        <v>45287</v>
      </c>
      <c r="I69" t="s">
        <v>21</v>
      </c>
      <c r="J69" s="20">
        <v>415</v>
      </c>
      <c r="K69" s="20">
        <f t="shared" si="5"/>
        <v>271.18181818181819</v>
      </c>
      <c r="L69" s="21">
        <f t="shared" si="6"/>
        <v>0.19477036540395565</v>
      </c>
      <c r="M69" s="20">
        <f t="shared" si="7"/>
        <v>291.45454545454544</v>
      </c>
      <c r="N69" s="21">
        <f t="shared" si="8"/>
        <v>0.1116656269494698</v>
      </c>
      <c r="O69" s="26">
        <f>VLOOKUP(J69,клиенты!$A$1:$H$435,8,FALSE)</f>
        <v>44661</v>
      </c>
      <c r="P69">
        <f t="shared" si="9"/>
        <v>626</v>
      </c>
      <c r="Q69" t="str">
        <f>VLOOKUP(J69,клиенты!$A$1:$D$435,4,FALSE)</f>
        <v>Украина</v>
      </c>
    </row>
    <row r="70" spans="1:17" x14ac:dyDescent="0.3">
      <c r="A70">
        <v>69</v>
      </c>
      <c r="B70" s="20">
        <v>130</v>
      </c>
      <c r="C70" s="20" t="str">
        <f>VLOOKUP(B70,товар!$A$2:$C$433,2,FALSE)</f>
        <v>Соль</v>
      </c>
      <c r="D70" s="20" t="str">
        <f>VLOOKUP(B70,товар!$A$2:$C$433,3,FALSE)</f>
        <v>Илецкая</v>
      </c>
      <c r="E70">
        <v>208</v>
      </c>
      <c r="F70">
        <v>5</v>
      </c>
      <c r="G70">
        <v>1040</v>
      </c>
      <c r="H70" s="26">
        <v>44975</v>
      </c>
      <c r="I70" t="s">
        <v>15</v>
      </c>
      <c r="J70" s="20">
        <v>115</v>
      </c>
      <c r="K70" s="20">
        <f t="shared" si="5"/>
        <v>264.8679245283019</v>
      </c>
      <c r="L70" s="21">
        <f t="shared" si="6"/>
        <v>-0.21470294913805388</v>
      </c>
      <c r="M70" s="20">
        <f t="shared" si="7"/>
        <v>238.16666666666666</v>
      </c>
      <c r="N70" s="21">
        <f t="shared" si="8"/>
        <v>-0.12666200139958006</v>
      </c>
      <c r="O70" s="26">
        <f>VLOOKUP(J70,клиенты!$A$1:$H$435,8,FALSE)</f>
        <v>44832</v>
      </c>
      <c r="P70">
        <f t="shared" si="9"/>
        <v>143</v>
      </c>
      <c r="Q70" t="str">
        <f>VLOOKUP(J70,клиенты!$A$1:$D$435,4,FALSE)</f>
        <v>Беларусь</v>
      </c>
    </row>
    <row r="71" spans="1:17" x14ac:dyDescent="0.3">
      <c r="A71">
        <v>70</v>
      </c>
      <c r="B71" s="20">
        <v>337</v>
      </c>
      <c r="C71" s="20" t="str">
        <f>VLOOKUP(B71,товар!$A$2:$C$433,2,FALSE)</f>
        <v>Макароны</v>
      </c>
      <c r="D71" s="20" t="str">
        <f>VLOOKUP(B71,товар!$A$2:$C$433,3,FALSE)</f>
        <v>Паста Зара</v>
      </c>
      <c r="E71">
        <v>115</v>
      </c>
      <c r="F71">
        <v>3</v>
      </c>
      <c r="G71">
        <v>345</v>
      </c>
      <c r="H71" s="26">
        <v>45046</v>
      </c>
      <c r="I71" t="s">
        <v>8</v>
      </c>
      <c r="J71" s="20">
        <v>42</v>
      </c>
      <c r="K71" s="20">
        <f t="shared" si="5"/>
        <v>265.47674418604652</v>
      </c>
      <c r="L71" s="21">
        <f t="shared" si="6"/>
        <v>-0.56681704699750335</v>
      </c>
      <c r="M71" s="20">
        <f t="shared" si="7"/>
        <v>276.67567567567568</v>
      </c>
      <c r="N71" s="21">
        <f t="shared" si="8"/>
        <v>-0.5843508840480609</v>
      </c>
      <c r="O71" s="26">
        <f>VLOOKUP(J71,клиенты!$A$1:$H$435,8,FALSE)</f>
        <v>44783</v>
      </c>
      <c r="P71">
        <f t="shared" si="9"/>
        <v>263</v>
      </c>
      <c r="Q71" t="str">
        <f>VLOOKUP(J71,клиенты!$A$1:$D$435,4,FALSE)</f>
        <v>Таджикистан</v>
      </c>
    </row>
    <row r="72" spans="1:17" x14ac:dyDescent="0.3">
      <c r="A72">
        <v>71</v>
      </c>
      <c r="B72" s="20">
        <v>30</v>
      </c>
      <c r="C72" s="20" t="str">
        <f>VLOOKUP(B72,товар!$A$2:$C$433,2,FALSE)</f>
        <v>Чипсы</v>
      </c>
      <c r="D72" s="20" t="str">
        <f>VLOOKUP(B72,товар!$A$2:$C$433,3,FALSE)</f>
        <v>Pringles</v>
      </c>
      <c r="E72">
        <v>261</v>
      </c>
      <c r="F72">
        <v>1</v>
      </c>
      <c r="G72">
        <v>261</v>
      </c>
      <c r="H72" s="26">
        <v>45000</v>
      </c>
      <c r="I72" t="s">
        <v>22</v>
      </c>
      <c r="J72" s="20">
        <v>378</v>
      </c>
      <c r="K72" s="20">
        <f t="shared" si="5"/>
        <v>273.72549019607845</v>
      </c>
      <c r="L72" s="21">
        <f t="shared" si="6"/>
        <v>-4.6489971346704961E-2</v>
      </c>
      <c r="M72" s="20">
        <f t="shared" si="7"/>
        <v>280.23809523809524</v>
      </c>
      <c r="N72" s="21">
        <f t="shared" si="8"/>
        <v>-6.8649107901444406E-2</v>
      </c>
      <c r="O72" s="26">
        <f>VLOOKUP(J72,клиенты!$A$1:$H$435,8,FALSE)</f>
        <v>44710</v>
      </c>
      <c r="P72">
        <f t="shared" si="9"/>
        <v>290</v>
      </c>
      <c r="Q72" t="str">
        <f>VLOOKUP(J72,клиенты!$A$1:$D$435,4,FALSE)</f>
        <v>Россия</v>
      </c>
    </row>
    <row r="73" spans="1:17" x14ac:dyDescent="0.3">
      <c r="A73">
        <v>72</v>
      </c>
      <c r="B73" s="20">
        <v>75</v>
      </c>
      <c r="C73" s="20" t="str">
        <f>VLOOKUP(B73,товар!$A$2:$C$433,2,FALSE)</f>
        <v>Печенье</v>
      </c>
      <c r="D73" s="20" t="str">
        <f>VLOOKUP(B73,товар!$A$2:$C$433,3,FALSE)</f>
        <v>Белогорье</v>
      </c>
      <c r="E73">
        <v>257</v>
      </c>
      <c r="F73">
        <v>2</v>
      </c>
      <c r="G73">
        <v>514</v>
      </c>
      <c r="H73" s="26">
        <v>45306</v>
      </c>
      <c r="I73" t="s">
        <v>25</v>
      </c>
      <c r="J73" s="20">
        <v>449</v>
      </c>
      <c r="K73" s="20">
        <f t="shared" si="5"/>
        <v>283.468085106383</v>
      </c>
      <c r="L73" s="21">
        <f t="shared" si="6"/>
        <v>-9.3372363581775919E-2</v>
      </c>
      <c r="M73" s="20">
        <f t="shared" si="7"/>
        <v>249.5</v>
      </c>
      <c r="N73" s="21">
        <f t="shared" si="8"/>
        <v>3.0060120240480881E-2</v>
      </c>
      <c r="O73" s="26">
        <f>VLOOKUP(J73,клиенты!$A$1:$H$435,8,FALSE)</f>
        <v>44645</v>
      </c>
      <c r="P73">
        <f t="shared" si="9"/>
        <v>661</v>
      </c>
      <c r="Q73" t="str">
        <f>VLOOKUP(J73,клиенты!$A$1:$D$435,4,FALSE)</f>
        <v>Таджикистан</v>
      </c>
    </row>
    <row r="74" spans="1:17" x14ac:dyDescent="0.3">
      <c r="A74">
        <v>73</v>
      </c>
      <c r="B74" s="20">
        <v>118</v>
      </c>
      <c r="C74" s="20" t="str">
        <f>VLOOKUP(B74,товар!$A$2:$C$433,2,FALSE)</f>
        <v>Сахар</v>
      </c>
      <c r="D74" s="20" t="str">
        <f>VLOOKUP(B74,товар!$A$2:$C$433,3,FALSE)</f>
        <v>Продимекс</v>
      </c>
      <c r="E74">
        <v>459</v>
      </c>
      <c r="F74">
        <v>2</v>
      </c>
      <c r="G74">
        <v>918</v>
      </c>
      <c r="H74" s="26">
        <v>44993</v>
      </c>
      <c r="I74" t="s">
        <v>17</v>
      </c>
      <c r="J74" s="20">
        <v>318</v>
      </c>
      <c r="K74" s="20">
        <f t="shared" si="5"/>
        <v>252.76271186440678</v>
      </c>
      <c r="L74" s="21">
        <f t="shared" si="6"/>
        <v>0.81593240796620403</v>
      </c>
      <c r="M74" s="20">
        <f t="shared" si="7"/>
        <v>240.5</v>
      </c>
      <c r="N74" s="21">
        <f t="shared" si="8"/>
        <v>0.90852390852390852</v>
      </c>
      <c r="O74" s="26">
        <f>VLOOKUP(J74,клиенты!$A$1:$H$435,8,FALSE)</f>
        <v>44892</v>
      </c>
      <c r="P74">
        <f t="shared" si="9"/>
        <v>101</v>
      </c>
      <c r="Q74" t="str">
        <f>VLOOKUP(J74,клиенты!$A$1:$D$435,4,FALSE)</f>
        <v>Узбекистан</v>
      </c>
    </row>
    <row r="75" spans="1:17" x14ac:dyDescent="0.3">
      <c r="A75">
        <v>74</v>
      </c>
      <c r="B75" s="20">
        <v>19</v>
      </c>
      <c r="C75" s="20" t="str">
        <f>VLOOKUP(B75,товар!$A$2:$C$433,2,FALSE)</f>
        <v>Мясо</v>
      </c>
      <c r="D75" s="20" t="str">
        <f>VLOOKUP(B75,товар!$A$2:$C$433,3,FALSE)</f>
        <v>Снежана</v>
      </c>
      <c r="E75">
        <v>112</v>
      </c>
      <c r="F75">
        <v>4</v>
      </c>
      <c r="G75">
        <v>448</v>
      </c>
      <c r="H75" s="26">
        <v>45360</v>
      </c>
      <c r="I75" t="s">
        <v>17</v>
      </c>
      <c r="J75" s="20">
        <v>317</v>
      </c>
      <c r="K75" s="20">
        <f t="shared" si="5"/>
        <v>271.74545454545455</v>
      </c>
      <c r="L75" s="21">
        <f t="shared" si="6"/>
        <v>-0.58784959186404384</v>
      </c>
      <c r="M75" s="20">
        <f t="shared" si="7"/>
        <v>272.35294117647061</v>
      </c>
      <c r="N75" s="21">
        <f t="shared" si="8"/>
        <v>-0.58876889848812097</v>
      </c>
      <c r="O75" s="26">
        <f>VLOOKUP(J75,клиенты!$A$1:$H$435,8,FALSE)</f>
        <v>44770</v>
      </c>
      <c r="P75">
        <f t="shared" si="9"/>
        <v>590</v>
      </c>
      <c r="Q75" t="str">
        <f>VLOOKUP(J75,клиенты!$A$1:$D$435,4,FALSE)</f>
        <v>Казахстан</v>
      </c>
    </row>
    <row r="76" spans="1:17" x14ac:dyDescent="0.3">
      <c r="A76">
        <v>75</v>
      </c>
      <c r="B76" s="20">
        <v>204</v>
      </c>
      <c r="C76" s="20" t="str">
        <f>VLOOKUP(B76,товар!$A$2:$C$433,2,FALSE)</f>
        <v>Печенье</v>
      </c>
      <c r="D76" s="20" t="str">
        <f>VLOOKUP(B76,товар!$A$2:$C$433,3,FALSE)</f>
        <v>Юбилейное</v>
      </c>
      <c r="E76">
        <v>491</v>
      </c>
      <c r="F76">
        <v>4</v>
      </c>
      <c r="G76">
        <v>1964</v>
      </c>
      <c r="H76" s="26">
        <v>44930</v>
      </c>
      <c r="I76" t="s">
        <v>18</v>
      </c>
      <c r="J76" s="20">
        <v>426</v>
      </c>
      <c r="K76" s="20">
        <f t="shared" si="5"/>
        <v>283.468085106383</v>
      </c>
      <c r="L76" s="21">
        <f t="shared" si="6"/>
        <v>0.73211739097800788</v>
      </c>
      <c r="M76" s="20">
        <f t="shared" si="7"/>
        <v>232.44444444444446</v>
      </c>
      <c r="N76" s="21">
        <f t="shared" si="8"/>
        <v>1.1123326959847035</v>
      </c>
      <c r="O76" s="26">
        <f>VLOOKUP(J76,клиенты!$A$1:$H$435,8,FALSE)</f>
        <v>44768</v>
      </c>
      <c r="P76">
        <f t="shared" si="9"/>
        <v>162</v>
      </c>
      <c r="Q76" t="str">
        <f>VLOOKUP(J76,клиенты!$A$1:$D$435,4,FALSE)</f>
        <v>Таджикистан</v>
      </c>
    </row>
    <row r="77" spans="1:17" x14ac:dyDescent="0.3">
      <c r="A77">
        <v>76</v>
      </c>
      <c r="B77" s="20">
        <v>304</v>
      </c>
      <c r="C77" s="20" t="str">
        <f>VLOOKUP(B77,товар!$A$2:$C$433,2,FALSE)</f>
        <v>Конфеты</v>
      </c>
      <c r="D77" s="20" t="str">
        <f>VLOOKUP(B77,товар!$A$2:$C$433,3,FALSE)</f>
        <v>Рот Фронт</v>
      </c>
      <c r="E77">
        <v>162</v>
      </c>
      <c r="F77">
        <v>1</v>
      </c>
      <c r="G77">
        <v>162</v>
      </c>
      <c r="H77" s="26">
        <v>45316</v>
      </c>
      <c r="I77" t="s">
        <v>15</v>
      </c>
      <c r="J77" s="20">
        <v>25</v>
      </c>
      <c r="K77" s="20">
        <f t="shared" si="5"/>
        <v>267.85483870967744</v>
      </c>
      <c r="L77" s="21">
        <f t="shared" si="6"/>
        <v>-0.39519479737460106</v>
      </c>
      <c r="M77" s="20">
        <f t="shared" si="7"/>
        <v>288.23809523809524</v>
      </c>
      <c r="N77" s="21">
        <f t="shared" si="8"/>
        <v>-0.43796464563026594</v>
      </c>
      <c r="O77" s="26">
        <f>VLOOKUP(J77,клиенты!$A$1:$H$435,8,FALSE)</f>
        <v>44582</v>
      </c>
      <c r="P77">
        <f t="shared" si="9"/>
        <v>734</v>
      </c>
      <c r="Q77" t="str">
        <f>VLOOKUP(J77,клиенты!$A$1:$D$435,4,FALSE)</f>
        <v>Таджикистан</v>
      </c>
    </row>
    <row r="78" spans="1:17" x14ac:dyDescent="0.3">
      <c r="A78">
        <v>77</v>
      </c>
      <c r="B78" s="20">
        <v>189</v>
      </c>
      <c r="C78" s="20" t="str">
        <f>VLOOKUP(B78,товар!$A$2:$C$433,2,FALSE)</f>
        <v>Хлеб</v>
      </c>
      <c r="D78" s="20" t="str">
        <f>VLOOKUP(B78,товар!$A$2:$C$433,3,FALSE)</f>
        <v>Дарница</v>
      </c>
      <c r="E78">
        <v>278</v>
      </c>
      <c r="F78">
        <v>2</v>
      </c>
      <c r="G78">
        <v>556</v>
      </c>
      <c r="H78" s="26">
        <v>45109</v>
      </c>
      <c r="I78" t="s">
        <v>23</v>
      </c>
      <c r="J78" s="20">
        <v>462</v>
      </c>
      <c r="K78" s="20">
        <f t="shared" si="5"/>
        <v>300.31818181818181</v>
      </c>
      <c r="L78" s="21">
        <f t="shared" si="6"/>
        <v>-7.4315120326925999E-2</v>
      </c>
      <c r="M78" s="20">
        <f t="shared" si="7"/>
        <v>264</v>
      </c>
      <c r="N78" s="21">
        <f t="shared" si="8"/>
        <v>5.3030303030302983E-2</v>
      </c>
      <c r="O78" s="26">
        <f>VLOOKUP(J78,клиенты!$A$1:$H$435,8,FALSE)</f>
        <v>44751</v>
      </c>
      <c r="P78">
        <f t="shared" si="9"/>
        <v>358</v>
      </c>
      <c r="Q78" t="str">
        <f>VLOOKUP(J78,клиенты!$A$1:$D$435,4,FALSE)</f>
        <v>Россия</v>
      </c>
    </row>
    <row r="79" spans="1:17" x14ac:dyDescent="0.3">
      <c r="A79">
        <v>78</v>
      </c>
      <c r="B79" s="20">
        <v>392</v>
      </c>
      <c r="C79" s="20" t="str">
        <f>VLOOKUP(B79,товар!$A$2:$C$433,2,FALSE)</f>
        <v>Кофе</v>
      </c>
      <c r="D79" s="20" t="str">
        <f>VLOOKUP(B79,товар!$A$2:$C$433,3,FALSE)</f>
        <v>Черная Карта</v>
      </c>
      <c r="E79">
        <v>484</v>
      </c>
      <c r="F79">
        <v>4</v>
      </c>
      <c r="G79">
        <v>1936</v>
      </c>
      <c r="H79" s="26">
        <v>45302</v>
      </c>
      <c r="I79" t="s">
        <v>10</v>
      </c>
      <c r="J79" s="20">
        <v>252</v>
      </c>
      <c r="K79" s="20">
        <f t="shared" si="5"/>
        <v>249.02380952380952</v>
      </c>
      <c r="L79" s="21">
        <f t="shared" si="6"/>
        <v>0.94358925327469167</v>
      </c>
      <c r="M79" s="20">
        <f t="shared" si="7"/>
        <v>222.2</v>
      </c>
      <c r="N79" s="21">
        <f t="shared" si="8"/>
        <v>1.1782178217821784</v>
      </c>
      <c r="O79" s="26">
        <f>VLOOKUP(J79,клиенты!$A$1:$H$435,8,FALSE)</f>
        <v>44643</v>
      </c>
      <c r="P79">
        <f t="shared" si="9"/>
        <v>659</v>
      </c>
      <c r="Q79" t="str">
        <f>VLOOKUP(J79,клиенты!$A$1:$D$435,4,FALSE)</f>
        <v>Россия</v>
      </c>
    </row>
    <row r="80" spans="1:17" x14ac:dyDescent="0.3">
      <c r="A80">
        <v>79</v>
      </c>
      <c r="B80" s="20">
        <v>10</v>
      </c>
      <c r="C80" s="20" t="str">
        <f>VLOOKUP(B80,товар!$A$2:$C$433,2,FALSE)</f>
        <v>Сок</v>
      </c>
      <c r="D80" s="20" t="str">
        <f>VLOOKUP(B80,товар!$A$2:$C$433,3,FALSE)</f>
        <v>Фруктовый сад</v>
      </c>
      <c r="E80">
        <v>53</v>
      </c>
      <c r="F80">
        <v>1</v>
      </c>
      <c r="G80">
        <v>53</v>
      </c>
      <c r="H80" s="26">
        <v>45164</v>
      </c>
      <c r="I80" t="s">
        <v>25</v>
      </c>
      <c r="J80" s="20">
        <v>392</v>
      </c>
      <c r="K80" s="20">
        <f t="shared" si="5"/>
        <v>268.60344827586209</v>
      </c>
      <c r="L80" s="21">
        <f t="shared" si="6"/>
        <v>-0.80268309904358437</v>
      </c>
      <c r="M80" s="20">
        <f t="shared" si="7"/>
        <v>281.96875</v>
      </c>
      <c r="N80" s="21">
        <f t="shared" si="8"/>
        <v>-0.81203590823451177</v>
      </c>
      <c r="O80" s="26">
        <f>VLOOKUP(J80,клиенты!$A$1:$H$435,8,FALSE)</f>
        <v>44919</v>
      </c>
      <c r="P80">
        <f t="shared" si="9"/>
        <v>245</v>
      </c>
      <c r="Q80" t="str">
        <f>VLOOKUP(J80,клиенты!$A$1:$D$435,4,FALSE)</f>
        <v>не определено</v>
      </c>
    </row>
    <row r="81" spans="1:17" x14ac:dyDescent="0.3">
      <c r="A81">
        <v>80</v>
      </c>
      <c r="B81" s="20">
        <v>64</v>
      </c>
      <c r="C81" s="20" t="str">
        <f>VLOOKUP(B81,товар!$A$2:$C$433,2,FALSE)</f>
        <v>Колбаса</v>
      </c>
      <c r="D81" s="20" t="str">
        <f>VLOOKUP(B81,товар!$A$2:$C$433,3,FALSE)</f>
        <v>Окраина</v>
      </c>
      <c r="E81">
        <v>131</v>
      </c>
      <c r="F81">
        <v>5</v>
      </c>
      <c r="G81">
        <v>655</v>
      </c>
      <c r="H81" s="26">
        <v>44946</v>
      </c>
      <c r="I81" t="s">
        <v>15</v>
      </c>
      <c r="J81" s="20">
        <v>487</v>
      </c>
      <c r="K81" s="20">
        <f t="shared" si="5"/>
        <v>286.92307692307691</v>
      </c>
      <c r="L81" s="21">
        <f t="shared" si="6"/>
        <v>-0.54343163538873984</v>
      </c>
      <c r="M81" s="20">
        <f t="shared" si="7"/>
        <v>273.58333333333331</v>
      </c>
      <c r="N81" s="21">
        <f t="shared" si="8"/>
        <v>-0.52116966189460856</v>
      </c>
      <c r="O81" s="26">
        <f>VLOOKUP(J81,клиенты!$A$1:$H$435,8,FALSE)</f>
        <v>44815</v>
      </c>
      <c r="P81">
        <f t="shared" si="9"/>
        <v>131</v>
      </c>
      <c r="Q81" t="str">
        <f>VLOOKUP(J81,клиенты!$A$1:$D$435,4,FALSE)</f>
        <v>Россия</v>
      </c>
    </row>
    <row r="82" spans="1:17" x14ac:dyDescent="0.3">
      <c r="A82">
        <v>81</v>
      </c>
      <c r="B82" s="20">
        <v>116</v>
      </c>
      <c r="C82" s="20" t="str">
        <f>VLOOKUP(B82,товар!$A$2:$C$433,2,FALSE)</f>
        <v>Соль</v>
      </c>
      <c r="D82" s="20" t="str">
        <f>VLOOKUP(B82,товар!$A$2:$C$433,3,FALSE)</f>
        <v>Экстра</v>
      </c>
      <c r="E82">
        <v>120</v>
      </c>
      <c r="F82">
        <v>2</v>
      </c>
      <c r="G82">
        <v>240</v>
      </c>
      <c r="H82" s="26">
        <v>45326</v>
      </c>
      <c r="I82" t="s">
        <v>26</v>
      </c>
      <c r="J82" s="20">
        <v>332</v>
      </c>
      <c r="K82" s="20">
        <f t="shared" si="5"/>
        <v>264.8679245283019</v>
      </c>
      <c r="L82" s="21">
        <f t="shared" si="6"/>
        <v>-0.54694400911810803</v>
      </c>
      <c r="M82" s="20">
        <f t="shared" si="7"/>
        <v>320.84615384615387</v>
      </c>
      <c r="N82" s="21">
        <f t="shared" si="8"/>
        <v>-0.62598897146967158</v>
      </c>
      <c r="O82" s="26">
        <f>VLOOKUP(J82,клиенты!$A$1:$H$435,8,FALSE)</f>
        <v>44858</v>
      </c>
      <c r="P82">
        <f t="shared" si="9"/>
        <v>468</v>
      </c>
      <c r="Q82" t="str">
        <f>VLOOKUP(J82,клиенты!$A$1:$D$435,4,FALSE)</f>
        <v>Узбекистан</v>
      </c>
    </row>
    <row r="83" spans="1:17" x14ac:dyDescent="0.3">
      <c r="A83">
        <v>82</v>
      </c>
      <c r="B83" s="20">
        <v>334</v>
      </c>
      <c r="C83" s="20" t="str">
        <f>VLOOKUP(B83,товар!$A$2:$C$433,2,FALSE)</f>
        <v>Молоко</v>
      </c>
      <c r="D83" s="20" t="str">
        <f>VLOOKUP(B83,товар!$A$2:$C$433,3,FALSE)</f>
        <v>Домик в деревне</v>
      </c>
      <c r="E83">
        <v>396</v>
      </c>
      <c r="F83">
        <v>4</v>
      </c>
      <c r="G83">
        <v>1584</v>
      </c>
      <c r="H83" s="26">
        <v>45173</v>
      </c>
      <c r="I83" t="s">
        <v>25</v>
      </c>
      <c r="J83" s="20">
        <v>134</v>
      </c>
      <c r="K83" s="20">
        <f t="shared" si="5"/>
        <v>294.95238095238096</v>
      </c>
      <c r="L83" s="21">
        <f t="shared" si="6"/>
        <v>0.34258960284145945</v>
      </c>
      <c r="M83" s="20">
        <f t="shared" si="7"/>
        <v>274.77777777777777</v>
      </c>
      <c r="N83" s="21">
        <f t="shared" si="8"/>
        <v>0.44116457743631221</v>
      </c>
      <c r="O83" s="26">
        <f>VLOOKUP(J83,клиенты!$A$1:$H$435,8,FALSE)</f>
        <v>44753</v>
      </c>
      <c r="P83">
        <f t="shared" si="9"/>
        <v>420</v>
      </c>
      <c r="Q83" t="str">
        <f>VLOOKUP(J83,клиенты!$A$1:$D$435,4,FALSE)</f>
        <v>Россия</v>
      </c>
    </row>
    <row r="84" spans="1:17" x14ac:dyDescent="0.3">
      <c r="A84">
        <v>83</v>
      </c>
      <c r="B84" s="20">
        <v>345</v>
      </c>
      <c r="C84" s="20" t="str">
        <f>VLOOKUP(B84,товар!$A$2:$C$433,2,FALSE)</f>
        <v>Конфеты</v>
      </c>
      <c r="D84" s="20" t="str">
        <f>VLOOKUP(B84,товар!$A$2:$C$433,3,FALSE)</f>
        <v>Рот Фронт</v>
      </c>
      <c r="E84">
        <v>267</v>
      </c>
      <c r="F84">
        <v>5</v>
      </c>
      <c r="G84">
        <v>1335</v>
      </c>
      <c r="H84" s="26">
        <v>45004</v>
      </c>
      <c r="I84" t="s">
        <v>9</v>
      </c>
      <c r="J84" s="20">
        <v>287</v>
      </c>
      <c r="K84" s="20">
        <f t="shared" si="5"/>
        <v>267.85483870967744</v>
      </c>
      <c r="L84" s="21">
        <f t="shared" si="6"/>
        <v>-3.1914253025833172E-3</v>
      </c>
      <c r="M84" s="20">
        <f t="shared" si="7"/>
        <v>288.23809523809524</v>
      </c>
      <c r="N84" s="21">
        <f t="shared" si="8"/>
        <v>-7.3682471501734681E-2</v>
      </c>
      <c r="O84" s="26">
        <f>VLOOKUP(J84,клиенты!$A$1:$H$435,8,FALSE)</f>
        <v>44608</v>
      </c>
      <c r="P84">
        <f t="shared" si="9"/>
        <v>396</v>
      </c>
      <c r="Q84" t="str">
        <f>VLOOKUP(J84,клиенты!$A$1:$D$435,4,FALSE)</f>
        <v>Казахстан</v>
      </c>
    </row>
    <row r="85" spans="1:17" x14ac:dyDescent="0.3">
      <c r="A85">
        <v>84</v>
      </c>
      <c r="B85" s="20">
        <v>281</v>
      </c>
      <c r="C85" s="20" t="str">
        <f>VLOOKUP(B85,товар!$A$2:$C$433,2,FALSE)</f>
        <v>Чай</v>
      </c>
      <c r="D85" s="20" t="str">
        <f>VLOOKUP(B85,товар!$A$2:$C$433,3,FALSE)</f>
        <v>Lipton</v>
      </c>
      <c r="E85">
        <v>371</v>
      </c>
      <c r="F85">
        <v>1</v>
      </c>
      <c r="G85">
        <v>371</v>
      </c>
      <c r="H85" s="26">
        <v>44993</v>
      </c>
      <c r="I85" t="s">
        <v>22</v>
      </c>
      <c r="J85" s="20">
        <v>11</v>
      </c>
      <c r="K85" s="20">
        <f t="shared" si="5"/>
        <v>271.18181818181819</v>
      </c>
      <c r="L85" s="21">
        <f t="shared" si="6"/>
        <v>0.36808581964465303</v>
      </c>
      <c r="M85" s="20">
        <f t="shared" si="7"/>
        <v>260.15789473684208</v>
      </c>
      <c r="N85" s="21">
        <f t="shared" si="8"/>
        <v>0.42605705037426667</v>
      </c>
      <c r="O85" s="26">
        <f>VLOOKUP(J85,клиенты!$A$1:$H$435,8,FALSE)</f>
        <v>44690</v>
      </c>
      <c r="P85">
        <f t="shared" si="9"/>
        <v>303</v>
      </c>
      <c r="Q85" t="str">
        <f>VLOOKUP(J85,клиенты!$A$1:$D$435,4,FALSE)</f>
        <v>Таджикистан</v>
      </c>
    </row>
    <row r="86" spans="1:17" x14ac:dyDescent="0.3">
      <c r="A86">
        <v>85</v>
      </c>
      <c r="B86" s="20">
        <v>276</v>
      </c>
      <c r="C86" s="20" t="str">
        <f>VLOOKUP(B86,товар!$A$2:$C$433,2,FALSE)</f>
        <v>Колбаса</v>
      </c>
      <c r="D86" s="20" t="str">
        <f>VLOOKUP(B86,товар!$A$2:$C$433,3,FALSE)</f>
        <v>Дымов</v>
      </c>
      <c r="E86">
        <v>295</v>
      </c>
      <c r="F86">
        <v>1</v>
      </c>
      <c r="G86">
        <v>295</v>
      </c>
      <c r="H86" s="26">
        <v>45272</v>
      </c>
      <c r="I86" t="s">
        <v>17</v>
      </c>
      <c r="J86" s="20">
        <v>458</v>
      </c>
      <c r="K86" s="20">
        <f t="shared" si="5"/>
        <v>286.92307692307691</v>
      </c>
      <c r="L86" s="21">
        <f t="shared" si="6"/>
        <v>2.8150134048257502E-2</v>
      </c>
      <c r="M86" s="20">
        <f t="shared" si="7"/>
        <v>312.66666666666669</v>
      </c>
      <c r="N86" s="21">
        <f t="shared" si="8"/>
        <v>-5.6503198294243107E-2</v>
      </c>
      <c r="O86" s="26">
        <f>VLOOKUP(J86,клиенты!$A$1:$H$435,8,FALSE)</f>
        <v>44694</v>
      </c>
      <c r="P86">
        <f t="shared" si="9"/>
        <v>578</v>
      </c>
      <c r="Q86" t="str">
        <f>VLOOKUP(J86,клиенты!$A$1:$D$435,4,FALSE)</f>
        <v>Казахстан</v>
      </c>
    </row>
    <row r="87" spans="1:17" x14ac:dyDescent="0.3">
      <c r="A87">
        <v>86</v>
      </c>
      <c r="B87" s="20">
        <v>234</v>
      </c>
      <c r="C87" s="20" t="str">
        <f>VLOOKUP(B87,товар!$A$2:$C$433,2,FALSE)</f>
        <v>Чай</v>
      </c>
      <c r="D87" s="20" t="str">
        <f>VLOOKUP(B87,товар!$A$2:$C$433,3,FALSE)</f>
        <v>Greenfield</v>
      </c>
      <c r="E87">
        <v>75</v>
      </c>
      <c r="F87">
        <v>5</v>
      </c>
      <c r="G87">
        <v>375</v>
      </c>
      <c r="H87" s="26">
        <v>44939</v>
      </c>
      <c r="I87" t="s">
        <v>23</v>
      </c>
      <c r="J87" s="20">
        <v>130</v>
      </c>
      <c r="K87" s="20">
        <f t="shared" si="5"/>
        <v>271.18181818181819</v>
      </c>
      <c r="L87" s="21">
        <f t="shared" si="6"/>
        <v>-0.72343278578612136</v>
      </c>
      <c r="M87" s="20">
        <f t="shared" si="7"/>
        <v>291.45454545454544</v>
      </c>
      <c r="N87" s="21">
        <f t="shared" si="8"/>
        <v>-0.74266999376169673</v>
      </c>
      <c r="O87" s="26">
        <f>VLOOKUP(J87,клиенты!$A$1:$H$435,8,FALSE)</f>
        <v>44863</v>
      </c>
      <c r="P87">
        <f t="shared" si="9"/>
        <v>76</v>
      </c>
      <c r="Q87" t="str">
        <f>VLOOKUP(J87,клиенты!$A$1:$D$435,4,FALSE)</f>
        <v>Таджикистан</v>
      </c>
    </row>
    <row r="88" spans="1:17" x14ac:dyDescent="0.3">
      <c r="A88">
        <v>87</v>
      </c>
      <c r="B88" s="20">
        <v>319</v>
      </c>
      <c r="C88" s="20" t="str">
        <f>VLOOKUP(B88,товар!$A$2:$C$433,2,FALSE)</f>
        <v>Йогурт</v>
      </c>
      <c r="D88" s="20" t="str">
        <f>VLOOKUP(B88,товар!$A$2:$C$433,3,FALSE)</f>
        <v>Эрманн</v>
      </c>
      <c r="E88">
        <v>247</v>
      </c>
      <c r="F88">
        <v>2</v>
      </c>
      <c r="G88">
        <v>494</v>
      </c>
      <c r="H88" s="26">
        <v>45189</v>
      </c>
      <c r="I88" t="s">
        <v>8</v>
      </c>
      <c r="J88" s="20">
        <v>330</v>
      </c>
      <c r="K88" s="20">
        <f t="shared" si="5"/>
        <v>263.25423728813558</v>
      </c>
      <c r="L88" s="21">
        <f t="shared" si="6"/>
        <v>-6.1743497295905225E-2</v>
      </c>
      <c r="M88" s="20">
        <f t="shared" si="7"/>
        <v>248.5</v>
      </c>
      <c r="N88" s="21">
        <f t="shared" si="8"/>
        <v>-6.0362173038229772E-3</v>
      </c>
      <c r="O88" s="26">
        <f>VLOOKUP(J88,клиенты!$A$1:$H$435,8,FALSE)</f>
        <v>44815</v>
      </c>
      <c r="P88">
        <f t="shared" si="9"/>
        <v>374</v>
      </c>
      <c r="Q88" t="str">
        <f>VLOOKUP(J88,клиенты!$A$1:$D$435,4,FALSE)</f>
        <v>Узбекистан</v>
      </c>
    </row>
    <row r="89" spans="1:17" x14ac:dyDescent="0.3">
      <c r="A89">
        <v>88</v>
      </c>
      <c r="B89" s="20">
        <v>375</v>
      </c>
      <c r="C89" s="20" t="str">
        <f>VLOOKUP(B89,товар!$A$2:$C$433,2,FALSE)</f>
        <v>Макароны</v>
      </c>
      <c r="D89" s="20" t="str">
        <f>VLOOKUP(B89,товар!$A$2:$C$433,3,FALSE)</f>
        <v>Борилла</v>
      </c>
      <c r="E89">
        <v>281</v>
      </c>
      <c r="F89">
        <v>2</v>
      </c>
      <c r="G89">
        <v>562</v>
      </c>
      <c r="H89" s="26">
        <v>45079</v>
      </c>
      <c r="I89" t="s">
        <v>17</v>
      </c>
      <c r="J89" s="20">
        <v>167</v>
      </c>
      <c r="K89" s="20">
        <f t="shared" si="5"/>
        <v>265.47674418604652</v>
      </c>
      <c r="L89" s="21">
        <f t="shared" si="6"/>
        <v>5.8473128640883054E-2</v>
      </c>
      <c r="M89" s="20">
        <f t="shared" si="7"/>
        <v>236.27586206896552</v>
      </c>
      <c r="N89" s="21">
        <f t="shared" si="8"/>
        <v>0.18928779918272043</v>
      </c>
      <c r="O89" s="26">
        <f>VLOOKUP(J89,клиенты!$A$1:$H$435,8,FALSE)</f>
        <v>44563</v>
      </c>
      <c r="P89">
        <f t="shared" si="9"/>
        <v>516</v>
      </c>
      <c r="Q89" t="str">
        <f>VLOOKUP(J89,клиенты!$A$1:$D$435,4,FALSE)</f>
        <v>Узбекистан</v>
      </c>
    </row>
    <row r="90" spans="1:17" x14ac:dyDescent="0.3">
      <c r="A90">
        <v>89</v>
      </c>
      <c r="B90" s="20">
        <v>443</v>
      </c>
      <c r="C90" s="20" t="str">
        <f>VLOOKUP(B90,товар!$A$2:$C$433,2,FALSE)</f>
        <v>Кофе</v>
      </c>
      <c r="D90" s="20" t="str">
        <f>VLOOKUP(B90,товар!$A$2:$C$433,3,FALSE)</f>
        <v>Jacobs</v>
      </c>
      <c r="E90">
        <v>136</v>
      </c>
      <c r="F90">
        <v>2</v>
      </c>
      <c r="G90">
        <v>272</v>
      </c>
      <c r="H90" s="26">
        <v>44927</v>
      </c>
      <c r="I90" t="s">
        <v>25</v>
      </c>
      <c r="J90" s="20">
        <v>140</v>
      </c>
      <c r="K90" s="20">
        <f t="shared" si="5"/>
        <v>249.02380952380952</v>
      </c>
      <c r="L90" s="21">
        <f t="shared" si="6"/>
        <v>-0.45386748255091303</v>
      </c>
      <c r="M90" s="20">
        <f t="shared" si="7"/>
        <v>276.21052631578948</v>
      </c>
      <c r="N90" s="21">
        <f t="shared" si="8"/>
        <v>-0.50762195121951215</v>
      </c>
      <c r="O90" s="26">
        <f>VLOOKUP(J90,клиенты!$A$1:$H$435,8,FALSE)</f>
        <v>44627</v>
      </c>
      <c r="P90">
        <f t="shared" si="9"/>
        <v>300</v>
      </c>
      <c r="Q90" t="str">
        <f>VLOOKUP(J90,клиенты!$A$1:$D$435,4,FALSE)</f>
        <v>Казахстан</v>
      </c>
    </row>
    <row r="91" spans="1:17" x14ac:dyDescent="0.3">
      <c r="A91">
        <v>90</v>
      </c>
      <c r="B91" s="20">
        <v>30</v>
      </c>
      <c r="C91" s="20" t="str">
        <f>VLOOKUP(B91,товар!$A$2:$C$433,2,FALSE)</f>
        <v>Чипсы</v>
      </c>
      <c r="D91" s="20" t="str">
        <f>VLOOKUP(B91,товар!$A$2:$C$433,3,FALSE)</f>
        <v>Pringles</v>
      </c>
      <c r="E91">
        <v>142</v>
      </c>
      <c r="F91">
        <v>5</v>
      </c>
      <c r="G91">
        <v>710</v>
      </c>
      <c r="H91" s="26">
        <v>45226</v>
      </c>
      <c r="I91" t="s">
        <v>23</v>
      </c>
      <c r="J91" s="20">
        <v>423</v>
      </c>
      <c r="K91" s="20">
        <f t="shared" si="5"/>
        <v>273.72549019607845</v>
      </c>
      <c r="L91" s="21">
        <f t="shared" si="6"/>
        <v>-0.48123209169054448</v>
      </c>
      <c r="M91" s="20">
        <f t="shared" si="7"/>
        <v>280.23809523809524</v>
      </c>
      <c r="N91" s="21">
        <f t="shared" si="8"/>
        <v>-0.49328802039082409</v>
      </c>
      <c r="O91" s="26">
        <f>VLOOKUP(J91,клиенты!$A$1:$H$435,8,FALSE)</f>
        <v>44841</v>
      </c>
      <c r="P91">
        <f t="shared" si="9"/>
        <v>385</v>
      </c>
      <c r="Q91" t="str">
        <f>VLOOKUP(J91,клиенты!$A$1:$D$435,4,FALSE)</f>
        <v>Беларусь</v>
      </c>
    </row>
    <row r="92" spans="1:17" x14ac:dyDescent="0.3">
      <c r="A92">
        <v>91</v>
      </c>
      <c r="B92" s="20">
        <v>24</v>
      </c>
      <c r="C92" s="20" t="str">
        <f>VLOOKUP(B92,товар!$A$2:$C$433,2,FALSE)</f>
        <v>Йогурт</v>
      </c>
      <c r="D92" s="20" t="str">
        <f>VLOOKUP(B92,товар!$A$2:$C$433,3,FALSE)</f>
        <v>Чудо</v>
      </c>
      <c r="E92">
        <v>414</v>
      </c>
      <c r="F92">
        <v>1</v>
      </c>
      <c r="G92">
        <v>414</v>
      </c>
      <c r="H92" s="26">
        <v>45388</v>
      </c>
      <c r="I92" t="s">
        <v>12</v>
      </c>
      <c r="J92" s="20">
        <v>365</v>
      </c>
      <c r="K92" s="20">
        <f t="shared" si="5"/>
        <v>263.25423728813558</v>
      </c>
      <c r="L92" s="21">
        <f t="shared" si="6"/>
        <v>0.57262425959309815</v>
      </c>
      <c r="M92" s="20">
        <f t="shared" si="7"/>
        <v>287.10000000000002</v>
      </c>
      <c r="N92" s="21">
        <f t="shared" si="8"/>
        <v>0.44200626959247646</v>
      </c>
      <c r="O92" s="26">
        <f>VLOOKUP(J92,клиенты!$A$1:$H$435,8,FALSE)</f>
        <v>44841</v>
      </c>
      <c r="P92">
        <f t="shared" si="9"/>
        <v>547</v>
      </c>
      <c r="Q92" t="str">
        <f>VLOOKUP(J92,клиенты!$A$1:$D$435,4,FALSE)</f>
        <v>Беларусь</v>
      </c>
    </row>
    <row r="93" spans="1:17" x14ac:dyDescent="0.3">
      <c r="A93">
        <v>92</v>
      </c>
      <c r="B93" s="20">
        <v>357</v>
      </c>
      <c r="C93" s="20" t="str">
        <f>VLOOKUP(B93,товар!$A$2:$C$433,2,FALSE)</f>
        <v>Мясо</v>
      </c>
      <c r="D93" s="20" t="str">
        <f>VLOOKUP(B93,товар!$A$2:$C$433,3,FALSE)</f>
        <v>Снежана</v>
      </c>
      <c r="E93">
        <v>206</v>
      </c>
      <c r="F93">
        <v>2</v>
      </c>
      <c r="G93">
        <v>412</v>
      </c>
      <c r="H93" s="26">
        <v>45424</v>
      </c>
      <c r="I93" t="s">
        <v>26</v>
      </c>
      <c r="J93" s="20">
        <v>452</v>
      </c>
      <c r="K93" s="20">
        <f t="shared" si="5"/>
        <v>271.74545454545455</v>
      </c>
      <c r="L93" s="21">
        <f t="shared" si="6"/>
        <v>-0.24193764217850933</v>
      </c>
      <c r="M93" s="20">
        <f t="shared" si="7"/>
        <v>272.35294117647061</v>
      </c>
      <c r="N93" s="21">
        <f t="shared" si="8"/>
        <v>-0.24362850971922256</v>
      </c>
      <c r="O93" s="26">
        <f>VLOOKUP(J93,клиенты!$A$1:$H$435,8,FALSE)</f>
        <v>44769</v>
      </c>
      <c r="P93">
        <f t="shared" si="9"/>
        <v>655</v>
      </c>
      <c r="Q93" t="str">
        <f>VLOOKUP(J93,клиенты!$A$1:$D$435,4,FALSE)</f>
        <v>Россия</v>
      </c>
    </row>
    <row r="94" spans="1:17" x14ac:dyDescent="0.3">
      <c r="A94">
        <v>93</v>
      </c>
      <c r="B94" s="20">
        <v>265</v>
      </c>
      <c r="C94" s="20" t="str">
        <f>VLOOKUP(B94,товар!$A$2:$C$433,2,FALSE)</f>
        <v>Мясо</v>
      </c>
      <c r="D94" s="20" t="str">
        <f>VLOOKUP(B94,товар!$A$2:$C$433,3,FALSE)</f>
        <v>Мираторг</v>
      </c>
      <c r="E94">
        <v>66</v>
      </c>
      <c r="F94">
        <v>1</v>
      </c>
      <c r="G94">
        <v>66</v>
      </c>
      <c r="H94" s="26">
        <v>45183</v>
      </c>
      <c r="I94" t="s">
        <v>24</v>
      </c>
      <c r="J94" s="20">
        <v>424</v>
      </c>
      <c r="K94" s="20">
        <f t="shared" si="5"/>
        <v>271.74545454545455</v>
      </c>
      <c r="L94" s="21">
        <f t="shared" si="6"/>
        <v>-0.75712565234845441</v>
      </c>
      <c r="M94" s="20">
        <f t="shared" si="7"/>
        <v>316.58333333333331</v>
      </c>
      <c r="N94" s="21">
        <f t="shared" si="8"/>
        <v>-0.79152408528560148</v>
      </c>
      <c r="O94" s="26">
        <f>VLOOKUP(J94,клиенты!$A$1:$H$435,8,FALSE)</f>
        <v>44585</v>
      </c>
      <c r="P94">
        <f t="shared" si="9"/>
        <v>598</v>
      </c>
      <c r="Q94" t="str">
        <f>VLOOKUP(J94,клиенты!$A$1:$D$435,4,FALSE)</f>
        <v>не определено</v>
      </c>
    </row>
    <row r="95" spans="1:17" x14ac:dyDescent="0.3">
      <c r="A95">
        <v>94</v>
      </c>
      <c r="B95" s="20">
        <v>102</v>
      </c>
      <c r="C95" s="20" t="str">
        <f>VLOOKUP(B95,товар!$A$2:$C$433,2,FALSE)</f>
        <v>Печенье</v>
      </c>
      <c r="D95" s="20" t="str">
        <f>VLOOKUP(B95,товар!$A$2:$C$433,3,FALSE)</f>
        <v>Белогорье</v>
      </c>
      <c r="E95">
        <v>452</v>
      </c>
      <c r="F95">
        <v>1</v>
      </c>
      <c r="G95">
        <v>452</v>
      </c>
      <c r="H95" s="26">
        <v>45218</v>
      </c>
      <c r="I95" t="s">
        <v>21</v>
      </c>
      <c r="J95" s="20">
        <v>75</v>
      </c>
      <c r="K95" s="20">
        <f t="shared" si="5"/>
        <v>283.468085106383</v>
      </c>
      <c r="L95" s="21">
        <f t="shared" si="6"/>
        <v>0.59453576521804385</v>
      </c>
      <c r="M95" s="20">
        <f t="shared" si="7"/>
        <v>249.5</v>
      </c>
      <c r="N95" s="21">
        <f t="shared" si="8"/>
        <v>0.81162324649298601</v>
      </c>
      <c r="O95" s="26">
        <f>VLOOKUP(J95,клиенты!$A$1:$H$435,8,FALSE)</f>
        <v>44796</v>
      </c>
      <c r="P95">
        <f t="shared" si="9"/>
        <v>422</v>
      </c>
      <c r="Q95" t="str">
        <f>VLOOKUP(J95,клиенты!$A$1:$D$435,4,FALSE)</f>
        <v>Украина</v>
      </c>
    </row>
    <row r="96" spans="1:17" x14ac:dyDescent="0.3">
      <c r="A96">
        <v>95</v>
      </c>
      <c r="B96" s="20">
        <v>212</v>
      </c>
      <c r="C96" s="20" t="str">
        <f>VLOOKUP(B96,товар!$A$2:$C$433,2,FALSE)</f>
        <v>Чипсы</v>
      </c>
      <c r="D96" s="20" t="str">
        <f>VLOOKUP(B96,товар!$A$2:$C$433,3,FALSE)</f>
        <v>Lay's</v>
      </c>
      <c r="E96">
        <v>175</v>
      </c>
      <c r="F96">
        <v>1</v>
      </c>
      <c r="G96">
        <v>175</v>
      </c>
      <c r="H96" s="26">
        <v>45290</v>
      </c>
      <c r="I96" t="s">
        <v>27</v>
      </c>
      <c r="J96" s="20">
        <v>385</v>
      </c>
      <c r="K96" s="20">
        <f t="shared" si="5"/>
        <v>273.72549019607845</v>
      </c>
      <c r="L96" s="21">
        <f t="shared" si="6"/>
        <v>-0.36067335243553011</v>
      </c>
      <c r="M96" s="20">
        <f t="shared" si="7"/>
        <v>320.57142857142856</v>
      </c>
      <c r="N96" s="21">
        <f t="shared" si="8"/>
        <v>-0.45409982174688057</v>
      </c>
      <c r="O96" s="26">
        <f>VLOOKUP(J96,клиенты!$A$1:$H$435,8,FALSE)</f>
        <v>44753</v>
      </c>
      <c r="P96">
        <f t="shared" si="9"/>
        <v>537</v>
      </c>
      <c r="Q96" t="str">
        <f>VLOOKUP(J96,клиенты!$A$1:$D$435,4,FALSE)</f>
        <v>Украина</v>
      </c>
    </row>
    <row r="97" spans="1:17" x14ac:dyDescent="0.3">
      <c r="A97">
        <v>96</v>
      </c>
      <c r="B97" s="20">
        <v>215</v>
      </c>
      <c r="C97" s="20" t="str">
        <f>VLOOKUP(B97,товар!$A$2:$C$433,2,FALSE)</f>
        <v>Сок</v>
      </c>
      <c r="D97" s="20" t="str">
        <f>VLOOKUP(B97,товар!$A$2:$C$433,3,FALSE)</f>
        <v>Фруктовый сад</v>
      </c>
      <c r="E97">
        <v>109</v>
      </c>
      <c r="F97">
        <v>1</v>
      </c>
      <c r="G97">
        <v>109</v>
      </c>
      <c r="H97" s="26">
        <v>45235</v>
      </c>
      <c r="I97" t="s">
        <v>17</v>
      </c>
      <c r="J97" s="20">
        <v>71</v>
      </c>
      <c r="K97" s="20">
        <f t="shared" si="5"/>
        <v>268.60344827586209</v>
      </c>
      <c r="L97" s="21">
        <f t="shared" si="6"/>
        <v>-0.59419731690095645</v>
      </c>
      <c r="M97" s="20">
        <f t="shared" si="7"/>
        <v>281.96875</v>
      </c>
      <c r="N97" s="21">
        <f t="shared" si="8"/>
        <v>-0.61343233957663745</v>
      </c>
      <c r="O97" s="26">
        <f>VLOOKUP(J97,клиенты!$A$1:$H$435,8,FALSE)</f>
        <v>44762</v>
      </c>
      <c r="P97">
        <f t="shared" si="9"/>
        <v>473</v>
      </c>
      <c r="Q97" t="str">
        <f>VLOOKUP(J97,клиенты!$A$1:$D$435,4,FALSE)</f>
        <v>Украина</v>
      </c>
    </row>
    <row r="98" spans="1:17" x14ac:dyDescent="0.3">
      <c r="A98">
        <v>97</v>
      </c>
      <c r="B98" s="20">
        <v>364</v>
      </c>
      <c r="C98" s="20" t="str">
        <f>VLOOKUP(B98,товар!$A$2:$C$433,2,FALSE)</f>
        <v>Сахар</v>
      </c>
      <c r="D98" s="20" t="str">
        <f>VLOOKUP(B98,товар!$A$2:$C$433,3,FALSE)</f>
        <v>Русский сахар</v>
      </c>
      <c r="E98">
        <v>323</v>
      </c>
      <c r="F98">
        <v>2</v>
      </c>
      <c r="G98">
        <v>646</v>
      </c>
      <c r="H98" s="26">
        <v>45197</v>
      </c>
      <c r="I98" t="s">
        <v>25</v>
      </c>
      <c r="J98" s="20">
        <v>313</v>
      </c>
      <c r="K98" s="20">
        <f t="shared" si="5"/>
        <v>252.76271186440678</v>
      </c>
      <c r="L98" s="21">
        <f t="shared" si="6"/>
        <v>0.27787836116140285</v>
      </c>
      <c r="M98" s="20">
        <f t="shared" si="7"/>
        <v>293.41176470588238</v>
      </c>
      <c r="N98" s="21">
        <f t="shared" si="8"/>
        <v>0.10084202085004002</v>
      </c>
      <c r="O98" s="26">
        <f>VLOOKUP(J98,клиенты!$A$1:$H$435,8,FALSE)</f>
        <v>44896</v>
      </c>
      <c r="P98">
        <f t="shared" si="9"/>
        <v>301</v>
      </c>
      <c r="Q98" t="str">
        <f>VLOOKUP(J98,клиенты!$A$1:$D$435,4,FALSE)</f>
        <v>Узбекистан</v>
      </c>
    </row>
    <row r="99" spans="1:17" x14ac:dyDescent="0.3">
      <c r="A99">
        <v>98</v>
      </c>
      <c r="B99" s="20">
        <v>499</v>
      </c>
      <c r="C99" s="20" t="str">
        <f>VLOOKUP(B99,товар!$A$2:$C$433,2,FALSE)</f>
        <v>Печенье</v>
      </c>
      <c r="D99" s="20" t="str">
        <f>VLOOKUP(B99,товар!$A$2:$C$433,3,FALSE)</f>
        <v>Посиделкино</v>
      </c>
      <c r="E99">
        <v>96</v>
      </c>
      <c r="F99">
        <v>1</v>
      </c>
      <c r="G99">
        <v>96</v>
      </c>
      <c r="H99" s="26">
        <v>44942</v>
      </c>
      <c r="I99" t="s">
        <v>13</v>
      </c>
      <c r="J99" s="20">
        <v>239</v>
      </c>
      <c r="K99" s="20">
        <f t="shared" si="5"/>
        <v>283.468085106383</v>
      </c>
      <c r="L99" s="21">
        <f t="shared" si="6"/>
        <v>-0.66133753659085792</v>
      </c>
      <c r="M99" s="20">
        <f t="shared" si="7"/>
        <v>321.63636363636363</v>
      </c>
      <c r="N99" s="21">
        <f t="shared" si="8"/>
        <v>-0.70152628603730927</v>
      </c>
      <c r="O99" s="26">
        <f>VLOOKUP(J99,клиенты!$A$1:$H$435,8,FALSE)</f>
        <v>44767</v>
      </c>
      <c r="P99">
        <f t="shared" si="9"/>
        <v>175</v>
      </c>
      <c r="Q99" t="str">
        <f>VLOOKUP(J99,клиенты!$A$1:$D$435,4,FALSE)</f>
        <v>Узбекистан</v>
      </c>
    </row>
    <row r="100" spans="1:17" x14ac:dyDescent="0.3">
      <c r="A100">
        <v>99</v>
      </c>
      <c r="B100" s="20">
        <v>202</v>
      </c>
      <c r="C100" s="20" t="str">
        <f>VLOOKUP(B100,товар!$A$2:$C$433,2,FALSE)</f>
        <v>Овощи</v>
      </c>
      <c r="D100" s="20" t="str">
        <f>VLOOKUP(B100,товар!$A$2:$C$433,3,FALSE)</f>
        <v>Овощной ряд</v>
      </c>
      <c r="E100">
        <v>422</v>
      </c>
      <c r="F100">
        <v>2</v>
      </c>
      <c r="G100">
        <v>844</v>
      </c>
      <c r="H100" s="26">
        <v>45077</v>
      </c>
      <c r="I100" t="s">
        <v>13</v>
      </c>
      <c r="J100" s="20">
        <v>301</v>
      </c>
      <c r="K100" s="20">
        <f t="shared" si="5"/>
        <v>250.48780487804879</v>
      </c>
      <c r="L100" s="21">
        <f t="shared" si="6"/>
        <v>0.68471275559883149</v>
      </c>
      <c r="M100" s="20">
        <f t="shared" si="7"/>
        <v>303.8235294117647</v>
      </c>
      <c r="N100" s="21">
        <f t="shared" si="8"/>
        <v>0.3889641819941918</v>
      </c>
      <c r="O100" s="26">
        <f>VLOOKUP(J100,клиенты!$A$1:$H$435,8,FALSE)</f>
        <v>44714</v>
      </c>
      <c r="P100">
        <f t="shared" si="9"/>
        <v>363</v>
      </c>
      <c r="Q100" t="str">
        <f>VLOOKUP(J100,клиенты!$A$1:$D$435,4,FALSE)</f>
        <v>Казахстан</v>
      </c>
    </row>
    <row r="101" spans="1:17" x14ac:dyDescent="0.3">
      <c r="A101">
        <v>100</v>
      </c>
      <c r="B101" s="20">
        <v>244</v>
      </c>
      <c r="C101" s="20" t="str">
        <f>VLOOKUP(B101,товар!$A$2:$C$433,2,FALSE)</f>
        <v>Мясо</v>
      </c>
      <c r="D101" s="20" t="str">
        <f>VLOOKUP(B101,товар!$A$2:$C$433,3,FALSE)</f>
        <v>Сава</v>
      </c>
      <c r="E101">
        <v>57</v>
      </c>
      <c r="F101">
        <v>3</v>
      </c>
      <c r="G101">
        <v>171</v>
      </c>
      <c r="H101" s="26">
        <v>45331</v>
      </c>
      <c r="I101" t="s">
        <v>26</v>
      </c>
      <c r="J101" s="20">
        <v>359</v>
      </c>
      <c r="K101" s="20">
        <f t="shared" si="5"/>
        <v>271.74545454545455</v>
      </c>
      <c r="L101" s="21">
        <f t="shared" si="6"/>
        <v>-0.79024488157366524</v>
      </c>
      <c r="M101" s="20">
        <f t="shared" si="7"/>
        <v>212.8125</v>
      </c>
      <c r="N101" s="21">
        <f t="shared" si="8"/>
        <v>-0.73215859030837005</v>
      </c>
      <c r="O101" s="26">
        <f>VLOOKUP(J101,клиенты!$A$1:$H$435,8,FALSE)</f>
        <v>44584</v>
      </c>
      <c r="P101">
        <f t="shared" si="9"/>
        <v>747</v>
      </c>
      <c r="Q101" t="str">
        <f>VLOOKUP(J101,клиенты!$A$1:$D$435,4,FALSE)</f>
        <v>Россия</v>
      </c>
    </row>
    <row r="102" spans="1:17" x14ac:dyDescent="0.3">
      <c r="A102">
        <v>101</v>
      </c>
      <c r="B102" s="20">
        <v>363</v>
      </c>
      <c r="C102" s="20" t="str">
        <f>VLOOKUP(B102,товар!$A$2:$C$433,2,FALSE)</f>
        <v>Хлеб</v>
      </c>
      <c r="D102" s="20" t="str">
        <f>VLOOKUP(B102,товар!$A$2:$C$433,3,FALSE)</f>
        <v>Дарница</v>
      </c>
      <c r="E102">
        <v>414</v>
      </c>
      <c r="F102">
        <v>4</v>
      </c>
      <c r="G102">
        <v>1656</v>
      </c>
      <c r="H102" s="26">
        <v>45210</v>
      </c>
      <c r="I102" t="s">
        <v>25</v>
      </c>
      <c r="J102" s="20">
        <v>474</v>
      </c>
      <c r="K102" s="20">
        <f t="shared" si="5"/>
        <v>300.31818181818181</v>
      </c>
      <c r="L102" s="21">
        <f t="shared" si="6"/>
        <v>0.37853791433328299</v>
      </c>
      <c r="M102" s="20">
        <f t="shared" si="7"/>
        <v>264</v>
      </c>
      <c r="N102" s="21">
        <f t="shared" si="8"/>
        <v>0.56818181818181812</v>
      </c>
      <c r="O102" s="26">
        <f>VLOOKUP(J102,клиенты!$A$1:$H$435,8,FALSE)</f>
        <v>44605</v>
      </c>
      <c r="P102">
        <f t="shared" si="9"/>
        <v>605</v>
      </c>
      <c r="Q102" t="str">
        <f>VLOOKUP(J102,клиенты!$A$1:$D$435,4,FALSE)</f>
        <v>Россия</v>
      </c>
    </row>
    <row r="103" spans="1:17" x14ac:dyDescent="0.3">
      <c r="A103">
        <v>102</v>
      </c>
      <c r="B103" s="20">
        <v>212</v>
      </c>
      <c r="C103" s="20" t="str">
        <f>VLOOKUP(B103,товар!$A$2:$C$433,2,FALSE)</f>
        <v>Чипсы</v>
      </c>
      <c r="D103" s="20" t="str">
        <f>VLOOKUP(B103,товар!$A$2:$C$433,3,FALSE)</f>
        <v>Lay's</v>
      </c>
      <c r="E103">
        <v>320</v>
      </c>
      <c r="F103">
        <v>5</v>
      </c>
      <c r="G103">
        <v>1600</v>
      </c>
      <c r="H103" s="26">
        <v>45082</v>
      </c>
      <c r="I103" t="s">
        <v>10</v>
      </c>
      <c r="J103" s="20">
        <v>111</v>
      </c>
      <c r="K103" s="20">
        <f t="shared" si="5"/>
        <v>273.72549019607845</v>
      </c>
      <c r="L103" s="21">
        <f t="shared" si="6"/>
        <v>0.16905444126074487</v>
      </c>
      <c r="M103" s="20">
        <f t="shared" si="7"/>
        <v>320.57142857142856</v>
      </c>
      <c r="N103" s="21">
        <f t="shared" si="8"/>
        <v>-1.7825311942958333E-3</v>
      </c>
      <c r="O103" s="26">
        <f>VLOOKUP(J103,клиенты!$A$1:$H$435,8,FALSE)</f>
        <v>44804</v>
      </c>
      <c r="P103">
        <f t="shared" si="9"/>
        <v>278</v>
      </c>
      <c r="Q103" t="str">
        <f>VLOOKUP(J103,клиенты!$A$1:$D$435,4,FALSE)</f>
        <v>Узбекистан</v>
      </c>
    </row>
    <row r="104" spans="1:17" x14ac:dyDescent="0.3">
      <c r="A104">
        <v>103</v>
      </c>
      <c r="B104" s="20">
        <v>434</v>
      </c>
      <c r="C104" s="20" t="str">
        <f>VLOOKUP(B104,товар!$A$2:$C$433,2,FALSE)</f>
        <v>Сыр</v>
      </c>
      <c r="D104" s="20" t="str">
        <f>VLOOKUP(B104,товар!$A$2:$C$433,3,FALSE)</f>
        <v>Сырная долина</v>
      </c>
      <c r="E104">
        <v>272</v>
      </c>
      <c r="F104">
        <v>2</v>
      </c>
      <c r="G104">
        <v>544</v>
      </c>
      <c r="H104" s="26">
        <v>45174</v>
      </c>
      <c r="I104" t="s">
        <v>13</v>
      </c>
      <c r="J104" s="20">
        <v>126</v>
      </c>
      <c r="K104" s="20">
        <f t="shared" si="5"/>
        <v>262.63492063492066</v>
      </c>
      <c r="L104" s="21">
        <f t="shared" si="6"/>
        <v>3.5658165115435736E-2</v>
      </c>
      <c r="M104" s="20">
        <f t="shared" si="7"/>
        <v>271</v>
      </c>
      <c r="N104" s="21">
        <f t="shared" si="8"/>
        <v>3.6900369003689537E-3</v>
      </c>
      <c r="O104" s="26">
        <f>VLOOKUP(J104,клиенты!$A$1:$H$435,8,FALSE)</f>
        <v>44822</v>
      </c>
      <c r="P104">
        <f t="shared" si="9"/>
        <v>352</v>
      </c>
      <c r="Q104" t="str">
        <f>VLOOKUP(J104,клиенты!$A$1:$D$435,4,FALSE)</f>
        <v>Узбекистан</v>
      </c>
    </row>
    <row r="105" spans="1:17" x14ac:dyDescent="0.3">
      <c r="A105">
        <v>104</v>
      </c>
      <c r="B105" s="20">
        <v>305</v>
      </c>
      <c r="C105" s="20" t="str">
        <f>VLOOKUP(B105,товар!$A$2:$C$433,2,FALSE)</f>
        <v>Печенье</v>
      </c>
      <c r="D105" s="20" t="str">
        <f>VLOOKUP(B105,товар!$A$2:$C$433,3,FALSE)</f>
        <v>Посиделкино</v>
      </c>
      <c r="E105">
        <v>419</v>
      </c>
      <c r="F105">
        <v>4</v>
      </c>
      <c r="G105">
        <v>1676</v>
      </c>
      <c r="H105" s="26">
        <v>45171</v>
      </c>
      <c r="I105" t="s">
        <v>27</v>
      </c>
      <c r="J105" s="20">
        <v>356</v>
      </c>
      <c r="K105" s="20">
        <f t="shared" si="5"/>
        <v>283.468085106383</v>
      </c>
      <c r="L105" s="21">
        <f t="shared" si="6"/>
        <v>0.47812054342115129</v>
      </c>
      <c r="M105" s="20">
        <f t="shared" si="7"/>
        <v>321.63636363636363</v>
      </c>
      <c r="N105" s="21">
        <f t="shared" si="8"/>
        <v>0.30271339739966097</v>
      </c>
      <c r="O105" s="26">
        <f>VLOOKUP(J105,клиенты!$A$1:$H$435,8,FALSE)</f>
        <v>44570</v>
      </c>
      <c r="P105">
        <f t="shared" si="9"/>
        <v>601</v>
      </c>
      <c r="Q105" t="str">
        <f>VLOOKUP(J105,клиенты!$A$1:$D$435,4,FALSE)</f>
        <v>Таджикистан</v>
      </c>
    </row>
    <row r="106" spans="1:17" x14ac:dyDescent="0.3">
      <c r="A106">
        <v>105</v>
      </c>
      <c r="B106" s="20">
        <v>37</v>
      </c>
      <c r="C106" s="20" t="str">
        <f>VLOOKUP(B106,товар!$A$2:$C$433,2,FALSE)</f>
        <v>Соль</v>
      </c>
      <c r="D106" s="20" t="str">
        <f>VLOOKUP(B106,товар!$A$2:$C$433,3,FALSE)</f>
        <v>Илецкая</v>
      </c>
      <c r="E106">
        <v>478</v>
      </c>
      <c r="F106">
        <v>4</v>
      </c>
      <c r="G106">
        <v>1912</v>
      </c>
      <c r="H106" s="26">
        <v>45259</v>
      </c>
      <c r="I106" t="s">
        <v>12</v>
      </c>
      <c r="J106" s="20">
        <v>166</v>
      </c>
      <c r="K106" s="20">
        <f t="shared" si="5"/>
        <v>264.8679245283019</v>
      </c>
      <c r="L106" s="21">
        <f t="shared" si="6"/>
        <v>0.80467303034620308</v>
      </c>
      <c r="M106" s="20">
        <f t="shared" si="7"/>
        <v>238.16666666666666</v>
      </c>
      <c r="N106" s="21">
        <f t="shared" si="8"/>
        <v>1.0069979006298113</v>
      </c>
      <c r="O106" s="26">
        <f>VLOOKUP(J106,клиенты!$A$1:$H$435,8,FALSE)</f>
        <v>44796</v>
      </c>
      <c r="P106">
        <f t="shared" si="9"/>
        <v>463</v>
      </c>
      <c r="Q106" t="str">
        <f>VLOOKUP(J106,клиенты!$A$1:$D$435,4,FALSE)</f>
        <v>Узбекистан</v>
      </c>
    </row>
    <row r="107" spans="1:17" x14ac:dyDescent="0.3">
      <c r="A107">
        <v>106</v>
      </c>
      <c r="B107" s="20">
        <v>242</v>
      </c>
      <c r="C107" s="20" t="str">
        <f>VLOOKUP(B107,товар!$A$2:$C$433,2,FALSE)</f>
        <v>Овощи</v>
      </c>
      <c r="D107" s="20" t="str">
        <f>VLOOKUP(B107,товар!$A$2:$C$433,3,FALSE)</f>
        <v>Овощной ряд</v>
      </c>
      <c r="E107">
        <v>333</v>
      </c>
      <c r="F107">
        <v>3</v>
      </c>
      <c r="G107">
        <v>999</v>
      </c>
      <c r="H107" s="26">
        <v>45287</v>
      </c>
      <c r="I107" t="s">
        <v>10</v>
      </c>
      <c r="J107" s="20">
        <v>162</v>
      </c>
      <c r="K107" s="20">
        <f t="shared" si="5"/>
        <v>250.48780487804879</v>
      </c>
      <c r="L107" s="21">
        <f t="shared" si="6"/>
        <v>0.32940603700097371</v>
      </c>
      <c r="M107" s="20">
        <f t="shared" si="7"/>
        <v>303.8235294117647</v>
      </c>
      <c r="N107" s="21">
        <f t="shared" si="8"/>
        <v>9.603097773475322E-2</v>
      </c>
      <c r="O107" s="26">
        <f>VLOOKUP(J107,клиенты!$A$1:$H$435,8,FALSE)</f>
        <v>44639</v>
      </c>
      <c r="P107">
        <f t="shared" si="9"/>
        <v>648</v>
      </c>
      <c r="Q107" t="str">
        <f>VLOOKUP(J107,клиенты!$A$1:$D$435,4,FALSE)</f>
        <v>Таджикистан</v>
      </c>
    </row>
    <row r="108" spans="1:17" x14ac:dyDescent="0.3">
      <c r="A108">
        <v>107</v>
      </c>
      <c r="B108" s="20">
        <v>332</v>
      </c>
      <c r="C108" s="20" t="str">
        <f>VLOOKUP(B108,товар!$A$2:$C$433,2,FALSE)</f>
        <v>Чай</v>
      </c>
      <c r="D108" s="20" t="str">
        <f>VLOOKUP(B108,товар!$A$2:$C$433,3,FALSE)</f>
        <v>Тесс</v>
      </c>
      <c r="E108">
        <v>327</v>
      </c>
      <c r="F108">
        <v>2</v>
      </c>
      <c r="G108">
        <v>654</v>
      </c>
      <c r="H108" s="26">
        <v>45095</v>
      </c>
      <c r="I108" t="s">
        <v>19</v>
      </c>
      <c r="J108" s="20">
        <v>459</v>
      </c>
      <c r="K108" s="20">
        <f t="shared" si="5"/>
        <v>271.18181818181819</v>
      </c>
      <c r="L108" s="21">
        <f t="shared" si="6"/>
        <v>0.20583305397251084</v>
      </c>
      <c r="M108" s="20">
        <f t="shared" si="7"/>
        <v>281.75</v>
      </c>
      <c r="N108" s="21">
        <f t="shared" si="8"/>
        <v>0.16060337178349604</v>
      </c>
      <c r="O108" s="26">
        <f>VLOOKUP(J108,клиенты!$A$1:$H$435,8,FALSE)</f>
        <v>44743</v>
      </c>
      <c r="P108">
        <f t="shared" si="9"/>
        <v>352</v>
      </c>
      <c r="Q108" t="str">
        <f>VLOOKUP(J108,клиенты!$A$1:$D$435,4,FALSE)</f>
        <v>Казахстан</v>
      </c>
    </row>
    <row r="109" spans="1:17" x14ac:dyDescent="0.3">
      <c r="A109">
        <v>108</v>
      </c>
      <c r="B109" s="20">
        <v>452</v>
      </c>
      <c r="C109" s="20" t="str">
        <f>VLOOKUP(B109,товар!$A$2:$C$433,2,FALSE)</f>
        <v>Фрукты</v>
      </c>
      <c r="D109" s="20" t="str">
        <f>VLOOKUP(B109,товар!$A$2:$C$433,3,FALSE)</f>
        <v>Экзотик</v>
      </c>
      <c r="E109">
        <v>89</v>
      </c>
      <c r="F109">
        <v>3</v>
      </c>
      <c r="G109">
        <v>267</v>
      </c>
      <c r="H109" s="26">
        <v>45033</v>
      </c>
      <c r="I109" t="s">
        <v>22</v>
      </c>
      <c r="J109" s="20">
        <v>211</v>
      </c>
      <c r="K109" s="20">
        <f t="shared" si="5"/>
        <v>274.16279069767444</v>
      </c>
      <c r="L109" s="21">
        <f t="shared" si="6"/>
        <v>-0.67537534990245152</v>
      </c>
      <c r="M109" s="20">
        <f t="shared" si="7"/>
        <v>253.6875</v>
      </c>
      <c r="N109" s="21">
        <f t="shared" si="8"/>
        <v>-0.64917467356491754</v>
      </c>
      <c r="O109" s="26">
        <f>VLOOKUP(J109,клиенты!$A$1:$H$435,8,FALSE)</f>
        <v>44621</v>
      </c>
      <c r="P109">
        <f t="shared" si="9"/>
        <v>412</v>
      </c>
      <c r="Q109" t="str">
        <f>VLOOKUP(J109,клиенты!$A$1:$D$435,4,FALSE)</f>
        <v>Украина</v>
      </c>
    </row>
    <row r="110" spans="1:17" x14ac:dyDescent="0.3">
      <c r="A110">
        <v>109</v>
      </c>
      <c r="B110" s="20">
        <v>452</v>
      </c>
      <c r="C110" s="20" t="str">
        <f>VLOOKUP(B110,товар!$A$2:$C$433,2,FALSE)</f>
        <v>Фрукты</v>
      </c>
      <c r="D110" s="20" t="str">
        <f>VLOOKUP(B110,товар!$A$2:$C$433,3,FALSE)</f>
        <v>Экзотик</v>
      </c>
      <c r="E110">
        <v>78</v>
      </c>
      <c r="F110">
        <v>3</v>
      </c>
      <c r="G110">
        <v>234</v>
      </c>
      <c r="H110" s="26">
        <v>45285</v>
      </c>
      <c r="I110" t="s">
        <v>10</v>
      </c>
      <c r="J110" s="20">
        <v>132</v>
      </c>
      <c r="K110" s="20">
        <f t="shared" si="5"/>
        <v>274.16279069767444</v>
      </c>
      <c r="L110" s="21">
        <f t="shared" si="6"/>
        <v>-0.71549749766731696</v>
      </c>
      <c r="M110" s="20">
        <f t="shared" si="7"/>
        <v>253.6875</v>
      </c>
      <c r="N110" s="21">
        <f t="shared" si="8"/>
        <v>-0.69253510716925348</v>
      </c>
      <c r="O110" s="26">
        <f>VLOOKUP(J110,клиенты!$A$1:$H$435,8,FALSE)</f>
        <v>44601</v>
      </c>
      <c r="P110">
        <f t="shared" si="9"/>
        <v>684</v>
      </c>
      <c r="Q110" t="str">
        <f>VLOOKUP(J110,клиенты!$A$1:$D$435,4,FALSE)</f>
        <v>Украина</v>
      </c>
    </row>
    <row r="111" spans="1:17" x14ac:dyDescent="0.3">
      <c r="A111">
        <v>110</v>
      </c>
      <c r="B111" s="20">
        <v>132</v>
      </c>
      <c r="C111" s="20" t="str">
        <f>VLOOKUP(B111,товар!$A$2:$C$433,2,FALSE)</f>
        <v>Рыба</v>
      </c>
      <c r="D111" s="20" t="str">
        <f>VLOOKUP(B111,товар!$A$2:$C$433,3,FALSE)</f>
        <v>Меридиан</v>
      </c>
      <c r="E111">
        <v>278</v>
      </c>
      <c r="F111">
        <v>3</v>
      </c>
      <c r="G111">
        <v>834</v>
      </c>
      <c r="H111" s="26">
        <v>45013</v>
      </c>
      <c r="I111" t="s">
        <v>11</v>
      </c>
      <c r="J111" s="20">
        <v>236</v>
      </c>
      <c r="K111" s="20">
        <f t="shared" si="5"/>
        <v>258.5128205128205</v>
      </c>
      <c r="L111" s="21">
        <f t="shared" si="6"/>
        <v>7.5381868676849928E-2</v>
      </c>
      <c r="M111" s="20">
        <f t="shared" si="7"/>
        <v>260.64705882352939</v>
      </c>
      <c r="N111" s="21">
        <f t="shared" si="8"/>
        <v>6.6576393590611627E-2</v>
      </c>
      <c r="O111" s="26">
        <f>VLOOKUP(J111,клиенты!$A$1:$H$435,8,FALSE)</f>
        <v>44820</v>
      </c>
      <c r="P111">
        <f t="shared" si="9"/>
        <v>193</v>
      </c>
      <c r="Q111" t="str">
        <f>VLOOKUP(J111,клиенты!$A$1:$D$435,4,FALSE)</f>
        <v>Узбекистан</v>
      </c>
    </row>
    <row r="112" spans="1:17" x14ac:dyDescent="0.3">
      <c r="A112">
        <v>111</v>
      </c>
      <c r="B112" s="20">
        <v>457</v>
      </c>
      <c r="C112" s="20" t="str">
        <f>VLOOKUP(B112,товар!$A$2:$C$433,2,FALSE)</f>
        <v>Сок</v>
      </c>
      <c r="D112" s="20" t="str">
        <f>VLOOKUP(B112,товар!$A$2:$C$433,3,FALSE)</f>
        <v>Rich</v>
      </c>
      <c r="E112">
        <v>211</v>
      </c>
      <c r="F112">
        <v>4</v>
      </c>
      <c r="G112">
        <v>844</v>
      </c>
      <c r="H112" s="26">
        <v>45039</v>
      </c>
      <c r="I112" t="s">
        <v>17</v>
      </c>
      <c r="J112" s="20">
        <v>333</v>
      </c>
      <c r="K112" s="20">
        <f t="shared" si="5"/>
        <v>268.60344827586209</v>
      </c>
      <c r="L112" s="21">
        <f t="shared" si="6"/>
        <v>-0.21445535656974135</v>
      </c>
      <c r="M112" s="20">
        <f t="shared" si="7"/>
        <v>272.25</v>
      </c>
      <c r="N112" s="21">
        <f t="shared" si="8"/>
        <v>-0.22497704315886136</v>
      </c>
      <c r="O112" s="26">
        <f>VLOOKUP(J112,клиенты!$A$1:$H$435,8,FALSE)</f>
        <v>44857</v>
      </c>
      <c r="P112">
        <f t="shared" si="9"/>
        <v>182</v>
      </c>
      <c r="Q112" t="str">
        <f>VLOOKUP(J112,клиенты!$A$1:$D$435,4,FALSE)</f>
        <v>Россия</v>
      </c>
    </row>
    <row r="113" spans="1:17" x14ac:dyDescent="0.3">
      <c r="A113">
        <v>112</v>
      </c>
      <c r="B113" s="20">
        <v>250</v>
      </c>
      <c r="C113" s="20" t="str">
        <f>VLOOKUP(B113,товар!$A$2:$C$433,2,FALSE)</f>
        <v>Фрукты</v>
      </c>
      <c r="D113" s="20" t="str">
        <f>VLOOKUP(B113,товар!$A$2:$C$433,3,FALSE)</f>
        <v>Фрукты-Ягоды</v>
      </c>
      <c r="E113">
        <v>97</v>
      </c>
      <c r="F113">
        <v>5</v>
      </c>
      <c r="G113">
        <v>485</v>
      </c>
      <c r="H113" s="26">
        <v>45214</v>
      </c>
      <c r="I113" t="s">
        <v>27</v>
      </c>
      <c r="J113" s="20">
        <v>298</v>
      </c>
      <c r="K113" s="20">
        <f t="shared" si="5"/>
        <v>274.16279069767444</v>
      </c>
      <c r="L113" s="21">
        <f t="shared" si="6"/>
        <v>-0.64619560607345838</v>
      </c>
      <c r="M113" s="20">
        <f t="shared" si="7"/>
        <v>280.66666666666669</v>
      </c>
      <c r="N113" s="21">
        <f t="shared" si="8"/>
        <v>-0.654394299287411</v>
      </c>
      <c r="O113" s="26">
        <f>VLOOKUP(J113,клиенты!$A$1:$H$435,8,FALSE)</f>
        <v>44821</v>
      </c>
      <c r="P113">
        <f t="shared" si="9"/>
        <v>393</v>
      </c>
      <c r="Q113" t="str">
        <f>VLOOKUP(J113,клиенты!$A$1:$D$435,4,FALSE)</f>
        <v>Украина</v>
      </c>
    </row>
    <row r="114" spans="1:17" x14ac:dyDescent="0.3">
      <c r="A114">
        <v>113</v>
      </c>
      <c r="B114" s="20">
        <v>195</v>
      </c>
      <c r="C114" s="20" t="str">
        <f>VLOOKUP(B114,товар!$A$2:$C$433,2,FALSE)</f>
        <v>Хлеб</v>
      </c>
      <c r="D114" s="20" t="str">
        <f>VLOOKUP(B114,товар!$A$2:$C$433,3,FALSE)</f>
        <v>Каравай</v>
      </c>
      <c r="E114">
        <v>240</v>
      </c>
      <c r="F114">
        <v>2</v>
      </c>
      <c r="G114">
        <v>480</v>
      </c>
      <c r="H114" s="26">
        <v>45277</v>
      </c>
      <c r="I114" t="s">
        <v>14</v>
      </c>
      <c r="J114" s="20">
        <v>273</v>
      </c>
      <c r="K114" s="20">
        <f t="shared" si="5"/>
        <v>300.31818181818181</v>
      </c>
      <c r="L114" s="21">
        <f t="shared" si="6"/>
        <v>-0.20084758589374907</v>
      </c>
      <c r="M114" s="20">
        <f t="shared" si="7"/>
        <v>331.16666666666669</v>
      </c>
      <c r="N114" s="21">
        <f t="shared" si="8"/>
        <v>-0.27528938097634625</v>
      </c>
      <c r="O114" s="26">
        <f>VLOOKUP(J114,клиенты!$A$1:$H$435,8,FALSE)</f>
        <v>44599</v>
      </c>
      <c r="P114">
        <f t="shared" si="9"/>
        <v>678</v>
      </c>
      <c r="Q114" t="str">
        <f>VLOOKUP(J114,клиенты!$A$1:$D$435,4,FALSE)</f>
        <v>Узбекистан</v>
      </c>
    </row>
    <row r="115" spans="1:17" x14ac:dyDescent="0.3">
      <c r="A115">
        <v>114</v>
      </c>
      <c r="B115" s="20">
        <v>186</v>
      </c>
      <c r="C115" s="20" t="str">
        <f>VLOOKUP(B115,товар!$A$2:$C$433,2,FALSE)</f>
        <v>Сыр</v>
      </c>
      <c r="D115" s="20" t="str">
        <f>VLOOKUP(B115,товар!$A$2:$C$433,3,FALSE)</f>
        <v>President</v>
      </c>
      <c r="E115">
        <v>244</v>
      </c>
      <c r="F115">
        <v>1</v>
      </c>
      <c r="G115">
        <v>244</v>
      </c>
      <c r="H115" s="26">
        <v>45176</v>
      </c>
      <c r="I115" t="s">
        <v>17</v>
      </c>
      <c r="J115" s="20">
        <v>321</v>
      </c>
      <c r="K115" s="20">
        <f t="shared" si="5"/>
        <v>262.63492063492066</v>
      </c>
      <c r="L115" s="21">
        <f t="shared" si="6"/>
        <v>-7.0953704822918073E-2</v>
      </c>
      <c r="M115" s="20">
        <f t="shared" si="7"/>
        <v>238.72222222222223</v>
      </c>
      <c r="N115" s="21">
        <f t="shared" si="8"/>
        <v>2.2108447754247029E-2</v>
      </c>
      <c r="O115" s="26">
        <f>VLOOKUP(J115,клиенты!$A$1:$H$435,8,FALSE)</f>
        <v>44756</v>
      </c>
      <c r="P115">
        <f t="shared" si="9"/>
        <v>420</v>
      </c>
      <c r="Q115" t="str">
        <f>VLOOKUP(J115,клиенты!$A$1:$D$435,4,FALSE)</f>
        <v>Таджикистан</v>
      </c>
    </row>
    <row r="116" spans="1:17" x14ac:dyDescent="0.3">
      <c r="A116">
        <v>115</v>
      </c>
      <c r="B116" s="20">
        <v>490</v>
      </c>
      <c r="C116" s="20" t="str">
        <f>VLOOKUP(B116,товар!$A$2:$C$433,2,FALSE)</f>
        <v>Сыр</v>
      </c>
      <c r="D116" s="20" t="str">
        <f>VLOOKUP(B116,товар!$A$2:$C$433,3,FALSE)</f>
        <v>Сырная долина</v>
      </c>
      <c r="E116">
        <v>219</v>
      </c>
      <c r="F116">
        <v>1</v>
      </c>
      <c r="G116">
        <v>219</v>
      </c>
      <c r="H116" s="26">
        <v>44948</v>
      </c>
      <c r="I116" t="s">
        <v>20</v>
      </c>
      <c r="J116" s="20">
        <v>119</v>
      </c>
      <c r="K116" s="20">
        <f t="shared" si="5"/>
        <v>262.63492063492066</v>
      </c>
      <c r="L116" s="21">
        <f t="shared" si="6"/>
        <v>-0.16614287441073383</v>
      </c>
      <c r="M116" s="20">
        <f t="shared" si="7"/>
        <v>271</v>
      </c>
      <c r="N116" s="21">
        <f t="shared" si="8"/>
        <v>-0.19188191881918815</v>
      </c>
      <c r="O116" s="26">
        <f>VLOOKUP(J116,клиенты!$A$1:$H$435,8,FALSE)</f>
        <v>44690</v>
      </c>
      <c r="P116">
        <f t="shared" si="9"/>
        <v>258</v>
      </c>
      <c r="Q116" t="str">
        <f>VLOOKUP(J116,клиенты!$A$1:$D$435,4,FALSE)</f>
        <v>Казахстан</v>
      </c>
    </row>
    <row r="117" spans="1:17" x14ac:dyDescent="0.3">
      <c r="A117">
        <v>116</v>
      </c>
      <c r="B117" s="20">
        <v>72</v>
      </c>
      <c r="C117" s="20" t="str">
        <f>VLOOKUP(B117,товар!$A$2:$C$433,2,FALSE)</f>
        <v>Конфеты</v>
      </c>
      <c r="D117" s="20" t="str">
        <f>VLOOKUP(B117,товар!$A$2:$C$433,3,FALSE)</f>
        <v>Бабаевский</v>
      </c>
      <c r="E117">
        <v>162</v>
      </c>
      <c r="F117">
        <v>1</v>
      </c>
      <c r="G117">
        <v>162</v>
      </c>
      <c r="H117" s="26">
        <v>44959</v>
      </c>
      <c r="I117" t="s">
        <v>17</v>
      </c>
      <c r="J117" s="20">
        <v>472</v>
      </c>
      <c r="K117" s="20">
        <f t="shared" si="5"/>
        <v>267.85483870967744</v>
      </c>
      <c r="L117" s="21">
        <f t="shared" si="6"/>
        <v>-0.39519479737460106</v>
      </c>
      <c r="M117" s="20">
        <f t="shared" si="7"/>
        <v>250.25925925925927</v>
      </c>
      <c r="N117" s="21">
        <f t="shared" si="8"/>
        <v>-0.352671303833062</v>
      </c>
      <c r="O117" s="26">
        <f>VLOOKUP(J117,клиенты!$A$1:$H$435,8,FALSE)</f>
        <v>44901</v>
      </c>
      <c r="P117">
        <f t="shared" si="9"/>
        <v>58</v>
      </c>
      <c r="Q117" t="str">
        <f>VLOOKUP(J117,клиенты!$A$1:$D$435,4,FALSE)</f>
        <v>Украина</v>
      </c>
    </row>
    <row r="118" spans="1:17" x14ac:dyDescent="0.3">
      <c r="A118">
        <v>117</v>
      </c>
      <c r="B118" s="20">
        <v>430</v>
      </c>
      <c r="C118" s="20" t="str">
        <f>VLOOKUP(B118,товар!$A$2:$C$433,2,FALSE)</f>
        <v>Чай</v>
      </c>
      <c r="D118" s="20" t="str">
        <f>VLOOKUP(B118,товар!$A$2:$C$433,3,FALSE)</f>
        <v>Ахмад</v>
      </c>
      <c r="E118">
        <v>119</v>
      </c>
      <c r="F118">
        <v>3</v>
      </c>
      <c r="G118">
        <v>357</v>
      </c>
      <c r="H118" s="26">
        <v>45241</v>
      </c>
      <c r="I118" t="s">
        <v>24</v>
      </c>
      <c r="J118" s="20">
        <v>396</v>
      </c>
      <c r="K118" s="20">
        <f t="shared" si="5"/>
        <v>271.18181818181819</v>
      </c>
      <c r="L118" s="21">
        <f t="shared" si="6"/>
        <v>-0.56118002011397916</v>
      </c>
      <c r="M118" s="20">
        <f t="shared" si="7"/>
        <v>243.3</v>
      </c>
      <c r="N118" s="21">
        <f t="shared" si="8"/>
        <v>-0.5108919030004111</v>
      </c>
      <c r="O118" s="26">
        <f>VLOOKUP(J118,клиенты!$A$1:$H$435,8,FALSE)</f>
        <v>44871</v>
      </c>
      <c r="P118">
        <f t="shared" si="9"/>
        <v>370</v>
      </c>
      <c r="Q118" t="str">
        <f>VLOOKUP(J118,клиенты!$A$1:$D$435,4,FALSE)</f>
        <v>Украина</v>
      </c>
    </row>
    <row r="119" spans="1:17" x14ac:dyDescent="0.3">
      <c r="A119">
        <v>118</v>
      </c>
      <c r="B119" s="20">
        <v>223</v>
      </c>
      <c r="C119" s="20" t="str">
        <f>VLOOKUP(B119,товар!$A$2:$C$433,2,FALSE)</f>
        <v>Чай</v>
      </c>
      <c r="D119" s="20" t="str">
        <f>VLOOKUP(B119,товар!$A$2:$C$433,3,FALSE)</f>
        <v>Greenfield</v>
      </c>
      <c r="E119">
        <v>174</v>
      </c>
      <c r="F119">
        <v>2</v>
      </c>
      <c r="G119">
        <v>348</v>
      </c>
      <c r="H119" s="26">
        <v>45338</v>
      </c>
      <c r="I119" t="s">
        <v>14</v>
      </c>
      <c r="J119" s="20">
        <v>269</v>
      </c>
      <c r="K119" s="20">
        <f t="shared" si="5"/>
        <v>271.18181818181819</v>
      </c>
      <c r="L119" s="21">
        <f t="shared" si="6"/>
        <v>-0.35836406302380153</v>
      </c>
      <c r="M119" s="20">
        <f t="shared" si="7"/>
        <v>291.45454545454544</v>
      </c>
      <c r="N119" s="21">
        <f t="shared" si="8"/>
        <v>-0.40299438552713662</v>
      </c>
      <c r="O119" s="26">
        <f>VLOOKUP(J119,клиенты!$A$1:$H$435,8,FALSE)</f>
        <v>44720</v>
      </c>
      <c r="P119">
        <f t="shared" si="9"/>
        <v>618</v>
      </c>
      <c r="Q119" t="str">
        <f>VLOOKUP(J119,клиенты!$A$1:$D$435,4,FALSE)</f>
        <v>не определено</v>
      </c>
    </row>
    <row r="120" spans="1:17" x14ac:dyDescent="0.3">
      <c r="A120">
        <v>119</v>
      </c>
      <c r="B120" s="20">
        <v>164</v>
      </c>
      <c r="C120" s="20" t="str">
        <f>VLOOKUP(B120,товар!$A$2:$C$433,2,FALSE)</f>
        <v>Молоко</v>
      </c>
      <c r="D120" s="20" t="str">
        <f>VLOOKUP(B120,товар!$A$2:$C$433,3,FALSE)</f>
        <v>Беллакт</v>
      </c>
      <c r="E120">
        <v>229</v>
      </c>
      <c r="F120">
        <v>3</v>
      </c>
      <c r="G120">
        <v>687</v>
      </c>
      <c r="H120" s="26">
        <v>45343</v>
      </c>
      <c r="I120" t="s">
        <v>22</v>
      </c>
      <c r="J120" s="20">
        <v>16</v>
      </c>
      <c r="K120" s="20">
        <f t="shared" si="5"/>
        <v>294.95238095238096</v>
      </c>
      <c r="L120" s="21">
        <f t="shared" si="6"/>
        <v>-0.22360348724572165</v>
      </c>
      <c r="M120" s="20">
        <f t="shared" si="7"/>
        <v>322.54545454545456</v>
      </c>
      <c r="N120" s="21">
        <f t="shared" si="8"/>
        <v>-0.29002254791431792</v>
      </c>
      <c r="O120" s="26">
        <f>VLOOKUP(J120,клиенты!$A$1:$H$435,8,FALSE)</f>
        <v>44713</v>
      </c>
      <c r="P120">
        <f t="shared" si="9"/>
        <v>630</v>
      </c>
      <c r="Q120" t="str">
        <f>VLOOKUP(J120,клиенты!$A$1:$D$435,4,FALSE)</f>
        <v>Украина</v>
      </c>
    </row>
    <row r="121" spans="1:17" x14ac:dyDescent="0.3">
      <c r="A121">
        <v>120</v>
      </c>
      <c r="B121" s="20">
        <v>223</v>
      </c>
      <c r="C121" s="20" t="str">
        <f>VLOOKUP(B121,товар!$A$2:$C$433,2,FALSE)</f>
        <v>Чай</v>
      </c>
      <c r="D121" s="20" t="str">
        <f>VLOOKUP(B121,товар!$A$2:$C$433,3,FALSE)</f>
        <v>Greenfield</v>
      </c>
      <c r="E121">
        <v>411</v>
      </c>
      <c r="F121">
        <v>5</v>
      </c>
      <c r="G121">
        <v>2055</v>
      </c>
      <c r="H121" s="26">
        <v>45244</v>
      </c>
      <c r="I121" t="s">
        <v>23</v>
      </c>
      <c r="J121" s="20">
        <v>281</v>
      </c>
      <c r="K121" s="20">
        <f t="shared" si="5"/>
        <v>271.18181818181819</v>
      </c>
      <c r="L121" s="21">
        <f t="shared" si="6"/>
        <v>0.51558833389205505</v>
      </c>
      <c r="M121" s="20">
        <f t="shared" si="7"/>
        <v>291.45454545454544</v>
      </c>
      <c r="N121" s="21">
        <f t="shared" si="8"/>
        <v>0.41016843418590154</v>
      </c>
      <c r="O121" s="26">
        <f>VLOOKUP(J121,клиенты!$A$1:$H$435,8,FALSE)</f>
        <v>44711</v>
      </c>
      <c r="P121">
        <f t="shared" si="9"/>
        <v>533</v>
      </c>
      <c r="Q121" t="str">
        <f>VLOOKUP(J121,клиенты!$A$1:$D$435,4,FALSE)</f>
        <v>Узбекистан</v>
      </c>
    </row>
    <row r="122" spans="1:17" x14ac:dyDescent="0.3">
      <c r="A122">
        <v>121</v>
      </c>
      <c r="B122" s="20">
        <v>244</v>
      </c>
      <c r="C122" s="20" t="str">
        <f>VLOOKUP(B122,товар!$A$2:$C$433,2,FALSE)</f>
        <v>Мясо</v>
      </c>
      <c r="D122" s="20" t="str">
        <f>VLOOKUP(B122,товар!$A$2:$C$433,3,FALSE)</f>
        <v>Сава</v>
      </c>
      <c r="E122">
        <v>245</v>
      </c>
      <c r="F122">
        <v>4</v>
      </c>
      <c r="G122">
        <v>980</v>
      </c>
      <c r="H122" s="26">
        <v>44960</v>
      </c>
      <c r="I122" t="s">
        <v>25</v>
      </c>
      <c r="J122" s="20">
        <v>149</v>
      </c>
      <c r="K122" s="20">
        <f t="shared" si="5"/>
        <v>271.74545454545455</v>
      </c>
      <c r="L122" s="21">
        <f t="shared" si="6"/>
        <v>-9.8420982202595986E-2</v>
      </c>
      <c r="M122" s="20">
        <f t="shared" si="7"/>
        <v>212.8125</v>
      </c>
      <c r="N122" s="21">
        <f t="shared" si="8"/>
        <v>0.15124816446402356</v>
      </c>
      <c r="O122" s="26">
        <f>VLOOKUP(J122,клиенты!$A$1:$H$435,8,FALSE)</f>
        <v>44882</v>
      </c>
      <c r="P122">
        <f t="shared" si="9"/>
        <v>78</v>
      </c>
      <c r="Q122" t="str">
        <f>VLOOKUP(J122,клиенты!$A$1:$D$435,4,FALSE)</f>
        <v>Таджикистан</v>
      </c>
    </row>
    <row r="123" spans="1:17" x14ac:dyDescent="0.3">
      <c r="A123">
        <v>122</v>
      </c>
      <c r="B123" s="20">
        <v>393</v>
      </c>
      <c r="C123" s="20" t="str">
        <f>VLOOKUP(B123,товар!$A$2:$C$433,2,FALSE)</f>
        <v>Рыба</v>
      </c>
      <c r="D123" s="20" t="str">
        <f>VLOOKUP(B123,товар!$A$2:$C$433,3,FALSE)</f>
        <v>Русское море</v>
      </c>
      <c r="E123">
        <v>113</v>
      </c>
      <c r="F123">
        <v>5</v>
      </c>
      <c r="G123">
        <v>565</v>
      </c>
      <c r="H123" s="26">
        <v>45433</v>
      </c>
      <c r="I123" t="s">
        <v>19</v>
      </c>
      <c r="J123" s="20">
        <v>71</v>
      </c>
      <c r="K123" s="20">
        <f t="shared" si="5"/>
        <v>258.5128205128205</v>
      </c>
      <c r="L123" s="21">
        <f t="shared" si="6"/>
        <v>-0.56288434834358259</v>
      </c>
      <c r="M123" s="20">
        <f t="shared" si="7"/>
        <v>292.66666666666669</v>
      </c>
      <c r="N123" s="21">
        <f t="shared" si="8"/>
        <v>-0.61389521640091127</v>
      </c>
      <c r="O123" s="26">
        <f>VLOOKUP(J123,клиенты!$A$1:$H$435,8,FALSE)</f>
        <v>44762</v>
      </c>
      <c r="P123">
        <f t="shared" si="9"/>
        <v>671</v>
      </c>
      <c r="Q123" t="str">
        <f>VLOOKUP(J123,клиенты!$A$1:$D$435,4,FALSE)</f>
        <v>Украина</v>
      </c>
    </row>
    <row r="124" spans="1:17" x14ac:dyDescent="0.3">
      <c r="A124">
        <v>123</v>
      </c>
      <c r="B124" s="20">
        <v>166</v>
      </c>
      <c r="C124" s="20" t="str">
        <f>VLOOKUP(B124,товар!$A$2:$C$433,2,FALSE)</f>
        <v>Сок</v>
      </c>
      <c r="D124" s="20" t="str">
        <f>VLOOKUP(B124,товар!$A$2:$C$433,3,FALSE)</f>
        <v>Добрый</v>
      </c>
      <c r="E124">
        <v>73</v>
      </c>
      <c r="F124">
        <v>4</v>
      </c>
      <c r="G124">
        <v>292</v>
      </c>
      <c r="H124" s="26">
        <v>45316</v>
      </c>
      <c r="I124" t="s">
        <v>24</v>
      </c>
      <c r="J124" s="20">
        <v>126</v>
      </c>
      <c r="K124" s="20">
        <f t="shared" si="5"/>
        <v>268.60344827586209</v>
      </c>
      <c r="L124" s="21">
        <f t="shared" si="6"/>
        <v>-0.72822389113550301</v>
      </c>
      <c r="M124" s="20">
        <f t="shared" si="7"/>
        <v>242.81818181818181</v>
      </c>
      <c r="N124" s="21">
        <f t="shared" si="8"/>
        <v>-0.69936353425683262</v>
      </c>
      <c r="O124" s="26">
        <f>VLOOKUP(J124,клиенты!$A$1:$H$435,8,FALSE)</f>
        <v>44822</v>
      </c>
      <c r="P124">
        <f t="shared" si="9"/>
        <v>494</v>
      </c>
      <c r="Q124" t="str">
        <f>VLOOKUP(J124,клиенты!$A$1:$D$435,4,FALSE)</f>
        <v>Узбекистан</v>
      </c>
    </row>
    <row r="125" spans="1:17" x14ac:dyDescent="0.3">
      <c r="A125">
        <v>124</v>
      </c>
      <c r="B125" s="20">
        <v>249</v>
      </c>
      <c r="C125" s="20" t="str">
        <f>VLOOKUP(B125,товар!$A$2:$C$433,2,FALSE)</f>
        <v>Чай</v>
      </c>
      <c r="D125" s="20" t="str">
        <f>VLOOKUP(B125,товар!$A$2:$C$433,3,FALSE)</f>
        <v>Lipton</v>
      </c>
      <c r="E125">
        <v>368</v>
      </c>
      <c r="F125">
        <v>2</v>
      </c>
      <c r="G125">
        <v>736</v>
      </c>
      <c r="H125" s="26">
        <v>45313</v>
      </c>
      <c r="I125" t="s">
        <v>22</v>
      </c>
      <c r="J125" s="20">
        <v>380</v>
      </c>
      <c r="K125" s="20">
        <f t="shared" si="5"/>
        <v>271.18181818181819</v>
      </c>
      <c r="L125" s="21">
        <f t="shared" si="6"/>
        <v>0.35702313107609784</v>
      </c>
      <c r="M125" s="20">
        <f t="shared" si="7"/>
        <v>260.15789473684208</v>
      </c>
      <c r="N125" s="21">
        <f t="shared" si="8"/>
        <v>0.41452559174590342</v>
      </c>
      <c r="O125" s="26">
        <f>VLOOKUP(J125,клиенты!$A$1:$H$435,8,FALSE)</f>
        <v>44563</v>
      </c>
      <c r="P125">
        <f t="shared" si="9"/>
        <v>750</v>
      </c>
      <c r="Q125" t="str">
        <f>VLOOKUP(J125,клиенты!$A$1:$D$435,4,FALSE)</f>
        <v>Казахстан</v>
      </c>
    </row>
    <row r="126" spans="1:17" x14ac:dyDescent="0.3">
      <c r="A126">
        <v>125</v>
      </c>
      <c r="B126" s="20">
        <v>83</v>
      </c>
      <c r="C126" s="20" t="str">
        <f>VLOOKUP(B126,товар!$A$2:$C$433,2,FALSE)</f>
        <v>Сок</v>
      </c>
      <c r="D126" s="20" t="str">
        <f>VLOOKUP(B126,товар!$A$2:$C$433,3,FALSE)</f>
        <v>Сады Придонья</v>
      </c>
      <c r="E126">
        <v>351</v>
      </c>
      <c r="F126">
        <v>1</v>
      </c>
      <c r="G126">
        <v>351</v>
      </c>
      <c r="H126" s="26">
        <v>45361</v>
      </c>
      <c r="I126" t="s">
        <v>15</v>
      </c>
      <c r="J126" s="20">
        <v>11</v>
      </c>
      <c r="K126" s="20">
        <f t="shared" si="5"/>
        <v>268.60344827586209</v>
      </c>
      <c r="L126" s="21">
        <f t="shared" si="6"/>
        <v>0.30675909878682828</v>
      </c>
      <c r="M126" s="20">
        <f t="shared" si="7"/>
        <v>254.18181818181819</v>
      </c>
      <c r="N126" s="21">
        <f t="shared" si="8"/>
        <v>0.38090128755364794</v>
      </c>
      <c r="O126" s="26">
        <f>VLOOKUP(J126,клиенты!$A$1:$H$435,8,FALSE)</f>
        <v>44690</v>
      </c>
      <c r="P126">
        <f t="shared" si="9"/>
        <v>671</v>
      </c>
      <c r="Q126" t="str">
        <f>VLOOKUP(J126,клиенты!$A$1:$D$435,4,FALSE)</f>
        <v>Таджикистан</v>
      </c>
    </row>
    <row r="127" spans="1:17" x14ac:dyDescent="0.3">
      <c r="A127">
        <v>126</v>
      </c>
      <c r="B127" s="20">
        <v>242</v>
      </c>
      <c r="C127" s="20" t="str">
        <f>VLOOKUP(B127,товар!$A$2:$C$433,2,FALSE)</f>
        <v>Овощи</v>
      </c>
      <c r="D127" s="20" t="str">
        <f>VLOOKUP(B127,товар!$A$2:$C$433,3,FALSE)</f>
        <v>Овощной ряд</v>
      </c>
      <c r="E127">
        <v>221</v>
      </c>
      <c r="F127">
        <v>5</v>
      </c>
      <c r="G127">
        <v>1105</v>
      </c>
      <c r="H127" s="26">
        <v>45025</v>
      </c>
      <c r="I127" t="s">
        <v>20</v>
      </c>
      <c r="J127" s="20">
        <v>114</v>
      </c>
      <c r="K127" s="20">
        <f t="shared" si="5"/>
        <v>250.48780487804879</v>
      </c>
      <c r="L127" s="21">
        <f t="shared" si="6"/>
        <v>-0.11772151898734184</v>
      </c>
      <c r="M127" s="20">
        <f t="shared" si="7"/>
        <v>303.8235294117647</v>
      </c>
      <c r="N127" s="21">
        <f t="shared" si="8"/>
        <v>-0.27260406582768637</v>
      </c>
      <c r="O127" s="26">
        <f>VLOOKUP(J127,клиенты!$A$1:$H$435,8,FALSE)</f>
        <v>44889</v>
      </c>
      <c r="P127">
        <f t="shared" si="9"/>
        <v>136</v>
      </c>
      <c r="Q127" t="str">
        <f>VLOOKUP(J127,клиенты!$A$1:$D$435,4,FALSE)</f>
        <v>Россия</v>
      </c>
    </row>
    <row r="128" spans="1:17" x14ac:dyDescent="0.3">
      <c r="A128">
        <v>127</v>
      </c>
      <c r="B128" s="20">
        <v>281</v>
      </c>
      <c r="C128" s="20" t="str">
        <f>VLOOKUP(B128,товар!$A$2:$C$433,2,FALSE)</f>
        <v>Чай</v>
      </c>
      <c r="D128" s="20" t="str">
        <f>VLOOKUP(B128,товар!$A$2:$C$433,3,FALSE)</f>
        <v>Lipton</v>
      </c>
      <c r="E128">
        <v>442</v>
      </c>
      <c r="F128">
        <v>5</v>
      </c>
      <c r="G128">
        <v>2210</v>
      </c>
      <c r="H128" s="26">
        <v>45379</v>
      </c>
      <c r="I128" t="s">
        <v>10</v>
      </c>
      <c r="J128" s="20">
        <v>381</v>
      </c>
      <c r="K128" s="20">
        <f t="shared" si="5"/>
        <v>271.18181818181819</v>
      </c>
      <c r="L128" s="21">
        <f t="shared" si="6"/>
        <v>0.6299027824337915</v>
      </c>
      <c r="M128" s="20">
        <f t="shared" si="7"/>
        <v>260.15789473684208</v>
      </c>
      <c r="N128" s="21">
        <f t="shared" si="8"/>
        <v>0.69896823791219931</v>
      </c>
      <c r="O128" s="26">
        <f>VLOOKUP(J128,клиенты!$A$1:$H$435,8,FALSE)</f>
        <v>44714</v>
      </c>
      <c r="P128">
        <f t="shared" si="9"/>
        <v>665</v>
      </c>
      <c r="Q128" t="str">
        <f>VLOOKUP(J128,клиенты!$A$1:$D$435,4,FALSE)</f>
        <v>Узбекистан</v>
      </c>
    </row>
    <row r="129" spans="1:17" x14ac:dyDescent="0.3">
      <c r="A129">
        <v>128</v>
      </c>
      <c r="B129" s="20">
        <v>236</v>
      </c>
      <c r="C129" s="20" t="str">
        <f>VLOOKUP(B129,товар!$A$2:$C$433,2,FALSE)</f>
        <v>Печенье</v>
      </c>
      <c r="D129" s="20" t="str">
        <f>VLOOKUP(B129,товар!$A$2:$C$433,3,FALSE)</f>
        <v>Посиделкино</v>
      </c>
      <c r="E129">
        <v>465</v>
      </c>
      <c r="F129">
        <v>1</v>
      </c>
      <c r="G129">
        <v>465</v>
      </c>
      <c r="H129" s="26">
        <v>45176</v>
      </c>
      <c r="I129" t="s">
        <v>26</v>
      </c>
      <c r="J129" s="20">
        <v>342</v>
      </c>
      <c r="K129" s="20">
        <f t="shared" si="5"/>
        <v>283.468085106383</v>
      </c>
      <c r="L129" s="21">
        <f t="shared" si="6"/>
        <v>0.64039630713803186</v>
      </c>
      <c r="M129" s="20">
        <f t="shared" si="7"/>
        <v>321.63636363636363</v>
      </c>
      <c r="N129" s="21">
        <f t="shared" si="8"/>
        <v>0.44573205200678356</v>
      </c>
      <c r="O129" s="26">
        <f>VLOOKUP(J129,клиенты!$A$1:$H$435,8,FALSE)</f>
        <v>44570</v>
      </c>
      <c r="P129">
        <f t="shared" si="9"/>
        <v>606</v>
      </c>
      <c r="Q129" t="str">
        <f>VLOOKUP(J129,клиенты!$A$1:$D$435,4,FALSE)</f>
        <v>Таджикистан</v>
      </c>
    </row>
    <row r="130" spans="1:17" x14ac:dyDescent="0.3">
      <c r="A130">
        <v>129</v>
      </c>
      <c r="B130" s="20">
        <v>379</v>
      </c>
      <c r="C130" s="20" t="str">
        <f>VLOOKUP(B130,товар!$A$2:$C$433,2,FALSE)</f>
        <v>Йогурт</v>
      </c>
      <c r="D130" s="20" t="str">
        <f>VLOOKUP(B130,товар!$A$2:$C$433,3,FALSE)</f>
        <v>Активиа</v>
      </c>
      <c r="E130">
        <v>380</v>
      </c>
      <c r="F130">
        <v>1</v>
      </c>
      <c r="G130">
        <v>380</v>
      </c>
      <c r="H130" s="26">
        <v>45260</v>
      </c>
      <c r="I130" t="s">
        <v>26</v>
      </c>
      <c r="J130" s="20">
        <v>276</v>
      </c>
      <c r="K130" s="20">
        <f t="shared" ref="K130:K193" si="10">AVERAGEIF($C$2:$C$1001,C130,$E$2:$E$1001)</f>
        <v>263.25423728813558</v>
      </c>
      <c r="L130" s="21">
        <f t="shared" ref="L130:L193" si="11">(E130/K130)-1</f>
        <v>0.44347154262168442</v>
      </c>
      <c r="M130" s="20">
        <f t="shared" ref="M130:M193" si="12">AVERAGEIFS($E$2:$E$1001,$C$2:$C$1001,C130,$D$2:$D$1001,D130)</f>
        <v>293.66666666666669</v>
      </c>
      <c r="N130" s="21">
        <f t="shared" ref="N130:N193" si="13">E130/M130-1</f>
        <v>0.29398410896708271</v>
      </c>
      <c r="O130" s="26">
        <f>VLOOKUP(J130,клиенты!$A$1:$H$435,8,FALSE)</f>
        <v>44632</v>
      </c>
      <c r="P130">
        <f t="shared" ref="P130:P193" si="14">H130-O130</f>
        <v>628</v>
      </c>
      <c r="Q130" t="str">
        <f>VLOOKUP(J130,клиенты!$A$1:$D$435,4,FALSE)</f>
        <v>Таджикистан</v>
      </c>
    </row>
    <row r="131" spans="1:17" x14ac:dyDescent="0.3">
      <c r="A131">
        <v>130</v>
      </c>
      <c r="B131" s="20">
        <v>37</v>
      </c>
      <c r="C131" s="20" t="str">
        <f>VLOOKUP(B131,товар!$A$2:$C$433,2,FALSE)</f>
        <v>Соль</v>
      </c>
      <c r="D131" s="20" t="str">
        <f>VLOOKUP(B131,товар!$A$2:$C$433,3,FALSE)</f>
        <v>Илецкая</v>
      </c>
      <c r="E131">
        <v>313</v>
      </c>
      <c r="F131">
        <v>1</v>
      </c>
      <c r="G131">
        <v>313</v>
      </c>
      <c r="H131" s="26">
        <v>45009</v>
      </c>
      <c r="I131" t="s">
        <v>16</v>
      </c>
      <c r="J131" s="20">
        <v>293</v>
      </c>
      <c r="K131" s="20">
        <f t="shared" si="10"/>
        <v>264.8679245283019</v>
      </c>
      <c r="L131" s="21">
        <f t="shared" si="11"/>
        <v>0.18172104288360158</v>
      </c>
      <c r="M131" s="20">
        <f t="shared" si="12"/>
        <v>238.16666666666666</v>
      </c>
      <c r="N131" s="21">
        <f t="shared" si="13"/>
        <v>0.31420573827851639</v>
      </c>
      <c r="O131" s="26">
        <f>VLOOKUP(J131,клиенты!$A$1:$H$435,8,FALSE)</f>
        <v>44573</v>
      </c>
      <c r="P131">
        <f t="shared" si="14"/>
        <v>436</v>
      </c>
      <c r="Q131" t="str">
        <f>VLOOKUP(J131,клиенты!$A$1:$D$435,4,FALSE)</f>
        <v>Беларусь</v>
      </c>
    </row>
    <row r="132" spans="1:17" x14ac:dyDescent="0.3">
      <c r="A132">
        <v>131</v>
      </c>
      <c r="B132" s="20">
        <v>431</v>
      </c>
      <c r="C132" s="20" t="str">
        <f>VLOOKUP(B132,товар!$A$2:$C$433,2,FALSE)</f>
        <v>Овощи</v>
      </c>
      <c r="D132" s="20" t="str">
        <f>VLOOKUP(B132,товар!$A$2:$C$433,3,FALSE)</f>
        <v>Гавриш</v>
      </c>
      <c r="E132">
        <v>141</v>
      </c>
      <c r="F132">
        <v>5</v>
      </c>
      <c r="G132">
        <v>705</v>
      </c>
      <c r="H132" s="26">
        <v>45029</v>
      </c>
      <c r="I132" t="s">
        <v>18</v>
      </c>
      <c r="J132" s="20">
        <v>386</v>
      </c>
      <c r="K132" s="20">
        <f t="shared" si="10"/>
        <v>250.48780487804879</v>
      </c>
      <c r="L132" s="21">
        <f t="shared" si="11"/>
        <v>-0.43709834469328146</v>
      </c>
      <c r="M132" s="20">
        <f t="shared" si="12"/>
        <v>247.66666666666666</v>
      </c>
      <c r="N132" s="21">
        <f t="shared" si="13"/>
        <v>-0.4306864064602961</v>
      </c>
      <c r="O132" s="26">
        <f>VLOOKUP(J132,клиенты!$A$1:$H$435,8,FALSE)</f>
        <v>44734</v>
      </c>
      <c r="P132">
        <f t="shared" si="14"/>
        <v>295</v>
      </c>
      <c r="Q132" t="str">
        <f>VLOOKUP(J132,клиенты!$A$1:$D$435,4,FALSE)</f>
        <v>Узбекистан</v>
      </c>
    </row>
    <row r="133" spans="1:17" x14ac:dyDescent="0.3">
      <c r="A133">
        <v>132</v>
      </c>
      <c r="B133" s="20">
        <v>237</v>
      </c>
      <c r="C133" s="20" t="str">
        <f>VLOOKUP(B133,товар!$A$2:$C$433,2,FALSE)</f>
        <v>Конфеты</v>
      </c>
      <c r="D133" s="20" t="str">
        <f>VLOOKUP(B133,товар!$A$2:$C$433,3,FALSE)</f>
        <v>Рот Фронт</v>
      </c>
      <c r="E133">
        <v>348</v>
      </c>
      <c r="F133">
        <v>2</v>
      </c>
      <c r="G133">
        <v>696</v>
      </c>
      <c r="H133" s="26">
        <v>45384</v>
      </c>
      <c r="I133" t="s">
        <v>9</v>
      </c>
      <c r="J133" s="20">
        <v>362</v>
      </c>
      <c r="K133" s="20">
        <f t="shared" si="10"/>
        <v>267.85483870967744</v>
      </c>
      <c r="L133" s="21">
        <f t="shared" si="11"/>
        <v>0.29921117601011615</v>
      </c>
      <c r="M133" s="20">
        <f t="shared" si="12"/>
        <v>288.23809523809524</v>
      </c>
      <c r="N133" s="21">
        <f t="shared" si="13"/>
        <v>0.20733520568313235</v>
      </c>
      <c r="O133" s="26">
        <f>VLOOKUP(J133,клиенты!$A$1:$H$435,8,FALSE)</f>
        <v>44916</v>
      </c>
      <c r="P133">
        <f t="shared" si="14"/>
        <v>468</v>
      </c>
      <c r="Q133" t="str">
        <f>VLOOKUP(J133,клиенты!$A$1:$D$435,4,FALSE)</f>
        <v>Казахстан</v>
      </c>
    </row>
    <row r="134" spans="1:17" x14ac:dyDescent="0.3">
      <c r="A134">
        <v>133</v>
      </c>
      <c r="B134" s="20">
        <v>452</v>
      </c>
      <c r="C134" s="20" t="str">
        <f>VLOOKUP(B134,товар!$A$2:$C$433,2,FALSE)</f>
        <v>Фрукты</v>
      </c>
      <c r="D134" s="20" t="str">
        <f>VLOOKUP(B134,товар!$A$2:$C$433,3,FALSE)</f>
        <v>Экзотик</v>
      </c>
      <c r="E134">
        <v>349</v>
      </c>
      <c r="F134">
        <v>1</v>
      </c>
      <c r="G134">
        <v>349</v>
      </c>
      <c r="H134" s="26">
        <v>45000</v>
      </c>
      <c r="I134" t="s">
        <v>11</v>
      </c>
      <c r="J134" s="20">
        <v>283</v>
      </c>
      <c r="K134" s="20">
        <f t="shared" si="10"/>
        <v>274.16279069767444</v>
      </c>
      <c r="L134" s="21">
        <f t="shared" si="11"/>
        <v>0.27296632453982528</v>
      </c>
      <c r="M134" s="20">
        <f t="shared" si="12"/>
        <v>253.6875</v>
      </c>
      <c r="N134" s="21">
        <f t="shared" si="13"/>
        <v>0.37570830253757093</v>
      </c>
      <c r="O134" s="26">
        <f>VLOOKUP(J134,клиенты!$A$1:$H$435,8,FALSE)</f>
        <v>44889</v>
      </c>
      <c r="P134">
        <f t="shared" si="14"/>
        <v>111</v>
      </c>
      <c r="Q134" t="str">
        <f>VLOOKUP(J134,клиенты!$A$1:$D$435,4,FALSE)</f>
        <v>Таджикистан</v>
      </c>
    </row>
    <row r="135" spans="1:17" x14ac:dyDescent="0.3">
      <c r="A135">
        <v>134</v>
      </c>
      <c r="B135" s="20">
        <v>382</v>
      </c>
      <c r="C135" s="20" t="str">
        <f>VLOOKUP(B135,товар!$A$2:$C$433,2,FALSE)</f>
        <v>Овощи</v>
      </c>
      <c r="D135" s="20" t="str">
        <f>VLOOKUP(B135,товар!$A$2:$C$433,3,FALSE)</f>
        <v>Овощной ряд</v>
      </c>
      <c r="E135">
        <v>379</v>
      </c>
      <c r="F135">
        <v>5</v>
      </c>
      <c r="G135">
        <v>1895</v>
      </c>
      <c r="H135" s="26">
        <v>45314</v>
      </c>
      <c r="I135" t="s">
        <v>16</v>
      </c>
      <c r="J135" s="20">
        <v>388</v>
      </c>
      <c r="K135" s="20">
        <f t="shared" si="10"/>
        <v>250.48780487804879</v>
      </c>
      <c r="L135" s="21">
        <f t="shared" si="11"/>
        <v>0.51304771178188902</v>
      </c>
      <c r="M135" s="20">
        <f t="shared" si="12"/>
        <v>303.8235294117647</v>
      </c>
      <c r="N135" s="21">
        <f t="shared" si="13"/>
        <v>0.24743465634075523</v>
      </c>
      <c r="O135" s="26">
        <f>VLOOKUP(J135,клиенты!$A$1:$H$435,8,FALSE)</f>
        <v>44581</v>
      </c>
      <c r="P135">
        <f t="shared" si="14"/>
        <v>733</v>
      </c>
      <c r="Q135" t="str">
        <f>VLOOKUP(J135,клиенты!$A$1:$D$435,4,FALSE)</f>
        <v>не определено</v>
      </c>
    </row>
    <row r="136" spans="1:17" x14ac:dyDescent="0.3">
      <c r="A136">
        <v>135</v>
      </c>
      <c r="B136" s="20">
        <v>452</v>
      </c>
      <c r="C136" s="20" t="str">
        <f>VLOOKUP(B136,товар!$A$2:$C$433,2,FALSE)</f>
        <v>Фрукты</v>
      </c>
      <c r="D136" s="20" t="str">
        <f>VLOOKUP(B136,товар!$A$2:$C$433,3,FALSE)</f>
        <v>Экзотик</v>
      </c>
      <c r="E136">
        <v>448</v>
      </c>
      <c r="F136">
        <v>4</v>
      </c>
      <c r="G136">
        <v>1792</v>
      </c>
      <c r="H136" s="26">
        <v>45434</v>
      </c>
      <c r="I136" t="s">
        <v>26</v>
      </c>
      <c r="J136" s="20">
        <v>437</v>
      </c>
      <c r="K136" s="20">
        <f t="shared" si="10"/>
        <v>274.16279069767444</v>
      </c>
      <c r="L136" s="21">
        <f t="shared" si="11"/>
        <v>0.63406565442361518</v>
      </c>
      <c r="M136" s="20">
        <f t="shared" si="12"/>
        <v>253.6875</v>
      </c>
      <c r="N136" s="21">
        <f t="shared" si="13"/>
        <v>0.76595220497659522</v>
      </c>
      <c r="O136" s="26">
        <f>VLOOKUP(J136,клиенты!$A$1:$H$435,8,FALSE)</f>
        <v>44576</v>
      </c>
      <c r="P136">
        <f t="shared" si="14"/>
        <v>858</v>
      </c>
      <c r="Q136" t="str">
        <f>VLOOKUP(J136,клиенты!$A$1:$D$435,4,FALSE)</f>
        <v>Узбекистан</v>
      </c>
    </row>
    <row r="137" spans="1:17" x14ac:dyDescent="0.3">
      <c r="A137">
        <v>136</v>
      </c>
      <c r="B137" s="20">
        <v>463</v>
      </c>
      <c r="C137" s="20" t="str">
        <f>VLOOKUP(B137,товар!$A$2:$C$433,2,FALSE)</f>
        <v>Кофе</v>
      </c>
      <c r="D137" s="20" t="str">
        <f>VLOOKUP(B137,товар!$A$2:$C$433,3,FALSE)</f>
        <v>Черная Карта</v>
      </c>
      <c r="E137">
        <v>173</v>
      </c>
      <c r="F137">
        <v>2</v>
      </c>
      <c r="G137">
        <v>346</v>
      </c>
      <c r="H137" s="26">
        <v>45038</v>
      </c>
      <c r="I137" t="s">
        <v>22</v>
      </c>
      <c r="J137" s="20">
        <v>450</v>
      </c>
      <c r="K137" s="20">
        <f t="shared" si="10"/>
        <v>249.02380952380952</v>
      </c>
      <c r="L137" s="21">
        <f t="shared" si="11"/>
        <v>-0.30528731236255857</v>
      </c>
      <c r="M137" s="20">
        <f t="shared" si="12"/>
        <v>222.2</v>
      </c>
      <c r="N137" s="21">
        <f t="shared" si="13"/>
        <v>-0.22142214221422141</v>
      </c>
      <c r="O137" s="26">
        <f>VLOOKUP(J137,клиенты!$A$1:$H$435,8,FALSE)</f>
        <v>44619</v>
      </c>
      <c r="P137">
        <f t="shared" si="14"/>
        <v>419</v>
      </c>
      <c r="Q137" t="str">
        <f>VLOOKUP(J137,клиенты!$A$1:$D$435,4,FALSE)</f>
        <v>Казахстан</v>
      </c>
    </row>
    <row r="138" spans="1:17" x14ac:dyDescent="0.3">
      <c r="A138">
        <v>137</v>
      </c>
      <c r="B138" s="20">
        <v>494</v>
      </c>
      <c r="C138" s="20" t="str">
        <f>VLOOKUP(B138,товар!$A$2:$C$433,2,FALSE)</f>
        <v>Сыр</v>
      </c>
      <c r="D138" s="20" t="str">
        <f>VLOOKUP(B138,товар!$A$2:$C$433,3,FALSE)</f>
        <v>Сырная долина</v>
      </c>
      <c r="E138">
        <v>304</v>
      </c>
      <c r="F138">
        <v>3</v>
      </c>
      <c r="G138">
        <v>912</v>
      </c>
      <c r="H138" s="26">
        <v>45070</v>
      </c>
      <c r="I138" t="s">
        <v>14</v>
      </c>
      <c r="J138" s="20">
        <v>136</v>
      </c>
      <c r="K138" s="20">
        <f t="shared" si="10"/>
        <v>262.63492063492066</v>
      </c>
      <c r="L138" s="21">
        <f t="shared" si="11"/>
        <v>0.15750030218783984</v>
      </c>
      <c r="M138" s="20">
        <f t="shared" si="12"/>
        <v>271</v>
      </c>
      <c r="N138" s="21">
        <f t="shared" si="13"/>
        <v>0.12177121771217703</v>
      </c>
      <c r="O138" s="26">
        <f>VLOOKUP(J138,клиенты!$A$1:$H$435,8,FALSE)</f>
        <v>44860</v>
      </c>
      <c r="P138">
        <f t="shared" si="14"/>
        <v>210</v>
      </c>
      <c r="Q138" t="str">
        <f>VLOOKUP(J138,клиенты!$A$1:$D$435,4,FALSE)</f>
        <v>Украина</v>
      </c>
    </row>
    <row r="139" spans="1:17" x14ac:dyDescent="0.3">
      <c r="A139">
        <v>138</v>
      </c>
      <c r="B139" s="20">
        <v>394</v>
      </c>
      <c r="C139" s="20" t="str">
        <f>VLOOKUP(B139,товар!$A$2:$C$433,2,FALSE)</f>
        <v>Кофе</v>
      </c>
      <c r="D139" s="20" t="str">
        <f>VLOOKUP(B139,товар!$A$2:$C$433,3,FALSE)</f>
        <v>Черная Карта</v>
      </c>
      <c r="E139">
        <v>493</v>
      </c>
      <c r="F139">
        <v>3</v>
      </c>
      <c r="G139">
        <v>1479</v>
      </c>
      <c r="H139" s="26">
        <v>45032</v>
      </c>
      <c r="I139" t="s">
        <v>12</v>
      </c>
      <c r="J139" s="20">
        <v>61</v>
      </c>
      <c r="K139" s="20">
        <f t="shared" si="10"/>
        <v>249.02380952380952</v>
      </c>
      <c r="L139" s="21">
        <f t="shared" si="11"/>
        <v>0.97973037575294009</v>
      </c>
      <c r="M139" s="20">
        <f t="shared" si="12"/>
        <v>222.2</v>
      </c>
      <c r="N139" s="21">
        <f t="shared" si="13"/>
        <v>1.2187218721872188</v>
      </c>
      <c r="O139" s="26">
        <f>VLOOKUP(J139,клиенты!$A$1:$H$435,8,FALSE)</f>
        <v>44769</v>
      </c>
      <c r="P139">
        <f t="shared" si="14"/>
        <v>263</v>
      </c>
      <c r="Q139" t="str">
        <f>VLOOKUP(J139,клиенты!$A$1:$D$435,4,FALSE)</f>
        <v>Таджикистан</v>
      </c>
    </row>
    <row r="140" spans="1:17" x14ac:dyDescent="0.3">
      <c r="A140">
        <v>139</v>
      </c>
      <c r="B140" s="20">
        <v>380</v>
      </c>
      <c r="C140" s="20" t="str">
        <f>VLOOKUP(B140,товар!$A$2:$C$433,2,FALSE)</f>
        <v>Конфеты</v>
      </c>
      <c r="D140" s="20" t="str">
        <f>VLOOKUP(B140,товар!$A$2:$C$433,3,FALSE)</f>
        <v>Бабаевский</v>
      </c>
      <c r="E140">
        <v>344</v>
      </c>
      <c r="F140">
        <v>5</v>
      </c>
      <c r="G140">
        <v>1720</v>
      </c>
      <c r="H140" s="26">
        <v>45189</v>
      </c>
      <c r="I140" t="s">
        <v>12</v>
      </c>
      <c r="J140" s="20">
        <v>364</v>
      </c>
      <c r="K140" s="20">
        <f t="shared" si="10"/>
        <v>267.85483870967744</v>
      </c>
      <c r="L140" s="21">
        <f t="shared" si="11"/>
        <v>0.2842777142168964</v>
      </c>
      <c r="M140" s="20">
        <f t="shared" si="12"/>
        <v>250.25925925925927</v>
      </c>
      <c r="N140" s="21">
        <f t="shared" si="13"/>
        <v>0.37457451531744845</v>
      </c>
      <c r="O140" s="26">
        <f>VLOOKUP(J140,клиенты!$A$1:$H$435,8,FALSE)</f>
        <v>44883</v>
      </c>
      <c r="P140">
        <f t="shared" si="14"/>
        <v>306</v>
      </c>
      <c r="Q140" t="str">
        <f>VLOOKUP(J140,клиенты!$A$1:$D$435,4,FALSE)</f>
        <v>не определено</v>
      </c>
    </row>
    <row r="141" spans="1:17" x14ac:dyDescent="0.3">
      <c r="A141">
        <v>140</v>
      </c>
      <c r="B141" s="20">
        <v>449</v>
      </c>
      <c r="C141" s="20" t="str">
        <f>VLOOKUP(B141,товар!$A$2:$C$433,2,FALSE)</f>
        <v>Мясо</v>
      </c>
      <c r="D141" s="20" t="str">
        <f>VLOOKUP(B141,товар!$A$2:$C$433,3,FALSE)</f>
        <v>Агрокомплекс</v>
      </c>
      <c r="E141">
        <v>470</v>
      </c>
      <c r="F141">
        <v>4</v>
      </c>
      <c r="G141">
        <v>1880</v>
      </c>
      <c r="H141" s="26">
        <v>45110</v>
      </c>
      <c r="I141" t="s">
        <v>18</v>
      </c>
      <c r="J141" s="20">
        <v>496</v>
      </c>
      <c r="K141" s="20">
        <f t="shared" si="10"/>
        <v>271.74545454545455</v>
      </c>
      <c r="L141" s="21">
        <f t="shared" si="11"/>
        <v>0.72955974842767302</v>
      </c>
      <c r="M141" s="20">
        <f t="shared" si="12"/>
        <v>311.2</v>
      </c>
      <c r="N141" s="21">
        <f t="shared" si="13"/>
        <v>0.5102827763496145</v>
      </c>
      <c r="O141" s="26">
        <f>VLOOKUP(J141,клиенты!$A$1:$H$435,8,FALSE)</f>
        <v>44867</v>
      </c>
      <c r="P141">
        <f t="shared" si="14"/>
        <v>243</v>
      </c>
      <c r="Q141" t="str">
        <f>VLOOKUP(J141,клиенты!$A$1:$D$435,4,FALSE)</f>
        <v>Украина</v>
      </c>
    </row>
    <row r="142" spans="1:17" x14ac:dyDescent="0.3">
      <c r="A142">
        <v>141</v>
      </c>
      <c r="B142" s="20">
        <v>309</v>
      </c>
      <c r="C142" s="20" t="str">
        <f>VLOOKUP(B142,товар!$A$2:$C$433,2,FALSE)</f>
        <v>Конфеты</v>
      </c>
      <c r="D142" s="20" t="str">
        <f>VLOOKUP(B142,товар!$A$2:$C$433,3,FALSE)</f>
        <v>Рот Фронт</v>
      </c>
      <c r="E142">
        <v>498</v>
      </c>
      <c r="F142">
        <v>1</v>
      </c>
      <c r="G142">
        <v>498</v>
      </c>
      <c r="H142" s="26">
        <v>45372</v>
      </c>
      <c r="I142" t="s">
        <v>18</v>
      </c>
      <c r="J142" s="20">
        <v>464</v>
      </c>
      <c r="K142" s="20">
        <f t="shared" si="10"/>
        <v>267.85483870967744</v>
      </c>
      <c r="L142" s="21">
        <f t="shared" si="11"/>
        <v>0.85921599325585585</v>
      </c>
      <c r="M142" s="20">
        <f t="shared" si="12"/>
        <v>288.23809523809524</v>
      </c>
      <c r="N142" s="21">
        <f t="shared" si="13"/>
        <v>0.72773831158103408</v>
      </c>
      <c r="O142" s="26">
        <f>VLOOKUP(J142,клиенты!$A$1:$H$435,8,FALSE)</f>
        <v>44827</v>
      </c>
      <c r="P142">
        <f t="shared" si="14"/>
        <v>545</v>
      </c>
      <c r="Q142" t="str">
        <f>VLOOKUP(J142,клиенты!$A$1:$D$435,4,FALSE)</f>
        <v>Россия</v>
      </c>
    </row>
    <row r="143" spans="1:17" x14ac:dyDescent="0.3">
      <c r="A143">
        <v>142</v>
      </c>
      <c r="B143" s="20">
        <v>112</v>
      </c>
      <c r="C143" s="20" t="str">
        <f>VLOOKUP(B143,товар!$A$2:$C$433,2,FALSE)</f>
        <v>Молоко</v>
      </c>
      <c r="D143" s="20" t="str">
        <f>VLOOKUP(B143,товар!$A$2:$C$433,3,FALSE)</f>
        <v>Беллакт</v>
      </c>
      <c r="E143">
        <v>351</v>
      </c>
      <c r="F143">
        <v>3</v>
      </c>
      <c r="G143">
        <v>1053</v>
      </c>
      <c r="H143" s="26">
        <v>45368</v>
      </c>
      <c r="I143" t="s">
        <v>18</v>
      </c>
      <c r="J143" s="20">
        <v>419</v>
      </c>
      <c r="K143" s="20">
        <f t="shared" si="10"/>
        <v>294.95238095238096</v>
      </c>
      <c r="L143" s="21">
        <f t="shared" si="11"/>
        <v>0.19002260251856629</v>
      </c>
      <c r="M143" s="20">
        <f t="shared" si="12"/>
        <v>322.54545454545456</v>
      </c>
      <c r="N143" s="21">
        <f t="shared" si="13"/>
        <v>8.8218714768883766E-2</v>
      </c>
      <c r="O143" s="26">
        <f>VLOOKUP(J143,клиенты!$A$1:$H$435,8,FALSE)</f>
        <v>44869</v>
      </c>
      <c r="P143">
        <f t="shared" si="14"/>
        <v>499</v>
      </c>
      <c r="Q143" t="str">
        <f>VLOOKUP(J143,клиенты!$A$1:$D$435,4,FALSE)</f>
        <v>Таджикистан</v>
      </c>
    </row>
    <row r="144" spans="1:17" x14ac:dyDescent="0.3">
      <c r="A144">
        <v>143</v>
      </c>
      <c r="B144" s="20">
        <v>81</v>
      </c>
      <c r="C144" s="20" t="str">
        <f>VLOOKUP(B144,товар!$A$2:$C$433,2,FALSE)</f>
        <v>Чай</v>
      </c>
      <c r="D144" s="20" t="str">
        <f>VLOOKUP(B144,товар!$A$2:$C$433,3,FALSE)</f>
        <v>Тесс</v>
      </c>
      <c r="E144">
        <v>116</v>
      </c>
      <c r="F144">
        <v>1</v>
      </c>
      <c r="G144">
        <v>116</v>
      </c>
      <c r="H144" s="26">
        <v>45356</v>
      </c>
      <c r="I144" t="s">
        <v>27</v>
      </c>
      <c r="J144" s="20">
        <v>247</v>
      </c>
      <c r="K144" s="20">
        <f t="shared" si="10"/>
        <v>271.18181818181819</v>
      </c>
      <c r="L144" s="21">
        <f t="shared" si="11"/>
        <v>-0.57224270868253435</v>
      </c>
      <c r="M144" s="20">
        <f t="shared" si="12"/>
        <v>281.75</v>
      </c>
      <c r="N144" s="21">
        <f t="shared" si="13"/>
        <v>-0.58828748890860694</v>
      </c>
      <c r="O144" s="26">
        <f>VLOOKUP(J144,клиенты!$A$1:$H$435,8,FALSE)</f>
        <v>44762</v>
      </c>
      <c r="P144">
        <f t="shared" si="14"/>
        <v>594</v>
      </c>
      <c r="Q144" t="str">
        <f>VLOOKUP(J144,клиенты!$A$1:$D$435,4,FALSE)</f>
        <v>Узбекистан</v>
      </c>
    </row>
    <row r="145" spans="1:17" x14ac:dyDescent="0.3">
      <c r="A145">
        <v>144</v>
      </c>
      <c r="B145" s="20">
        <v>4</v>
      </c>
      <c r="C145" s="20" t="str">
        <f>VLOOKUP(B145,товар!$A$2:$C$433,2,FALSE)</f>
        <v>Рис</v>
      </c>
      <c r="D145" s="20" t="str">
        <f>VLOOKUP(B145,товар!$A$2:$C$433,3,FALSE)</f>
        <v>Белый Злат</v>
      </c>
      <c r="E145">
        <v>314</v>
      </c>
      <c r="F145">
        <v>4</v>
      </c>
      <c r="G145">
        <v>1256</v>
      </c>
      <c r="H145" s="26">
        <v>45336</v>
      </c>
      <c r="I145" t="s">
        <v>14</v>
      </c>
      <c r="J145" s="20">
        <v>380</v>
      </c>
      <c r="K145" s="20">
        <f t="shared" si="10"/>
        <v>258.375</v>
      </c>
      <c r="L145" s="21">
        <f t="shared" si="11"/>
        <v>0.21528785679729068</v>
      </c>
      <c r="M145" s="20">
        <f t="shared" si="12"/>
        <v>269.70588235294116</v>
      </c>
      <c r="N145" s="21">
        <f t="shared" si="13"/>
        <v>0.16423118865866959</v>
      </c>
      <c r="O145" s="26">
        <f>VLOOKUP(J145,клиенты!$A$1:$H$435,8,FALSE)</f>
        <v>44563</v>
      </c>
      <c r="P145">
        <f t="shared" si="14"/>
        <v>773</v>
      </c>
      <c r="Q145" t="str">
        <f>VLOOKUP(J145,клиенты!$A$1:$D$435,4,FALSE)</f>
        <v>Казахстан</v>
      </c>
    </row>
    <row r="146" spans="1:17" x14ac:dyDescent="0.3">
      <c r="A146">
        <v>145</v>
      </c>
      <c r="B146" s="20">
        <v>209</v>
      </c>
      <c r="C146" s="20" t="str">
        <f>VLOOKUP(B146,товар!$A$2:$C$433,2,FALSE)</f>
        <v>Хлеб</v>
      </c>
      <c r="D146" s="20" t="str">
        <f>VLOOKUP(B146,товар!$A$2:$C$433,3,FALSE)</f>
        <v>Русский Хлеб</v>
      </c>
      <c r="E146">
        <v>284</v>
      </c>
      <c r="F146">
        <v>5</v>
      </c>
      <c r="G146">
        <v>1420</v>
      </c>
      <c r="H146" s="26">
        <v>45167</v>
      </c>
      <c r="I146" t="s">
        <v>12</v>
      </c>
      <c r="J146" s="20">
        <v>75</v>
      </c>
      <c r="K146" s="20">
        <f t="shared" si="10"/>
        <v>300.31818181818181</v>
      </c>
      <c r="L146" s="21">
        <f t="shared" si="11"/>
        <v>-5.4336309974269748E-2</v>
      </c>
      <c r="M146" s="20">
        <f t="shared" si="12"/>
        <v>316.60000000000002</v>
      </c>
      <c r="N146" s="21">
        <f t="shared" si="13"/>
        <v>-0.1029690461149716</v>
      </c>
      <c r="O146" s="26">
        <f>VLOOKUP(J146,клиенты!$A$1:$H$435,8,FALSE)</f>
        <v>44796</v>
      </c>
      <c r="P146">
        <f t="shared" si="14"/>
        <v>371</v>
      </c>
      <c r="Q146" t="str">
        <f>VLOOKUP(J146,клиенты!$A$1:$D$435,4,FALSE)</f>
        <v>Украина</v>
      </c>
    </row>
    <row r="147" spans="1:17" x14ac:dyDescent="0.3">
      <c r="A147">
        <v>146</v>
      </c>
      <c r="B147" s="20">
        <v>156</v>
      </c>
      <c r="C147" s="20" t="str">
        <f>VLOOKUP(B147,товар!$A$2:$C$433,2,FALSE)</f>
        <v>Фрукты</v>
      </c>
      <c r="D147" s="20" t="str">
        <f>VLOOKUP(B147,товар!$A$2:$C$433,3,FALSE)</f>
        <v>Фрукты-Ягоды</v>
      </c>
      <c r="E147">
        <v>332</v>
      </c>
      <c r="F147">
        <v>1</v>
      </c>
      <c r="G147">
        <v>332</v>
      </c>
      <c r="H147" s="26">
        <v>45069</v>
      </c>
      <c r="I147" t="s">
        <v>17</v>
      </c>
      <c r="J147" s="20">
        <v>356</v>
      </c>
      <c r="K147" s="20">
        <f t="shared" si="10"/>
        <v>274.16279069767444</v>
      </c>
      <c r="L147" s="21">
        <f t="shared" si="11"/>
        <v>0.21095936890321476</v>
      </c>
      <c r="M147" s="20">
        <f t="shared" si="12"/>
        <v>280.66666666666669</v>
      </c>
      <c r="N147" s="21">
        <f t="shared" si="13"/>
        <v>0.18289786223277904</v>
      </c>
      <c r="O147" s="26">
        <f>VLOOKUP(J147,клиенты!$A$1:$H$435,8,FALSE)</f>
        <v>44570</v>
      </c>
      <c r="P147">
        <f t="shared" si="14"/>
        <v>499</v>
      </c>
      <c r="Q147" t="str">
        <f>VLOOKUP(J147,клиенты!$A$1:$D$435,4,FALSE)</f>
        <v>Таджикистан</v>
      </c>
    </row>
    <row r="148" spans="1:17" x14ac:dyDescent="0.3">
      <c r="A148">
        <v>147</v>
      </c>
      <c r="B148" s="20">
        <v>441</v>
      </c>
      <c r="C148" s="20" t="str">
        <f>VLOOKUP(B148,товар!$A$2:$C$433,2,FALSE)</f>
        <v>Чай</v>
      </c>
      <c r="D148" s="20" t="str">
        <f>VLOOKUP(B148,товар!$A$2:$C$433,3,FALSE)</f>
        <v>Lipton</v>
      </c>
      <c r="E148">
        <v>239</v>
      </c>
      <c r="F148">
        <v>2</v>
      </c>
      <c r="G148">
        <v>478</v>
      </c>
      <c r="H148" s="26">
        <v>45103</v>
      </c>
      <c r="I148" t="s">
        <v>24</v>
      </c>
      <c r="J148" s="20">
        <v>487</v>
      </c>
      <c r="K148" s="20">
        <f t="shared" si="10"/>
        <v>271.18181818181819</v>
      </c>
      <c r="L148" s="21">
        <f t="shared" si="11"/>
        <v>-0.11867247737177344</v>
      </c>
      <c r="M148" s="20">
        <f t="shared" si="12"/>
        <v>260.15789473684208</v>
      </c>
      <c r="N148" s="21">
        <f t="shared" si="13"/>
        <v>-8.1327129273720322E-2</v>
      </c>
      <c r="O148" s="26">
        <f>VLOOKUP(J148,клиенты!$A$1:$H$435,8,FALSE)</f>
        <v>44815</v>
      </c>
      <c r="P148">
        <f t="shared" si="14"/>
        <v>288</v>
      </c>
      <c r="Q148" t="str">
        <f>VLOOKUP(J148,клиенты!$A$1:$D$435,4,FALSE)</f>
        <v>Россия</v>
      </c>
    </row>
    <row r="149" spans="1:17" x14ac:dyDescent="0.3">
      <c r="A149">
        <v>148</v>
      </c>
      <c r="B149" s="20">
        <v>180</v>
      </c>
      <c r="C149" s="20" t="str">
        <f>VLOOKUP(B149,товар!$A$2:$C$433,2,FALSE)</f>
        <v>Чипсы</v>
      </c>
      <c r="D149" s="20" t="str">
        <f>VLOOKUP(B149,товар!$A$2:$C$433,3,FALSE)</f>
        <v>Русская картошка</v>
      </c>
      <c r="E149">
        <v>86</v>
      </c>
      <c r="F149">
        <v>4</v>
      </c>
      <c r="G149">
        <v>344</v>
      </c>
      <c r="H149" s="26">
        <v>45326</v>
      </c>
      <c r="I149" t="s">
        <v>17</v>
      </c>
      <c r="J149" s="20">
        <v>73</v>
      </c>
      <c r="K149" s="20">
        <f t="shared" si="10"/>
        <v>273.72549019607845</v>
      </c>
      <c r="L149" s="21">
        <f t="shared" si="11"/>
        <v>-0.68581661891117474</v>
      </c>
      <c r="M149" s="20">
        <f t="shared" si="12"/>
        <v>241.83333333333334</v>
      </c>
      <c r="N149" s="21">
        <f t="shared" si="13"/>
        <v>-0.6443831840110269</v>
      </c>
      <c r="O149" s="26">
        <f>VLOOKUP(J149,клиенты!$A$1:$H$435,8,FALSE)</f>
        <v>44665</v>
      </c>
      <c r="P149">
        <f t="shared" si="14"/>
        <v>661</v>
      </c>
      <c r="Q149" t="str">
        <f>VLOOKUP(J149,клиенты!$A$1:$D$435,4,FALSE)</f>
        <v>Украина</v>
      </c>
    </row>
    <row r="150" spans="1:17" x14ac:dyDescent="0.3">
      <c r="A150">
        <v>149</v>
      </c>
      <c r="B150" s="20">
        <v>438</v>
      </c>
      <c r="C150" s="20" t="str">
        <f>VLOOKUP(B150,товар!$A$2:$C$433,2,FALSE)</f>
        <v>Кофе</v>
      </c>
      <c r="D150" s="20" t="str">
        <f>VLOOKUP(B150,товар!$A$2:$C$433,3,FALSE)</f>
        <v>Nescafe</v>
      </c>
      <c r="E150">
        <v>154</v>
      </c>
      <c r="F150">
        <v>4</v>
      </c>
      <c r="G150">
        <v>616</v>
      </c>
      <c r="H150" s="26">
        <v>45264</v>
      </c>
      <c r="I150" t="s">
        <v>12</v>
      </c>
      <c r="J150" s="20">
        <v>139</v>
      </c>
      <c r="K150" s="20">
        <f t="shared" si="10"/>
        <v>249.02380952380952</v>
      </c>
      <c r="L150" s="21">
        <f t="shared" si="11"/>
        <v>-0.38158523759441632</v>
      </c>
      <c r="M150" s="20">
        <f t="shared" si="12"/>
        <v>256.89999999999998</v>
      </c>
      <c r="N150" s="21">
        <f t="shared" si="13"/>
        <v>-0.40054495912806531</v>
      </c>
      <c r="O150" s="26">
        <f>VLOOKUP(J150,клиенты!$A$1:$H$435,8,FALSE)</f>
        <v>44648</v>
      </c>
      <c r="P150">
        <f t="shared" si="14"/>
        <v>616</v>
      </c>
      <c r="Q150" t="str">
        <f>VLOOKUP(J150,клиенты!$A$1:$D$435,4,FALSE)</f>
        <v>Беларусь</v>
      </c>
    </row>
    <row r="151" spans="1:17" x14ac:dyDescent="0.3">
      <c r="A151">
        <v>150</v>
      </c>
      <c r="B151" s="20">
        <v>232</v>
      </c>
      <c r="C151" s="20" t="str">
        <f>VLOOKUP(B151,товар!$A$2:$C$433,2,FALSE)</f>
        <v>Молоко</v>
      </c>
      <c r="D151" s="20" t="str">
        <f>VLOOKUP(B151,товар!$A$2:$C$433,3,FALSE)</f>
        <v>Простоквашино</v>
      </c>
      <c r="E151">
        <v>109</v>
      </c>
      <c r="F151">
        <v>4</v>
      </c>
      <c r="G151">
        <v>436</v>
      </c>
      <c r="H151" s="26">
        <v>45387</v>
      </c>
      <c r="I151" t="s">
        <v>20</v>
      </c>
      <c r="J151" s="20">
        <v>407</v>
      </c>
      <c r="K151" s="20">
        <f t="shared" si="10"/>
        <v>294.95238095238096</v>
      </c>
      <c r="L151" s="21">
        <f t="shared" si="11"/>
        <v>-0.63044882144010339</v>
      </c>
      <c r="M151" s="20">
        <f t="shared" si="12"/>
        <v>318.81818181818181</v>
      </c>
      <c r="N151" s="21">
        <f t="shared" si="13"/>
        <v>-0.65811234673510122</v>
      </c>
      <c r="O151" s="26">
        <f>VLOOKUP(J151,клиенты!$A$1:$H$435,8,FALSE)</f>
        <v>44621</v>
      </c>
      <c r="P151">
        <f t="shared" si="14"/>
        <v>766</v>
      </c>
      <c r="Q151" t="str">
        <f>VLOOKUP(J151,клиенты!$A$1:$D$435,4,FALSE)</f>
        <v>Беларусь</v>
      </c>
    </row>
    <row r="152" spans="1:17" x14ac:dyDescent="0.3">
      <c r="A152">
        <v>151</v>
      </c>
      <c r="B152" s="20">
        <v>206</v>
      </c>
      <c r="C152" s="20" t="str">
        <f>VLOOKUP(B152,товар!$A$2:$C$433,2,FALSE)</f>
        <v>Молоко</v>
      </c>
      <c r="D152" s="20" t="str">
        <f>VLOOKUP(B152,товар!$A$2:$C$433,3,FALSE)</f>
        <v>Домик в деревне</v>
      </c>
      <c r="E152">
        <v>73</v>
      </c>
      <c r="F152">
        <v>5</v>
      </c>
      <c r="G152">
        <v>365</v>
      </c>
      <c r="H152" s="26">
        <v>45310</v>
      </c>
      <c r="I152" t="s">
        <v>10</v>
      </c>
      <c r="J152" s="20">
        <v>115</v>
      </c>
      <c r="K152" s="20">
        <f t="shared" si="10"/>
        <v>294.95238095238096</v>
      </c>
      <c r="L152" s="21">
        <f t="shared" si="11"/>
        <v>-0.75250242169841786</v>
      </c>
      <c r="M152" s="20">
        <f t="shared" si="12"/>
        <v>274.77777777777777</v>
      </c>
      <c r="N152" s="21">
        <f t="shared" si="13"/>
        <v>-0.73433077234128596</v>
      </c>
      <c r="O152" s="26">
        <f>VLOOKUP(J152,клиенты!$A$1:$H$435,8,FALSE)</f>
        <v>44832</v>
      </c>
      <c r="P152">
        <f t="shared" si="14"/>
        <v>478</v>
      </c>
      <c r="Q152" t="str">
        <f>VLOOKUP(J152,клиенты!$A$1:$D$435,4,FALSE)</f>
        <v>Беларусь</v>
      </c>
    </row>
    <row r="153" spans="1:17" x14ac:dyDescent="0.3">
      <c r="A153">
        <v>152</v>
      </c>
      <c r="B153" s="20">
        <v>295</v>
      </c>
      <c r="C153" s="20" t="str">
        <f>VLOOKUP(B153,товар!$A$2:$C$433,2,FALSE)</f>
        <v>Печенье</v>
      </c>
      <c r="D153" s="20" t="str">
        <f>VLOOKUP(B153,товар!$A$2:$C$433,3,FALSE)</f>
        <v>Белогорье</v>
      </c>
      <c r="E153">
        <v>230</v>
      </c>
      <c r="F153">
        <v>4</v>
      </c>
      <c r="G153">
        <v>920</v>
      </c>
      <c r="H153" s="26">
        <v>44990</v>
      </c>
      <c r="I153" t="s">
        <v>12</v>
      </c>
      <c r="J153" s="20">
        <v>258</v>
      </c>
      <c r="K153" s="20">
        <f t="shared" si="10"/>
        <v>283.468085106383</v>
      </c>
      <c r="L153" s="21">
        <f t="shared" si="11"/>
        <v>-0.18862118141559714</v>
      </c>
      <c r="M153" s="20">
        <f t="shared" si="12"/>
        <v>249.5</v>
      </c>
      <c r="N153" s="21">
        <f t="shared" si="13"/>
        <v>-7.8156312625250468E-2</v>
      </c>
      <c r="O153" s="26">
        <f>VLOOKUP(J153,клиенты!$A$1:$H$435,8,FALSE)</f>
        <v>44717</v>
      </c>
      <c r="P153">
        <f t="shared" si="14"/>
        <v>273</v>
      </c>
      <c r="Q153" t="str">
        <f>VLOOKUP(J153,клиенты!$A$1:$D$435,4,FALSE)</f>
        <v>Украина</v>
      </c>
    </row>
    <row r="154" spans="1:17" x14ac:dyDescent="0.3">
      <c r="A154">
        <v>153</v>
      </c>
      <c r="B154" s="20">
        <v>204</v>
      </c>
      <c r="C154" s="20" t="str">
        <f>VLOOKUP(B154,товар!$A$2:$C$433,2,FALSE)</f>
        <v>Печенье</v>
      </c>
      <c r="D154" s="20" t="str">
        <f>VLOOKUP(B154,товар!$A$2:$C$433,3,FALSE)</f>
        <v>Юбилейное</v>
      </c>
      <c r="E154">
        <v>88</v>
      </c>
      <c r="F154">
        <v>4</v>
      </c>
      <c r="G154">
        <v>352</v>
      </c>
      <c r="H154" s="26">
        <v>44990</v>
      </c>
      <c r="I154" t="s">
        <v>24</v>
      </c>
      <c r="J154" s="20">
        <v>349</v>
      </c>
      <c r="K154" s="20">
        <f t="shared" si="10"/>
        <v>283.468085106383</v>
      </c>
      <c r="L154" s="21">
        <f t="shared" si="11"/>
        <v>-0.68955940854161979</v>
      </c>
      <c r="M154" s="20">
        <f t="shared" si="12"/>
        <v>232.44444444444446</v>
      </c>
      <c r="N154" s="21">
        <f t="shared" si="13"/>
        <v>-0.62141491395793502</v>
      </c>
      <c r="O154" s="26">
        <f>VLOOKUP(J154,клиенты!$A$1:$H$435,8,FALSE)</f>
        <v>44673</v>
      </c>
      <c r="P154">
        <f t="shared" si="14"/>
        <v>317</v>
      </c>
      <c r="Q154" t="str">
        <f>VLOOKUP(J154,клиенты!$A$1:$D$435,4,FALSE)</f>
        <v>Казахстан</v>
      </c>
    </row>
    <row r="155" spans="1:17" x14ac:dyDescent="0.3">
      <c r="A155">
        <v>154</v>
      </c>
      <c r="B155" s="20">
        <v>399</v>
      </c>
      <c r="C155" s="20" t="str">
        <f>VLOOKUP(B155,товар!$A$2:$C$433,2,FALSE)</f>
        <v>Хлеб</v>
      </c>
      <c r="D155" s="20" t="str">
        <f>VLOOKUP(B155,товар!$A$2:$C$433,3,FALSE)</f>
        <v>Хлебный Дом</v>
      </c>
      <c r="E155">
        <v>231</v>
      </c>
      <c r="F155">
        <v>2</v>
      </c>
      <c r="G155">
        <v>462</v>
      </c>
      <c r="H155" s="26">
        <v>45290</v>
      </c>
      <c r="I155" t="s">
        <v>23</v>
      </c>
      <c r="J155" s="20">
        <v>325</v>
      </c>
      <c r="K155" s="20">
        <f t="shared" si="10"/>
        <v>300.31818181818181</v>
      </c>
      <c r="L155" s="21">
        <f t="shared" si="11"/>
        <v>-0.2308158014227335</v>
      </c>
      <c r="M155" s="20">
        <f t="shared" si="12"/>
        <v>281.73333333333335</v>
      </c>
      <c r="N155" s="21">
        <f t="shared" si="13"/>
        <v>-0.18007572172266928</v>
      </c>
      <c r="O155" s="26">
        <f>VLOOKUP(J155,клиенты!$A$1:$H$435,8,FALSE)</f>
        <v>44875</v>
      </c>
      <c r="P155">
        <f t="shared" si="14"/>
        <v>415</v>
      </c>
      <c r="Q155" t="str">
        <f>VLOOKUP(J155,клиенты!$A$1:$D$435,4,FALSE)</f>
        <v>Таджикистан</v>
      </c>
    </row>
    <row r="156" spans="1:17" x14ac:dyDescent="0.3">
      <c r="A156">
        <v>155</v>
      </c>
      <c r="B156" s="20">
        <v>221</v>
      </c>
      <c r="C156" s="20" t="str">
        <f>VLOOKUP(B156,товар!$A$2:$C$433,2,FALSE)</f>
        <v>Чипсы</v>
      </c>
      <c r="D156" s="20" t="str">
        <f>VLOOKUP(B156,товар!$A$2:$C$433,3,FALSE)</f>
        <v>Pringles</v>
      </c>
      <c r="E156">
        <v>477</v>
      </c>
      <c r="F156">
        <v>4</v>
      </c>
      <c r="G156">
        <v>1908</v>
      </c>
      <c r="H156" s="26">
        <v>45185</v>
      </c>
      <c r="I156" t="s">
        <v>15</v>
      </c>
      <c r="J156" s="20">
        <v>276</v>
      </c>
      <c r="K156" s="20">
        <f t="shared" si="10"/>
        <v>273.72549019607845</v>
      </c>
      <c r="L156" s="21">
        <f t="shared" si="11"/>
        <v>0.74262177650429795</v>
      </c>
      <c r="M156" s="20">
        <f t="shared" si="12"/>
        <v>280.23809523809524</v>
      </c>
      <c r="N156" s="21">
        <f t="shared" si="13"/>
        <v>0.70212404418011887</v>
      </c>
      <c r="O156" s="26">
        <f>VLOOKUP(J156,клиенты!$A$1:$H$435,8,FALSE)</f>
        <v>44632</v>
      </c>
      <c r="P156">
        <f t="shared" si="14"/>
        <v>553</v>
      </c>
      <c r="Q156" t="str">
        <f>VLOOKUP(J156,клиенты!$A$1:$D$435,4,FALSE)</f>
        <v>Таджикистан</v>
      </c>
    </row>
    <row r="157" spans="1:17" x14ac:dyDescent="0.3">
      <c r="A157">
        <v>156</v>
      </c>
      <c r="B157" s="20">
        <v>333</v>
      </c>
      <c r="C157" s="20" t="str">
        <f>VLOOKUP(B157,товар!$A$2:$C$433,2,FALSE)</f>
        <v>Рыба</v>
      </c>
      <c r="D157" s="20" t="str">
        <f>VLOOKUP(B157,товар!$A$2:$C$433,3,FALSE)</f>
        <v>Санта Бремор</v>
      </c>
      <c r="E157">
        <v>74</v>
      </c>
      <c r="F157">
        <v>2</v>
      </c>
      <c r="G157">
        <v>148</v>
      </c>
      <c r="H157" s="26">
        <v>45153</v>
      </c>
      <c r="I157" t="s">
        <v>16</v>
      </c>
      <c r="J157" s="20">
        <v>328</v>
      </c>
      <c r="K157" s="20">
        <f t="shared" si="10"/>
        <v>258.5128205128205</v>
      </c>
      <c r="L157" s="21">
        <f t="shared" si="11"/>
        <v>-0.71374727236659385</v>
      </c>
      <c r="M157" s="20">
        <f t="shared" si="12"/>
        <v>216.4</v>
      </c>
      <c r="N157" s="21">
        <f t="shared" si="13"/>
        <v>-0.65804066543438078</v>
      </c>
      <c r="O157" s="26">
        <f>VLOOKUP(J157,клиенты!$A$1:$H$435,8,FALSE)</f>
        <v>44568</v>
      </c>
      <c r="P157">
        <f t="shared" si="14"/>
        <v>585</v>
      </c>
      <c r="Q157" t="str">
        <f>VLOOKUP(J157,клиенты!$A$1:$D$435,4,FALSE)</f>
        <v>Россия</v>
      </c>
    </row>
    <row r="158" spans="1:17" x14ac:dyDescent="0.3">
      <c r="A158">
        <v>157</v>
      </c>
      <c r="B158" s="20">
        <v>498</v>
      </c>
      <c r="C158" s="20" t="str">
        <f>VLOOKUP(B158,товар!$A$2:$C$433,2,FALSE)</f>
        <v>Молоко</v>
      </c>
      <c r="D158" s="20" t="str">
        <f>VLOOKUP(B158,товар!$A$2:$C$433,3,FALSE)</f>
        <v>Домик в деревне</v>
      </c>
      <c r="E158">
        <v>430</v>
      </c>
      <c r="F158">
        <v>5</v>
      </c>
      <c r="G158">
        <v>2150</v>
      </c>
      <c r="H158" s="26">
        <v>45106</v>
      </c>
      <c r="I158" t="s">
        <v>25</v>
      </c>
      <c r="J158" s="20">
        <v>250</v>
      </c>
      <c r="K158" s="20">
        <f t="shared" si="10"/>
        <v>294.95238095238096</v>
      </c>
      <c r="L158" s="21">
        <f t="shared" si="11"/>
        <v>0.4578624475298676</v>
      </c>
      <c r="M158" s="20">
        <f t="shared" si="12"/>
        <v>274.77777777777777</v>
      </c>
      <c r="N158" s="21">
        <f t="shared" si="13"/>
        <v>0.5649009300444805</v>
      </c>
      <c r="O158" s="26">
        <f>VLOOKUP(J158,клиенты!$A$1:$H$435,8,FALSE)</f>
        <v>44856</v>
      </c>
      <c r="P158">
        <f t="shared" si="14"/>
        <v>250</v>
      </c>
      <c r="Q158" t="str">
        <f>VLOOKUP(J158,клиенты!$A$1:$D$435,4,FALSE)</f>
        <v>Россия</v>
      </c>
    </row>
    <row r="159" spans="1:17" x14ac:dyDescent="0.3">
      <c r="A159">
        <v>158</v>
      </c>
      <c r="B159" s="20">
        <v>476</v>
      </c>
      <c r="C159" s="20" t="str">
        <f>VLOOKUP(B159,товар!$A$2:$C$433,2,FALSE)</f>
        <v>Рыба</v>
      </c>
      <c r="D159" s="20" t="str">
        <f>VLOOKUP(B159,товар!$A$2:$C$433,3,FALSE)</f>
        <v>Балтийский берег</v>
      </c>
      <c r="E159">
        <v>286</v>
      </c>
      <c r="F159">
        <v>2</v>
      </c>
      <c r="G159">
        <v>572</v>
      </c>
      <c r="H159" s="26">
        <v>44973</v>
      </c>
      <c r="I159" t="s">
        <v>19</v>
      </c>
      <c r="J159" s="20">
        <v>397</v>
      </c>
      <c r="K159" s="20">
        <f t="shared" si="10"/>
        <v>258.5128205128205</v>
      </c>
      <c r="L159" s="21">
        <f t="shared" si="11"/>
        <v>0.10632810950208293</v>
      </c>
      <c r="M159" s="20">
        <f t="shared" si="12"/>
        <v>289.88888888888891</v>
      </c>
      <c r="N159" s="21">
        <f t="shared" si="13"/>
        <v>-1.3415101571483401E-2</v>
      </c>
      <c r="O159" s="26">
        <f>VLOOKUP(J159,клиенты!$A$1:$H$435,8,FALSE)</f>
        <v>44728</v>
      </c>
      <c r="P159">
        <f t="shared" si="14"/>
        <v>245</v>
      </c>
      <c r="Q159" t="str">
        <f>VLOOKUP(J159,клиенты!$A$1:$D$435,4,FALSE)</f>
        <v>Беларусь</v>
      </c>
    </row>
    <row r="160" spans="1:17" x14ac:dyDescent="0.3">
      <c r="A160">
        <v>159</v>
      </c>
      <c r="B160" s="20">
        <v>126</v>
      </c>
      <c r="C160" s="20" t="str">
        <f>VLOOKUP(B160,товар!$A$2:$C$433,2,FALSE)</f>
        <v>Сахар</v>
      </c>
      <c r="D160" s="20" t="str">
        <f>VLOOKUP(B160,товар!$A$2:$C$433,3,FALSE)</f>
        <v>Русский сахар</v>
      </c>
      <c r="E160">
        <v>273</v>
      </c>
      <c r="F160">
        <v>3</v>
      </c>
      <c r="G160">
        <v>819</v>
      </c>
      <c r="H160" s="26">
        <v>45051</v>
      </c>
      <c r="I160" t="s">
        <v>16</v>
      </c>
      <c r="J160" s="20">
        <v>153</v>
      </c>
      <c r="K160" s="20">
        <f t="shared" si="10"/>
        <v>252.76271186440678</v>
      </c>
      <c r="L160" s="21">
        <f t="shared" si="11"/>
        <v>8.006437336551997E-2</v>
      </c>
      <c r="M160" s="20">
        <f t="shared" si="12"/>
        <v>293.41176470588238</v>
      </c>
      <c r="N160" s="21">
        <f t="shared" si="13"/>
        <v>-6.9566960705693792E-2</v>
      </c>
      <c r="O160" s="26">
        <f>VLOOKUP(J160,клиенты!$A$1:$H$435,8,FALSE)</f>
        <v>44802</v>
      </c>
      <c r="P160">
        <f t="shared" si="14"/>
        <v>249</v>
      </c>
      <c r="Q160" t="str">
        <f>VLOOKUP(J160,клиенты!$A$1:$D$435,4,FALSE)</f>
        <v>Казахстан</v>
      </c>
    </row>
    <row r="161" spans="1:17" x14ac:dyDescent="0.3">
      <c r="A161">
        <v>160</v>
      </c>
      <c r="B161" s="20">
        <v>255</v>
      </c>
      <c r="C161" s="20" t="str">
        <f>VLOOKUP(B161,товар!$A$2:$C$433,2,FALSE)</f>
        <v>Кофе</v>
      </c>
      <c r="D161" s="20" t="str">
        <f>VLOOKUP(B161,товар!$A$2:$C$433,3,FALSE)</f>
        <v>Nescafe</v>
      </c>
      <c r="E161">
        <v>279</v>
      </c>
      <c r="F161">
        <v>3</v>
      </c>
      <c r="G161">
        <v>837</v>
      </c>
      <c r="H161" s="26">
        <v>45081</v>
      </c>
      <c r="I161" t="s">
        <v>10</v>
      </c>
      <c r="J161" s="20">
        <v>286</v>
      </c>
      <c r="K161" s="20">
        <f t="shared" si="10"/>
        <v>249.02380952380952</v>
      </c>
      <c r="L161" s="21">
        <f t="shared" si="11"/>
        <v>0.12037479682570029</v>
      </c>
      <c r="M161" s="20">
        <f t="shared" si="12"/>
        <v>256.89999999999998</v>
      </c>
      <c r="N161" s="21">
        <f t="shared" si="13"/>
        <v>8.6025690930323195E-2</v>
      </c>
      <c r="O161" s="26">
        <f>VLOOKUP(J161,клиенты!$A$1:$H$435,8,FALSE)</f>
        <v>44563</v>
      </c>
      <c r="P161">
        <f t="shared" si="14"/>
        <v>518</v>
      </c>
      <c r="Q161" t="str">
        <f>VLOOKUP(J161,клиенты!$A$1:$D$435,4,FALSE)</f>
        <v>Таджикистан</v>
      </c>
    </row>
    <row r="162" spans="1:17" x14ac:dyDescent="0.3">
      <c r="A162">
        <v>161</v>
      </c>
      <c r="B162" s="20">
        <v>138</v>
      </c>
      <c r="C162" s="20" t="str">
        <f>VLOOKUP(B162,товар!$A$2:$C$433,2,FALSE)</f>
        <v>Сыр</v>
      </c>
      <c r="D162" s="20" t="str">
        <f>VLOOKUP(B162,товар!$A$2:$C$433,3,FALSE)</f>
        <v>Сырная долина</v>
      </c>
      <c r="E162">
        <v>210</v>
      </c>
      <c r="F162">
        <v>2</v>
      </c>
      <c r="G162">
        <v>420</v>
      </c>
      <c r="H162" s="26">
        <v>45012</v>
      </c>
      <c r="I162" t="s">
        <v>13</v>
      </c>
      <c r="J162" s="20">
        <v>14</v>
      </c>
      <c r="K162" s="20">
        <f t="shared" si="10"/>
        <v>262.63492063492066</v>
      </c>
      <c r="L162" s="21">
        <f t="shared" si="11"/>
        <v>-0.20041097546234743</v>
      </c>
      <c r="M162" s="20">
        <f t="shared" si="12"/>
        <v>271</v>
      </c>
      <c r="N162" s="21">
        <f t="shared" si="13"/>
        <v>-0.22509225092250917</v>
      </c>
      <c r="O162" s="26">
        <f>VLOOKUP(J162,клиенты!$A$1:$H$435,8,FALSE)</f>
        <v>44775</v>
      </c>
      <c r="P162">
        <f t="shared" si="14"/>
        <v>237</v>
      </c>
      <c r="Q162" t="str">
        <f>VLOOKUP(J162,клиенты!$A$1:$D$435,4,FALSE)</f>
        <v>Таджикистан</v>
      </c>
    </row>
    <row r="163" spans="1:17" x14ac:dyDescent="0.3">
      <c r="A163">
        <v>162</v>
      </c>
      <c r="B163" s="20">
        <v>403</v>
      </c>
      <c r="C163" s="20" t="str">
        <f>VLOOKUP(B163,товар!$A$2:$C$433,2,FALSE)</f>
        <v>Чай</v>
      </c>
      <c r="D163" s="20" t="str">
        <f>VLOOKUP(B163,товар!$A$2:$C$433,3,FALSE)</f>
        <v>Ахмад</v>
      </c>
      <c r="E163">
        <v>229</v>
      </c>
      <c r="F163">
        <v>1</v>
      </c>
      <c r="G163">
        <v>229</v>
      </c>
      <c r="H163" s="26">
        <v>44991</v>
      </c>
      <c r="I163" t="s">
        <v>17</v>
      </c>
      <c r="J163" s="20">
        <v>32</v>
      </c>
      <c r="K163" s="20">
        <f t="shared" si="10"/>
        <v>271.18181818181819</v>
      </c>
      <c r="L163" s="21">
        <f t="shared" si="11"/>
        <v>-0.15554810593362389</v>
      </c>
      <c r="M163" s="20">
        <f t="shared" si="12"/>
        <v>243.3</v>
      </c>
      <c r="N163" s="21">
        <f t="shared" si="13"/>
        <v>-5.8775174681463205E-2</v>
      </c>
      <c r="O163" s="26">
        <f>VLOOKUP(J163,клиенты!$A$1:$H$435,8,FALSE)</f>
        <v>44922</v>
      </c>
      <c r="P163">
        <f t="shared" si="14"/>
        <v>69</v>
      </c>
      <c r="Q163" t="str">
        <f>VLOOKUP(J163,клиенты!$A$1:$D$435,4,FALSE)</f>
        <v>Узбекистан</v>
      </c>
    </row>
    <row r="164" spans="1:17" x14ac:dyDescent="0.3">
      <c r="A164">
        <v>163</v>
      </c>
      <c r="B164" s="20">
        <v>280</v>
      </c>
      <c r="C164" s="20" t="str">
        <f>VLOOKUP(B164,товар!$A$2:$C$433,2,FALSE)</f>
        <v>Сыр</v>
      </c>
      <c r="D164" s="20" t="str">
        <f>VLOOKUP(B164,товар!$A$2:$C$433,3,FALSE)</f>
        <v>President</v>
      </c>
      <c r="E164">
        <v>192</v>
      </c>
      <c r="F164">
        <v>2</v>
      </c>
      <c r="G164">
        <v>384</v>
      </c>
      <c r="H164" s="26">
        <v>45283</v>
      </c>
      <c r="I164" t="s">
        <v>8</v>
      </c>
      <c r="J164" s="20">
        <v>49</v>
      </c>
      <c r="K164" s="20">
        <f t="shared" si="10"/>
        <v>262.63492063492066</v>
      </c>
      <c r="L164" s="21">
        <f t="shared" si="11"/>
        <v>-0.26894717756557485</v>
      </c>
      <c r="M164" s="20">
        <f t="shared" si="12"/>
        <v>238.72222222222223</v>
      </c>
      <c r="N164" s="21">
        <f t="shared" si="13"/>
        <v>-0.19571794275075638</v>
      </c>
      <c r="O164" s="26">
        <f>VLOOKUP(J164,клиенты!$A$1:$H$435,8,FALSE)</f>
        <v>44672</v>
      </c>
      <c r="P164">
        <f t="shared" si="14"/>
        <v>611</v>
      </c>
      <c r="Q164" t="str">
        <f>VLOOKUP(J164,клиенты!$A$1:$D$435,4,FALSE)</f>
        <v>Таджикистан</v>
      </c>
    </row>
    <row r="165" spans="1:17" x14ac:dyDescent="0.3">
      <c r="A165">
        <v>164</v>
      </c>
      <c r="B165" s="20">
        <v>356</v>
      </c>
      <c r="C165" s="20" t="str">
        <f>VLOOKUP(B165,товар!$A$2:$C$433,2,FALSE)</f>
        <v>Печенье</v>
      </c>
      <c r="D165" s="20" t="str">
        <f>VLOOKUP(B165,товар!$A$2:$C$433,3,FALSE)</f>
        <v>Посиделкино</v>
      </c>
      <c r="E165">
        <v>373</v>
      </c>
      <c r="F165">
        <v>1</v>
      </c>
      <c r="G165">
        <v>373</v>
      </c>
      <c r="H165" s="26">
        <v>45291</v>
      </c>
      <c r="I165" t="s">
        <v>10</v>
      </c>
      <c r="J165" s="20">
        <v>115</v>
      </c>
      <c r="K165" s="20">
        <f t="shared" si="10"/>
        <v>283.468085106383</v>
      </c>
      <c r="L165" s="21">
        <f t="shared" si="11"/>
        <v>0.31584477970427072</v>
      </c>
      <c r="M165" s="20">
        <f t="shared" si="12"/>
        <v>321.63636363636363</v>
      </c>
      <c r="N165" s="21">
        <f t="shared" si="13"/>
        <v>0.15969474279253815</v>
      </c>
      <c r="O165" s="26">
        <f>VLOOKUP(J165,клиенты!$A$1:$H$435,8,FALSE)</f>
        <v>44832</v>
      </c>
      <c r="P165">
        <f t="shared" si="14"/>
        <v>459</v>
      </c>
      <c r="Q165" t="str">
        <f>VLOOKUP(J165,клиенты!$A$1:$D$435,4,FALSE)</f>
        <v>Беларусь</v>
      </c>
    </row>
    <row r="166" spans="1:17" x14ac:dyDescent="0.3">
      <c r="A166">
        <v>165</v>
      </c>
      <c r="B166" s="20">
        <v>41</v>
      </c>
      <c r="C166" s="20" t="str">
        <f>VLOOKUP(B166,товар!$A$2:$C$433,2,FALSE)</f>
        <v>Рис</v>
      </c>
      <c r="D166" s="20" t="str">
        <f>VLOOKUP(B166,товар!$A$2:$C$433,3,FALSE)</f>
        <v>Агро-Альянс</v>
      </c>
      <c r="E166">
        <v>315</v>
      </c>
      <c r="F166">
        <v>3</v>
      </c>
      <c r="G166">
        <v>945</v>
      </c>
      <c r="H166" s="26">
        <v>45202</v>
      </c>
      <c r="I166" t="s">
        <v>21</v>
      </c>
      <c r="J166" s="20">
        <v>420</v>
      </c>
      <c r="K166" s="20">
        <f t="shared" si="10"/>
        <v>258.375</v>
      </c>
      <c r="L166" s="21">
        <f t="shared" si="11"/>
        <v>0.21915820029027566</v>
      </c>
      <c r="M166" s="20">
        <f t="shared" si="12"/>
        <v>317.85714285714283</v>
      </c>
      <c r="N166" s="21">
        <f t="shared" si="13"/>
        <v>-8.9887640449437534E-3</v>
      </c>
      <c r="O166" s="26">
        <f>VLOOKUP(J166,клиенты!$A$1:$H$435,8,FALSE)</f>
        <v>44698</v>
      </c>
      <c r="P166">
        <f t="shared" si="14"/>
        <v>504</v>
      </c>
      <c r="Q166" t="str">
        <f>VLOOKUP(J166,клиенты!$A$1:$D$435,4,FALSE)</f>
        <v>Украина</v>
      </c>
    </row>
    <row r="167" spans="1:17" x14ac:dyDescent="0.3">
      <c r="A167">
        <v>166</v>
      </c>
      <c r="B167" s="20">
        <v>379</v>
      </c>
      <c r="C167" s="20" t="str">
        <f>VLOOKUP(B167,товар!$A$2:$C$433,2,FALSE)</f>
        <v>Йогурт</v>
      </c>
      <c r="D167" s="20" t="str">
        <f>VLOOKUP(B167,товар!$A$2:$C$433,3,FALSE)</f>
        <v>Активиа</v>
      </c>
      <c r="E167">
        <v>321</v>
      </c>
      <c r="F167">
        <v>5</v>
      </c>
      <c r="G167">
        <v>1605</v>
      </c>
      <c r="H167" s="26">
        <v>45032</v>
      </c>
      <c r="I167" t="s">
        <v>17</v>
      </c>
      <c r="J167" s="20">
        <v>47</v>
      </c>
      <c r="K167" s="20">
        <f t="shared" si="10"/>
        <v>263.25423728813558</v>
      </c>
      <c r="L167" s="21">
        <f t="shared" si="11"/>
        <v>0.21935359258305431</v>
      </c>
      <c r="M167" s="20">
        <f t="shared" si="12"/>
        <v>293.66666666666669</v>
      </c>
      <c r="N167" s="21">
        <f t="shared" si="13"/>
        <v>9.3076049943246142E-2</v>
      </c>
      <c r="O167" s="26">
        <f>VLOOKUP(J167,клиенты!$A$1:$H$435,8,FALSE)</f>
        <v>44693</v>
      </c>
      <c r="P167">
        <f t="shared" si="14"/>
        <v>339</v>
      </c>
      <c r="Q167" t="str">
        <f>VLOOKUP(J167,клиенты!$A$1:$D$435,4,FALSE)</f>
        <v>Беларусь</v>
      </c>
    </row>
    <row r="168" spans="1:17" x14ac:dyDescent="0.3">
      <c r="A168">
        <v>167</v>
      </c>
      <c r="B168" s="20">
        <v>282</v>
      </c>
      <c r="C168" s="20" t="str">
        <f>VLOOKUP(B168,товар!$A$2:$C$433,2,FALSE)</f>
        <v>Рис</v>
      </c>
      <c r="D168" s="20" t="str">
        <f>VLOOKUP(B168,товар!$A$2:$C$433,3,FALSE)</f>
        <v>Агро-Альянс</v>
      </c>
      <c r="E168">
        <v>189</v>
      </c>
      <c r="F168">
        <v>2</v>
      </c>
      <c r="G168">
        <v>378</v>
      </c>
      <c r="H168" s="26">
        <v>45158</v>
      </c>
      <c r="I168" t="s">
        <v>17</v>
      </c>
      <c r="J168" s="20">
        <v>202</v>
      </c>
      <c r="K168" s="20">
        <f t="shared" si="10"/>
        <v>258.375</v>
      </c>
      <c r="L168" s="21">
        <f t="shared" si="11"/>
        <v>-0.26850507982583449</v>
      </c>
      <c r="M168" s="20">
        <f t="shared" si="12"/>
        <v>317.85714285714283</v>
      </c>
      <c r="N168" s="21">
        <f t="shared" si="13"/>
        <v>-0.40539325842696627</v>
      </c>
      <c r="O168" s="26">
        <f>VLOOKUP(J168,клиенты!$A$1:$H$435,8,FALSE)</f>
        <v>44766</v>
      </c>
      <c r="P168">
        <f t="shared" si="14"/>
        <v>392</v>
      </c>
      <c r="Q168" t="str">
        <f>VLOOKUP(J168,клиенты!$A$1:$D$435,4,FALSE)</f>
        <v>Беларусь</v>
      </c>
    </row>
    <row r="169" spans="1:17" x14ac:dyDescent="0.3">
      <c r="A169">
        <v>168</v>
      </c>
      <c r="B169" s="20">
        <v>459</v>
      </c>
      <c r="C169" s="20" t="str">
        <f>VLOOKUP(B169,товар!$A$2:$C$433,2,FALSE)</f>
        <v>Крупа</v>
      </c>
      <c r="D169" s="20" t="str">
        <f>VLOOKUP(B169,товар!$A$2:$C$433,3,FALSE)</f>
        <v>Националь</v>
      </c>
      <c r="E169">
        <v>405</v>
      </c>
      <c r="F169">
        <v>3</v>
      </c>
      <c r="G169">
        <v>1215</v>
      </c>
      <c r="H169" s="26">
        <v>44949</v>
      </c>
      <c r="I169" t="s">
        <v>10</v>
      </c>
      <c r="J169" s="20">
        <v>37</v>
      </c>
      <c r="K169" s="20">
        <f t="shared" si="10"/>
        <v>255.11627906976744</v>
      </c>
      <c r="L169" s="21">
        <f t="shared" si="11"/>
        <v>0.58751139471285319</v>
      </c>
      <c r="M169" s="20">
        <f t="shared" si="12"/>
        <v>274.28571428571428</v>
      </c>
      <c r="N169" s="21">
        <f t="shared" si="13"/>
        <v>0.4765625</v>
      </c>
      <c r="O169" s="26">
        <f>VLOOKUP(J169,клиенты!$A$1:$H$435,8,FALSE)</f>
        <v>44728</v>
      </c>
      <c r="P169">
        <f t="shared" si="14"/>
        <v>221</v>
      </c>
      <c r="Q169" t="str">
        <f>VLOOKUP(J169,клиенты!$A$1:$D$435,4,FALSE)</f>
        <v>Украина</v>
      </c>
    </row>
    <row r="170" spans="1:17" x14ac:dyDescent="0.3">
      <c r="A170">
        <v>169</v>
      </c>
      <c r="B170" s="20">
        <v>402</v>
      </c>
      <c r="C170" s="20" t="str">
        <f>VLOOKUP(B170,товар!$A$2:$C$433,2,FALSE)</f>
        <v>Хлеб</v>
      </c>
      <c r="D170" s="20" t="str">
        <f>VLOOKUP(B170,товар!$A$2:$C$433,3,FALSE)</f>
        <v>Каравай</v>
      </c>
      <c r="E170">
        <v>426</v>
      </c>
      <c r="F170">
        <v>2</v>
      </c>
      <c r="G170">
        <v>852</v>
      </c>
      <c r="H170" s="26">
        <v>45099</v>
      </c>
      <c r="I170" t="s">
        <v>25</v>
      </c>
      <c r="J170" s="20">
        <v>366</v>
      </c>
      <c r="K170" s="20">
        <f t="shared" si="10"/>
        <v>300.31818181818181</v>
      </c>
      <c r="L170" s="21">
        <f t="shared" si="11"/>
        <v>0.41849553503859549</v>
      </c>
      <c r="M170" s="20">
        <f t="shared" si="12"/>
        <v>331.16666666666669</v>
      </c>
      <c r="N170" s="21">
        <f t="shared" si="13"/>
        <v>0.28636134876698538</v>
      </c>
      <c r="O170" s="26">
        <f>VLOOKUP(J170,клиенты!$A$1:$H$435,8,FALSE)</f>
        <v>44827</v>
      </c>
      <c r="P170">
        <f t="shared" si="14"/>
        <v>272</v>
      </c>
      <c r="Q170" t="str">
        <f>VLOOKUP(J170,клиенты!$A$1:$D$435,4,FALSE)</f>
        <v>Узбекистан</v>
      </c>
    </row>
    <row r="171" spans="1:17" x14ac:dyDescent="0.3">
      <c r="A171">
        <v>170</v>
      </c>
      <c r="B171" s="20">
        <v>320</v>
      </c>
      <c r="C171" s="20" t="str">
        <f>VLOOKUP(B171,товар!$A$2:$C$433,2,FALSE)</f>
        <v>Конфеты</v>
      </c>
      <c r="D171" s="20" t="str">
        <f>VLOOKUP(B171,товар!$A$2:$C$433,3,FALSE)</f>
        <v>Бабаевский</v>
      </c>
      <c r="E171">
        <v>271</v>
      </c>
      <c r="F171">
        <v>1</v>
      </c>
      <c r="G171">
        <v>271</v>
      </c>
      <c r="H171" s="26">
        <v>45412</v>
      </c>
      <c r="I171" t="s">
        <v>27</v>
      </c>
      <c r="J171" s="20">
        <v>434</v>
      </c>
      <c r="K171" s="20">
        <f t="shared" si="10"/>
        <v>267.85483870967744</v>
      </c>
      <c r="L171" s="21">
        <f t="shared" si="11"/>
        <v>1.1742036490636432E-2</v>
      </c>
      <c r="M171" s="20">
        <f t="shared" si="12"/>
        <v>250.25925925925927</v>
      </c>
      <c r="N171" s="21">
        <f t="shared" si="13"/>
        <v>8.2877016427408634E-2</v>
      </c>
      <c r="O171" s="26">
        <f>VLOOKUP(J171,клиенты!$A$1:$H$435,8,FALSE)</f>
        <v>44730</v>
      </c>
      <c r="P171">
        <f t="shared" si="14"/>
        <v>682</v>
      </c>
      <c r="Q171" t="str">
        <f>VLOOKUP(J171,клиенты!$A$1:$D$435,4,FALSE)</f>
        <v>Украина</v>
      </c>
    </row>
    <row r="172" spans="1:17" x14ac:dyDescent="0.3">
      <c r="A172">
        <v>171</v>
      </c>
      <c r="B172" s="20">
        <v>19</v>
      </c>
      <c r="C172" s="20" t="str">
        <f>VLOOKUP(B172,товар!$A$2:$C$433,2,FALSE)</f>
        <v>Мясо</v>
      </c>
      <c r="D172" s="20" t="str">
        <f>VLOOKUP(B172,товар!$A$2:$C$433,3,FALSE)</f>
        <v>Снежана</v>
      </c>
      <c r="E172">
        <v>96</v>
      </c>
      <c r="F172">
        <v>4</v>
      </c>
      <c r="G172">
        <v>384</v>
      </c>
      <c r="H172" s="26">
        <v>45041</v>
      </c>
      <c r="I172" t="s">
        <v>9</v>
      </c>
      <c r="J172" s="20">
        <v>172</v>
      </c>
      <c r="K172" s="20">
        <f t="shared" si="10"/>
        <v>271.74545454545455</v>
      </c>
      <c r="L172" s="21">
        <f t="shared" si="11"/>
        <v>-0.6467282215977519</v>
      </c>
      <c r="M172" s="20">
        <f t="shared" si="12"/>
        <v>272.35294117647061</v>
      </c>
      <c r="N172" s="21">
        <f t="shared" si="13"/>
        <v>-0.64751619870410371</v>
      </c>
      <c r="O172" s="26">
        <f>VLOOKUP(J172,клиенты!$A$1:$H$435,8,FALSE)</f>
        <v>44737</v>
      </c>
      <c r="P172">
        <f t="shared" si="14"/>
        <v>304</v>
      </c>
      <c r="Q172" t="str">
        <f>VLOOKUP(J172,клиенты!$A$1:$D$435,4,FALSE)</f>
        <v>Россия</v>
      </c>
    </row>
    <row r="173" spans="1:17" x14ac:dyDescent="0.3">
      <c r="A173">
        <v>172</v>
      </c>
      <c r="B173" s="20">
        <v>447</v>
      </c>
      <c r="C173" s="20" t="str">
        <f>VLOOKUP(B173,товар!$A$2:$C$433,2,FALSE)</f>
        <v>Йогурт</v>
      </c>
      <c r="D173" s="20" t="str">
        <f>VLOOKUP(B173,товар!$A$2:$C$433,3,FALSE)</f>
        <v>Эрманн</v>
      </c>
      <c r="E173">
        <v>65</v>
      </c>
      <c r="F173">
        <v>1</v>
      </c>
      <c r="G173">
        <v>65</v>
      </c>
      <c r="H173" s="26">
        <v>45341</v>
      </c>
      <c r="I173" t="s">
        <v>11</v>
      </c>
      <c r="J173" s="20">
        <v>52</v>
      </c>
      <c r="K173" s="20">
        <f t="shared" si="10"/>
        <v>263.25423728813558</v>
      </c>
      <c r="L173" s="21">
        <f t="shared" si="11"/>
        <v>-0.75309039402523825</v>
      </c>
      <c r="M173" s="20">
        <f t="shared" si="12"/>
        <v>248.5</v>
      </c>
      <c r="N173" s="21">
        <f t="shared" si="13"/>
        <v>-0.7384305835010061</v>
      </c>
      <c r="O173" s="26">
        <f>VLOOKUP(J173,клиенты!$A$1:$H$435,8,FALSE)</f>
        <v>44917</v>
      </c>
      <c r="P173">
        <f t="shared" si="14"/>
        <v>424</v>
      </c>
      <c r="Q173" t="str">
        <f>VLOOKUP(J173,клиенты!$A$1:$D$435,4,FALSE)</f>
        <v>Россия</v>
      </c>
    </row>
    <row r="174" spans="1:17" x14ac:dyDescent="0.3">
      <c r="A174">
        <v>173</v>
      </c>
      <c r="B174" s="20">
        <v>406</v>
      </c>
      <c r="C174" s="20" t="str">
        <f>VLOOKUP(B174,товар!$A$2:$C$433,2,FALSE)</f>
        <v>Сок</v>
      </c>
      <c r="D174" s="20" t="str">
        <f>VLOOKUP(B174,товар!$A$2:$C$433,3,FALSE)</f>
        <v>Фруктовый сад</v>
      </c>
      <c r="E174">
        <v>426</v>
      </c>
      <c r="F174">
        <v>1</v>
      </c>
      <c r="G174">
        <v>426</v>
      </c>
      <c r="H174" s="26">
        <v>45289</v>
      </c>
      <c r="I174" t="s">
        <v>12</v>
      </c>
      <c r="J174" s="20">
        <v>395</v>
      </c>
      <c r="K174" s="20">
        <f t="shared" si="10"/>
        <v>268.60344827586209</v>
      </c>
      <c r="L174" s="21">
        <f t="shared" si="11"/>
        <v>0.58598112844213346</v>
      </c>
      <c r="M174" s="20">
        <f t="shared" si="12"/>
        <v>281.96875</v>
      </c>
      <c r="N174" s="21">
        <f t="shared" si="13"/>
        <v>0.51080571871882974</v>
      </c>
      <c r="O174" s="26">
        <f>VLOOKUP(J174,клиенты!$A$1:$H$435,8,FALSE)</f>
        <v>44890</v>
      </c>
      <c r="P174">
        <f t="shared" si="14"/>
        <v>399</v>
      </c>
      <c r="Q174" t="str">
        <f>VLOOKUP(J174,клиенты!$A$1:$D$435,4,FALSE)</f>
        <v>Узбекистан</v>
      </c>
    </row>
    <row r="175" spans="1:17" x14ac:dyDescent="0.3">
      <c r="A175">
        <v>174</v>
      </c>
      <c r="B175" s="20">
        <v>391</v>
      </c>
      <c r="C175" s="20" t="str">
        <f>VLOOKUP(B175,товар!$A$2:$C$433,2,FALSE)</f>
        <v>Рыба</v>
      </c>
      <c r="D175" s="20" t="str">
        <f>VLOOKUP(B175,товар!$A$2:$C$433,3,FALSE)</f>
        <v>Балтийский берег</v>
      </c>
      <c r="E175">
        <v>356</v>
      </c>
      <c r="F175">
        <v>2</v>
      </c>
      <c r="G175">
        <v>712</v>
      </c>
      <c r="H175" s="26">
        <v>45175</v>
      </c>
      <c r="I175" t="s">
        <v>12</v>
      </c>
      <c r="J175" s="20">
        <v>46</v>
      </c>
      <c r="K175" s="20">
        <f t="shared" si="10"/>
        <v>258.5128205128205</v>
      </c>
      <c r="L175" s="21">
        <f t="shared" si="11"/>
        <v>0.37710771672287247</v>
      </c>
      <c r="M175" s="20">
        <f t="shared" si="12"/>
        <v>289.88888888888891</v>
      </c>
      <c r="N175" s="21">
        <f t="shared" si="13"/>
        <v>0.22805672671521648</v>
      </c>
      <c r="O175" s="26">
        <f>VLOOKUP(J175,клиенты!$A$1:$H$435,8,FALSE)</f>
        <v>44636</v>
      </c>
      <c r="P175">
        <f t="shared" si="14"/>
        <v>539</v>
      </c>
      <c r="Q175" t="str">
        <f>VLOOKUP(J175,клиенты!$A$1:$D$435,4,FALSE)</f>
        <v>Таджикистан</v>
      </c>
    </row>
    <row r="176" spans="1:17" x14ac:dyDescent="0.3">
      <c r="A176">
        <v>175</v>
      </c>
      <c r="B176" s="20">
        <v>82</v>
      </c>
      <c r="C176" s="20" t="str">
        <f>VLOOKUP(B176,товар!$A$2:$C$433,2,FALSE)</f>
        <v>Сыр</v>
      </c>
      <c r="D176" s="20" t="str">
        <f>VLOOKUP(B176,товар!$A$2:$C$433,3,FALSE)</f>
        <v>Hochland</v>
      </c>
      <c r="E176">
        <v>233</v>
      </c>
      <c r="F176">
        <v>2</v>
      </c>
      <c r="G176">
        <v>466</v>
      </c>
      <c r="H176" s="26">
        <v>45369</v>
      </c>
      <c r="I176" t="s">
        <v>24</v>
      </c>
      <c r="J176" s="20">
        <v>361</v>
      </c>
      <c r="K176" s="20">
        <f t="shared" si="10"/>
        <v>262.63492063492066</v>
      </c>
      <c r="L176" s="21">
        <f t="shared" si="11"/>
        <v>-0.11283693944155693</v>
      </c>
      <c r="M176" s="20">
        <f t="shared" si="12"/>
        <v>168</v>
      </c>
      <c r="N176" s="21">
        <f t="shared" si="13"/>
        <v>0.38690476190476186</v>
      </c>
      <c r="O176" s="26">
        <f>VLOOKUP(J176,клиенты!$A$1:$H$435,8,FALSE)</f>
        <v>44831</v>
      </c>
      <c r="P176">
        <f t="shared" si="14"/>
        <v>538</v>
      </c>
      <c r="Q176" t="str">
        <f>VLOOKUP(J176,клиенты!$A$1:$D$435,4,FALSE)</f>
        <v>Узбекистан</v>
      </c>
    </row>
    <row r="177" spans="1:17" x14ac:dyDescent="0.3">
      <c r="A177">
        <v>176</v>
      </c>
      <c r="B177" s="20">
        <v>243</v>
      </c>
      <c r="C177" s="20" t="str">
        <f>VLOOKUP(B177,товар!$A$2:$C$433,2,FALSE)</f>
        <v>Рис</v>
      </c>
      <c r="D177" s="20" t="str">
        <f>VLOOKUP(B177,товар!$A$2:$C$433,3,FALSE)</f>
        <v>Белый Злат</v>
      </c>
      <c r="E177">
        <v>494</v>
      </c>
      <c r="F177">
        <v>5</v>
      </c>
      <c r="G177">
        <v>2470</v>
      </c>
      <c r="H177" s="26">
        <v>45353</v>
      </c>
      <c r="I177" t="s">
        <v>27</v>
      </c>
      <c r="J177" s="20">
        <v>358</v>
      </c>
      <c r="K177" s="20">
        <f t="shared" si="10"/>
        <v>258.375</v>
      </c>
      <c r="L177" s="21">
        <f t="shared" si="11"/>
        <v>0.91194968553459121</v>
      </c>
      <c r="M177" s="20">
        <f t="shared" si="12"/>
        <v>269.70588235294116</v>
      </c>
      <c r="N177" s="21">
        <f t="shared" si="13"/>
        <v>0.83162486368593247</v>
      </c>
      <c r="O177" s="26">
        <f>VLOOKUP(J177,клиенты!$A$1:$H$435,8,FALSE)</f>
        <v>44771</v>
      </c>
      <c r="P177">
        <f t="shared" si="14"/>
        <v>582</v>
      </c>
      <c r="Q177" t="str">
        <f>VLOOKUP(J177,клиенты!$A$1:$D$435,4,FALSE)</f>
        <v>Украина</v>
      </c>
    </row>
    <row r="178" spans="1:17" x14ac:dyDescent="0.3">
      <c r="A178">
        <v>177</v>
      </c>
      <c r="B178" s="20">
        <v>432</v>
      </c>
      <c r="C178" s="20" t="str">
        <f>VLOOKUP(B178,товар!$A$2:$C$433,2,FALSE)</f>
        <v>Макароны</v>
      </c>
      <c r="D178" s="20" t="str">
        <f>VLOOKUP(B178,товар!$A$2:$C$433,3,FALSE)</f>
        <v>Борилла</v>
      </c>
      <c r="E178">
        <v>305</v>
      </c>
      <c r="F178">
        <v>3</v>
      </c>
      <c r="G178">
        <v>915</v>
      </c>
      <c r="H178" s="26">
        <v>45413</v>
      </c>
      <c r="I178" t="s">
        <v>22</v>
      </c>
      <c r="J178" s="20">
        <v>44</v>
      </c>
      <c r="K178" s="20">
        <f t="shared" si="10"/>
        <v>265.47674418604652</v>
      </c>
      <c r="L178" s="21">
        <f t="shared" si="11"/>
        <v>0.14887652752836056</v>
      </c>
      <c r="M178" s="20">
        <f t="shared" si="12"/>
        <v>236.27586206896552</v>
      </c>
      <c r="N178" s="21">
        <f t="shared" si="13"/>
        <v>0.29086398131932278</v>
      </c>
      <c r="O178" s="26">
        <f>VLOOKUP(J178,клиенты!$A$1:$H$435,8,FALSE)</f>
        <v>44701</v>
      </c>
      <c r="P178">
        <f t="shared" si="14"/>
        <v>712</v>
      </c>
      <c r="Q178" t="str">
        <f>VLOOKUP(J178,клиенты!$A$1:$D$435,4,FALSE)</f>
        <v>Беларусь</v>
      </c>
    </row>
    <row r="179" spans="1:17" x14ac:dyDescent="0.3">
      <c r="A179">
        <v>178</v>
      </c>
      <c r="B179" s="20">
        <v>159</v>
      </c>
      <c r="C179" s="20" t="str">
        <f>VLOOKUP(B179,товар!$A$2:$C$433,2,FALSE)</f>
        <v>Крупа</v>
      </c>
      <c r="D179" s="20" t="str">
        <f>VLOOKUP(B179,товар!$A$2:$C$433,3,FALSE)</f>
        <v>Националь</v>
      </c>
      <c r="E179">
        <v>173</v>
      </c>
      <c r="F179">
        <v>4</v>
      </c>
      <c r="G179">
        <v>692</v>
      </c>
      <c r="H179" s="26">
        <v>45175</v>
      </c>
      <c r="I179" t="s">
        <v>10</v>
      </c>
      <c r="J179" s="20">
        <v>416</v>
      </c>
      <c r="K179" s="20">
        <f t="shared" si="10"/>
        <v>255.11627906976744</v>
      </c>
      <c r="L179" s="21">
        <f t="shared" si="11"/>
        <v>-0.32187784867821334</v>
      </c>
      <c r="M179" s="20">
        <f t="shared" si="12"/>
        <v>274.28571428571428</v>
      </c>
      <c r="N179" s="21">
        <f t="shared" si="13"/>
        <v>-0.36927083333333333</v>
      </c>
      <c r="O179" s="26">
        <f>VLOOKUP(J179,клиенты!$A$1:$H$435,8,FALSE)</f>
        <v>44703</v>
      </c>
      <c r="P179">
        <f t="shared" si="14"/>
        <v>472</v>
      </c>
      <c r="Q179" t="str">
        <f>VLOOKUP(J179,клиенты!$A$1:$D$435,4,FALSE)</f>
        <v>Таджикистан</v>
      </c>
    </row>
    <row r="180" spans="1:17" x14ac:dyDescent="0.3">
      <c r="A180">
        <v>179</v>
      </c>
      <c r="B180" s="20">
        <v>197</v>
      </c>
      <c r="C180" s="20" t="str">
        <f>VLOOKUP(B180,товар!$A$2:$C$433,2,FALSE)</f>
        <v>Печенье</v>
      </c>
      <c r="D180" s="20" t="str">
        <f>VLOOKUP(B180,товар!$A$2:$C$433,3,FALSE)</f>
        <v>Юбилейное</v>
      </c>
      <c r="E180">
        <v>177</v>
      </c>
      <c r="F180">
        <v>2</v>
      </c>
      <c r="G180">
        <v>354</v>
      </c>
      <c r="H180" s="26">
        <v>45165</v>
      </c>
      <c r="I180" t="s">
        <v>23</v>
      </c>
      <c r="J180" s="20">
        <v>153</v>
      </c>
      <c r="K180" s="20">
        <f t="shared" si="10"/>
        <v>283.468085106383</v>
      </c>
      <c r="L180" s="21">
        <f t="shared" si="11"/>
        <v>-0.37559108308939437</v>
      </c>
      <c r="M180" s="20">
        <f t="shared" si="12"/>
        <v>232.44444444444446</v>
      </c>
      <c r="N180" s="21">
        <f t="shared" si="13"/>
        <v>-0.23852772466539196</v>
      </c>
      <c r="O180" s="26">
        <f>VLOOKUP(J180,клиенты!$A$1:$H$435,8,FALSE)</f>
        <v>44802</v>
      </c>
      <c r="P180">
        <f t="shared" si="14"/>
        <v>363</v>
      </c>
      <c r="Q180" t="str">
        <f>VLOOKUP(J180,клиенты!$A$1:$D$435,4,FALSE)</f>
        <v>Казахстан</v>
      </c>
    </row>
    <row r="181" spans="1:17" x14ac:dyDescent="0.3">
      <c r="A181">
        <v>180</v>
      </c>
      <c r="B181" s="20">
        <v>110</v>
      </c>
      <c r="C181" s="20" t="str">
        <f>VLOOKUP(B181,товар!$A$2:$C$433,2,FALSE)</f>
        <v>Макароны</v>
      </c>
      <c r="D181" s="20" t="str">
        <f>VLOOKUP(B181,товар!$A$2:$C$433,3,FALSE)</f>
        <v>Паста Зара</v>
      </c>
      <c r="E181">
        <v>261</v>
      </c>
      <c r="F181">
        <v>1</v>
      </c>
      <c r="G181">
        <v>261</v>
      </c>
      <c r="H181" s="26">
        <v>45325</v>
      </c>
      <c r="I181" t="s">
        <v>21</v>
      </c>
      <c r="J181" s="20">
        <v>223</v>
      </c>
      <c r="K181" s="20">
        <f t="shared" si="10"/>
        <v>265.47674418604652</v>
      </c>
      <c r="L181" s="21">
        <f t="shared" si="11"/>
        <v>-1.6863037098681644E-2</v>
      </c>
      <c r="M181" s="20">
        <f t="shared" si="12"/>
        <v>276.67567567567568</v>
      </c>
      <c r="N181" s="21">
        <f t="shared" si="13"/>
        <v>-5.6657223796033995E-2</v>
      </c>
      <c r="O181" s="26">
        <f>VLOOKUP(J181,клиенты!$A$1:$H$435,8,FALSE)</f>
        <v>44893</v>
      </c>
      <c r="P181">
        <f t="shared" si="14"/>
        <v>432</v>
      </c>
      <c r="Q181" t="str">
        <f>VLOOKUP(J181,клиенты!$A$1:$D$435,4,FALSE)</f>
        <v>Украина</v>
      </c>
    </row>
    <row r="182" spans="1:17" x14ac:dyDescent="0.3">
      <c r="A182">
        <v>181</v>
      </c>
      <c r="B182" s="20">
        <v>288</v>
      </c>
      <c r="C182" s="20" t="str">
        <f>VLOOKUP(B182,товар!$A$2:$C$433,2,FALSE)</f>
        <v>Сыр</v>
      </c>
      <c r="D182" s="20" t="str">
        <f>VLOOKUP(B182,товар!$A$2:$C$433,3,FALSE)</f>
        <v>Hochland</v>
      </c>
      <c r="E182">
        <v>198</v>
      </c>
      <c r="F182">
        <v>5</v>
      </c>
      <c r="G182">
        <v>990</v>
      </c>
      <c r="H182" s="26">
        <v>45212</v>
      </c>
      <c r="I182" t="s">
        <v>26</v>
      </c>
      <c r="J182" s="20">
        <v>74</v>
      </c>
      <c r="K182" s="20">
        <f t="shared" si="10"/>
        <v>262.63492063492066</v>
      </c>
      <c r="L182" s="21">
        <f t="shared" si="11"/>
        <v>-0.24610177686449908</v>
      </c>
      <c r="M182" s="20">
        <f t="shared" si="12"/>
        <v>168</v>
      </c>
      <c r="N182" s="21">
        <f t="shared" si="13"/>
        <v>0.1785714285714286</v>
      </c>
      <c r="O182" s="26">
        <f>VLOOKUP(J182,клиенты!$A$1:$H$435,8,FALSE)</f>
        <v>44857</v>
      </c>
      <c r="P182">
        <f t="shared" si="14"/>
        <v>355</v>
      </c>
      <c r="Q182" t="str">
        <f>VLOOKUP(J182,клиенты!$A$1:$D$435,4,FALSE)</f>
        <v>Россия</v>
      </c>
    </row>
    <row r="183" spans="1:17" x14ac:dyDescent="0.3">
      <c r="A183">
        <v>182</v>
      </c>
      <c r="B183" s="20">
        <v>7</v>
      </c>
      <c r="C183" s="20" t="str">
        <f>VLOOKUP(B183,товар!$A$2:$C$433,2,FALSE)</f>
        <v>Сыр</v>
      </c>
      <c r="D183" s="20" t="str">
        <f>VLOOKUP(B183,товар!$A$2:$C$433,3,FALSE)</f>
        <v>President</v>
      </c>
      <c r="E183">
        <v>114</v>
      </c>
      <c r="F183">
        <v>3</v>
      </c>
      <c r="G183">
        <v>342</v>
      </c>
      <c r="H183" s="26">
        <v>45244</v>
      </c>
      <c r="I183" t="s">
        <v>22</v>
      </c>
      <c r="J183" s="20">
        <v>180</v>
      </c>
      <c r="K183" s="20">
        <f t="shared" si="10"/>
        <v>262.63492063492066</v>
      </c>
      <c r="L183" s="21">
        <f t="shared" si="11"/>
        <v>-0.56593738667956006</v>
      </c>
      <c r="M183" s="20">
        <f t="shared" si="12"/>
        <v>238.72222222222223</v>
      </c>
      <c r="N183" s="21">
        <f t="shared" si="13"/>
        <v>-0.52245752850826155</v>
      </c>
      <c r="O183" s="26">
        <f>VLOOKUP(J183,клиенты!$A$1:$H$435,8,FALSE)</f>
        <v>44616</v>
      </c>
      <c r="P183">
        <f t="shared" si="14"/>
        <v>628</v>
      </c>
      <c r="Q183" t="str">
        <f>VLOOKUP(J183,клиенты!$A$1:$D$435,4,FALSE)</f>
        <v>Беларусь</v>
      </c>
    </row>
    <row r="184" spans="1:17" x14ac:dyDescent="0.3">
      <c r="A184">
        <v>183</v>
      </c>
      <c r="B184" s="20">
        <v>385</v>
      </c>
      <c r="C184" s="20" t="str">
        <f>VLOOKUP(B184,товар!$A$2:$C$433,2,FALSE)</f>
        <v>Макароны</v>
      </c>
      <c r="D184" s="20" t="str">
        <f>VLOOKUP(B184,товар!$A$2:$C$433,3,FALSE)</f>
        <v>Макфа</v>
      </c>
      <c r="E184">
        <v>427</v>
      </c>
      <c r="F184">
        <v>3</v>
      </c>
      <c r="G184">
        <v>1281</v>
      </c>
      <c r="H184" s="26">
        <v>44942</v>
      </c>
      <c r="I184" t="s">
        <v>27</v>
      </c>
      <c r="J184" s="20">
        <v>359</v>
      </c>
      <c r="K184" s="20">
        <f t="shared" si="10"/>
        <v>265.47674418604652</v>
      </c>
      <c r="L184" s="21">
        <f t="shared" si="11"/>
        <v>0.60842713853970465</v>
      </c>
      <c r="M184" s="20">
        <f t="shared" si="12"/>
        <v>329.27272727272725</v>
      </c>
      <c r="N184" s="21">
        <f t="shared" si="13"/>
        <v>0.29679734953064618</v>
      </c>
      <c r="O184" s="26">
        <f>VLOOKUP(J184,клиенты!$A$1:$H$435,8,FALSE)</f>
        <v>44584</v>
      </c>
      <c r="P184">
        <f t="shared" si="14"/>
        <v>358</v>
      </c>
      <c r="Q184" t="str">
        <f>VLOOKUP(J184,клиенты!$A$1:$D$435,4,FALSE)</f>
        <v>Россия</v>
      </c>
    </row>
    <row r="185" spans="1:17" x14ac:dyDescent="0.3">
      <c r="A185">
        <v>184</v>
      </c>
      <c r="B185" s="20">
        <v>493</v>
      </c>
      <c r="C185" s="20" t="str">
        <f>VLOOKUP(B185,товар!$A$2:$C$433,2,FALSE)</f>
        <v>Овощи</v>
      </c>
      <c r="D185" s="20" t="str">
        <f>VLOOKUP(B185,товар!$A$2:$C$433,3,FALSE)</f>
        <v>Овощной ряд</v>
      </c>
      <c r="E185">
        <v>376</v>
      </c>
      <c r="F185">
        <v>1</v>
      </c>
      <c r="G185">
        <v>376</v>
      </c>
      <c r="H185" s="26">
        <v>45253</v>
      </c>
      <c r="I185" t="s">
        <v>8</v>
      </c>
      <c r="J185" s="20">
        <v>134</v>
      </c>
      <c r="K185" s="20">
        <f t="shared" si="10"/>
        <v>250.48780487804879</v>
      </c>
      <c r="L185" s="21">
        <f t="shared" si="11"/>
        <v>0.50107108081791618</v>
      </c>
      <c r="M185" s="20">
        <f t="shared" si="12"/>
        <v>303.8235294117647</v>
      </c>
      <c r="N185" s="21">
        <f t="shared" si="13"/>
        <v>0.23756050338818979</v>
      </c>
      <c r="O185" s="26">
        <f>VLOOKUP(J185,клиенты!$A$1:$H$435,8,FALSE)</f>
        <v>44753</v>
      </c>
      <c r="P185">
        <f t="shared" si="14"/>
        <v>500</v>
      </c>
      <c r="Q185" t="str">
        <f>VLOOKUP(J185,клиенты!$A$1:$D$435,4,FALSE)</f>
        <v>Россия</v>
      </c>
    </row>
    <row r="186" spans="1:17" x14ac:dyDescent="0.3">
      <c r="A186">
        <v>185</v>
      </c>
      <c r="B186" s="20">
        <v>158</v>
      </c>
      <c r="C186" s="20" t="str">
        <f>VLOOKUP(B186,товар!$A$2:$C$433,2,FALSE)</f>
        <v>Сахар</v>
      </c>
      <c r="D186" s="20" t="str">
        <f>VLOOKUP(B186,товар!$A$2:$C$433,3,FALSE)</f>
        <v>Сладов</v>
      </c>
      <c r="E186">
        <v>51</v>
      </c>
      <c r="F186">
        <v>2</v>
      </c>
      <c r="G186">
        <v>102</v>
      </c>
      <c r="H186" s="26">
        <v>45325</v>
      </c>
      <c r="I186" t="s">
        <v>11</v>
      </c>
      <c r="J186" s="20">
        <v>159</v>
      </c>
      <c r="K186" s="20">
        <f t="shared" si="10"/>
        <v>252.76271186440678</v>
      </c>
      <c r="L186" s="21">
        <f t="shared" si="11"/>
        <v>-0.7982297324481995</v>
      </c>
      <c r="M186" s="20">
        <f t="shared" si="12"/>
        <v>240.26666666666668</v>
      </c>
      <c r="N186" s="21">
        <f t="shared" si="13"/>
        <v>-0.78773584905660377</v>
      </c>
      <c r="O186" s="26">
        <f>VLOOKUP(J186,клиенты!$A$1:$H$435,8,FALSE)</f>
        <v>44686</v>
      </c>
      <c r="P186">
        <f t="shared" si="14"/>
        <v>639</v>
      </c>
      <c r="Q186" t="str">
        <f>VLOOKUP(J186,клиенты!$A$1:$D$435,4,FALSE)</f>
        <v>Узбекистан</v>
      </c>
    </row>
    <row r="187" spans="1:17" x14ac:dyDescent="0.3">
      <c r="A187">
        <v>186</v>
      </c>
      <c r="B187" s="20">
        <v>446</v>
      </c>
      <c r="C187" s="20" t="str">
        <f>VLOOKUP(B187,товар!$A$2:$C$433,2,FALSE)</f>
        <v>Чипсы</v>
      </c>
      <c r="D187" s="20" t="str">
        <f>VLOOKUP(B187,товар!$A$2:$C$433,3,FALSE)</f>
        <v>Lay's</v>
      </c>
      <c r="E187">
        <v>316</v>
      </c>
      <c r="F187">
        <v>2</v>
      </c>
      <c r="G187">
        <v>632</v>
      </c>
      <c r="H187" s="26">
        <v>45029</v>
      </c>
      <c r="I187" t="s">
        <v>16</v>
      </c>
      <c r="J187" s="20">
        <v>328</v>
      </c>
      <c r="K187" s="20">
        <f t="shared" si="10"/>
        <v>273.72549019607845</v>
      </c>
      <c r="L187" s="21">
        <f t="shared" si="11"/>
        <v>0.15444126074498565</v>
      </c>
      <c r="M187" s="20">
        <f t="shared" si="12"/>
        <v>320.57142857142856</v>
      </c>
      <c r="N187" s="21">
        <f t="shared" si="13"/>
        <v>-1.426024955436711E-2</v>
      </c>
      <c r="O187" s="26">
        <f>VLOOKUP(J187,клиенты!$A$1:$H$435,8,FALSE)</f>
        <v>44568</v>
      </c>
      <c r="P187">
        <f t="shared" si="14"/>
        <v>461</v>
      </c>
      <c r="Q187" t="str">
        <f>VLOOKUP(J187,клиенты!$A$1:$D$435,4,FALSE)</f>
        <v>Россия</v>
      </c>
    </row>
    <row r="188" spans="1:17" x14ac:dyDescent="0.3">
      <c r="A188">
        <v>187</v>
      </c>
      <c r="B188" s="20">
        <v>428</v>
      </c>
      <c r="C188" s="20" t="str">
        <f>VLOOKUP(B188,товар!$A$2:$C$433,2,FALSE)</f>
        <v>Конфеты</v>
      </c>
      <c r="D188" s="20" t="str">
        <f>VLOOKUP(B188,товар!$A$2:$C$433,3,FALSE)</f>
        <v>Бабаевский</v>
      </c>
      <c r="E188">
        <v>156</v>
      </c>
      <c r="F188">
        <v>1</v>
      </c>
      <c r="G188">
        <v>156</v>
      </c>
      <c r="H188" s="26">
        <v>45421</v>
      </c>
      <c r="I188" t="s">
        <v>16</v>
      </c>
      <c r="J188" s="20">
        <v>325</v>
      </c>
      <c r="K188" s="20">
        <f t="shared" si="10"/>
        <v>267.85483870967744</v>
      </c>
      <c r="L188" s="21">
        <f t="shared" si="11"/>
        <v>-0.41759499006443068</v>
      </c>
      <c r="M188" s="20">
        <f t="shared" si="12"/>
        <v>250.25925925925927</v>
      </c>
      <c r="N188" s="21">
        <f t="shared" si="13"/>
        <v>-0.3766464407281338</v>
      </c>
      <c r="O188" s="26">
        <f>VLOOKUP(J188,клиенты!$A$1:$H$435,8,FALSE)</f>
        <v>44875</v>
      </c>
      <c r="P188">
        <f t="shared" si="14"/>
        <v>546</v>
      </c>
      <c r="Q188" t="str">
        <f>VLOOKUP(J188,клиенты!$A$1:$D$435,4,FALSE)</f>
        <v>Таджикистан</v>
      </c>
    </row>
    <row r="189" spans="1:17" x14ac:dyDescent="0.3">
      <c r="A189">
        <v>188</v>
      </c>
      <c r="B189" s="20">
        <v>192</v>
      </c>
      <c r="C189" s="20" t="str">
        <f>VLOOKUP(B189,товар!$A$2:$C$433,2,FALSE)</f>
        <v>Мясо</v>
      </c>
      <c r="D189" s="20" t="str">
        <f>VLOOKUP(B189,товар!$A$2:$C$433,3,FALSE)</f>
        <v>Снежана</v>
      </c>
      <c r="E189">
        <v>215</v>
      </c>
      <c r="F189">
        <v>1</v>
      </c>
      <c r="G189">
        <v>215</v>
      </c>
      <c r="H189" s="26">
        <v>45411</v>
      </c>
      <c r="I189" t="s">
        <v>26</v>
      </c>
      <c r="J189" s="20">
        <v>106</v>
      </c>
      <c r="K189" s="20">
        <f t="shared" si="10"/>
        <v>271.74545454545455</v>
      </c>
      <c r="L189" s="21">
        <f t="shared" si="11"/>
        <v>-0.2088184129532985</v>
      </c>
      <c r="M189" s="20">
        <f t="shared" si="12"/>
        <v>272.35294117647061</v>
      </c>
      <c r="N189" s="21">
        <f t="shared" si="13"/>
        <v>-0.21058315334773225</v>
      </c>
      <c r="O189" s="26">
        <f>VLOOKUP(J189,клиенты!$A$1:$H$435,8,FALSE)</f>
        <v>44858</v>
      </c>
      <c r="P189">
        <f t="shared" si="14"/>
        <v>553</v>
      </c>
      <c r="Q189" t="str">
        <f>VLOOKUP(J189,клиенты!$A$1:$D$435,4,FALSE)</f>
        <v>Украина</v>
      </c>
    </row>
    <row r="190" spans="1:17" x14ac:dyDescent="0.3">
      <c r="A190">
        <v>189</v>
      </c>
      <c r="B190" s="20">
        <v>41</v>
      </c>
      <c r="C190" s="20" t="str">
        <f>VLOOKUP(B190,товар!$A$2:$C$433,2,FALSE)</f>
        <v>Рис</v>
      </c>
      <c r="D190" s="20" t="str">
        <f>VLOOKUP(B190,товар!$A$2:$C$433,3,FALSE)</f>
        <v>Агро-Альянс</v>
      </c>
      <c r="E190">
        <v>59</v>
      </c>
      <c r="F190">
        <v>1</v>
      </c>
      <c r="G190">
        <v>59</v>
      </c>
      <c r="H190" s="26">
        <v>45000</v>
      </c>
      <c r="I190" t="s">
        <v>9</v>
      </c>
      <c r="J190" s="20">
        <v>65</v>
      </c>
      <c r="K190" s="20">
        <f t="shared" si="10"/>
        <v>258.375</v>
      </c>
      <c r="L190" s="21">
        <f t="shared" si="11"/>
        <v>-0.77164973391388481</v>
      </c>
      <c r="M190" s="20">
        <f t="shared" si="12"/>
        <v>317.85714285714283</v>
      </c>
      <c r="N190" s="21">
        <f t="shared" si="13"/>
        <v>-0.81438202247191005</v>
      </c>
      <c r="O190" s="26">
        <f>VLOOKUP(J190,клиенты!$A$1:$H$435,8,FALSE)</f>
        <v>44623</v>
      </c>
      <c r="P190">
        <f t="shared" si="14"/>
        <v>377</v>
      </c>
      <c r="Q190" t="str">
        <f>VLOOKUP(J190,клиенты!$A$1:$D$435,4,FALSE)</f>
        <v>Украина</v>
      </c>
    </row>
    <row r="191" spans="1:17" x14ac:dyDescent="0.3">
      <c r="A191">
        <v>190</v>
      </c>
      <c r="B191" s="20">
        <v>69</v>
      </c>
      <c r="C191" s="20" t="str">
        <f>VLOOKUP(B191,товар!$A$2:$C$433,2,FALSE)</f>
        <v>Чипсы</v>
      </c>
      <c r="D191" s="20" t="str">
        <f>VLOOKUP(B191,товар!$A$2:$C$433,3,FALSE)</f>
        <v>Estrella</v>
      </c>
      <c r="E191">
        <v>88</v>
      </c>
      <c r="F191">
        <v>4</v>
      </c>
      <c r="G191">
        <v>352</v>
      </c>
      <c r="H191" s="26">
        <v>45309</v>
      </c>
      <c r="I191" t="s">
        <v>12</v>
      </c>
      <c r="J191" s="20">
        <v>346</v>
      </c>
      <c r="K191" s="20">
        <f t="shared" si="10"/>
        <v>273.72549019607845</v>
      </c>
      <c r="L191" s="21">
        <f t="shared" si="11"/>
        <v>-0.67851002865329513</v>
      </c>
      <c r="M191" s="20">
        <f t="shared" si="12"/>
        <v>266.27272727272725</v>
      </c>
      <c r="N191" s="21">
        <f t="shared" si="13"/>
        <v>-0.6695117787640833</v>
      </c>
      <c r="O191" s="26">
        <f>VLOOKUP(J191,клиенты!$A$1:$H$435,8,FALSE)</f>
        <v>44636</v>
      </c>
      <c r="P191">
        <f t="shared" si="14"/>
        <v>673</v>
      </c>
      <c r="Q191" t="str">
        <f>VLOOKUP(J191,клиенты!$A$1:$D$435,4,FALSE)</f>
        <v>Казахстан</v>
      </c>
    </row>
    <row r="192" spans="1:17" x14ac:dyDescent="0.3">
      <c r="A192">
        <v>191</v>
      </c>
      <c r="B192" s="20">
        <v>270</v>
      </c>
      <c r="C192" s="20" t="str">
        <f>VLOOKUP(B192,товар!$A$2:$C$433,2,FALSE)</f>
        <v>Соль</v>
      </c>
      <c r="D192" s="20" t="str">
        <f>VLOOKUP(B192,товар!$A$2:$C$433,3,FALSE)</f>
        <v>Славянская</v>
      </c>
      <c r="E192">
        <v>484</v>
      </c>
      <c r="F192">
        <v>4</v>
      </c>
      <c r="G192">
        <v>1936</v>
      </c>
      <c r="H192" s="26">
        <v>45084</v>
      </c>
      <c r="I192" t="s">
        <v>8</v>
      </c>
      <c r="J192" s="20">
        <v>457</v>
      </c>
      <c r="K192" s="20">
        <f t="shared" si="10"/>
        <v>264.8679245283019</v>
      </c>
      <c r="L192" s="21">
        <f t="shared" si="11"/>
        <v>0.82732582989029768</v>
      </c>
      <c r="M192" s="20">
        <f t="shared" si="12"/>
        <v>236.91666666666666</v>
      </c>
      <c r="N192" s="21">
        <f t="shared" si="13"/>
        <v>1.0429124164614842</v>
      </c>
      <c r="O192" s="26">
        <f>VLOOKUP(J192,клиенты!$A$1:$H$435,8,FALSE)</f>
        <v>44595</v>
      </c>
      <c r="P192">
        <f t="shared" si="14"/>
        <v>489</v>
      </c>
      <c r="Q192" t="str">
        <f>VLOOKUP(J192,клиенты!$A$1:$D$435,4,FALSE)</f>
        <v>Таджикистан</v>
      </c>
    </row>
    <row r="193" spans="1:17" x14ac:dyDescent="0.3">
      <c r="A193">
        <v>192</v>
      </c>
      <c r="B193" s="20">
        <v>345</v>
      </c>
      <c r="C193" s="20" t="str">
        <f>VLOOKUP(B193,товар!$A$2:$C$433,2,FALSE)</f>
        <v>Конфеты</v>
      </c>
      <c r="D193" s="20" t="str">
        <f>VLOOKUP(B193,товар!$A$2:$C$433,3,FALSE)</f>
        <v>Рот Фронт</v>
      </c>
      <c r="E193">
        <v>257</v>
      </c>
      <c r="F193">
        <v>1</v>
      </c>
      <c r="G193">
        <v>257</v>
      </c>
      <c r="H193" s="26">
        <v>44969</v>
      </c>
      <c r="I193" t="s">
        <v>9</v>
      </c>
      <c r="J193" s="20">
        <v>255</v>
      </c>
      <c r="K193" s="20">
        <f t="shared" si="10"/>
        <v>267.85483870967744</v>
      </c>
      <c r="L193" s="21">
        <f t="shared" si="11"/>
        <v>-4.0525079785632578E-2</v>
      </c>
      <c r="M193" s="20">
        <f t="shared" si="12"/>
        <v>288.23809523809524</v>
      </c>
      <c r="N193" s="21">
        <f t="shared" si="13"/>
        <v>-0.10837601189492818</v>
      </c>
      <c r="O193" s="26">
        <f>VLOOKUP(J193,клиенты!$A$1:$H$435,8,FALSE)</f>
        <v>44793</v>
      </c>
      <c r="P193">
        <f t="shared" si="14"/>
        <v>176</v>
      </c>
      <c r="Q193" t="str">
        <f>VLOOKUP(J193,клиенты!$A$1:$D$435,4,FALSE)</f>
        <v>Украина</v>
      </c>
    </row>
    <row r="194" spans="1:17" x14ac:dyDescent="0.3">
      <c r="A194">
        <v>193</v>
      </c>
      <c r="B194" s="20">
        <v>348</v>
      </c>
      <c r="C194" s="20" t="str">
        <f>VLOOKUP(B194,товар!$A$2:$C$433,2,FALSE)</f>
        <v>Чипсы</v>
      </c>
      <c r="D194" s="20" t="str">
        <f>VLOOKUP(B194,товар!$A$2:$C$433,3,FALSE)</f>
        <v>Estrella</v>
      </c>
      <c r="E194">
        <v>497</v>
      </c>
      <c r="F194">
        <v>3</v>
      </c>
      <c r="G194">
        <v>1491</v>
      </c>
      <c r="H194" s="26">
        <v>45276</v>
      </c>
      <c r="I194" t="s">
        <v>8</v>
      </c>
      <c r="J194" s="20">
        <v>42</v>
      </c>
      <c r="K194" s="20">
        <f t="shared" ref="K194:K257" si="15">AVERAGEIF($C$2:$C$1001,C194,$E$2:$E$1001)</f>
        <v>273.72549019607845</v>
      </c>
      <c r="L194" s="21">
        <f t="shared" ref="L194:L257" si="16">(E194/K194)-1</f>
        <v>0.81568767908309447</v>
      </c>
      <c r="M194" s="20">
        <f t="shared" ref="M194:M257" si="17">AVERAGEIFS($E$2:$E$1001,$C$2:$C$1001,C194,$D$2:$D$1001,D194)</f>
        <v>266.27272727272725</v>
      </c>
      <c r="N194" s="21">
        <f t="shared" ref="N194:N257" si="18">E194/M194-1</f>
        <v>0.8665073403892114</v>
      </c>
      <c r="O194" s="26">
        <f>VLOOKUP(J194,клиенты!$A$1:$H$435,8,FALSE)</f>
        <v>44783</v>
      </c>
      <c r="P194">
        <f t="shared" ref="P194:P257" si="19">H194-O194</f>
        <v>493</v>
      </c>
      <c r="Q194" t="str">
        <f>VLOOKUP(J194,клиенты!$A$1:$D$435,4,FALSE)</f>
        <v>Таджикистан</v>
      </c>
    </row>
    <row r="195" spans="1:17" x14ac:dyDescent="0.3">
      <c r="A195">
        <v>194</v>
      </c>
      <c r="B195" s="20">
        <v>102</v>
      </c>
      <c r="C195" s="20" t="str">
        <f>VLOOKUP(B195,товар!$A$2:$C$433,2,FALSE)</f>
        <v>Печенье</v>
      </c>
      <c r="D195" s="20" t="str">
        <f>VLOOKUP(B195,товар!$A$2:$C$433,3,FALSE)</f>
        <v>Белогорье</v>
      </c>
      <c r="E195">
        <v>115</v>
      </c>
      <c r="F195">
        <v>2</v>
      </c>
      <c r="G195">
        <v>230</v>
      </c>
      <c r="H195" s="26">
        <v>45380</v>
      </c>
      <c r="I195" t="s">
        <v>16</v>
      </c>
      <c r="J195" s="20">
        <v>385</v>
      </c>
      <c r="K195" s="20">
        <f t="shared" si="15"/>
        <v>283.468085106383</v>
      </c>
      <c r="L195" s="21">
        <f t="shared" si="16"/>
        <v>-0.59431059070779857</v>
      </c>
      <c r="M195" s="20">
        <f t="shared" si="17"/>
        <v>249.5</v>
      </c>
      <c r="N195" s="21">
        <f t="shared" si="18"/>
        <v>-0.53907815631262523</v>
      </c>
      <c r="O195" s="26">
        <f>VLOOKUP(J195,клиенты!$A$1:$H$435,8,FALSE)</f>
        <v>44753</v>
      </c>
      <c r="P195">
        <f t="shared" si="19"/>
        <v>627</v>
      </c>
      <c r="Q195" t="str">
        <f>VLOOKUP(J195,клиенты!$A$1:$D$435,4,FALSE)</f>
        <v>Украина</v>
      </c>
    </row>
    <row r="196" spans="1:17" x14ac:dyDescent="0.3">
      <c r="A196">
        <v>195</v>
      </c>
      <c r="B196" s="20">
        <v>321</v>
      </c>
      <c r="C196" s="20" t="str">
        <f>VLOOKUP(B196,товар!$A$2:$C$433,2,FALSE)</f>
        <v>Мясо</v>
      </c>
      <c r="D196" s="20" t="str">
        <f>VLOOKUP(B196,товар!$A$2:$C$433,3,FALSE)</f>
        <v>Сава</v>
      </c>
      <c r="E196">
        <v>368</v>
      </c>
      <c r="F196">
        <v>1</v>
      </c>
      <c r="G196">
        <v>368</v>
      </c>
      <c r="H196" s="26">
        <v>45193</v>
      </c>
      <c r="I196" t="s">
        <v>25</v>
      </c>
      <c r="J196" s="20">
        <v>436</v>
      </c>
      <c r="K196" s="20">
        <f t="shared" si="15"/>
        <v>271.74545454545455</v>
      </c>
      <c r="L196" s="21">
        <f t="shared" si="16"/>
        <v>0.35420848387528436</v>
      </c>
      <c r="M196" s="20">
        <f t="shared" si="17"/>
        <v>212.8125</v>
      </c>
      <c r="N196" s="21">
        <f t="shared" si="18"/>
        <v>0.7292217327459618</v>
      </c>
      <c r="O196" s="26">
        <f>VLOOKUP(J196,клиенты!$A$1:$H$435,8,FALSE)</f>
        <v>44683</v>
      </c>
      <c r="P196">
        <f t="shared" si="19"/>
        <v>510</v>
      </c>
      <c r="Q196" t="str">
        <f>VLOOKUP(J196,клиенты!$A$1:$D$435,4,FALSE)</f>
        <v>Казахстан</v>
      </c>
    </row>
    <row r="197" spans="1:17" x14ac:dyDescent="0.3">
      <c r="A197">
        <v>196</v>
      </c>
      <c r="B197" s="20">
        <v>176</v>
      </c>
      <c r="C197" s="20" t="str">
        <f>VLOOKUP(B197,товар!$A$2:$C$433,2,FALSE)</f>
        <v>Сахар</v>
      </c>
      <c r="D197" s="20" t="str">
        <f>VLOOKUP(B197,товар!$A$2:$C$433,3,FALSE)</f>
        <v>Продимекс</v>
      </c>
      <c r="E197">
        <v>113</v>
      </c>
      <c r="F197">
        <v>4</v>
      </c>
      <c r="G197">
        <v>452</v>
      </c>
      <c r="H197" s="26">
        <v>45335</v>
      </c>
      <c r="I197" t="s">
        <v>22</v>
      </c>
      <c r="J197" s="20">
        <v>175</v>
      </c>
      <c r="K197" s="20">
        <f t="shared" si="15"/>
        <v>252.76271186440678</v>
      </c>
      <c r="L197" s="21">
        <f t="shared" si="16"/>
        <v>-0.55294038758130493</v>
      </c>
      <c r="M197" s="20">
        <f t="shared" si="17"/>
        <v>240.5</v>
      </c>
      <c r="N197" s="21">
        <f t="shared" si="18"/>
        <v>-0.53014553014553012</v>
      </c>
      <c r="O197" s="26">
        <f>VLOOKUP(J197,клиенты!$A$1:$H$435,8,FALSE)</f>
        <v>44565</v>
      </c>
      <c r="P197">
        <f t="shared" si="19"/>
        <v>770</v>
      </c>
      <c r="Q197" t="str">
        <f>VLOOKUP(J197,клиенты!$A$1:$D$435,4,FALSE)</f>
        <v>Казахстан</v>
      </c>
    </row>
    <row r="198" spans="1:17" x14ac:dyDescent="0.3">
      <c r="A198">
        <v>197</v>
      </c>
      <c r="B198" s="20">
        <v>341</v>
      </c>
      <c r="C198" s="20" t="str">
        <f>VLOOKUP(B198,товар!$A$2:$C$433,2,FALSE)</f>
        <v>Макароны</v>
      </c>
      <c r="D198" s="20" t="str">
        <f>VLOOKUP(B198,товар!$A$2:$C$433,3,FALSE)</f>
        <v>Макфа</v>
      </c>
      <c r="E198">
        <v>194</v>
      </c>
      <c r="F198">
        <v>3</v>
      </c>
      <c r="G198">
        <v>582</v>
      </c>
      <c r="H198" s="26">
        <v>45255</v>
      </c>
      <c r="I198" t="s">
        <v>15</v>
      </c>
      <c r="J198" s="20">
        <v>274</v>
      </c>
      <c r="K198" s="20">
        <f t="shared" si="15"/>
        <v>265.47674418604652</v>
      </c>
      <c r="L198" s="21">
        <f t="shared" si="16"/>
        <v>-0.26923919232622318</v>
      </c>
      <c r="M198" s="20">
        <f t="shared" si="17"/>
        <v>329.27272727272725</v>
      </c>
      <c r="N198" s="21">
        <f t="shared" si="18"/>
        <v>-0.41082274986195466</v>
      </c>
      <c r="O198" s="26">
        <f>VLOOKUP(J198,клиенты!$A$1:$H$435,8,FALSE)</f>
        <v>44607</v>
      </c>
      <c r="P198">
        <f t="shared" si="19"/>
        <v>648</v>
      </c>
      <c r="Q198" t="str">
        <f>VLOOKUP(J198,клиенты!$A$1:$D$435,4,FALSE)</f>
        <v>Россия</v>
      </c>
    </row>
    <row r="199" spans="1:17" x14ac:dyDescent="0.3">
      <c r="A199">
        <v>198</v>
      </c>
      <c r="B199" s="20">
        <v>473</v>
      </c>
      <c r="C199" s="20" t="str">
        <f>VLOOKUP(B199,товар!$A$2:$C$433,2,FALSE)</f>
        <v>Хлеб</v>
      </c>
      <c r="D199" s="20" t="str">
        <f>VLOOKUP(B199,товар!$A$2:$C$433,3,FALSE)</f>
        <v>Хлебный Дом</v>
      </c>
      <c r="E199">
        <v>171</v>
      </c>
      <c r="F199">
        <v>4</v>
      </c>
      <c r="G199">
        <v>684</v>
      </c>
      <c r="H199" s="26">
        <v>45058</v>
      </c>
      <c r="I199" t="s">
        <v>27</v>
      </c>
      <c r="J199" s="20">
        <v>266</v>
      </c>
      <c r="K199" s="20">
        <f t="shared" si="15"/>
        <v>300.31818181818181</v>
      </c>
      <c r="L199" s="21">
        <f t="shared" si="16"/>
        <v>-0.43060390494929623</v>
      </c>
      <c r="M199" s="20">
        <f t="shared" si="17"/>
        <v>281.73333333333335</v>
      </c>
      <c r="N199" s="21">
        <f t="shared" si="18"/>
        <v>-0.39304306672976819</v>
      </c>
      <c r="O199" s="26">
        <f>VLOOKUP(J199,клиенты!$A$1:$H$435,8,FALSE)</f>
        <v>44795</v>
      </c>
      <c r="P199">
        <f t="shared" si="19"/>
        <v>263</v>
      </c>
      <c r="Q199" t="str">
        <f>VLOOKUP(J199,клиенты!$A$1:$D$435,4,FALSE)</f>
        <v>Россия</v>
      </c>
    </row>
    <row r="200" spans="1:17" x14ac:dyDescent="0.3">
      <c r="A200">
        <v>199</v>
      </c>
      <c r="B200" s="20">
        <v>482</v>
      </c>
      <c r="C200" s="20" t="str">
        <f>VLOOKUP(B200,товар!$A$2:$C$433,2,FALSE)</f>
        <v>Крупа</v>
      </c>
      <c r="D200" s="20" t="str">
        <f>VLOOKUP(B200,товар!$A$2:$C$433,3,FALSE)</f>
        <v>Мистраль</v>
      </c>
      <c r="E200">
        <v>321</v>
      </c>
      <c r="F200">
        <v>2</v>
      </c>
      <c r="G200">
        <v>642</v>
      </c>
      <c r="H200" s="26">
        <v>44942</v>
      </c>
      <c r="I200" t="s">
        <v>10</v>
      </c>
      <c r="J200" s="20">
        <v>481</v>
      </c>
      <c r="K200" s="20">
        <f t="shared" si="15"/>
        <v>255.11627906976744</v>
      </c>
      <c r="L200" s="21">
        <f t="shared" si="16"/>
        <v>0.25824977210574285</v>
      </c>
      <c r="M200" s="20">
        <f t="shared" si="17"/>
        <v>250.30769230769232</v>
      </c>
      <c r="N200" s="21">
        <f t="shared" si="18"/>
        <v>0.28242163491087879</v>
      </c>
      <c r="O200" s="26">
        <f>VLOOKUP(J200,клиенты!$A$1:$H$435,8,FALSE)</f>
        <v>44756</v>
      </c>
      <c r="P200">
        <f t="shared" si="19"/>
        <v>186</v>
      </c>
      <c r="Q200" t="str">
        <f>VLOOKUP(J200,клиенты!$A$1:$D$435,4,FALSE)</f>
        <v>Беларусь</v>
      </c>
    </row>
    <row r="201" spans="1:17" x14ac:dyDescent="0.3">
      <c r="A201">
        <v>200</v>
      </c>
      <c r="B201" s="20">
        <v>169</v>
      </c>
      <c r="C201" s="20" t="str">
        <f>VLOOKUP(B201,товар!$A$2:$C$433,2,FALSE)</f>
        <v>Фрукты</v>
      </c>
      <c r="D201" s="20" t="str">
        <f>VLOOKUP(B201,товар!$A$2:$C$433,3,FALSE)</f>
        <v>Фруктовый Рай</v>
      </c>
      <c r="E201">
        <v>386</v>
      </c>
      <c r="F201">
        <v>5</v>
      </c>
      <c r="G201">
        <v>1930</v>
      </c>
      <c r="H201" s="26">
        <v>44967</v>
      </c>
      <c r="I201" t="s">
        <v>18</v>
      </c>
      <c r="J201" s="20">
        <v>59</v>
      </c>
      <c r="K201" s="20">
        <f t="shared" si="15"/>
        <v>274.16279069767444</v>
      </c>
      <c r="L201" s="21">
        <f t="shared" si="16"/>
        <v>0.4079226397489184</v>
      </c>
      <c r="M201" s="20">
        <f t="shared" si="17"/>
        <v>258.30769230769232</v>
      </c>
      <c r="N201" s="21">
        <f t="shared" si="18"/>
        <v>0.49434187016080999</v>
      </c>
      <c r="O201" s="26">
        <f>VLOOKUP(J201,клиенты!$A$1:$H$435,8,FALSE)</f>
        <v>44770</v>
      </c>
      <c r="P201">
        <f t="shared" si="19"/>
        <v>197</v>
      </c>
      <c r="Q201" t="str">
        <f>VLOOKUP(J201,клиенты!$A$1:$D$435,4,FALSE)</f>
        <v>Россия</v>
      </c>
    </row>
    <row r="202" spans="1:17" x14ac:dyDescent="0.3">
      <c r="A202">
        <v>201</v>
      </c>
      <c r="B202" s="20">
        <v>397</v>
      </c>
      <c r="C202" s="20" t="str">
        <f>VLOOKUP(B202,товар!$A$2:$C$433,2,FALSE)</f>
        <v>Йогурт</v>
      </c>
      <c r="D202" s="20" t="str">
        <f>VLOOKUP(B202,товар!$A$2:$C$433,3,FALSE)</f>
        <v>Ростагроэкспорт</v>
      </c>
      <c r="E202">
        <v>148</v>
      </c>
      <c r="F202">
        <v>1</v>
      </c>
      <c r="G202">
        <v>148</v>
      </c>
      <c r="H202" s="26">
        <v>45010</v>
      </c>
      <c r="I202" t="s">
        <v>21</v>
      </c>
      <c r="J202" s="20">
        <v>47</v>
      </c>
      <c r="K202" s="20">
        <f t="shared" si="15"/>
        <v>263.25423728813558</v>
      </c>
      <c r="L202" s="21">
        <f t="shared" si="16"/>
        <v>-0.43780582024208081</v>
      </c>
      <c r="M202" s="20">
        <f t="shared" si="17"/>
        <v>257.78260869565219</v>
      </c>
      <c r="N202" s="21">
        <f t="shared" si="18"/>
        <v>-0.42587282847023111</v>
      </c>
      <c r="O202" s="26">
        <f>VLOOKUP(J202,клиенты!$A$1:$H$435,8,FALSE)</f>
        <v>44693</v>
      </c>
      <c r="P202">
        <f t="shared" si="19"/>
        <v>317</v>
      </c>
      <c r="Q202" t="str">
        <f>VLOOKUP(J202,клиенты!$A$1:$D$435,4,FALSE)</f>
        <v>Беларусь</v>
      </c>
    </row>
    <row r="203" spans="1:17" x14ac:dyDescent="0.3">
      <c r="A203">
        <v>202</v>
      </c>
      <c r="B203" s="20">
        <v>436</v>
      </c>
      <c r="C203" s="20" t="str">
        <f>VLOOKUP(B203,товар!$A$2:$C$433,2,FALSE)</f>
        <v>Овощи</v>
      </c>
      <c r="D203" s="20" t="str">
        <f>VLOOKUP(B203,товар!$A$2:$C$433,3,FALSE)</f>
        <v>Гавриш</v>
      </c>
      <c r="E203">
        <v>291</v>
      </c>
      <c r="F203">
        <v>2</v>
      </c>
      <c r="G203">
        <v>582</v>
      </c>
      <c r="H203" s="26">
        <v>45095</v>
      </c>
      <c r="I203" t="s">
        <v>21</v>
      </c>
      <c r="J203" s="20">
        <v>385</v>
      </c>
      <c r="K203" s="20">
        <f t="shared" si="15"/>
        <v>250.48780487804879</v>
      </c>
      <c r="L203" s="21">
        <f t="shared" si="16"/>
        <v>0.16173320350535536</v>
      </c>
      <c r="M203" s="20">
        <f t="shared" si="17"/>
        <v>247.66666666666666</v>
      </c>
      <c r="N203" s="21">
        <f t="shared" si="18"/>
        <v>0.17496635262449534</v>
      </c>
      <c r="O203" s="26">
        <f>VLOOKUP(J203,клиенты!$A$1:$H$435,8,FALSE)</f>
        <v>44753</v>
      </c>
      <c r="P203">
        <f t="shared" si="19"/>
        <v>342</v>
      </c>
      <c r="Q203" t="str">
        <f>VLOOKUP(J203,клиенты!$A$1:$D$435,4,FALSE)</f>
        <v>Украина</v>
      </c>
    </row>
    <row r="204" spans="1:17" x14ac:dyDescent="0.3">
      <c r="A204">
        <v>203</v>
      </c>
      <c r="B204" s="20">
        <v>369</v>
      </c>
      <c r="C204" s="20" t="str">
        <f>VLOOKUP(B204,товар!$A$2:$C$433,2,FALSE)</f>
        <v>Молоко</v>
      </c>
      <c r="D204" s="20" t="str">
        <f>VLOOKUP(B204,товар!$A$2:$C$433,3,FALSE)</f>
        <v>Домик в деревне</v>
      </c>
      <c r="E204">
        <v>74</v>
      </c>
      <c r="F204">
        <v>1</v>
      </c>
      <c r="G204">
        <v>74</v>
      </c>
      <c r="H204" s="26">
        <v>45208</v>
      </c>
      <c r="I204" t="s">
        <v>18</v>
      </c>
      <c r="J204" s="20">
        <v>411</v>
      </c>
      <c r="K204" s="20">
        <f t="shared" si="15"/>
        <v>294.95238095238096</v>
      </c>
      <c r="L204" s="21">
        <f t="shared" si="16"/>
        <v>-0.74911204391346464</v>
      </c>
      <c r="M204" s="20">
        <f t="shared" si="17"/>
        <v>274.77777777777777</v>
      </c>
      <c r="N204" s="21">
        <f t="shared" si="18"/>
        <v>-0.73069146785281036</v>
      </c>
      <c r="O204" s="26">
        <f>VLOOKUP(J204,клиенты!$A$1:$H$435,8,FALSE)</f>
        <v>44673</v>
      </c>
      <c r="P204">
        <f t="shared" si="19"/>
        <v>535</v>
      </c>
      <c r="Q204" t="str">
        <f>VLOOKUP(J204,клиенты!$A$1:$D$435,4,FALSE)</f>
        <v>Таджикистан</v>
      </c>
    </row>
    <row r="205" spans="1:17" x14ac:dyDescent="0.3">
      <c r="A205">
        <v>204</v>
      </c>
      <c r="B205" s="20">
        <v>361</v>
      </c>
      <c r="C205" s="20" t="str">
        <f>VLOOKUP(B205,товар!$A$2:$C$433,2,FALSE)</f>
        <v>Мясо</v>
      </c>
      <c r="D205" s="20" t="str">
        <f>VLOOKUP(B205,товар!$A$2:$C$433,3,FALSE)</f>
        <v>Сава</v>
      </c>
      <c r="E205">
        <v>245</v>
      </c>
      <c r="F205">
        <v>1</v>
      </c>
      <c r="G205">
        <v>245</v>
      </c>
      <c r="H205" s="26">
        <v>45178</v>
      </c>
      <c r="I205" t="s">
        <v>24</v>
      </c>
      <c r="J205" s="20">
        <v>259</v>
      </c>
      <c r="K205" s="20">
        <f t="shared" si="15"/>
        <v>271.74545454545455</v>
      </c>
      <c r="L205" s="21">
        <f t="shared" si="16"/>
        <v>-9.8420982202595986E-2</v>
      </c>
      <c r="M205" s="20">
        <f t="shared" si="17"/>
        <v>212.8125</v>
      </c>
      <c r="N205" s="21">
        <f t="shared" si="18"/>
        <v>0.15124816446402356</v>
      </c>
      <c r="O205" s="26">
        <f>VLOOKUP(J205,клиенты!$A$1:$H$435,8,FALSE)</f>
        <v>44707</v>
      </c>
      <c r="P205">
        <f t="shared" si="19"/>
        <v>471</v>
      </c>
      <c r="Q205" t="str">
        <f>VLOOKUP(J205,клиенты!$A$1:$D$435,4,FALSE)</f>
        <v>Беларусь</v>
      </c>
    </row>
    <row r="206" spans="1:17" x14ac:dyDescent="0.3">
      <c r="A206">
        <v>205</v>
      </c>
      <c r="B206" s="20">
        <v>226</v>
      </c>
      <c r="C206" s="20" t="str">
        <f>VLOOKUP(B206,товар!$A$2:$C$433,2,FALSE)</f>
        <v>Сыр</v>
      </c>
      <c r="D206" s="20" t="str">
        <f>VLOOKUP(B206,товар!$A$2:$C$433,3,FALSE)</f>
        <v>Карат</v>
      </c>
      <c r="E206">
        <v>339</v>
      </c>
      <c r="F206">
        <v>4</v>
      </c>
      <c r="G206">
        <v>1356</v>
      </c>
      <c r="H206" s="26">
        <v>45251</v>
      </c>
      <c r="I206" t="s">
        <v>15</v>
      </c>
      <c r="J206" s="20">
        <v>337</v>
      </c>
      <c r="K206" s="20">
        <f t="shared" si="15"/>
        <v>262.63492063492066</v>
      </c>
      <c r="L206" s="21">
        <f t="shared" si="16"/>
        <v>0.29076513961078199</v>
      </c>
      <c r="M206" s="20">
        <f t="shared" si="17"/>
        <v>311.33333333333331</v>
      </c>
      <c r="N206" s="21">
        <f t="shared" si="18"/>
        <v>8.8865096359743045E-2</v>
      </c>
      <c r="O206" s="26">
        <f>VLOOKUP(J206,клиенты!$A$1:$H$435,8,FALSE)</f>
        <v>44875</v>
      </c>
      <c r="P206">
        <f t="shared" si="19"/>
        <v>376</v>
      </c>
      <c r="Q206" t="str">
        <f>VLOOKUP(J206,клиенты!$A$1:$D$435,4,FALSE)</f>
        <v>не определено</v>
      </c>
    </row>
    <row r="207" spans="1:17" x14ac:dyDescent="0.3">
      <c r="A207">
        <v>206</v>
      </c>
      <c r="B207" s="20">
        <v>87</v>
      </c>
      <c r="C207" s="20" t="str">
        <f>VLOOKUP(B207,товар!$A$2:$C$433,2,FALSE)</f>
        <v>Кофе</v>
      </c>
      <c r="D207" s="20" t="str">
        <f>VLOOKUP(B207,товар!$A$2:$C$433,3,FALSE)</f>
        <v>Jacobs</v>
      </c>
      <c r="E207">
        <v>487</v>
      </c>
      <c r="F207">
        <v>1</v>
      </c>
      <c r="G207">
        <v>487</v>
      </c>
      <c r="H207" s="26">
        <v>45019</v>
      </c>
      <c r="I207" t="s">
        <v>17</v>
      </c>
      <c r="J207" s="20">
        <v>172</v>
      </c>
      <c r="K207" s="20">
        <f t="shared" si="15"/>
        <v>249.02380952380952</v>
      </c>
      <c r="L207" s="21">
        <f t="shared" si="16"/>
        <v>0.95563629410077455</v>
      </c>
      <c r="M207" s="20">
        <f t="shared" si="17"/>
        <v>276.21052631578948</v>
      </c>
      <c r="N207" s="21">
        <f t="shared" si="18"/>
        <v>0.76314786585365857</v>
      </c>
      <c r="O207" s="26">
        <f>VLOOKUP(J207,клиенты!$A$1:$H$435,8,FALSE)</f>
        <v>44737</v>
      </c>
      <c r="P207">
        <f t="shared" si="19"/>
        <v>282</v>
      </c>
      <c r="Q207" t="str">
        <f>VLOOKUP(J207,клиенты!$A$1:$D$435,4,FALSE)</f>
        <v>Россия</v>
      </c>
    </row>
    <row r="208" spans="1:17" x14ac:dyDescent="0.3">
      <c r="A208">
        <v>207</v>
      </c>
      <c r="B208" s="20">
        <v>376</v>
      </c>
      <c r="C208" s="20" t="str">
        <f>VLOOKUP(B208,товар!$A$2:$C$433,2,FALSE)</f>
        <v>Конфеты</v>
      </c>
      <c r="D208" s="20" t="str">
        <f>VLOOKUP(B208,товар!$A$2:$C$433,3,FALSE)</f>
        <v>Красный Октябрь</v>
      </c>
      <c r="E208">
        <v>335</v>
      </c>
      <c r="F208">
        <v>5</v>
      </c>
      <c r="G208">
        <v>1675</v>
      </c>
      <c r="H208" s="26">
        <v>44983</v>
      </c>
      <c r="I208" t="s">
        <v>17</v>
      </c>
      <c r="J208" s="20">
        <v>130</v>
      </c>
      <c r="K208" s="20">
        <f t="shared" si="15"/>
        <v>267.85483870967744</v>
      </c>
      <c r="L208" s="21">
        <f t="shared" si="16"/>
        <v>0.25067742518215197</v>
      </c>
      <c r="M208" s="20">
        <f t="shared" si="17"/>
        <v>273.625</v>
      </c>
      <c r="N208" s="21">
        <f t="shared" si="18"/>
        <v>0.22430333485609877</v>
      </c>
      <c r="O208" s="26">
        <f>VLOOKUP(J208,клиенты!$A$1:$H$435,8,FALSE)</f>
        <v>44863</v>
      </c>
      <c r="P208">
        <f t="shared" si="19"/>
        <v>120</v>
      </c>
      <c r="Q208" t="str">
        <f>VLOOKUP(J208,клиенты!$A$1:$D$435,4,FALSE)</f>
        <v>Таджикистан</v>
      </c>
    </row>
    <row r="209" spans="1:17" x14ac:dyDescent="0.3">
      <c r="A209">
        <v>208</v>
      </c>
      <c r="B209" s="20">
        <v>255</v>
      </c>
      <c r="C209" s="20" t="str">
        <f>VLOOKUP(B209,товар!$A$2:$C$433,2,FALSE)</f>
        <v>Кофе</v>
      </c>
      <c r="D209" s="20" t="str">
        <f>VLOOKUP(B209,товар!$A$2:$C$433,3,FALSE)</f>
        <v>Nescafe</v>
      </c>
      <c r="E209">
        <v>214</v>
      </c>
      <c r="F209">
        <v>2</v>
      </c>
      <c r="G209">
        <v>428</v>
      </c>
      <c r="H209" s="26">
        <v>45031</v>
      </c>
      <c r="I209" t="s">
        <v>12</v>
      </c>
      <c r="J209" s="20">
        <v>354</v>
      </c>
      <c r="K209" s="20">
        <f t="shared" si="15"/>
        <v>249.02380952380952</v>
      </c>
      <c r="L209" s="21">
        <f t="shared" si="16"/>
        <v>-0.14064442107276032</v>
      </c>
      <c r="M209" s="20">
        <f t="shared" si="17"/>
        <v>256.89999999999998</v>
      </c>
      <c r="N209" s="21">
        <f t="shared" si="18"/>
        <v>-0.16699104710003887</v>
      </c>
      <c r="O209" s="26">
        <f>VLOOKUP(J209,клиенты!$A$1:$H$435,8,FALSE)</f>
        <v>44811</v>
      </c>
      <c r="P209">
        <f t="shared" si="19"/>
        <v>220</v>
      </c>
      <c r="Q209" t="str">
        <f>VLOOKUP(J209,клиенты!$A$1:$D$435,4,FALSE)</f>
        <v>Узбекистан</v>
      </c>
    </row>
    <row r="210" spans="1:17" x14ac:dyDescent="0.3">
      <c r="A210">
        <v>209</v>
      </c>
      <c r="B210" s="20">
        <v>111</v>
      </c>
      <c r="C210" s="20" t="str">
        <f>VLOOKUP(B210,товар!$A$2:$C$433,2,FALSE)</f>
        <v>Сахар</v>
      </c>
      <c r="D210" s="20" t="str">
        <f>VLOOKUP(B210,товар!$A$2:$C$433,3,FALSE)</f>
        <v>Сладов</v>
      </c>
      <c r="E210">
        <v>452</v>
      </c>
      <c r="F210">
        <v>4</v>
      </c>
      <c r="G210">
        <v>1808</v>
      </c>
      <c r="H210" s="26">
        <v>44927</v>
      </c>
      <c r="I210" t="s">
        <v>15</v>
      </c>
      <c r="J210" s="20">
        <v>329</v>
      </c>
      <c r="K210" s="20">
        <f t="shared" si="15"/>
        <v>252.76271186440678</v>
      </c>
      <c r="L210" s="21">
        <f t="shared" si="16"/>
        <v>0.78823844967478029</v>
      </c>
      <c r="M210" s="20">
        <f t="shared" si="17"/>
        <v>240.26666666666668</v>
      </c>
      <c r="N210" s="21">
        <f t="shared" si="18"/>
        <v>0.88124306326304103</v>
      </c>
      <c r="O210" s="26">
        <f>VLOOKUP(J210,клиенты!$A$1:$H$435,8,FALSE)</f>
        <v>44653</v>
      </c>
      <c r="P210">
        <f t="shared" si="19"/>
        <v>274</v>
      </c>
      <c r="Q210" t="str">
        <f>VLOOKUP(J210,клиенты!$A$1:$D$435,4,FALSE)</f>
        <v>Беларусь</v>
      </c>
    </row>
    <row r="211" spans="1:17" x14ac:dyDescent="0.3">
      <c r="A211">
        <v>210</v>
      </c>
      <c r="B211" s="20">
        <v>344</v>
      </c>
      <c r="C211" s="20" t="str">
        <f>VLOOKUP(B211,товар!$A$2:$C$433,2,FALSE)</f>
        <v>Сок</v>
      </c>
      <c r="D211" s="20" t="str">
        <f>VLOOKUP(B211,товар!$A$2:$C$433,3,FALSE)</f>
        <v>Сады Придонья</v>
      </c>
      <c r="E211">
        <v>172</v>
      </c>
      <c r="F211">
        <v>5</v>
      </c>
      <c r="G211">
        <v>860</v>
      </c>
      <c r="H211" s="26">
        <v>45092</v>
      </c>
      <c r="I211" t="s">
        <v>18</v>
      </c>
      <c r="J211" s="20">
        <v>186</v>
      </c>
      <c r="K211" s="20">
        <f t="shared" si="15"/>
        <v>268.60344827586209</v>
      </c>
      <c r="L211" s="21">
        <f t="shared" si="16"/>
        <v>-0.35965081199050009</v>
      </c>
      <c r="M211" s="20">
        <f t="shared" si="17"/>
        <v>254.18181818181819</v>
      </c>
      <c r="N211" s="21">
        <f t="shared" si="18"/>
        <v>-0.32331902718168815</v>
      </c>
      <c r="O211" s="26">
        <f>VLOOKUP(J211,клиенты!$A$1:$H$435,8,FALSE)</f>
        <v>44914</v>
      </c>
      <c r="P211">
        <f t="shared" si="19"/>
        <v>178</v>
      </c>
      <c r="Q211" t="str">
        <f>VLOOKUP(J211,клиенты!$A$1:$D$435,4,FALSE)</f>
        <v>Беларусь</v>
      </c>
    </row>
    <row r="212" spans="1:17" x14ac:dyDescent="0.3">
      <c r="A212">
        <v>211</v>
      </c>
      <c r="B212" s="20">
        <v>462</v>
      </c>
      <c r="C212" s="20" t="str">
        <f>VLOOKUP(B212,товар!$A$2:$C$433,2,FALSE)</f>
        <v>Рис</v>
      </c>
      <c r="D212" s="20" t="str">
        <f>VLOOKUP(B212,товар!$A$2:$C$433,3,FALSE)</f>
        <v>Белый Злат</v>
      </c>
      <c r="E212">
        <v>104</v>
      </c>
      <c r="F212">
        <v>4</v>
      </c>
      <c r="G212">
        <v>416</v>
      </c>
      <c r="H212" s="26">
        <v>45105</v>
      </c>
      <c r="I212" t="s">
        <v>20</v>
      </c>
      <c r="J212" s="20">
        <v>448</v>
      </c>
      <c r="K212" s="20">
        <f t="shared" si="15"/>
        <v>258.375</v>
      </c>
      <c r="L212" s="21">
        <f t="shared" si="16"/>
        <v>-0.59748427672955973</v>
      </c>
      <c r="M212" s="20">
        <f t="shared" si="17"/>
        <v>269.70588235294116</v>
      </c>
      <c r="N212" s="21">
        <f t="shared" si="18"/>
        <v>-0.61439476553980366</v>
      </c>
      <c r="O212" s="26">
        <f>VLOOKUP(J212,клиенты!$A$1:$H$435,8,FALSE)</f>
        <v>44770</v>
      </c>
      <c r="P212">
        <f t="shared" si="19"/>
        <v>335</v>
      </c>
      <c r="Q212" t="str">
        <f>VLOOKUP(J212,клиенты!$A$1:$D$435,4,FALSE)</f>
        <v>Россия</v>
      </c>
    </row>
    <row r="213" spans="1:17" x14ac:dyDescent="0.3">
      <c r="A213">
        <v>212</v>
      </c>
      <c r="B213" s="20">
        <v>279</v>
      </c>
      <c r="C213" s="20" t="str">
        <f>VLOOKUP(B213,товар!$A$2:$C$433,2,FALSE)</f>
        <v>Крупа</v>
      </c>
      <c r="D213" s="20" t="str">
        <f>VLOOKUP(B213,товар!$A$2:$C$433,3,FALSE)</f>
        <v>Увелка</v>
      </c>
      <c r="E213">
        <v>433</v>
      </c>
      <c r="F213">
        <v>4</v>
      </c>
      <c r="G213">
        <v>1732</v>
      </c>
      <c r="H213" s="26">
        <v>45265</v>
      </c>
      <c r="I213" t="s">
        <v>25</v>
      </c>
      <c r="J213" s="20">
        <v>377</v>
      </c>
      <c r="K213" s="20">
        <f t="shared" si="15"/>
        <v>255.11627906976744</v>
      </c>
      <c r="L213" s="21">
        <f t="shared" si="16"/>
        <v>0.69726526891522322</v>
      </c>
      <c r="M213" s="20">
        <f t="shared" si="17"/>
        <v>251.91666666666666</v>
      </c>
      <c r="N213" s="21">
        <f t="shared" si="18"/>
        <v>0.71882236189216009</v>
      </c>
      <c r="O213" s="26">
        <f>VLOOKUP(J213,клиенты!$A$1:$H$435,8,FALSE)</f>
        <v>44794</v>
      </c>
      <c r="P213">
        <f t="shared" si="19"/>
        <v>471</v>
      </c>
      <c r="Q213" t="str">
        <f>VLOOKUP(J213,клиенты!$A$1:$D$435,4,FALSE)</f>
        <v>Узбекистан</v>
      </c>
    </row>
    <row r="214" spans="1:17" x14ac:dyDescent="0.3">
      <c r="A214">
        <v>213</v>
      </c>
      <c r="B214" s="20">
        <v>322</v>
      </c>
      <c r="C214" s="20" t="str">
        <f>VLOOKUP(B214,товар!$A$2:$C$433,2,FALSE)</f>
        <v>Крупа</v>
      </c>
      <c r="D214" s="20" t="str">
        <f>VLOOKUP(B214,товар!$A$2:$C$433,3,FALSE)</f>
        <v>Увелка</v>
      </c>
      <c r="E214">
        <v>79</v>
      </c>
      <c r="F214">
        <v>5</v>
      </c>
      <c r="G214">
        <v>395</v>
      </c>
      <c r="H214" s="26">
        <v>45108</v>
      </c>
      <c r="I214" t="s">
        <v>13</v>
      </c>
      <c r="J214" s="20">
        <v>316</v>
      </c>
      <c r="K214" s="20">
        <f t="shared" si="15"/>
        <v>255.11627906976744</v>
      </c>
      <c r="L214" s="21">
        <f t="shared" si="16"/>
        <v>-0.69033728350045576</v>
      </c>
      <c r="M214" s="20">
        <f t="shared" si="17"/>
        <v>251.91666666666666</v>
      </c>
      <c r="N214" s="21">
        <f t="shared" si="18"/>
        <v>-0.68640423420443275</v>
      </c>
      <c r="O214" s="26">
        <f>VLOOKUP(J214,клиенты!$A$1:$H$435,8,FALSE)</f>
        <v>44787</v>
      </c>
      <c r="P214">
        <f t="shared" si="19"/>
        <v>321</v>
      </c>
      <c r="Q214" t="str">
        <f>VLOOKUP(J214,клиенты!$A$1:$D$435,4,FALSE)</f>
        <v>Таджикистан</v>
      </c>
    </row>
    <row r="215" spans="1:17" x14ac:dyDescent="0.3">
      <c r="A215">
        <v>214</v>
      </c>
      <c r="B215" s="20">
        <v>494</v>
      </c>
      <c r="C215" s="20" t="str">
        <f>VLOOKUP(B215,товар!$A$2:$C$433,2,FALSE)</f>
        <v>Сыр</v>
      </c>
      <c r="D215" s="20" t="str">
        <f>VLOOKUP(B215,товар!$A$2:$C$433,3,FALSE)</f>
        <v>Сырная долина</v>
      </c>
      <c r="E215">
        <v>181</v>
      </c>
      <c r="F215">
        <v>1</v>
      </c>
      <c r="G215">
        <v>181</v>
      </c>
      <c r="H215" s="26">
        <v>45251</v>
      </c>
      <c r="I215" t="s">
        <v>24</v>
      </c>
      <c r="J215" s="20">
        <v>356</v>
      </c>
      <c r="K215" s="20">
        <f t="shared" si="15"/>
        <v>262.63492063492066</v>
      </c>
      <c r="L215" s="21">
        <f t="shared" si="16"/>
        <v>-0.31083041218421381</v>
      </c>
      <c r="M215" s="20">
        <f t="shared" si="17"/>
        <v>271</v>
      </c>
      <c r="N215" s="21">
        <f t="shared" si="18"/>
        <v>-0.33210332103321039</v>
      </c>
      <c r="O215" s="26">
        <f>VLOOKUP(J215,клиенты!$A$1:$H$435,8,FALSE)</f>
        <v>44570</v>
      </c>
      <c r="P215">
        <f t="shared" si="19"/>
        <v>681</v>
      </c>
      <c r="Q215" t="str">
        <f>VLOOKUP(J215,клиенты!$A$1:$D$435,4,FALSE)</f>
        <v>Таджикистан</v>
      </c>
    </row>
    <row r="216" spans="1:17" x14ac:dyDescent="0.3">
      <c r="A216">
        <v>215</v>
      </c>
      <c r="B216" s="20">
        <v>317</v>
      </c>
      <c r="C216" s="20" t="str">
        <f>VLOOKUP(B216,товар!$A$2:$C$433,2,FALSE)</f>
        <v>Сок</v>
      </c>
      <c r="D216" s="20" t="str">
        <f>VLOOKUP(B216,товар!$A$2:$C$433,3,FALSE)</f>
        <v>Фруктовый сад</v>
      </c>
      <c r="E216">
        <v>196</v>
      </c>
      <c r="F216">
        <v>3</v>
      </c>
      <c r="G216">
        <v>588</v>
      </c>
      <c r="H216" s="26">
        <v>45371</v>
      </c>
      <c r="I216" t="s">
        <v>16</v>
      </c>
      <c r="J216" s="20">
        <v>159</v>
      </c>
      <c r="K216" s="20">
        <f t="shared" si="15"/>
        <v>268.60344827586209</v>
      </c>
      <c r="L216" s="21">
        <f t="shared" si="16"/>
        <v>-0.27029976250080245</v>
      </c>
      <c r="M216" s="20">
        <f t="shared" si="17"/>
        <v>281.96875</v>
      </c>
      <c r="N216" s="21">
        <f t="shared" si="18"/>
        <v>-0.30488750969743983</v>
      </c>
      <c r="O216" s="26">
        <f>VLOOKUP(J216,клиенты!$A$1:$H$435,8,FALSE)</f>
        <v>44686</v>
      </c>
      <c r="P216">
        <f t="shared" si="19"/>
        <v>685</v>
      </c>
      <c r="Q216" t="str">
        <f>VLOOKUP(J216,клиенты!$A$1:$D$435,4,FALSE)</f>
        <v>Узбекистан</v>
      </c>
    </row>
    <row r="217" spans="1:17" x14ac:dyDescent="0.3">
      <c r="A217">
        <v>216</v>
      </c>
      <c r="B217" s="20">
        <v>223</v>
      </c>
      <c r="C217" s="20" t="str">
        <f>VLOOKUP(B217,товар!$A$2:$C$433,2,FALSE)</f>
        <v>Чай</v>
      </c>
      <c r="D217" s="20" t="str">
        <f>VLOOKUP(B217,товар!$A$2:$C$433,3,FALSE)</f>
        <v>Greenfield</v>
      </c>
      <c r="E217">
        <v>174</v>
      </c>
      <c r="F217">
        <v>1</v>
      </c>
      <c r="G217">
        <v>174</v>
      </c>
      <c r="H217" s="26">
        <v>45022</v>
      </c>
      <c r="I217" t="s">
        <v>10</v>
      </c>
      <c r="J217" s="20">
        <v>287</v>
      </c>
      <c r="K217" s="20">
        <f t="shared" si="15"/>
        <v>271.18181818181819</v>
      </c>
      <c r="L217" s="21">
        <f t="shared" si="16"/>
        <v>-0.35836406302380153</v>
      </c>
      <c r="M217" s="20">
        <f t="shared" si="17"/>
        <v>291.45454545454544</v>
      </c>
      <c r="N217" s="21">
        <f t="shared" si="18"/>
        <v>-0.40299438552713662</v>
      </c>
      <c r="O217" s="26">
        <f>VLOOKUP(J217,клиенты!$A$1:$H$435,8,FALSE)</f>
        <v>44608</v>
      </c>
      <c r="P217">
        <f t="shared" si="19"/>
        <v>414</v>
      </c>
      <c r="Q217" t="str">
        <f>VLOOKUP(J217,клиенты!$A$1:$D$435,4,FALSE)</f>
        <v>Казахстан</v>
      </c>
    </row>
    <row r="218" spans="1:17" x14ac:dyDescent="0.3">
      <c r="A218">
        <v>217</v>
      </c>
      <c r="B218" s="20">
        <v>25</v>
      </c>
      <c r="C218" s="20" t="str">
        <f>VLOOKUP(B218,товар!$A$2:$C$433,2,FALSE)</f>
        <v>Чипсы</v>
      </c>
      <c r="D218" s="20" t="str">
        <f>VLOOKUP(B218,товар!$A$2:$C$433,3,FALSE)</f>
        <v>Русская картошка</v>
      </c>
      <c r="E218">
        <v>356</v>
      </c>
      <c r="F218">
        <v>3</v>
      </c>
      <c r="G218">
        <v>1068</v>
      </c>
      <c r="H218" s="26">
        <v>45018</v>
      </c>
      <c r="I218" t="s">
        <v>15</v>
      </c>
      <c r="J218" s="20">
        <v>322</v>
      </c>
      <c r="K218" s="20">
        <f t="shared" si="15"/>
        <v>273.72549019607845</v>
      </c>
      <c r="L218" s="21">
        <f t="shared" si="16"/>
        <v>0.30057306590257871</v>
      </c>
      <c r="M218" s="20">
        <f t="shared" si="17"/>
        <v>241.83333333333334</v>
      </c>
      <c r="N218" s="21">
        <f t="shared" si="18"/>
        <v>0.47208821502412124</v>
      </c>
      <c r="O218" s="26">
        <f>VLOOKUP(J218,клиенты!$A$1:$H$435,8,FALSE)</f>
        <v>44886</v>
      </c>
      <c r="P218">
        <f t="shared" si="19"/>
        <v>132</v>
      </c>
      <c r="Q218" t="str">
        <f>VLOOKUP(J218,клиенты!$A$1:$D$435,4,FALSE)</f>
        <v>Украина</v>
      </c>
    </row>
    <row r="219" spans="1:17" x14ac:dyDescent="0.3">
      <c r="A219">
        <v>218</v>
      </c>
      <c r="B219" s="20">
        <v>392</v>
      </c>
      <c r="C219" s="20" t="str">
        <f>VLOOKUP(B219,товар!$A$2:$C$433,2,FALSE)</f>
        <v>Кофе</v>
      </c>
      <c r="D219" s="20" t="str">
        <f>VLOOKUP(B219,товар!$A$2:$C$433,3,FALSE)</f>
        <v>Черная Карта</v>
      </c>
      <c r="E219">
        <v>125</v>
      </c>
      <c r="F219">
        <v>5</v>
      </c>
      <c r="G219">
        <v>625</v>
      </c>
      <c r="H219" s="26">
        <v>45282</v>
      </c>
      <c r="I219" t="s">
        <v>9</v>
      </c>
      <c r="J219" s="20">
        <v>62</v>
      </c>
      <c r="K219" s="20">
        <f t="shared" si="15"/>
        <v>249.02380952380952</v>
      </c>
      <c r="L219" s="21">
        <f t="shared" si="16"/>
        <v>-0.49803996557988339</v>
      </c>
      <c r="M219" s="20">
        <f t="shared" si="17"/>
        <v>222.2</v>
      </c>
      <c r="N219" s="21">
        <f t="shared" si="18"/>
        <v>-0.43744374437443745</v>
      </c>
      <c r="O219" s="26">
        <f>VLOOKUP(J219,клиенты!$A$1:$H$435,8,FALSE)</f>
        <v>44671</v>
      </c>
      <c r="P219">
        <f t="shared" si="19"/>
        <v>611</v>
      </c>
      <c r="Q219" t="str">
        <f>VLOOKUP(J219,клиенты!$A$1:$D$435,4,FALSE)</f>
        <v>Россия</v>
      </c>
    </row>
    <row r="220" spans="1:17" x14ac:dyDescent="0.3">
      <c r="A220">
        <v>219</v>
      </c>
      <c r="B220" s="20">
        <v>410</v>
      </c>
      <c r="C220" s="20" t="str">
        <f>VLOOKUP(B220,товар!$A$2:$C$433,2,FALSE)</f>
        <v>Чипсы</v>
      </c>
      <c r="D220" s="20" t="str">
        <f>VLOOKUP(B220,товар!$A$2:$C$433,3,FALSE)</f>
        <v>Lay's</v>
      </c>
      <c r="E220">
        <v>228</v>
      </c>
      <c r="F220">
        <v>2</v>
      </c>
      <c r="G220">
        <v>456</v>
      </c>
      <c r="H220" s="26">
        <v>45224</v>
      </c>
      <c r="I220" t="s">
        <v>22</v>
      </c>
      <c r="J220" s="20">
        <v>295</v>
      </c>
      <c r="K220" s="20">
        <f t="shared" si="15"/>
        <v>273.72549019607845</v>
      </c>
      <c r="L220" s="21">
        <f t="shared" si="16"/>
        <v>-0.16704871060171922</v>
      </c>
      <c r="M220" s="20">
        <f t="shared" si="17"/>
        <v>320.57142857142856</v>
      </c>
      <c r="N220" s="21">
        <f t="shared" si="18"/>
        <v>-0.28877005347593576</v>
      </c>
      <c r="O220" s="26">
        <f>VLOOKUP(J220,клиенты!$A$1:$H$435,8,FALSE)</f>
        <v>44588</v>
      </c>
      <c r="P220">
        <f t="shared" si="19"/>
        <v>636</v>
      </c>
      <c r="Q220" t="str">
        <f>VLOOKUP(J220,клиенты!$A$1:$D$435,4,FALSE)</f>
        <v>Казахстан</v>
      </c>
    </row>
    <row r="221" spans="1:17" x14ac:dyDescent="0.3">
      <c r="A221">
        <v>220</v>
      </c>
      <c r="B221" s="20">
        <v>498</v>
      </c>
      <c r="C221" s="20" t="str">
        <f>VLOOKUP(B221,товар!$A$2:$C$433,2,FALSE)</f>
        <v>Молоко</v>
      </c>
      <c r="D221" s="20" t="str">
        <f>VLOOKUP(B221,товар!$A$2:$C$433,3,FALSE)</f>
        <v>Домик в деревне</v>
      </c>
      <c r="E221">
        <v>472</v>
      </c>
      <c r="F221">
        <v>5</v>
      </c>
      <c r="G221">
        <v>2360</v>
      </c>
      <c r="H221" s="26">
        <v>45195</v>
      </c>
      <c r="I221" t="s">
        <v>17</v>
      </c>
      <c r="J221" s="20">
        <v>171</v>
      </c>
      <c r="K221" s="20">
        <f t="shared" si="15"/>
        <v>294.95238095238096</v>
      </c>
      <c r="L221" s="21">
        <f t="shared" si="16"/>
        <v>0.60025831449790124</v>
      </c>
      <c r="M221" s="20">
        <f t="shared" si="17"/>
        <v>274.77777777777777</v>
      </c>
      <c r="N221" s="21">
        <f t="shared" si="18"/>
        <v>0.71775171856045294</v>
      </c>
      <c r="O221" s="26">
        <f>VLOOKUP(J221,клиенты!$A$1:$H$435,8,FALSE)</f>
        <v>44710</v>
      </c>
      <c r="P221">
        <f t="shared" si="19"/>
        <v>485</v>
      </c>
      <c r="Q221" t="str">
        <f>VLOOKUP(J221,клиенты!$A$1:$D$435,4,FALSE)</f>
        <v>Казахстан</v>
      </c>
    </row>
    <row r="222" spans="1:17" x14ac:dyDescent="0.3">
      <c r="A222">
        <v>221</v>
      </c>
      <c r="B222" s="20">
        <v>304</v>
      </c>
      <c r="C222" s="20" t="str">
        <f>VLOOKUP(B222,товар!$A$2:$C$433,2,FALSE)</f>
        <v>Конфеты</v>
      </c>
      <c r="D222" s="20" t="str">
        <f>VLOOKUP(B222,товар!$A$2:$C$433,3,FALSE)</f>
        <v>Рот Фронт</v>
      </c>
      <c r="E222">
        <v>163</v>
      </c>
      <c r="F222">
        <v>3</v>
      </c>
      <c r="G222">
        <v>489</v>
      </c>
      <c r="H222" s="26">
        <v>45139</v>
      </c>
      <c r="I222" t="s">
        <v>14</v>
      </c>
      <c r="J222" s="20">
        <v>392</v>
      </c>
      <c r="K222" s="20">
        <f t="shared" si="15"/>
        <v>267.85483870967744</v>
      </c>
      <c r="L222" s="21">
        <f t="shared" si="16"/>
        <v>-0.39146143192629623</v>
      </c>
      <c r="M222" s="20">
        <f t="shared" si="17"/>
        <v>288.23809523809524</v>
      </c>
      <c r="N222" s="21">
        <f t="shared" si="18"/>
        <v>-0.43449529159094669</v>
      </c>
      <c r="O222" s="26">
        <f>VLOOKUP(J222,клиенты!$A$1:$H$435,8,FALSE)</f>
        <v>44919</v>
      </c>
      <c r="P222">
        <f t="shared" si="19"/>
        <v>220</v>
      </c>
      <c r="Q222" t="str">
        <f>VLOOKUP(J222,клиенты!$A$1:$D$435,4,FALSE)</f>
        <v>не определено</v>
      </c>
    </row>
    <row r="223" spans="1:17" x14ac:dyDescent="0.3">
      <c r="A223">
        <v>222</v>
      </c>
      <c r="B223" s="20">
        <v>333</v>
      </c>
      <c r="C223" s="20" t="str">
        <f>VLOOKUP(B223,товар!$A$2:$C$433,2,FALSE)</f>
        <v>Рыба</v>
      </c>
      <c r="D223" s="20" t="str">
        <f>VLOOKUP(B223,товар!$A$2:$C$433,3,FALSE)</f>
        <v>Санта Бремор</v>
      </c>
      <c r="E223">
        <v>70</v>
      </c>
      <c r="F223">
        <v>1</v>
      </c>
      <c r="G223">
        <v>70</v>
      </c>
      <c r="H223" s="26">
        <v>45076</v>
      </c>
      <c r="I223" t="s">
        <v>16</v>
      </c>
      <c r="J223" s="20">
        <v>229</v>
      </c>
      <c r="K223" s="20">
        <f t="shared" si="15"/>
        <v>258.5128205128205</v>
      </c>
      <c r="L223" s="21">
        <f t="shared" si="16"/>
        <v>-0.72922039277921047</v>
      </c>
      <c r="M223" s="20">
        <f t="shared" si="17"/>
        <v>216.4</v>
      </c>
      <c r="N223" s="21">
        <f t="shared" si="18"/>
        <v>-0.67652495378927913</v>
      </c>
      <c r="O223" s="26">
        <f>VLOOKUP(J223,клиенты!$A$1:$H$435,8,FALSE)</f>
        <v>44766</v>
      </c>
      <c r="P223">
        <f t="shared" si="19"/>
        <v>310</v>
      </c>
      <c r="Q223" t="str">
        <f>VLOOKUP(J223,клиенты!$A$1:$D$435,4,FALSE)</f>
        <v>Беларусь</v>
      </c>
    </row>
    <row r="224" spans="1:17" x14ac:dyDescent="0.3">
      <c r="A224">
        <v>223</v>
      </c>
      <c r="B224" s="20">
        <v>207</v>
      </c>
      <c r="C224" s="20" t="str">
        <f>VLOOKUP(B224,товар!$A$2:$C$433,2,FALSE)</f>
        <v>Сахар</v>
      </c>
      <c r="D224" s="20" t="str">
        <f>VLOOKUP(B224,товар!$A$2:$C$433,3,FALSE)</f>
        <v>Агросахар</v>
      </c>
      <c r="E224">
        <v>208</v>
      </c>
      <c r="F224">
        <v>5</v>
      </c>
      <c r="G224">
        <v>1040</v>
      </c>
      <c r="H224" s="26">
        <v>44960</v>
      </c>
      <c r="I224" t="s">
        <v>8</v>
      </c>
      <c r="J224" s="20">
        <v>253</v>
      </c>
      <c r="K224" s="20">
        <f t="shared" si="15"/>
        <v>252.76271186440678</v>
      </c>
      <c r="L224" s="21">
        <f t="shared" si="16"/>
        <v>-0.17709381076912767</v>
      </c>
      <c r="M224" s="20">
        <f t="shared" si="17"/>
        <v>215.85714285714286</v>
      </c>
      <c r="N224" s="21">
        <f t="shared" si="18"/>
        <v>-3.6399735274652567E-2</v>
      </c>
      <c r="O224" s="26">
        <f>VLOOKUP(J224,клиенты!$A$1:$H$435,8,FALSE)</f>
        <v>44750</v>
      </c>
      <c r="P224">
        <f t="shared" si="19"/>
        <v>210</v>
      </c>
      <c r="Q224" t="str">
        <f>VLOOKUP(J224,клиенты!$A$1:$D$435,4,FALSE)</f>
        <v>Беларусь</v>
      </c>
    </row>
    <row r="225" spans="1:17" x14ac:dyDescent="0.3">
      <c r="A225">
        <v>224</v>
      </c>
      <c r="B225" s="20">
        <v>348</v>
      </c>
      <c r="C225" s="20" t="str">
        <f>VLOOKUP(B225,товар!$A$2:$C$433,2,FALSE)</f>
        <v>Чипсы</v>
      </c>
      <c r="D225" s="20" t="str">
        <f>VLOOKUP(B225,товар!$A$2:$C$433,3,FALSE)</f>
        <v>Estrella</v>
      </c>
      <c r="E225">
        <v>417</v>
      </c>
      <c r="F225">
        <v>4</v>
      </c>
      <c r="G225">
        <v>1668</v>
      </c>
      <c r="H225" s="26">
        <v>45005</v>
      </c>
      <c r="I225" t="s">
        <v>18</v>
      </c>
      <c r="J225" s="20">
        <v>235</v>
      </c>
      <c r="K225" s="20">
        <f t="shared" si="15"/>
        <v>273.72549019607845</v>
      </c>
      <c r="L225" s="21">
        <f t="shared" si="16"/>
        <v>0.52342406876790815</v>
      </c>
      <c r="M225" s="20">
        <f t="shared" si="17"/>
        <v>266.27272727272725</v>
      </c>
      <c r="N225" s="21">
        <f t="shared" si="18"/>
        <v>0.56606350290201446</v>
      </c>
      <c r="O225" s="26">
        <f>VLOOKUP(J225,клиенты!$A$1:$H$435,8,FALSE)</f>
        <v>44635</v>
      </c>
      <c r="P225">
        <f t="shared" si="19"/>
        <v>370</v>
      </c>
      <c r="Q225" t="str">
        <f>VLOOKUP(J225,клиенты!$A$1:$D$435,4,FALSE)</f>
        <v>Узбекистан</v>
      </c>
    </row>
    <row r="226" spans="1:17" x14ac:dyDescent="0.3">
      <c r="A226">
        <v>225</v>
      </c>
      <c r="B226" s="20">
        <v>4</v>
      </c>
      <c r="C226" s="20" t="str">
        <f>VLOOKUP(B226,товар!$A$2:$C$433,2,FALSE)</f>
        <v>Рис</v>
      </c>
      <c r="D226" s="20" t="str">
        <f>VLOOKUP(B226,товар!$A$2:$C$433,3,FALSE)</f>
        <v>Белый Злат</v>
      </c>
      <c r="E226">
        <v>198</v>
      </c>
      <c r="F226">
        <v>5</v>
      </c>
      <c r="G226">
        <v>990</v>
      </c>
      <c r="H226" s="26">
        <v>45351</v>
      </c>
      <c r="I226" t="s">
        <v>8</v>
      </c>
      <c r="J226" s="20">
        <v>156</v>
      </c>
      <c r="K226" s="20">
        <f t="shared" si="15"/>
        <v>258.375</v>
      </c>
      <c r="L226" s="21">
        <f t="shared" si="16"/>
        <v>-0.23367198838896952</v>
      </c>
      <c r="M226" s="20">
        <f t="shared" si="17"/>
        <v>269.70588235294116</v>
      </c>
      <c r="N226" s="21">
        <f t="shared" si="18"/>
        <v>-0.26586695747001088</v>
      </c>
      <c r="O226" s="26">
        <f>VLOOKUP(J226,клиенты!$A$1:$H$435,8,FALSE)</f>
        <v>44905</v>
      </c>
      <c r="P226">
        <f t="shared" si="19"/>
        <v>446</v>
      </c>
      <c r="Q226" t="str">
        <f>VLOOKUP(J226,клиенты!$A$1:$D$435,4,FALSE)</f>
        <v>Украина</v>
      </c>
    </row>
    <row r="227" spans="1:17" x14ac:dyDescent="0.3">
      <c r="A227">
        <v>226</v>
      </c>
      <c r="B227" s="20">
        <v>317</v>
      </c>
      <c r="C227" s="20" t="str">
        <f>VLOOKUP(B227,товар!$A$2:$C$433,2,FALSE)</f>
        <v>Сок</v>
      </c>
      <c r="D227" s="20" t="str">
        <f>VLOOKUP(B227,товар!$A$2:$C$433,3,FALSE)</f>
        <v>Фруктовый сад</v>
      </c>
      <c r="E227">
        <v>196</v>
      </c>
      <c r="F227">
        <v>2</v>
      </c>
      <c r="G227">
        <v>392</v>
      </c>
      <c r="H227" s="26">
        <v>45430</v>
      </c>
      <c r="I227" t="s">
        <v>22</v>
      </c>
      <c r="J227" s="20">
        <v>327</v>
      </c>
      <c r="K227" s="20">
        <f t="shared" si="15"/>
        <v>268.60344827586209</v>
      </c>
      <c r="L227" s="21">
        <f t="shared" si="16"/>
        <v>-0.27029976250080245</v>
      </c>
      <c r="M227" s="20">
        <f t="shared" si="17"/>
        <v>281.96875</v>
      </c>
      <c r="N227" s="21">
        <f t="shared" si="18"/>
        <v>-0.30488750969743983</v>
      </c>
      <c r="O227" s="26">
        <f>VLOOKUP(J227,клиенты!$A$1:$H$435,8,FALSE)</f>
        <v>44565</v>
      </c>
      <c r="P227">
        <f t="shared" si="19"/>
        <v>865</v>
      </c>
      <c r="Q227" t="str">
        <f>VLOOKUP(J227,клиенты!$A$1:$D$435,4,FALSE)</f>
        <v>Таджикистан</v>
      </c>
    </row>
    <row r="228" spans="1:17" x14ac:dyDescent="0.3">
      <c r="A228">
        <v>227</v>
      </c>
      <c r="B228" s="20">
        <v>131</v>
      </c>
      <c r="C228" s="20" t="str">
        <f>VLOOKUP(B228,товар!$A$2:$C$433,2,FALSE)</f>
        <v>Сок</v>
      </c>
      <c r="D228" s="20" t="str">
        <f>VLOOKUP(B228,товар!$A$2:$C$433,3,FALSE)</f>
        <v>Сады Придонья</v>
      </c>
      <c r="E228">
        <v>376</v>
      </c>
      <c r="F228">
        <v>1</v>
      </c>
      <c r="G228">
        <v>376</v>
      </c>
      <c r="H228" s="26">
        <v>45427</v>
      </c>
      <c r="I228" t="s">
        <v>17</v>
      </c>
      <c r="J228" s="20">
        <v>275</v>
      </c>
      <c r="K228" s="20">
        <f t="shared" si="15"/>
        <v>268.60344827586209</v>
      </c>
      <c r="L228" s="21">
        <f t="shared" si="16"/>
        <v>0.39983310867193</v>
      </c>
      <c r="M228" s="20">
        <f t="shared" si="17"/>
        <v>254.18181818181819</v>
      </c>
      <c r="N228" s="21">
        <f t="shared" si="18"/>
        <v>0.4792560801144492</v>
      </c>
      <c r="O228" s="26">
        <f>VLOOKUP(J228,клиенты!$A$1:$H$435,8,FALSE)</f>
        <v>44651</v>
      </c>
      <c r="P228">
        <f t="shared" si="19"/>
        <v>776</v>
      </c>
      <c r="Q228" t="str">
        <f>VLOOKUP(J228,клиенты!$A$1:$D$435,4,FALSE)</f>
        <v>Таджикистан</v>
      </c>
    </row>
    <row r="229" spans="1:17" x14ac:dyDescent="0.3">
      <c r="A229">
        <v>228</v>
      </c>
      <c r="B229" s="20">
        <v>96</v>
      </c>
      <c r="C229" s="20" t="str">
        <f>VLOOKUP(B229,товар!$A$2:$C$433,2,FALSE)</f>
        <v>Соль</v>
      </c>
      <c r="D229" s="20" t="str">
        <f>VLOOKUP(B229,товар!$A$2:$C$433,3,FALSE)</f>
        <v>Салта</v>
      </c>
      <c r="E229">
        <v>362</v>
      </c>
      <c r="F229">
        <v>4</v>
      </c>
      <c r="G229">
        <v>1448</v>
      </c>
      <c r="H229" s="26">
        <v>45398</v>
      </c>
      <c r="I229" t="s">
        <v>9</v>
      </c>
      <c r="J229" s="20">
        <v>330</v>
      </c>
      <c r="K229" s="20">
        <f t="shared" si="15"/>
        <v>264.8679245283019</v>
      </c>
      <c r="L229" s="21">
        <f t="shared" si="16"/>
        <v>0.36671890582704081</v>
      </c>
      <c r="M229" s="20">
        <f t="shared" si="17"/>
        <v>273.7</v>
      </c>
      <c r="N229" s="21">
        <f t="shared" si="18"/>
        <v>0.32261600292290837</v>
      </c>
      <c r="O229" s="26">
        <f>VLOOKUP(J229,клиенты!$A$1:$H$435,8,FALSE)</f>
        <v>44815</v>
      </c>
      <c r="P229">
        <f t="shared" si="19"/>
        <v>583</v>
      </c>
      <c r="Q229" t="str">
        <f>VLOOKUP(J229,клиенты!$A$1:$D$435,4,FALSE)</f>
        <v>Узбекистан</v>
      </c>
    </row>
    <row r="230" spans="1:17" x14ac:dyDescent="0.3">
      <c r="A230">
        <v>229</v>
      </c>
      <c r="B230" s="20">
        <v>311</v>
      </c>
      <c r="C230" s="20" t="str">
        <f>VLOOKUP(B230,товар!$A$2:$C$433,2,FALSE)</f>
        <v>Макароны</v>
      </c>
      <c r="D230" s="20" t="str">
        <f>VLOOKUP(B230,товар!$A$2:$C$433,3,FALSE)</f>
        <v>Паста Зара</v>
      </c>
      <c r="E230">
        <v>345</v>
      </c>
      <c r="F230">
        <v>5</v>
      </c>
      <c r="G230">
        <v>1725</v>
      </c>
      <c r="H230" s="26">
        <v>45421</v>
      </c>
      <c r="I230" t="s">
        <v>23</v>
      </c>
      <c r="J230" s="20">
        <v>177</v>
      </c>
      <c r="K230" s="20">
        <f t="shared" si="15"/>
        <v>265.47674418604652</v>
      </c>
      <c r="L230" s="21">
        <f t="shared" si="16"/>
        <v>0.29954885900748973</v>
      </c>
      <c r="M230" s="20">
        <f t="shared" si="17"/>
        <v>276.67567567567568</v>
      </c>
      <c r="N230" s="21">
        <f t="shared" si="18"/>
        <v>0.24694734785581707</v>
      </c>
      <c r="O230" s="26">
        <f>VLOOKUP(J230,клиенты!$A$1:$H$435,8,FALSE)</f>
        <v>44857</v>
      </c>
      <c r="P230">
        <f t="shared" si="19"/>
        <v>564</v>
      </c>
      <c r="Q230" t="str">
        <f>VLOOKUP(J230,клиенты!$A$1:$D$435,4,FALSE)</f>
        <v>Таджикистан</v>
      </c>
    </row>
    <row r="231" spans="1:17" x14ac:dyDescent="0.3">
      <c r="A231">
        <v>230</v>
      </c>
      <c r="B231" s="20">
        <v>268</v>
      </c>
      <c r="C231" s="20" t="str">
        <f>VLOOKUP(B231,товар!$A$2:$C$433,2,FALSE)</f>
        <v>Рис</v>
      </c>
      <c r="D231" s="20" t="str">
        <f>VLOOKUP(B231,товар!$A$2:$C$433,3,FALSE)</f>
        <v>Мистраль</v>
      </c>
      <c r="E231">
        <v>81</v>
      </c>
      <c r="F231">
        <v>3</v>
      </c>
      <c r="G231">
        <v>243</v>
      </c>
      <c r="H231" s="26">
        <v>45106</v>
      </c>
      <c r="I231" t="s">
        <v>25</v>
      </c>
      <c r="J231" s="20">
        <v>407</v>
      </c>
      <c r="K231" s="20">
        <f t="shared" si="15"/>
        <v>258.375</v>
      </c>
      <c r="L231" s="21">
        <f t="shared" si="16"/>
        <v>-0.68650217706821481</v>
      </c>
      <c r="M231" s="20">
        <f t="shared" si="17"/>
        <v>181.57142857142858</v>
      </c>
      <c r="N231" s="21">
        <f t="shared" si="18"/>
        <v>-0.55389457120377661</v>
      </c>
      <c r="O231" s="26">
        <f>VLOOKUP(J231,клиенты!$A$1:$H$435,8,FALSE)</f>
        <v>44621</v>
      </c>
      <c r="P231">
        <f t="shared" si="19"/>
        <v>485</v>
      </c>
      <c r="Q231" t="str">
        <f>VLOOKUP(J231,клиенты!$A$1:$D$435,4,FALSE)</f>
        <v>Беларусь</v>
      </c>
    </row>
    <row r="232" spans="1:17" x14ac:dyDescent="0.3">
      <c r="A232">
        <v>231</v>
      </c>
      <c r="B232" s="20">
        <v>495</v>
      </c>
      <c r="C232" s="20" t="str">
        <f>VLOOKUP(B232,товар!$A$2:$C$433,2,FALSE)</f>
        <v>Чай</v>
      </c>
      <c r="D232" s="20" t="str">
        <f>VLOOKUP(B232,товар!$A$2:$C$433,3,FALSE)</f>
        <v>Greenfield</v>
      </c>
      <c r="E232">
        <v>97</v>
      </c>
      <c r="F232">
        <v>4</v>
      </c>
      <c r="G232">
        <v>388</v>
      </c>
      <c r="H232" s="26">
        <v>45409</v>
      </c>
      <c r="I232" t="s">
        <v>12</v>
      </c>
      <c r="J232" s="20">
        <v>181</v>
      </c>
      <c r="K232" s="20">
        <f t="shared" si="15"/>
        <v>271.18181818181819</v>
      </c>
      <c r="L232" s="21">
        <f t="shared" si="16"/>
        <v>-0.64230640295005026</v>
      </c>
      <c r="M232" s="20">
        <f t="shared" si="17"/>
        <v>291.45454545454544</v>
      </c>
      <c r="N232" s="21">
        <f t="shared" si="18"/>
        <v>-0.66718652526512789</v>
      </c>
      <c r="O232" s="26">
        <f>VLOOKUP(J232,клиенты!$A$1:$H$435,8,FALSE)</f>
        <v>44568</v>
      </c>
      <c r="P232">
        <f t="shared" si="19"/>
        <v>841</v>
      </c>
      <c r="Q232" t="str">
        <f>VLOOKUP(J232,клиенты!$A$1:$D$435,4,FALSE)</f>
        <v>Украина</v>
      </c>
    </row>
    <row r="233" spans="1:17" x14ac:dyDescent="0.3">
      <c r="A233">
        <v>232</v>
      </c>
      <c r="B233" s="20">
        <v>436</v>
      </c>
      <c r="C233" s="20" t="str">
        <f>VLOOKUP(B233,товар!$A$2:$C$433,2,FALSE)</f>
        <v>Овощи</v>
      </c>
      <c r="D233" s="20" t="str">
        <f>VLOOKUP(B233,товар!$A$2:$C$433,3,FALSE)</f>
        <v>Гавриш</v>
      </c>
      <c r="E233">
        <v>184</v>
      </c>
      <c r="F233">
        <v>4</v>
      </c>
      <c r="G233">
        <v>736</v>
      </c>
      <c r="H233" s="26">
        <v>45147</v>
      </c>
      <c r="I233" t="s">
        <v>10</v>
      </c>
      <c r="J233" s="20">
        <v>166</v>
      </c>
      <c r="K233" s="20">
        <f t="shared" si="15"/>
        <v>250.48780487804879</v>
      </c>
      <c r="L233" s="21">
        <f t="shared" si="16"/>
        <v>-0.26543330087633887</v>
      </c>
      <c r="M233" s="20">
        <f t="shared" si="17"/>
        <v>247.66666666666666</v>
      </c>
      <c r="N233" s="21">
        <f t="shared" si="18"/>
        <v>-0.25706594885598921</v>
      </c>
      <c r="O233" s="26">
        <f>VLOOKUP(J233,клиенты!$A$1:$H$435,8,FALSE)</f>
        <v>44796</v>
      </c>
      <c r="P233">
        <f t="shared" si="19"/>
        <v>351</v>
      </c>
      <c r="Q233" t="str">
        <f>VLOOKUP(J233,клиенты!$A$1:$D$435,4,FALSE)</f>
        <v>Узбекистан</v>
      </c>
    </row>
    <row r="234" spans="1:17" x14ac:dyDescent="0.3">
      <c r="A234">
        <v>233</v>
      </c>
      <c r="B234" s="20">
        <v>358</v>
      </c>
      <c r="C234" s="20" t="str">
        <f>VLOOKUP(B234,товар!$A$2:$C$433,2,FALSE)</f>
        <v>Конфеты</v>
      </c>
      <c r="D234" s="20" t="str">
        <f>VLOOKUP(B234,товар!$A$2:$C$433,3,FALSE)</f>
        <v>Славянка</v>
      </c>
      <c r="E234">
        <v>172</v>
      </c>
      <c r="F234">
        <v>1</v>
      </c>
      <c r="G234">
        <v>172</v>
      </c>
      <c r="H234" s="26">
        <v>45379</v>
      </c>
      <c r="I234" t="s">
        <v>23</v>
      </c>
      <c r="J234" s="20">
        <v>478</v>
      </c>
      <c r="K234" s="20">
        <f t="shared" si="15"/>
        <v>267.85483870967744</v>
      </c>
      <c r="L234" s="21">
        <f t="shared" si="16"/>
        <v>-0.3578611428915518</v>
      </c>
      <c r="M234" s="20">
        <f t="shared" si="17"/>
        <v>268</v>
      </c>
      <c r="N234" s="21">
        <f t="shared" si="18"/>
        <v>-0.35820895522388063</v>
      </c>
      <c r="O234" s="26">
        <f>VLOOKUP(J234,клиенты!$A$1:$H$435,8,FALSE)</f>
        <v>44726</v>
      </c>
      <c r="P234">
        <f t="shared" si="19"/>
        <v>653</v>
      </c>
      <c r="Q234" t="str">
        <f>VLOOKUP(J234,клиенты!$A$1:$D$435,4,FALSE)</f>
        <v>Украина</v>
      </c>
    </row>
    <row r="235" spans="1:17" x14ac:dyDescent="0.3">
      <c r="A235">
        <v>234</v>
      </c>
      <c r="B235" s="20">
        <v>160</v>
      </c>
      <c r="C235" s="20" t="str">
        <f>VLOOKUP(B235,товар!$A$2:$C$433,2,FALSE)</f>
        <v>Крупа</v>
      </c>
      <c r="D235" s="20" t="str">
        <f>VLOOKUP(B235,товар!$A$2:$C$433,3,FALSE)</f>
        <v>Мистраль</v>
      </c>
      <c r="E235">
        <v>288</v>
      </c>
      <c r="F235">
        <v>2</v>
      </c>
      <c r="G235">
        <v>576</v>
      </c>
      <c r="H235" s="26">
        <v>44996</v>
      </c>
      <c r="I235" t="s">
        <v>18</v>
      </c>
      <c r="J235" s="20">
        <v>429</v>
      </c>
      <c r="K235" s="20">
        <f t="shared" si="15"/>
        <v>255.11627906976744</v>
      </c>
      <c r="L235" s="21">
        <f t="shared" si="16"/>
        <v>0.12889699179580671</v>
      </c>
      <c r="M235" s="20">
        <f t="shared" si="17"/>
        <v>250.30769230769232</v>
      </c>
      <c r="N235" s="21">
        <f t="shared" si="18"/>
        <v>0.15058389674247064</v>
      </c>
      <c r="O235" s="26">
        <f>VLOOKUP(J235,клиенты!$A$1:$H$435,8,FALSE)</f>
        <v>44625</v>
      </c>
      <c r="P235">
        <f t="shared" si="19"/>
        <v>371</v>
      </c>
      <c r="Q235" t="str">
        <f>VLOOKUP(J235,клиенты!$A$1:$D$435,4,FALSE)</f>
        <v>Таджикистан</v>
      </c>
    </row>
    <row r="236" spans="1:17" x14ac:dyDescent="0.3">
      <c r="A236">
        <v>235</v>
      </c>
      <c r="B236" s="20">
        <v>23</v>
      </c>
      <c r="C236" s="20" t="str">
        <f>VLOOKUP(B236,товар!$A$2:$C$433,2,FALSE)</f>
        <v>Рыба</v>
      </c>
      <c r="D236" s="20" t="str">
        <f>VLOOKUP(B236,товар!$A$2:$C$433,3,FALSE)</f>
        <v>Санта Бремор</v>
      </c>
      <c r="E236">
        <v>174</v>
      </c>
      <c r="F236">
        <v>3</v>
      </c>
      <c r="G236">
        <v>522</v>
      </c>
      <c r="H236" s="26">
        <v>45396</v>
      </c>
      <c r="I236" t="s">
        <v>21</v>
      </c>
      <c r="J236" s="20">
        <v>181</v>
      </c>
      <c r="K236" s="20">
        <f t="shared" si="15"/>
        <v>258.5128205128205</v>
      </c>
      <c r="L236" s="21">
        <f t="shared" si="16"/>
        <v>-0.32691926205118027</v>
      </c>
      <c r="M236" s="20">
        <f t="shared" si="17"/>
        <v>216.4</v>
      </c>
      <c r="N236" s="21">
        <f t="shared" si="18"/>
        <v>-0.1959334565619224</v>
      </c>
      <c r="O236" s="26">
        <f>VLOOKUP(J236,клиенты!$A$1:$H$435,8,FALSE)</f>
        <v>44568</v>
      </c>
      <c r="P236">
        <f t="shared" si="19"/>
        <v>828</v>
      </c>
      <c r="Q236" t="str">
        <f>VLOOKUP(J236,клиенты!$A$1:$D$435,4,FALSE)</f>
        <v>Украина</v>
      </c>
    </row>
    <row r="237" spans="1:17" x14ac:dyDescent="0.3">
      <c r="A237">
        <v>236</v>
      </c>
      <c r="B237" s="20">
        <v>49</v>
      </c>
      <c r="C237" s="20" t="str">
        <f>VLOOKUP(B237,товар!$A$2:$C$433,2,FALSE)</f>
        <v>Рис</v>
      </c>
      <c r="D237" s="20" t="str">
        <f>VLOOKUP(B237,товар!$A$2:$C$433,3,FALSE)</f>
        <v>Агро-Альянс</v>
      </c>
      <c r="E237">
        <v>292</v>
      </c>
      <c r="F237">
        <v>3</v>
      </c>
      <c r="G237">
        <v>876</v>
      </c>
      <c r="H237" s="26">
        <v>45059</v>
      </c>
      <c r="I237" t="s">
        <v>9</v>
      </c>
      <c r="J237" s="20">
        <v>431</v>
      </c>
      <c r="K237" s="20">
        <f t="shared" si="15"/>
        <v>258.375</v>
      </c>
      <c r="L237" s="21">
        <f t="shared" si="16"/>
        <v>0.1301402999516208</v>
      </c>
      <c r="M237" s="20">
        <f t="shared" si="17"/>
        <v>317.85714285714283</v>
      </c>
      <c r="N237" s="21">
        <f t="shared" si="18"/>
        <v>-8.1348314606741523E-2</v>
      </c>
      <c r="O237" s="26">
        <f>VLOOKUP(J237,клиенты!$A$1:$H$435,8,FALSE)</f>
        <v>44623</v>
      </c>
      <c r="P237">
        <f t="shared" si="19"/>
        <v>436</v>
      </c>
      <c r="Q237" t="str">
        <f>VLOOKUP(J237,клиенты!$A$1:$D$435,4,FALSE)</f>
        <v>не определено</v>
      </c>
    </row>
    <row r="238" spans="1:17" x14ac:dyDescent="0.3">
      <c r="A238">
        <v>237</v>
      </c>
      <c r="B238" s="20">
        <v>485</v>
      </c>
      <c r="C238" s="20" t="str">
        <f>VLOOKUP(B238,товар!$A$2:$C$433,2,FALSE)</f>
        <v>Макароны</v>
      </c>
      <c r="D238" s="20" t="str">
        <f>VLOOKUP(B238,товар!$A$2:$C$433,3,FALSE)</f>
        <v>Борилла</v>
      </c>
      <c r="E238">
        <v>243</v>
      </c>
      <c r="F238">
        <v>3</v>
      </c>
      <c r="G238">
        <v>729</v>
      </c>
      <c r="H238" s="26">
        <v>44987</v>
      </c>
      <c r="I238" t="s">
        <v>21</v>
      </c>
      <c r="J238" s="20">
        <v>34</v>
      </c>
      <c r="K238" s="20">
        <f t="shared" si="15"/>
        <v>265.47674418604652</v>
      </c>
      <c r="L238" s="21">
        <f t="shared" si="16"/>
        <v>-8.4665586264289772E-2</v>
      </c>
      <c r="M238" s="20">
        <f t="shared" si="17"/>
        <v>236.27586206896552</v>
      </c>
      <c r="N238" s="21">
        <f t="shared" si="18"/>
        <v>2.8458844133099737E-2</v>
      </c>
      <c r="O238" s="26">
        <f>VLOOKUP(J238,клиенты!$A$1:$H$435,8,FALSE)</f>
        <v>44654</v>
      </c>
      <c r="P238">
        <f t="shared" si="19"/>
        <v>333</v>
      </c>
      <c r="Q238" t="str">
        <f>VLOOKUP(J238,клиенты!$A$1:$D$435,4,FALSE)</f>
        <v>Таджикистан</v>
      </c>
    </row>
    <row r="239" spans="1:17" x14ac:dyDescent="0.3">
      <c r="A239">
        <v>238</v>
      </c>
      <c r="B239" s="20">
        <v>131</v>
      </c>
      <c r="C239" s="20" t="str">
        <f>VLOOKUP(B239,товар!$A$2:$C$433,2,FALSE)</f>
        <v>Сок</v>
      </c>
      <c r="D239" s="20" t="str">
        <f>VLOOKUP(B239,товар!$A$2:$C$433,3,FALSE)</f>
        <v>Сады Придонья</v>
      </c>
      <c r="E239">
        <v>382</v>
      </c>
      <c r="F239">
        <v>5</v>
      </c>
      <c r="G239">
        <v>1910</v>
      </c>
      <c r="H239" s="26">
        <v>45365</v>
      </c>
      <c r="I239" t="s">
        <v>13</v>
      </c>
      <c r="J239" s="20">
        <v>147</v>
      </c>
      <c r="K239" s="20">
        <f t="shared" si="15"/>
        <v>268.60344827586209</v>
      </c>
      <c r="L239" s="21">
        <f t="shared" si="16"/>
        <v>0.42217087104435436</v>
      </c>
      <c r="M239" s="20">
        <f t="shared" si="17"/>
        <v>254.18181818181819</v>
      </c>
      <c r="N239" s="21">
        <f t="shared" si="18"/>
        <v>0.5028612303290414</v>
      </c>
      <c r="O239" s="26">
        <f>VLOOKUP(J239,клиенты!$A$1:$H$435,8,FALSE)</f>
        <v>44827</v>
      </c>
      <c r="P239">
        <f t="shared" si="19"/>
        <v>538</v>
      </c>
      <c r="Q239" t="str">
        <f>VLOOKUP(J239,клиенты!$A$1:$D$435,4,FALSE)</f>
        <v>Россия</v>
      </c>
    </row>
    <row r="240" spans="1:17" x14ac:dyDescent="0.3">
      <c r="A240">
        <v>239</v>
      </c>
      <c r="B240" s="20">
        <v>270</v>
      </c>
      <c r="C240" s="20" t="str">
        <f>VLOOKUP(B240,товар!$A$2:$C$433,2,FALSE)</f>
        <v>Соль</v>
      </c>
      <c r="D240" s="20" t="str">
        <f>VLOOKUP(B240,товар!$A$2:$C$433,3,FALSE)</f>
        <v>Славянская</v>
      </c>
      <c r="E240">
        <v>308</v>
      </c>
      <c r="F240">
        <v>1</v>
      </c>
      <c r="G240">
        <v>308</v>
      </c>
      <c r="H240" s="26">
        <v>45322</v>
      </c>
      <c r="I240" t="s">
        <v>9</v>
      </c>
      <c r="J240" s="20">
        <v>496</v>
      </c>
      <c r="K240" s="20">
        <f t="shared" si="15"/>
        <v>264.8679245283019</v>
      </c>
      <c r="L240" s="21">
        <f t="shared" si="16"/>
        <v>0.16284370993018937</v>
      </c>
      <c r="M240" s="20">
        <f t="shared" si="17"/>
        <v>236.91666666666666</v>
      </c>
      <c r="N240" s="21">
        <f t="shared" si="18"/>
        <v>0.30003517411185365</v>
      </c>
      <c r="O240" s="26">
        <f>VLOOKUP(J240,клиенты!$A$1:$H$435,8,FALSE)</f>
        <v>44867</v>
      </c>
      <c r="P240">
        <f t="shared" si="19"/>
        <v>455</v>
      </c>
      <c r="Q240" t="str">
        <f>VLOOKUP(J240,клиенты!$A$1:$D$435,4,FALSE)</f>
        <v>Украина</v>
      </c>
    </row>
    <row r="241" spans="1:17" x14ac:dyDescent="0.3">
      <c r="A241">
        <v>240</v>
      </c>
      <c r="B241" s="20">
        <v>345</v>
      </c>
      <c r="C241" s="20" t="str">
        <f>VLOOKUP(B241,товар!$A$2:$C$433,2,FALSE)</f>
        <v>Конфеты</v>
      </c>
      <c r="D241" s="20" t="str">
        <f>VLOOKUP(B241,товар!$A$2:$C$433,3,FALSE)</f>
        <v>Рот Фронт</v>
      </c>
      <c r="E241">
        <v>357</v>
      </c>
      <c r="F241">
        <v>4</v>
      </c>
      <c r="G241">
        <v>1428</v>
      </c>
      <c r="H241" s="26">
        <v>45057</v>
      </c>
      <c r="I241" t="s">
        <v>22</v>
      </c>
      <c r="J241" s="20">
        <v>202</v>
      </c>
      <c r="K241" s="20">
        <f t="shared" si="15"/>
        <v>267.85483870967744</v>
      </c>
      <c r="L241" s="21">
        <f t="shared" si="16"/>
        <v>0.33281146504486059</v>
      </c>
      <c r="M241" s="20">
        <f t="shared" si="17"/>
        <v>288.23809523809524</v>
      </c>
      <c r="N241" s="21">
        <f t="shared" si="18"/>
        <v>0.23855939203700638</v>
      </c>
      <c r="O241" s="26">
        <f>VLOOKUP(J241,клиенты!$A$1:$H$435,8,FALSE)</f>
        <v>44766</v>
      </c>
      <c r="P241">
        <f t="shared" si="19"/>
        <v>291</v>
      </c>
      <c r="Q241" t="str">
        <f>VLOOKUP(J241,клиенты!$A$1:$D$435,4,FALSE)</f>
        <v>Беларусь</v>
      </c>
    </row>
    <row r="242" spans="1:17" x14ac:dyDescent="0.3">
      <c r="A242">
        <v>241</v>
      </c>
      <c r="B242" s="20">
        <v>40</v>
      </c>
      <c r="C242" s="20" t="str">
        <f>VLOOKUP(B242,товар!$A$2:$C$433,2,FALSE)</f>
        <v>Колбаса</v>
      </c>
      <c r="D242" s="20" t="str">
        <f>VLOOKUP(B242,товар!$A$2:$C$433,3,FALSE)</f>
        <v>Микоян</v>
      </c>
      <c r="E242">
        <v>82</v>
      </c>
      <c r="F242">
        <v>1</v>
      </c>
      <c r="G242">
        <v>82</v>
      </c>
      <c r="H242" s="26">
        <v>45011</v>
      </c>
      <c r="I242" t="s">
        <v>12</v>
      </c>
      <c r="J242" s="20">
        <v>312</v>
      </c>
      <c r="K242" s="20">
        <f t="shared" si="15"/>
        <v>286.92307692307691</v>
      </c>
      <c r="L242" s="21">
        <f t="shared" si="16"/>
        <v>-0.71420911528150133</v>
      </c>
      <c r="M242" s="20">
        <f t="shared" si="17"/>
        <v>82</v>
      </c>
      <c r="N242" s="21">
        <f t="shared" si="18"/>
        <v>0</v>
      </c>
      <c r="O242" s="26">
        <f>VLOOKUP(J242,клиенты!$A$1:$H$435,8,FALSE)</f>
        <v>44886</v>
      </c>
      <c r="P242">
        <f t="shared" si="19"/>
        <v>125</v>
      </c>
      <c r="Q242" t="str">
        <f>VLOOKUP(J242,клиенты!$A$1:$D$435,4,FALSE)</f>
        <v>не определено</v>
      </c>
    </row>
    <row r="243" spans="1:17" x14ac:dyDescent="0.3">
      <c r="A243">
        <v>242</v>
      </c>
      <c r="B243" s="20">
        <v>275</v>
      </c>
      <c r="C243" s="20" t="str">
        <f>VLOOKUP(B243,товар!$A$2:$C$433,2,FALSE)</f>
        <v>Сыр</v>
      </c>
      <c r="D243" s="20" t="str">
        <f>VLOOKUP(B243,товар!$A$2:$C$433,3,FALSE)</f>
        <v>Сырная долина</v>
      </c>
      <c r="E243">
        <v>219</v>
      </c>
      <c r="F243">
        <v>1</v>
      </c>
      <c r="G243">
        <v>219</v>
      </c>
      <c r="H243" s="26">
        <v>45028</v>
      </c>
      <c r="I243" t="s">
        <v>24</v>
      </c>
      <c r="J243" s="20">
        <v>41</v>
      </c>
      <c r="K243" s="20">
        <f t="shared" si="15"/>
        <v>262.63492063492066</v>
      </c>
      <c r="L243" s="21">
        <f t="shared" si="16"/>
        <v>-0.16614287441073383</v>
      </c>
      <c r="M243" s="20">
        <f t="shared" si="17"/>
        <v>271</v>
      </c>
      <c r="N243" s="21">
        <f t="shared" si="18"/>
        <v>-0.19188191881918815</v>
      </c>
      <c r="O243" s="26">
        <f>VLOOKUP(J243,клиенты!$A$1:$H$435,8,FALSE)</f>
        <v>44842</v>
      </c>
      <c r="P243">
        <f t="shared" si="19"/>
        <v>186</v>
      </c>
      <c r="Q243" t="str">
        <f>VLOOKUP(J243,клиенты!$A$1:$D$435,4,FALSE)</f>
        <v>Казахстан</v>
      </c>
    </row>
    <row r="244" spans="1:17" x14ac:dyDescent="0.3">
      <c r="A244">
        <v>243</v>
      </c>
      <c r="B244" s="20">
        <v>205</v>
      </c>
      <c r="C244" s="20" t="str">
        <f>VLOOKUP(B244,товар!$A$2:$C$433,2,FALSE)</f>
        <v>Макароны</v>
      </c>
      <c r="D244" s="20" t="str">
        <f>VLOOKUP(B244,товар!$A$2:$C$433,3,FALSE)</f>
        <v>Борилла</v>
      </c>
      <c r="E244">
        <v>117</v>
      </c>
      <c r="F244">
        <v>5</v>
      </c>
      <c r="G244">
        <v>585</v>
      </c>
      <c r="H244" s="26">
        <v>45006</v>
      </c>
      <c r="I244" t="s">
        <v>27</v>
      </c>
      <c r="J244" s="20">
        <v>389</v>
      </c>
      <c r="K244" s="20">
        <f t="shared" si="15"/>
        <v>265.47674418604652</v>
      </c>
      <c r="L244" s="21">
        <f t="shared" si="16"/>
        <v>-0.559283430423547</v>
      </c>
      <c r="M244" s="20">
        <f t="shared" si="17"/>
        <v>236.27586206896552</v>
      </c>
      <c r="N244" s="21">
        <f t="shared" si="18"/>
        <v>-0.50481611208406307</v>
      </c>
      <c r="O244" s="26">
        <f>VLOOKUP(J244,клиенты!$A$1:$H$435,8,FALSE)</f>
        <v>44876</v>
      </c>
      <c r="P244">
        <f t="shared" si="19"/>
        <v>130</v>
      </c>
      <c r="Q244" t="str">
        <f>VLOOKUP(J244,клиенты!$A$1:$D$435,4,FALSE)</f>
        <v>Россия</v>
      </c>
    </row>
    <row r="245" spans="1:17" x14ac:dyDescent="0.3">
      <c r="A245">
        <v>244</v>
      </c>
      <c r="B245" s="20">
        <v>219</v>
      </c>
      <c r="C245" s="20" t="str">
        <f>VLOOKUP(B245,товар!$A$2:$C$433,2,FALSE)</f>
        <v>Йогурт</v>
      </c>
      <c r="D245" s="20" t="str">
        <f>VLOOKUP(B245,товар!$A$2:$C$433,3,FALSE)</f>
        <v>Чудо</v>
      </c>
      <c r="E245">
        <v>474</v>
      </c>
      <c r="F245">
        <v>5</v>
      </c>
      <c r="G245">
        <v>2370</v>
      </c>
      <c r="H245" s="26">
        <v>45300</v>
      </c>
      <c r="I245" t="s">
        <v>18</v>
      </c>
      <c r="J245" s="20">
        <v>24</v>
      </c>
      <c r="K245" s="20">
        <f t="shared" si="15"/>
        <v>263.25423728813558</v>
      </c>
      <c r="L245" s="21">
        <f t="shared" si="16"/>
        <v>0.80054081895441676</v>
      </c>
      <c r="M245" s="20">
        <f t="shared" si="17"/>
        <v>287.10000000000002</v>
      </c>
      <c r="N245" s="21">
        <f t="shared" si="18"/>
        <v>0.65099268547544398</v>
      </c>
      <c r="O245" s="26">
        <f>VLOOKUP(J245,клиенты!$A$1:$H$435,8,FALSE)</f>
        <v>44609</v>
      </c>
      <c r="P245">
        <f t="shared" si="19"/>
        <v>691</v>
      </c>
      <c r="Q245" t="str">
        <f>VLOOKUP(J245,клиенты!$A$1:$D$435,4,FALSE)</f>
        <v>Узбекистан</v>
      </c>
    </row>
    <row r="246" spans="1:17" x14ac:dyDescent="0.3">
      <c r="A246">
        <v>245</v>
      </c>
      <c r="B246" s="20">
        <v>425</v>
      </c>
      <c r="C246" s="20" t="str">
        <f>VLOOKUP(B246,товар!$A$2:$C$433,2,FALSE)</f>
        <v>Соль</v>
      </c>
      <c r="D246" s="20" t="str">
        <f>VLOOKUP(B246,товар!$A$2:$C$433,3,FALSE)</f>
        <v>Экстра</v>
      </c>
      <c r="E246">
        <v>334</v>
      </c>
      <c r="F246">
        <v>2</v>
      </c>
      <c r="G246">
        <v>668</v>
      </c>
      <c r="H246" s="26">
        <v>45187</v>
      </c>
      <c r="I246" t="s">
        <v>15</v>
      </c>
      <c r="J246" s="20">
        <v>25</v>
      </c>
      <c r="K246" s="20">
        <f t="shared" si="15"/>
        <v>264.8679245283019</v>
      </c>
      <c r="L246" s="21">
        <f t="shared" si="16"/>
        <v>0.2610058412879328</v>
      </c>
      <c r="M246" s="20">
        <f t="shared" si="17"/>
        <v>320.84615384615387</v>
      </c>
      <c r="N246" s="21">
        <f t="shared" si="18"/>
        <v>4.0997362742747567E-2</v>
      </c>
      <c r="O246" s="26">
        <f>VLOOKUP(J246,клиенты!$A$1:$H$435,8,FALSE)</f>
        <v>44582</v>
      </c>
      <c r="P246">
        <f t="shared" si="19"/>
        <v>605</v>
      </c>
      <c r="Q246" t="str">
        <f>VLOOKUP(J246,клиенты!$A$1:$D$435,4,FALSE)</f>
        <v>Таджикистан</v>
      </c>
    </row>
    <row r="247" spans="1:17" x14ac:dyDescent="0.3">
      <c r="A247">
        <v>246</v>
      </c>
      <c r="B247" s="20">
        <v>452</v>
      </c>
      <c r="C247" s="20" t="str">
        <f>VLOOKUP(B247,товар!$A$2:$C$433,2,FALSE)</f>
        <v>Фрукты</v>
      </c>
      <c r="D247" s="20" t="str">
        <f>VLOOKUP(B247,товар!$A$2:$C$433,3,FALSE)</f>
        <v>Экзотик</v>
      </c>
      <c r="E247">
        <v>220</v>
      </c>
      <c r="F247">
        <v>5</v>
      </c>
      <c r="G247">
        <v>1100</v>
      </c>
      <c r="H247" s="26">
        <v>44951</v>
      </c>
      <c r="I247" t="s">
        <v>12</v>
      </c>
      <c r="J247" s="20">
        <v>411</v>
      </c>
      <c r="K247" s="20">
        <f t="shared" si="15"/>
        <v>274.16279069767444</v>
      </c>
      <c r="L247" s="21">
        <f t="shared" si="16"/>
        <v>-0.19755704470268898</v>
      </c>
      <c r="M247" s="20">
        <f t="shared" si="17"/>
        <v>253.6875</v>
      </c>
      <c r="N247" s="21">
        <f t="shared" si="18"/>
        <v>-0.13279132791327908</v>
      </c>
      <c r="O247" s="26">
        <f>VLOOKUP(J247,клиенты!$A$1:$H$435,8,FALSE)</f>
        <v>44673</v>
      </c>
      <c r="P247">
        <f t="shared" si="19"/>
        <v>278</v>
      </c>
      <c r="Q247" t="str">
        <f>VLOOKUP(J247,клиенты!$A$1:$D$435,4,FALSE)</f>
        <v>Таджикистан</v>
      </c>
    </row>
    <row r="248" spans="1:17" x14ac:dyDescent="0.3">
      <c r="A248">
        <v>247</v>
      </c>
      <c r="B248" s="20">
        <v>285</v>
      </c>
      <c r="C248" s="20" t="str">
        <f>VLOOKUP(B248,товар!$A$2:$C$433,2,FALSE)</f>
        <v>Макароны</v>
      </c>
      <c r="D248" s="20" t="str">
        <f>VLOOKUP(B248,товар!$A$2:$C$433,3,FALSE)</f>
        <v>Паста Зара</v>
      </c>
      <c r="E248">
        <v>282</v>
      </c>
      <c r="F248">
        <v>5</v>
      </c>
      <c r="G248">
        <v>1410</v>
      </c>
      <c r="H248" s="26">
        <v>45405</v>
      </c>
      <c r="I248" t="s">
        <v>24</v>
      </c>
      <c r="J248" s="20">
        <v>106</v>
      </c>
      <c r="K248" s="20">
        <f t="shared" si="15"/>
        <v>265.47674418604652</v>
      </c>
      <c r="L248" s="21">
        <f t="shared" si="16"/>
        <v>6.2239936927861228E-2</v>
      </c>
      <c r="M248" s="20">
        <f t="shared" si="17"/>
        <v>276.67567567567568</v>
      </c>
      <c r="N248" s="21">
        <f t="shared" si="18"/>
        <v>1.9243919116928687E-2</v>
      </c>
      <c r="O248" s="26">
        <f>VLOOKUP(J248,клиенты!$A$1:$H$435,8,FALSE)</f>
        <v>44858</v>
      </c>
      <c r="P248">
        <f t="shared" si="19"/>
        <v>547</v>
      </c>
      <c r="Q248" t="str">
        <f>VLOOKUP(J248,клиенты!$A$1:$D$435,4,FALSE)</f>
        <v>Украина</v>
      </c>
    </row>
    <row r="249" spans="1:17" x14ac:dyDescent="0.3">
      <c r="A249">
        <v>248</v>
      </c>
      <c r="B249" s="20">
        <v>435</v>
      </c>
      <c r="C249" s="20" t="str">
        <f>VLOOKUP(B249,товар!$A$2:$C$433,2,FALSE)</f>
        <v>Мясо</v>
      </c>
      <c r="D249" s="20" t="str">
        <f>VLOOKUP(B249,товар!$A$2:$C$433,3,FALSE)</f>
        <v>Снежана</v>
      </c>
      <c r="E249">
        <v>499</v>
      </c>
      <c r="F249">
        <v>5</v>
      </c>
      <c r="G249">
        <v>2495</v>
      </c>
      <c r="H249" s="26">
        <v>44942</v>
      </c>
      <c r="I249" t="s">
        <v>12</v>
      </c>
      <c r="J249" s="20">
        <v>175</v>
      </c>
      <c r="K249" s="20">
        <f t="shared" si="15"/>
        <v>271.74545454545455</v>
      </c>
      <c r="L249" s="21">
        <f t="shared" si="16"/>
        <v>0.83627726482001874</v>
      </c>
      <c r="M249" s="20">
        <f t="shared" si="17"/>
        <v>272.35294117647061</v>
      </c>
      <c r="N249" s="21">
        <f t="shared" si="18"/>
        <v>0.83218142548596097</v>
      </c>
      <c r="O249" s="26">
        <f>VLOOKUP(J249,клиенты!$A$1:$H$435,8,FALSE)</f>
        <v>44565</v>
      </c>
      <c r="P249">
        <f t="shared" si="19"/>
        <v>377</v>
      </c>
      <c r="Q249" t="str">
        <f>VLOOKUP(J249,клиенты!$A$1:$D$435,4,FALSE)</f>
        <v>Казахстан</v>
      </c>
    </row>
    <row r="250" spans="1:17" x14ac:dyDescent="0.3">
      <c r="A250">
        <v>249</v>
      </c>
      <c r="B250" s="20">
        <v>26</v>
      </c>
      <c r="C250" s="20" t="str">
        <f>VLOOKUP(B250,товар!$A$2:$C$433,2,FALSE)</f>
        <v>Мясо</v>
      </c>
      <c r="D250" s="20" t="str">
        <f>VLOOKUP(B250,товар!$A$2:$C$433,3,FALSE)</f>
        <v>Сава</v>
      </c>
      <c r="E250">
        <v>170</v>
      </c>
      <c r="F250">
        <v>1</v>
      </c>
      <c r="G250">
        <v>170</v>
      </c>
      <c r="H250" s="26">
        <v>45139</v>
      </c>
      <c r="I250" t="s">
        <v>25</v>
      </c>
      <c r="J250" s="20">
        <v>286</v>
      </c>
      <c r="K250" s="20">
        <f t="shared" si="15"/>
        <v>271.74545454545455</v>
      </c>
      <c r="L250" s="21">
        <f t="shared" si="16"/>
        <v>-0.37441455907935239</v>
      </c>
      <c r="M250" s="20">
        <f t="shared" si="17"/>
        <v>212.8125</v>
      </c>
      <c r="N250" s="21">
        <f t="shared" si="18"/>
        <v>-0.2011747430249633</v>
      </c>
      <c r="O250" s="26">
        <f>VLOOKUP(J250,клиенты!$A$1:$H$435,8,FALSE)</f>
        <v>44563</v>
      </c>
      <c r="P250">
        <f t="shared" si="19"/>
        <v>576</v>
      </c>
      <c r="Q250" t="str">
        <f>VLOOKUP(J250,клиенты!$A$1:$D$435,4,FALSE)</f>
        <v>Таджикистан</v>
      </c>
    </row>
    <row r="251" spans="1:17" x14ac:dyDescent="0.3">
      <c r="A251">
        <v>250</v>
      </c>
      <c r="B251" s="20">
        <v>157</v>
      </c>
      <c r="C251" s="20" t="str">
        <f>VLOOKUP(B251,товар!$A$2:$C$433,2,FALSE)</f>
        <v>Сыр</v>
      </c>
      <c r="D251" s="20" t="str">
        <f>VLOOKUP(B251,товар!$A$2:$C$433,3,FALSE)</f>
        <v>President</v>
      </c>
      <c r="E251">
        <v>52</v>
      </c>
      <c r="F251">
        <v>1</v>
      </c>
      <c r="G251">
        <v>52</v>
      </c>
      <c r="H251" s="26">
        <v>44961</v>
      </c>
      <c r="I251" t="s">
        <v>8</v>
      </c>
      <c r="J251" s="20">
        <v>249</v>
      </c>
      <c r="K251" s="20">
        <f t="shared" si="15"/>
        <v>262.63492063492066</v>
      </c>
      <c r="L251" s="21">
        <f t="shared" si="16"/>
        <v>-0.80200652725734312</v>
      </c>
      <c r="M251" s="20">
        <f t="shared" si="17"/>
        <v>238.72222222222223</v>
      </c>
      <c r="N251" s="21">
        <f t="shared" si="18"/>
        <v>-0.78217360949499648</v>
      </c>
      <c r="O251" s="26">
        <f>VLOOKUP(J251,клиенты!$A$1:$H$435,8,FALSE)</f>
        <v>44781</v>
      </c>
      <c r="P251">
        <f t="shared" si="19"/>
        <v>180</v>
      </c>
      <c r="Q251" t="str">
        <f>VLOOKUP(J251,клиенты!$A$1:$D$435,4,FALSE)</f>
        <v>Россия</v>
      </c>
    </row>
    <row r="252" spans="1:17" x14ac:dyDescent="0.3">
      <c r="A252">
        <v>251</v>
      </c>
      <c r="B252" s="20">
        <v>273</v>
      </c>
      <c r="C252" s="20" t="str">
        <f>VLOOKUP(B252,товар!$A$2:$C$433,2,FALSE)</f>
        <v>Конфеты</v>
      </c>
      <c r="D252" s="20" t="str">
        <f>VLOOKUP(B252,товар!$A$2:$C$433,3,FALSE)</f>
        <v>Красный Октябрь</v>
      </c>
      <c r="E252">
        <v>156</v>
      </c>
      <c r="F252">
        <v>5</v>
      </c>
      <c r="G252">
        <v>780</v>
      </c>
      <c r="H252" s="26">
        <v>45029</v>
      </c>
      <c r="I252" t="s">
        <v>23</v>
      </c>
      <c r="J252" s="20">
        <v>168</v>
      </c>
      <c r="K252" s="20">
        <f t="shared" si="15"/>
        <v>267.85483870967744</v>
      </c>
      <c r="L252" s="21">
        <f t="shared" si="16"/>
        <v>-0.41759499006443068</v>
      </c>
      <c r="M252" s="20">
        <f t="shared" si="17"/>
        <v>273.625</v>
      </c>
      <c r="N252" s="21">
        <f t="shared" si="18"/>
        <v>-0.42987665600730929</v>
      </c>
      <c r="O252" s="26">
        <f>VLOOKUP(J252,клиенты!$A$1:$H$435,8,FALSE)</f>
        <v>44706</v>
      </c>
      <c r="P252">
        <f t="shared" si="19"/>
        <v>323</v>
      </c>
      <c r="Q252" t="str">
        <f>VLOOKUP(J252,клиенты!$A$1:$D$435,4,FALSE)</f>
        <v>Узбекистан</v>
      </c>
    </row>
    <row r="253" spans="1:17" x14ac:dyDescent="0.3">
      <c r="A253">
        <v>252</v>
      </c>
      <c r="B253" s="20">
        <v>340</v>
      </c>
      <c r="C253" s="20" t="str">
        <f>VLOOKUP(B253,товар!$A$2:$C$433,2,FALSE)</f>
        <v>Сыр</v>
      </c>
      <c r="D253" s="20" t="str">
        <f>VLOOKUP(B253,товар!$A$2:$C$433,3,FALSE)</f>
        <v>Карат</v>
      </c>
      <c r="E253">
        <v>450</v>
      </c>
      <c r="F253">
        <v>3</v>
      </c>
      <c r="G253">
        <v>1350</v>
      </c>
      <c r="H253" s="26">
        <v>44933</v>
      </c>
      <c r="I253" t="s">
        <v>15</v>
      </c>
      <c r="J253" s="20">
        <v>121</v>
      </c>
      <c r="K253" s="20">
        <f t="shared" si="15"/>
        <v>262.63492063492066</v>
      </c>
      <c r="L253" s="21">
        <f t="shared" si="16"/>
        <v>0.71340505258068387</v>
      </c>
      <c r="M253" s="20">
        <f t="shared" si="17"/>
        <v>311.33333333333331</v>
      </c>
      <c r="N253" s="21">
        <f t="shared" si="18"/>
        <v>0.4453961456102784</v>
      </c>
      <c r="O253" s="26">
        <f>VLOOKUP(J253,клиенты!$A$1:$H$435,8,FALSE)</f>
        <v>44763</v>
      </c>
      <c r="P253">
        <f t="shared" si="19"/>
        <v>170</v>
      </c>
      <c r="Q253" t="str">
        <f>VLOOKUP(J253,клиенты!$A$1:$D$435,4,FALSE)</f>
        <v>Россия</v>
      </c>
    </row>
    <row r="254" spans="1:17" x14ac:dyDescent="0.3">
      <c r="A254">
        <v>253</v>
      </c>
      <c r="B254" s="20">
        <v>34</v>
      </c>
      <c r="C254" s="20" t="str">
        <f>VLOOKUP(B254,товар!$A$2:$C$433,2,FALSE)</f>
        <v>Крупа</v>
      </c>
      <c r="D254" s="20" t="str">
        <f>VLOOKUP(B254,товар!$A$2:$C$433,3,FALSE)</f>
        <v>Ярмарка</v>
      </c>
      <c r="E254">
        <v>366</v>
      </c>
      <c r="F254">
        <v>4</v>
      </c>
      <c r="G254">
        <v>1464</v>
      </c>
      <c r="H254" s="26">
        <v>45264</v>
      </c>
      <c r="I254" t="s">
        <v>14</v>
      </c>
      <c r="J254" s="20">
        <v>259</v>
      </c>
      <c r="K254" s="20">
        <f t="shared" si="15"/>
        <v>255.11627906976744</v>
      </c>
      <c r="L254" s="21">
        <f t="shared" si="16"/>
        <v>0.4346399270738377</v>
      </c>
      <c r="M254" s="20">
        <f t="shared" si="17"/>
        <v>252.09090909090909</v>
      </c>
      <c r="N254" s="21">
        <f t="shared" si="18"/>
        <v>0.45185719437432392</v>
      </c>
      <c r="O254" s="26">
        <f>VLOOKUP(J254,клиенты!$A$1:$H$435,8,FALSE)</f>
        <v>44707</v>
      </c>
      <c r="P254">
        <f t="shared" si="19"/>
        <v>557</v>
      </c>
      <c r="Q254" t="str">
        <f>VLOOKUP(J254,клиенты!$A$1:$D$435,4,FALSE)</f>
        <v>Беларусь</v>
      </c>
    </row>
    <row r="255" spans="1:17" x14ac:dyDescent="0.3">
      <c r="A255">
        <v>254</v>
      </c>
      <c r="B255" s="20">
        <v>296</v>
      </c>
      <c r="C255" s="20" t="str">
        <f>VLOOKUP(B255,товар!$A$2:$C$433,2,FALSE)</f>
        <v>Крупа</v>
      </c>
      <c r="D255" s="20" t="str">
        <f>VLOOKUP(B255,товар!$A$2:$C$433,3,FALSE)</f>
        <v>Мистраль</v>
      </c>
      <c r="E255">
        <v>210</v>
      </c>
      <c r="F255">
        <v>1</v>
      </c>
      <c r="G255">
        <v>210</v>
      </c>
      <c r="H255" s="26">
        <v>45010</v>
      </c>
      <c r="I255" t="s">
        <v>9</v>
      </c>
      <c r="J255" s="20">
        <v>255</v>
      </c>
      <c r="K255" s="20">
        <f t="shared" si="15"/>
        <v>255.11627906976744</v>
      </c>
      <c r="L255" s="21">
        <f t="shared" si="16"/>
        <v>-0.17684594348222427</v>
      </c>
      <c r="M255" s="20">
        <f t="shared" si="17"/>
        <v>250.30769230769232</v>
      </c>
      <c r="N255" s="21">
        <f t="shared" si="18"/>
        <v>-0.16103257529194837</v>
      </c>
      <c r="O255" s="26">
        <f>VLOOKUP(J255,клиенты!$A$1:$H$435,8,FALSE)</f>
        <v>44793</v>
      </c>
      <c r="P255">
        <f t="shared" si="19"/>
        <v>217</v>
      </c>
      <c r="Q255" t="str">
        <f>VLOOKUP(J255,клиенты!$A$1:$D$435,4,FALSE)</f>
        <v>Украина</v>
      </c>
    </row>
    <row r="256" spans="1:17" x14ac:dyDescent="0.3">
      <c r="A256">
        <v>255</v>
      </c>
      <c r="B256" s="20">
        <v>116</v>
      </c>
      <c r="C256" s="20" t="str">
        <f>VLOOKUP(B256,товар!$A$2:$C$433,2,FALSE)</f>
        <v>Соль</v>
      </c>
      <c r="D256" s="20" t="str">
        <f>VLOOKUP(B256,товар!$A$2:$C$433,3,FALSE)</f>
        <v>Экстра</v>
      </c>
      <c r="E256">
        <v>379</v>
      </c>
      <c r="F256">
        <v>4</v>
      </c>
      <c r="G256">
        <v>1516</v>
      </c>
      <c r="H256" s="26">
        <v>45261</v>
      </c>
      <c r="I256" t="s">
        <v>22</v>
      </c>
      <c r="J256" s="20">
        <v>405</v>
      </c>
      <c r="K256" s="20">
        <f t="shared" si="15"/>
        <v>264.8679245283019</v>
      </c>
      <c r="L256" s="21">
        <f t="shared" si="16"/>
        <v>0.43090183786864222</v>
      </c>
      <c r="M256" s="20">
        <f t="shared" si="17"/>
        <v>320.84615384615387</v>
      </c>
      <c r="N256" s="21">
        <f t="shared" si="18"/>
        <v>0.1812514984416207</v>
      </c>
      <c r="O256" s="26">
        <f>VLOOKUP(J256,клиенты!$A$1:$H$435,8,FALSE)</f>
        <v>44798</v>
      </c>
      <c r="P256">
        <f t="shared" si="19"/>
        <v>463</v>
      </c>
      <c r="Q256" t="str">
        <f>VLOOKUP(J256,клиенты!$A$1:$D$435,4,FALSE)</f>
        <v>Украина</v>
      </c>
    </row>
    <row r="257" spans="1:17" x14ac:dyDescent="0.3">
      <c r="A257">
        <v>256</v>
      </c>
      <c r="B257" s="20">
        <v>117</v>
      </c>
      <c r="C257" s="20" t="str">
        <f>VLOOKUP(B257,товар!$A$2:$C$433,2,FALSE)</f>
        <v>Макароны</v>
      </c>
      <c r="D257" s="20" t="str">
        <f>VLOOKUP(B257,товар!$A$2:$C$433,3,FALSE)</f>
        <v>Роллтон</v>
      </c>
      <c r="E257">
        <v>102</v>
      </c>
      <c r="F257">
        <v>4</v>
      </c>
      <c r="G257">
        <v>408</v>
      </c>
      <c r="H257" s="26">
        <v>45329</v>
      </c>
      <c r="I257" t="s">
        <v>24</v>
      </c>
      <c r="J257" s="20">
        <v>376</v>
      </c>
      <c r="K257" s="20">
        <f t="shared" si="15"/>
        <v>265.47674418604652</v>
      </c>
      <c r="L257" s="21">
        <f t="shared" si="16"/>
        <v>-0.61578555472822039</v>
      </c>
      <c r="M257" s="20">
        <f t="shared" si="17"/>
        <v>235.55555555555554</v>
      </c>
      <c r="N257" s="21">
        <f t="shared" si="18"/>
        <v>-0.56698113207547163</v>
      </c>
      <c r="O257" s="26">
        <f>VLOOKUP(J257,клиенты!$A$1:$H$435,8,FALSE)</f>
        <v>44730</v>
      </c>
      <c r="P257">
        <f t="shared" si="19"/>
        <v>599</v>
      </c>
      <c r="Q257" t="str">
        <f>VLOOKUP(J257,клиенты!$A$1:$D$435,4,FALSE)</f>
        <v>Беларусь</v>
      </c>
    </row>
    <row r="258" spans="1:17" x14ac:dyDescent="0.3">
      <c r="A258">
        <v>257</v>
      </c>
      <c r="B258" s="20">
        <v>239</v>
      </c>
      <c r="C258" s="20" t="str">
        <f>VLOOKUP(B258,товар!$A$2:$C$433,2,FALSE)</f>
        <v>Йогурт</v>
      </c>
      <c r="D258" s="20" t="str">
        <f>VLOOKUP(B258,товар!$A$2:$C$433,3,FALSE)</f>
        <v>Эрманн</v>
      </c>
      <c r="E258">
        <v>380</v>
      </c>
      <c r="F258">
        <v>5</v>
      </c>
      <c r="G258">
        <v>1900</v>
      </c>
      <c r="H258" s="26">
        <v>45129</v>
      </c>
      <c r="I258" t="s">
        <v>8</v>
      </c>
      <c r="J258" s="20">
        <v>489</v>
      </c>
      <c r="K258" s="20">
        <f t="shared" ref="K258:K321" si="20">AVERAGEIF($C$2:$C$1001,C258,$E$2:$E$1001)</f>
        <v>263.25423728813558</v>
      </c>
      <c r="L258" s="21">
        <f t="shared" ref="L258:L321" si="21">(E258/K258)-1</f>
        <v>0.44347154262168442</v>
      </c>
      <c r="M258" s="20">
        <f t="shared" ref="M258:M321" si="22">AVERAGEIFS($E$2:$E$1001,$C$2:$C$1001,C258,$D$2:$D$1001,D258)</f>
        <v>248.5</v>
      </c>
      <c r="N258" s="21">
        <f t="shared" ref="N258:N321" si="23">E258/M258-1</f>
        <v>0.52917505030181089</v>
      </c>
      <c r="O258" s="26">
        <f>VLOOKUP(J258,клиенты!$A$1:$H$435,8,FALSE)</f>
        <v>44587</v>
      </c>
      <c r="P258">
        <f t="shared" ref="P258:P321" si="24">H258-O258</f>
        <v>542</v>
      </c>
      <c r="Q258" t="str">
        <f>VLOOKUP(J258,клиенты!$A$1:$D$435,4,FALSE)</f>
        <v>Казахстан</v>
      </c>
    </row>
    <row r="259" spans="1:17" x14ac:dyDescent="0.3">
      <c r="A259">
        <v>258</v>
      </c>
      <c r="B259" s="20">
        <v>201</v>
      </c>
      <c r="C259" s="20" t="str">
        <f>VLOOKUP(B259,товар!$A$2:$C$433,2,FALSE)</f>
        <v>Печенье</v>
      </c>
      <c r="D259" s="20" t="str">
        <f>VLOOKUP(B259,товар!$A$2:$C$433,3,FALSE)</f>
        <v>Белогорье</v>
      </c>
      <c r="E259">
        <v>355</v>
      </c>
      <c r="F259">
        <v>5</v>
      </c>
      <c r="G259">
        <v>1775</v>
      </c>
      <c r="H259" s="26">
        <v>45343</v>
      </c>
      <c r="I259" t="s">
        <v>19</v>
      </c>
      <c r="J259" s="20">
        <v>483</v>
      </c>
      <c r="K259" s="20">
        <f t="shared" si="20"/>
        <v>283.468085106383</v>
      </c>
      <c r="L259" s="21">
        <f t="shared" si="21"/>
        <v>0.25234556781505657</v>
      </c>
      <c r="M259" s="20">
        <f t="shared" si="22"/>
        <v>249.5</v>
      </c>
      <c r="N259" s="21">
        <f t="shared" si="23"/>
        <v>0.42284569138276562</v>
      </c>
      <c r="O259" s="26">
        <f>VLOOKUP(J259,клиенты!$A$1:$H$435,8,FALSE)</f>
        <v>44855</v>
      </c>
      <c r="P259">
        <f t="shared" si="24"/>
        <v>488</v>
      </c>
      <c r="Q259" t="str">
        <f>VLOOKUP(J259,клиенты!$A$1:$D$435,4,FALSE)</f>
        <v>Россия</v>
      </c>
    </row>
    <row r="260" spans="1:17" x14ac:dyDescent="0.3">
      <c r="A260">
        <v>259</v>
      </c>
      <c r="B260" s="20">
        <v>377</v>
      </c>
      <c r="C260" s="20" t="str">
        <f>VLOOKUP(B260,товар!$A$2:$C$433,2,FALSE)</f>
        <v>Колбаса</v>
      </c>
      <c r="D260" s="20" t="str">
        <f>VLOOKUP(B260,товар!$A$2:$C$433,3,FALSE)</f>
        <v>Окраина</v>
      </c>
      <c r="E260">
        <v>403</v>
      </c>
      <c r="F260">
        <v>4</v>
      </c>
      <c r="G260">
        <v>1612</v>
      </c>
      <c r="H260" s="26">
        <v>45337</v>
      </c>
      <c r="I260" t="s">
        <v>24</v>
      </c>
      <c r="J260" s="20">
        <v>107</v>
      </c>
      <c r="K260" s="20">
        <f t="shared" si="20"/>
        <v>286.92307692307691</v>
      </c>
      <c r="L260" s="21">
        <f t="shared" si="21"/>
        <v>0.40455764075067036</v>
      </c>
      <c r="M260" s="20">
        <f t="shared" si="22"/>
        <v>273.58333333333331</v>
      </c>
      <c r="N260" s="21">
        <f t="shared" si="23"/>
        <v>0.4730429485226928</v>
      </c>
      <c r="O260" s="26">
        <f>VLOOKUP(J260,клиенты!$A$1:$H$435,8,FALSE)</f>
        <v>44744</v>
      </c>
      <c r="P260">
        <f t="shared" si="24"/>
        <v>593</v>
      </c>
      <c r="Q260" t="str">
        <f>VLOOKUP(J260,клиенты!$A$1:$D$435,4,FALSE)</f>
        <v>Таджикистан</v>
      </c>
    </row>
    <row r="261" spans="1:17" x14ac:dyDescent="0.3">
      <c r="A261">
        <v>260</v>
      </c>
      <c r="B261" s="20">
        <v>485</v>
      </c>
      <c r="C261" s="20" t="str">
        <f>VLOOKUP(B261,товар!$A$2:$C$433,2,FALSE)</f>
        <v>Макароны</v>
      </c>
      <c r="D261" s="20" t="str">
        <f>VLOOKUP(B261,товар!$A$2:$C$433,3,FALSE)</f>
        <v>Борилла</v>
      </c>
      <c r="E261">
        <v>101</v>
      </c>
      <c r="F261">
        <v>1</v>
      </c>
      <c r="G261">
        <v>101</v>
      </c>
      <c r="H261" s="26">
        <v>45331</v>
      </c>
      <c r="I261" t="s">
        <v>21</v>
      </c>
      <c r="J261" s="20">
        <v>51</v>
      </c>
      <c r="K261" s="20">
        <f t="shared" si="20"/>
        <v>265.47674418604652</v>
      </c>
      <c r="L261" s="21">
        <f t="shared" si="21"/>
        <v>-0.61955236301519867</v>
      </c>
      <c r="M261" s="20">
        <f t="shared" si="22"/>
        <v>236.27586206896552</v>
      </c>
      <c r="N261" s="21">
        <f t="shared" si="23"/>
        <v>-0.57253356684179801</v>
      </c>
      <c r="O261" s="26">
        <f>VLOOKUP(J261,клиенты!$A$1:$H$435,8,FALSE)</f>
        <v>44605</v>
      </c>
      <c r="P261">
        <f t="shared" si="24"/>
        <v>726</v>
      </c>
      <c r="Q261" t="str">
        <f>VLOOKUP(J261,клиенты!$A$1:$D$435,4,FALSE)</f>
        <v>Узбекистан</v>
      </c>
    </row>
    <row r="262" spans="1:17" x14ac:dyDescent="0.3">
      <c r="A262">
        <v>261</v>
      </c>
      <c r="B262" s="20">
        <v>251</v>
      </c>
      <c r="C262" s="20" t="str">
        <f>VLOOKUP(B262,товар!$A$2:$C$433,2,FALSE)</f>
        <v>Овощи</v>
      </c>
      <c r="D262" s="20" t="str">
        <f>VLOOKUP(B262,товар!$A$2:$C$433,3,FALSE)</f>
        <v>Гавриш</v>
      </c>
      <c r="E262">
        <v>294</v>
      </c>
      <c r="F262">
        <v>1</v>
      </c>
      <c r="G262">
        <v>294</v>
      </c>
      <c r="H262" s="26">
        <v>45082</v>
      </c>
      <c r="I262" t="s">
        <v>12</v>
      </c>
      <c r="J262" s="20">
        <v>47</v>
      </c>
      <c r="K262" s="20">
        <f t="shared" si="20"/>
        <v>250.48780487804879</v>
      </c>
      <c r="L262" s="21">
        <f t="shared" si="21"/>
        <v>0.17370983446932819</v>
      </c>
      <c r="M262" s="20">
        <f t="shared" si="22"/>
        <v>247.66666666666666</v>
      </c>
      <c r="N262" s="21">
        <f t="shared" si="23"/>
        <v>0.18707940780619126</v>
      </c>
      <c r="O262" s="26">
        <f>VLOOKUP(J262,клиенты!$A$1:$H$435,8,FALSE)</f>
        <v>44693</v>
      </c>
      <c r="P262">
        <f t="shared" si="24"/>
        <v>389</v>
      </c>
      <c r="Q262" t="str">
        <f>VLOOKUP(J262,клиенты!$A$1:$D$435,4,FALSE)</f>
        <v>Беларусь</v>
      </c>
    </row>
    <row r="263" spans="1:17" x14ac:dyDescent="0.3">
      <c r="A263">
        <v>262</v>
      </c>
      <c r="B263" s="20">
        <v>409</v>
      </c>
      <c r="C263" s="20" t="str">
        <f>VLOOKUP(B263,товар!$A$2:$C$433,2,FALSE)</f>
        <v>Фрукты</v>
      </c>
      <c r="D263" s="20" t="str">
        <f>VLOOKUP(B263,товар!$A$2:$C$433,3,FALSE)</f>
        <v>Фруктовый Рай</v>
      </c>
      <c r="E263">
        <v>299</v>
      </c>
      <c r="F263">
        <v>1</v>
      </c>
      <c r="G263">
        <v>299</v>
      </c>
      <c r="H263" s="26">
        <v>45361</v>
      </c>
      <c r="I263" t="s">
        <v>10</v>
      </c>
      <c r="J263" s="20">
        <v>411</v>
      </c>
      <c r="K263" s="20">
        <f t="shared" si="20"/>
        <v>274.16279069767444</v>
      </c>
      <c r="L263" s="21">
        <f t="shared" si="21"/>
        <v>9.0592925608618202E-2</v>
      </c>
      <c r="M263" s="20">
        <f t="shared" si="22"/>
        <v>258.30769230769232</v>
      </c>
      <c r="N263" s="21">
        <f t="shared" si="23"/>
        <v>0.15753424657534243</v>
      </c>
      <c r="O263" s="26">
        <f>VLOOKUP(J263,клиенты!$A$1:$H$435,8,FALSE)</f>
        <v>44673</v>
      </c>
      <c r="P263">
        <f t="shared" si="24"/>
        <v>688</v>
      </c>
      <c r="Q263" t="str">
        <f>VLOOKUP(J263,клиенты!$A$1:$D$435,4,FALSE)</f>
        <v>Таджикистан</v>
      </c>
    </row>
    <row r="264" spans="1:17" x14ac:dyDescent="0.3">
      <c r="A264">
        <v>263</v>
      </c>
      <c r="B264" s="20">
        <v>422</v>
      </c>
      <c r="C264" s="20" t="str">
        <f>VLOOKUP(B264,товар!$A$2:$C$433,2,FALSE)</f>
        <v>Кофе</v>
      </c>
      <c r="D264" s="20" t="str">
        <f>VLOOKUP(B264,товар!$A$2:$C$433,3,FALSE)</f>
        <v>Nescafe</v>
      </c>
      <c r="E264">
        <v>349</v>
      </c>
      <c r="F264">
        <v>2</v>
      </c>
      <c r="G264">
        <v>698</v>
      </c>
      <c r="H264" s="26">
        <v>45045</v>
      </c>
      <c r="I264" t="s">
        <v>18</v>
      </c>
      <c r="J264" s="20">
        <v>160</v>
      </c>
      <c r="K264" s="20">
        <f t="shared" si="20"/>
        <v>249.02380952380952</v>
      </c>
      <c r="L264" s="21">
        <f t="shared" si="21"/>
        <v>0.40147241610096573</v>
      </c>
      <c r="M264" s="20">
        <f t="shared" si="22"/>
        <v>256.89999999999998</v>
      </c>
      <c r="N264" s="21">
        <f t="shared" si="23"/>
        <v>0.35850525496302077</v>
      </c>
      <c r="O264" s="26">
        <f>VLOOKUP(J264,клиенты!$A$1:$H$435,8,FALSE)</f>
        <v>44649</v>
      </c>
      <c r="P264">
        <f t="shared" si="24"/>
        <v>396</v>
      </c>
      <c r="Q264" t="str">
        <f>VLOOKUP(J264,клиенты!$A$1:$D$435,4,FALSE)</f>
        <v>Узбекистан</v>
      </c>
    </row>
    <row r="265" spans="1:17" x14ac:dyDescent="0.3">
      <c r="A265">
        <v>264</v>
      </c>
      <c r="B265" s="20">
        <v>222</v>
      </c>
      <c r="C265" s="20" t="str">
        <f>VLOOKUP(B265,товар!$A$2:$C$433,2,FALSE)</f>
        <v>Молоко</v>
      </c>
      <c r="D265" s="20" t="str">
        <f>VLOOKUP(B265,товар!$A$2:$C$433,3,FALSE)</f>
        <v>Простоквашино</v>
      </c>
      <c r="E265">
        <v>500</v>
      </c>
      <c r="F265">
        <v>2</v>
      </c>
      <c r="G265">
        <v>1000</v>
      </c>
      <c r="H265" s="26">
        <v>45157</v>
      </c>
      <c r="I265" t="s">
        <v>26</v>
      </c>
      <c r="J265" s="20">
        <v>9</v>
      </c>
      <c r="K265" s="20">
        <f t="shared" si="20"/>
        <v>294.95238095238096</v>
      </c>
      <c r="L265" s="21">
        <f t="shared" si="21"/>
        <v>0.6951888924765901</v>
      </c>
      <c r="M265" s="20">
        <f t="shared" si="22"/>
        <v>318.81818181818181</v>
      </c>
      <c r="N265" s="21">
        <f t="shared" si="23"/>
        <v>0.56829198745366405</v>
      </c>
      <c r="O265" s="26">
        <f>VLOOKUP(J265,клиенты!$A$1:$H$435,8,FALSE)</f>
        <v>44900</v>
      </c>
      <c r="P265">
        <f t="shared" si="24"/>
        <v>257</v>
      </c>
      <c r="Q265" t="str">
        <f>VLOOKUP(J265,клиенты!$A$1:$D$435,4,FALSE)</f>
        <v>Таджикистан</v>
      </c>
    </row>
    <row r="266" spans="1:17" x14ac:dyDescent="0.3">
      <c r="A266">
        <v>265</v>
      </c>
      <c r="B266" s="20">
        <v>497</v>
      </c>
      <c r="C266" s="20" t="str">
        <f>VLOOKUP(B266,товар!$A$2:$C$433,2,FALSE)</f>
        <v>Конфеты</v>
      </c>
      <c r="D266" s="20" t="str">
        <f>VLOOKUP(B266,товар!$A$2:$C$433,3,FALSE)</f>
        <v>Бабаевский</v>
      </c>
      <c r="E266">
        <v>387</v>
      </c>
      <c r="F266">
        <v>2</v>
      </c>
      <c r="G266">
        <v>774</v>
      </c>
      <c r="H266" s="26">
        <v>44945</v>
      </c>
      <c r="I266" t="s">
        <v>15</v>
      </c>
      <c r="J266" s="20">
        <v>456</v>
      </c>
      <c r="K266" s="20">
        <f t="shared" si="20"/>
        <v>267.85483870967744</v>
      </c>
      <c r="L266" s="21">
        <f t="shared" si="21"/>
        <v>0.44481242849400848</v>
      </c>
      <c r="M266" s="20">
        <f t="shared" si="22"/>
        <v>250.25925925925927</v>
      </c>
      <c r="N266" s="21">
        <f t="shared" si="23"/>
        <v>0.5463963297321297</v>
      </c>
      <c r="O266" s="26">
        <f>VLOOKUP(J266,клиенты!$A$1:$H$435,8,FALSE)</f>
        <v>44618</v>
      </c>
      <c r="P266">
        <f t="shared" si="24"/>
        <v>327</v>
      </c>
      <c r="Q266" t="str">
        <f>VLOOKUP(J266,клиенты!$A$1:$D$435,4,FALSE)</f>
        <v>Россия</v>
      </c>
    </row>
    <row r="267" spans="1:17" x14ac:dyDescent="0.3">
      <c r="A267">
        <v>266</v>
      </c>
      <c r="B267" s="20">
        <v>217</v>
      </c>
      <c r="C267" s="20" t="str">
        <f>VLOOKUP(B267,товар!$A$2:$C$433,2,FALSE)</f>
        <v>Мясо</v>
      </c>
      <c r="D267" s="20" t="str">
        <f>VLOOKUP(B267,товар!$A$2:$C$433,3,FALSE)</f>
        <v>Агрокомплекс</v>
      </c>
      <c r="E267">
        <v>412</v>
      </c>
      <c r="F267">
        <v>2</v>
      </c>
      <c r="G267">
        <v>824</v>
      </c>
      <c r="H267" s="26">
        <v>45174</v>
      </c>
      <c r="I267" t="s">
        <v>19</v>
      </c>
      <c r="J267" s="20">
        <v>110</v>
      </c>
      <c r="K267" s="20">
        <f t="shared" si="20"/>
        <v>271.74545454545455</v>
      </c>
      <c r="L267" s="21">
        <f t="shared" si="21"/>
        <v>0.51612471564298135</v>
      </c>
      <c r="M267" s="20">
        <f t="shared" si="22"/>
        <v>311.2</v>
      </c>
      <c r="N267" s="21">
        <f t="shared" si="23"/>
        <v>0.32390745501285356</v>
      </c>
      <c r="O267" s="26">
        <f>VLOOKUP(J267,клиенты!$A$1:$H$435,8,FALSE)</f>
        <v>44580</v>
      </c>
      <c r="P267">
        <f t="shared" si="24"/>
        <v>594</v>
      </c>
      <c r="Q267" t="str">
        <f>VLOOKUP(J267,клиенты!$A$1:$D$435,4,FALSE)</f>
        <v>Узбекистан</v>
      </c>
    </row>
    <row r="268" spans="1:17" x14ac:dyDescent="0.3">
      <c r="A268">
        <v>267</v>
      </c>
      <c r="B268" s="20">
        <v>351</v>
      </c>
      <c r="C268" s="20" t="str">
        <f>VLOOKUP(B268,товар!$A$2:$C$433,2,FALSE)</f>
        <v>Чипсы</v>
      </c>
      <c r="D268" s="20" t="str">
        <f>VLOOKUP(B268,товар!$A$2:$C$433,3,FALSE)</f>
        <v>Русская картошка</v>
      </c>
      <c r="E268">
        <v>155</v>
      </c>
      <c r="F268">
        <v>5</v>
      </c>
      <c r="G268">
        <v>775</v>
      </c>
      <c r="H268" s="26">
        <v>45189</v>
      </c>
      <c r="I268" t="s">
        <v>17</v>
      </c>
      <c r="J268" s="20">
        <v>216</v>
      </c>
      <c r="K268" s="20">
        <f t="shared" si="20"/>
        <v>273.72549019607845</v>
      </c>
      <c r="L268" s="21">
        <f t="shared" si="21"/>
        <v>-0.43373925501432664</v>
      </c>
      <c r="M268" s="20">
        <f t="shared" si="22"/>
        <v>241.83333333333334</v>
      </c>
      <c r="N268" s="21">
        <f t="shared" si="23"/>
        <v>-0.35906271536871126</v>
      </c>
      <c r="O268" s="26">
        <f>VLOOKUP(J268,клиенты!$A$1:$H$435,8,FALSE)</f>
        <v>44655</v>
      </c>
      <c r="P268">
        <f t="shared" si="24"/>
        <v>534</v>
      </c>
      <c r="Q268" t="str">
        <f>VLOOKUP(J268,клиенты!$A$1:$D$435,4,FALSE)</f>
        <v>Таджикистан</v>
      </c>
    </row>
    <row r="269" spans="1:17" x14ac:dyDescent="0.3">
      <c r="A269">
        <v>268</v>
      </c>
      <c r="B269" s="20">
        <v>494</v>
      </c>
      <c r="C269" s="20" t="str">
        <f>VLOOKUP(B269,товар!$A$2:$C$433,2,FALSE)</f>
        <v>Сыр</v>
      </c>
      <c r="D269" s="20" t="str">
        <f>VLOOKUP(B269,товар!$A$2:$C$433,3,FALSE)</f>
        <v>Сырная долина</v>
      </c>
      <c r="E269">
        <v>214</v>
      </c>
      <c r="F269">
        <v>1</v>
      </c>
      <c r="G269">
        <v>214</v>
      </c>
      <c r="H269" s="26">
        <v>45029</v>
      </c>
      <c r="I269" t="s">
        <v>14</v>
      </c>
      <c r="J269" s="20">
        <v>424</v>
      </c>
      <c r="K269" s="20">
        <f t="shared" si="20"/>
        <v>262.63492063492066</v>
      </c>
      <c r="L269" s="21">
        <f t="shared" si="21"/>
        <v>-0.18518070832829692</v>
      </c>
      <c r="M269" s="20">
        <f t="shared" si="22"/>
        <v>271</v>
      </c>
      <c r="N269" s="21">
        <f t="shared" si="23"/>
        <v>-0.21033210332103325</v>
      </c>
      <c r="O269" s="26">
        <f>VLOOKUP(J269,клиенты!$A$1:$H$435,8,FALSE)</f>
        <v>44585</v>
      </c>
      <c r="P269">
        <f t="shared" si="24"/>
        <v>444</v>
      </c>
      <c r="Q269" t="str">
        <f>VLOOKUP(J269,клиенты!$A$1:$D$435,4,FALSE)</f>
        <v>не определено</v>
      </c>
    </row>
    <row r="270" spans="1:17" x14ac:dyDescent="0.3">
      <c r="A270">
        <v>269</v>
      </c>
      <c r="B270" s="20">
        <v>464</v>
      </c>
      <c r="C270" s="20" t="str">
        <f>VLOOKUP(B270,товар!$A$2:$C$433,2,FALSE)</f>
        <v>Сыр</v>
      </c>
      <c r="D270" s="20" t="str">
        <f>VLOOKUP(B270,товар!$A$2:$C$433,3,FALSE)</f>
        <v>Сырная долина</v>
      </c>
      <c r="E270">
        <v>290</v>
      </c>
      <c r="F270">
        <v>3</v>
      </c>
      <c r="G270">
        <v>870</v>
      </c>
      <c r="H270" s="26">
        <v>45185</v>
      </c>
      <c r="I270" t="s">
        <v>22</v>
      </c>
      <c r="J270" s="20">
        <v>77</v>
      </c>
      <c r="K270" s="20">
        <f t="shared" si="20"/>
        <v>262.63492063492066</v>
      </c>
      <c r="L270" s="21">
        <f t="shared" si="21"/>
        <v>0.10419436721866293</v>
      </c>
      <c r="M270" s="20">
        <f t="shared" si="22"/>
        <v>271</v>
      </c>
      <c r="N270" s="21">
        <f t="shared" si="23"/>
        <v>7.0110701107011009E-2</v>
      </c>
      <c r="O270" s="26">
        <f>VLOOKUP(J270,клиенты!$A$1:$H$435,8,FALSE)</f>
        <v>44644</v>
      </c>
      <c r="P270">
        <f t="shared" si="24"/>
        <v>541</v>
      </c>
      <c r="Q270" t="str">
        <f>VLOOKUP(J270,клиенты!$A$1:$D$435,4,FALSE)</f>
        <v>Россия</v>
      </c>
    </row>
    <row r="271" spans="1:17" x14ac:dyDescent="0.3">
      <c r="A271">
        <v>270</v>
      </c>
      <c r="B271" s="20">
        <v>462</v>
      </c>
      <c r="C271" s="20" t="str">
        <f>VLOOKUP(B271,товар!$A$2:$C$433,2,FALSE)</f>
        <v>Рис</v>
      </c>
      <c r="D271" s="20" t="str">
        <f>VLOOKUP(B271,товар!$A$2:$C$433,3,FALSE)</f>
        <v>Белый Злат</v>
      </c>
      <c r="E271">
        <v>271</v>
      </c>
      <c r="F271">
        <v>2</v>
      </c>
      <c r="G271">
        <v>542</v>
      </c>
      <c r="H271" s="26">
        <v>44976</v>
      </c>
      <c r="I271" t="s">
        <v>8</v>
      </c>
      <c r="J271" s="20">
        <v>192</v>
      </c>
      <c r="K271" s="20">
        <f t="shared" si="20"/>
        <v>258.375</v>
      </c>
      <c r="L271" s="21">
        <f t="shared" si="21"/>
        <v>4.8863086598935679E-2</v>
      </c>
      <c r="M271" s="20">
        <f t="shared" si="22"/>
        <v>269.70588235294116</v>
      </c>
      <c r="N271" s="21">
        <f t="shared" si="23"/>
        <v>4.7982551799345963E-3</v>
      </c>
      <c r="O271" s="26">
        <f>VLOOKUP(J271,клиенты!$A$1:$H$435,8,FALSE)</f>
        <v>44572</v>
      </c>
      <c r="P271">
        <f t="shared" si="24"/>
        <v>404</v>
      </c>
      <c r="Q271" t="str">
        <f>VLOOKUP(J271,клиенты!$A$1:$D$435,4,FALSE)</f>
        <v>Россия</v>
      </c>
    </row>
    <row r="272" spans="1:17" x14ac:dyDescent="0.3">
      <c r="A272">
        <v>271</v>
      </c>
      <c r="B272" s="20">
        <v>102</v>
      </c>
      <c r="C272" s="20" t="str">
        <f>VLOOKUP(B272,товар!$A$2:$C$433,2,FALSE)</f>
        <v>Печенье</v>
      </c>
      <c r="D272" s="20" t="str">
        <f>VLOOKUP(B272,товар!$A$2:$C$433,3,FALSE)</f>
        <v>Белогорье</v>
      </c>
      <c r="E272">
        <v>326</v>
      </c>
      <c r="F272">
        <v>2</v>
      </c>
      <c r="G272">
        <v>652</v>
      </c>
      <c r="H272" s="26">
        <v>45142</v>
      </c>
      <c r="I272" t="s">
        <v>24</v>
      </c>
      <c r="J272" s="20">
        <v>130</v>
      </c>
      <c r="K272" s="20">
        <f t="shared" si="20"/>
        <v>283.468085106383</v>
      </c>
      <c r="L272" s="21">
        <f t="shared" si="21"/>
        <v>0.15004128199354483</v>
      </c>
      <c r="M272" s="20">
        <f t="shared" si="22"/>
        <v>249.5</v>
      </c>
      <c r="N272" s="21">
        <f t="shared" si="23"/>
        <v>0.30661322645290578</v>
      </c>
      <c r="O272" s="26">
        <f>VLOOKUP(J272,клиенты!$A$1:$H$435,8,FALSE)</f>
        <v>44863</v>
      </c>
      <c r="P272">
        <f t="shared" si="24"/>
        <v>279</v>
      </c>
      <c r="Q272" t="str">
        <f>VLOOKUP(J272,клиенты!$A$1:$D$435,4,FALSE)</f>
        <v>Таджикистан</v>
      </c>
    </row>
    <row r="273" spans="1:17" x14ac:dyDescent="0.3">
      <c r="A273">
        <v>272</v>
      </c>
      <c r="B273" s="20">
        <v>345</v>
      </c>
      <c r="C273" s="20" t="str">
        <f>VLOOKUP(B273,товар!$A$2:$C$433,2,FALSE)</f>
        <v>Конфеты</v>
      </c>
      <c r="D273" s="20" t="str">
        <f>VLOOKUP(B273,товар!$A$2:$C$433,3,FALSE)</f>
        <v>Рот Фронт</v>
      </c>
      <c r="E273">
        <v>420</v>
      </c>
      <c r="F273">
        <v>2</v>
      </c>
      <c r="G273">
        <v>840</v>
      </c>
      <c r="H273" s="26">
        <v>45037</v>
      </c>
      <c r="I273" t="s">
        <v>19</v>
      </c>
      <c r="J273" s="20">
        <v>308</v>
      </c>
      <c r="K273" s="20">
        <f t="shared" si="20"/>
        <v>267.85483870967744</v>
      </c>
      <c r="L273" s="21">
        <f t="shared" si="21"/>
        <v>0.56801348828807119</v>
      </c>
      <c r="M273" s="20">
        <f t="shared" si="22"/>
        <v>288.23809523809524</v>
      </c>
      <c r="N273" s="21">
        <f t="shared" si="23"/>
        <v>0.45712869651412524</v>
      </c>
      <c r="O273" s="26">
        <f>VLOOKUP(J273,клиенты!$A$1:$H$435,8,FALSE)</f>
        <v>44562</v>
      </c>
      <c r="P273">
        <f t="shared" si="24"/>
        <v>475</v>
      </c>
      <c r="Q273" t="str">
        <f>VLOOKUP(J273,клиенты!$A$1:$D$435,4,FALSE)</f>
        <v>Беларусь</v>
      </c>
    </row>
    <row r="274" spans="1:17" x14ac:dyDescent="0.3">
      <c r="A274">
        <v>273</v>
      </c>
      <c r="B274" s="20">
        <v>445</v>
      </c>
      <c r="C274" s="20" t="str">
        <f>VLOOKUP(B274,товар!$A$2:$C$433,2,FALSE)</f>
        <v>Сахар</v>
      </c>
      <c r="D274" s="20" t="str">
        <f>VLOOKUP(B274,товар!$A$2:$C$433,3,FALSE)</f>
        <v>Сладов</v>
      </c>
      <c r="E274">
        <v>71</v>
      </c>
      <c r="F274">
        <v>4</v>
      </c>
      <c r="G274">
        <v>284</v>
      </c>
      <c r="H274" s="26">
        <v>45250</v>
      </c>
      <c r="I274" t="s">
        <v>25</v>
      </c>
      <c r="J274" s="20">
        <v>455</v>
      </c>
      <c r="K274" s="20">
        <f t="shared" si="20"/>
        <v>252.76271186440678</v>
      </c>
      <c r="L274" s="21">
        <f t="shared" si="21"/>
        <v>-0.71910413732984646</v>
      </c>
      <c r="M274" s="20">
        <f t="shared" si="22"/>
        <v>240.26666666666668</v>
      </c>
      <c r="N274" s="21">
        <f t="shared" si="23"/>
        <v>-0.7044950055493896</v>
      </c>
      <c r="O274" s="26">
        <f>VLOOKUP(J274,клиенты!$A$1:$H$435,8,FALSE)</f>
        <v>44820</v>
      </c>
      <c r="P274">
        <f t="shared" si="24"/>
        <v>430</v>
      </c>
      <c r="Q274" t="str">
        <f>VLOOKUP(J274,клиенты!$A$1:$D$435,4,FALSE)</f>
        <v>Украина</v>
      </c>
    </row>
    <row r="275" spans="1:17" x14ac:dyDescent="0.3">
      <c r="A275">
        <v>274</v>
      </c>
      <c r="B275" s="20">
        <v>241</v>
      </c>
      <c r="C275" s="20" t="str">
        <f>VLOOKUP(B275,товар!$A$2:$C$433,2,FALSE)</f>
        <v>Колбаса</v>
      </c>
      <c r="D275" s="20" t="str">
        <f>VLOOKUP(B275,товар!$A$2:$C$433,3,FALSE)</f>
        <v>Окраина</v>
      </c>
      <c r="E275">
        <v>400</v>
      </c>
      <c r="F275">
        <v>3</v>
      </c>
      <c r="G275">
        <v>1200</v>
      </c>
      <c r="H275" s="26">
        <v>45371</v>
      </c>
      <c r="I275" t="s">
        <v>25</v>
      </c>
      <c r="J275" s="20">
        <v>490</v>
      </c>
      <c r="K275" s="20">
        <f t="shared" si="20"/>
        <v>286.92307692307691</v>
      </c>
      <c r="L275" s="21">
        <f t="shared" si="21"/>
        <v>0.39410187667560326</v>
      </c>
      <c r="M275" s="20">
        <f t="shared" si="22"/>
        <v>273.58333333333331</v>
      </c>
      <c r="N275" s="21">
        <f t="shared" si="23"/>
        <v>0.46207736826073731</v>
      </c>
      <c r="O275" s="26">
        <f>VLOOKUP(J275,клиенты!$A$1:$H$435,8,FALSE)</f>
        <v>44603</v>
      </c>
      <c r="P275">
        <f t="shared" si="24"/>
        <v>768</v>
      </c>
      <c r="Q275" t="str">
        <f>VLOOKUP(J275,клиенты!$A$1:$D$435,4,FALSE)</f>
        <v>Россия</v>
      </c>
    </row>
    <row r="276" spans="1:17" x14ac:dyDescent="0.3">
      <c r="A276">
        <v>275</v>
      </c>
      <c r="B276" s="20">
        <v>258</v>
      </c>
      <c r="C276" s="20" t="str">
        <f>VLOOKUP(B276,товар!$A$2:$C$433,2,FALSE)</f>
        <v>Рыба</v>
      </c>
      <c r="D276" s="20" t="str">
        <f>VLOOKUP(B276,товар!$A$2:$C$433,3,FALSE)</f>
        <v>Санта Бремор</v>
      </c>
      <c r="E276">
        <v>109</v>
      </c>
      <c r="F276">
        <v>2</v>
      </c>
      <c r="G276">
        <v>218</v>
      </c>
      <c r="H276" s="26">
        <v>45416</v>
      </c>
      <c r="I276" t="s">
        <v>10</v>
      </c>
      <c r="J276" s="20">
        <v>480</v>
      </c>
      <c r="K276" s="20">
        <f t="shared" si="20"/>
        <v>258.5128205128205</v>
      </c>
      <c r="L276" s="21">
        <f t="shared" si="21"/>
        <v>-0.5783574687561992</v>
      </c>
      <c r="M276" s="20">
        <f t="shared" si="22"/>
        <v>216.4</v>
      </c>
      <c r="N276" s="21">
        <f t="shared" si="23"/>
        <v>-0.4963031423290204</v>
      </c>
      <c r="O276" s="26">
        <f>VLOOKUP(J276,клиенты!$A$1:$H$435,8,FALSE)</f>
        <v>44568</v>
      </c>
      <c r="P276">
        <f t="shared" si="24"/>
        <v>848</v>
      </c>
      <c r="Q276" t="str">
        <f>VLOOKUP(J276,клиенты!$A$1:$D$435,4,FALSE)</f>
        <v>Узбекистан</v>
      </c>
    </row>
    <row r="277" spans="1:17" x14ac:dyDescent="0.3">
      <c r="A277">
        <v>276</v>
      </c>
      <c r="B277" s="20">
        <v>376</v>
      </c>
      <c r="C277" s="20" t="str">
        <f>VLOOKUP(B277,товар!$A$2:$C$433,2,FALSE)</f>
        <v>Конфеты</v>
      </c>
      <c r="D277" s="20" t="str">
        <f>VLOOKUP(B277,товар!$A$2:$C$433,3,FALSE)</f>
        <v>Красный Октябрь</v>
      </c>
      <c r="E277">
        <v>217</v>
      </c>
      <c r="F277">
        <v>1</v>
      </c>
      <c r="G277">
        <v>217</v>
      </c>
      <c r="H277" s="26">
        <v>45199</v>
      </c>
      <c r="I277" t="s">
        <v>12</v>
      </c>
      <c r="J277" s="20">
        <v>321</v>
      </c>
      <c r="K277" s="20">
        <f t="shared" si="20"/>
        <v>267.85483870967744</v>
      </c>
      <c r="L277" s="21">
        <f t="shared" si="21"/>
        <v>-0.18985969771782985</v>
      </c>
      <c r="M277" s="20">
        <f t="shared" si="22"/>
        <v>273.625</v>
      </c>
      <c r="N277" s="21">
        <f t="shared" si="23"/>
        <v>-0.20694380995888528</v>
      </c>
      <c r="O277" s="26">
        <f>VLOOKUP(J277,клиенты!$A$1:$H$435,8,FALSE)</f>
        <v>44756</v>
      </c>
      <c r="P277">
        <f t="shared" si="24"/>
        <v>443</v>
      </c>
      <c r="Q277" t="str">
        <f>VLOOKUP(J277,клиенты!$A$1:$D$435,4,FALSE)</f>
        <v>Таджикистан</v>
      </c>
    </row>
    <row r="278" spans="1:17" x14ac:dyDescent="0.3">
      <c r="A278">
        <v>277</v>
      </c>
      <c r="B278" s="20">
        <v>7</v>
      </c>
      <c r="C278" s="20" t="str">
        <f>VLOOKUP(B278,товар!$A$2:$C$433,2,FALSE)</f>
        <v>Сыр</v>
      </c>
      <c r="D278" s="20" t="str">
        <f>VLOOKUP(B278,товар!$A$2:$C$433,3,FALSE)</f>
        <v>President</v>
      </c>
      <c r="E278">
        <v>104</v>
      </c>
      <c r="F278">
        <v>1</v>
      </c>
      <c r="G278">
        <v>104</v>
      </c>
      <c r="H278" s="26">
        <v>44989</v>
      </c>
      <c r="I278" t="s">
        <v>15</v>
      </c>
      <c r="J278" s="20">
        <v>496</v>
      </c>
      <c r="K278" s="20">
        <f t="shared" si="20"/>
        <v>262.63492063492066</v>
      </c>
      <c r="L278" s="21">
        <f t="shared" si="21"/>
        <v>-0.60401305451468634</v>
      </c>
      <c r="M278" s="20">
        <f t="shared" si="22"/>
        <v>238.72222222222223</v>
      </c>
      <c r="N278" s="21">
        <f t="shared" si="23"/>
        <v>-0.56434721898999296</v>
      </c>
      <c r="O278" s="26">
        <f>VLOOKUP(J278,клиенты!$A$1:$H$435,8,FALSE)</f>
        <v>44867</v>
      </c>
      <c r="P278">
        <f t="shared" si="24"/>
        <v>122</v>
      </c>
      <c r="Q278" t="str">
        <f>VLOOKUP(J278,клиенты!$A$1:$D$435,4,FALSE)</f>
        <v>Украина</v>
      </c>
    </row>
    <row r="279" spans="1:17" x14ac:dyDescent="0.3">
      <c r="A279">
        <v>278</v>
      </c>
      <c r="B279" s="20">
        <v>428</v>
      </c>
      <c r="C279" s="20" t="str">
        <f>VLOOKUP(B279,товар!$A$2:$C$433,2,FALSE)</f>
        <v>Конфеты</v>
      </c>
      <c r="D279" s="20" t="str">
        <f>VLOOKUP(B279,товар!$A$2:$C$433,3,FALSE)</f>
        <v>Бабаевский</v>
      </c>
      <c r="E279">
        <v>428</v>
      </c>
      <c r="F279">
        <v>4</v>
      </c>
      <c r="G279">
        <v>1712</v>
      </c>
      <c r="H279" s="26">
        <v>45123</v>
      </c>
      <c r="I279" t="s">
        <v>18</v>
      </c>
      <c r="J279" s="20">
        <v>203</v>
      </c>
      <c r="K279" s="20">
        <f t="shared" si="20"/>
        <v>267.85483870967744</v>
      </c>
      <c r="L279" s="21">
        <f t="shared" si="21"/>
        <v>0.59788041187451069</v>
      </c>
      <c r="M279" s="20">
        <f t="shared" si="22"/>
        <v>250.25925925925927</v>
      </c>
      <c r="N279" s="21">
        <f t="shared" si="23"/>
        <v>0.71022643184845347</v>
      </c>
      <c r="O279" s="26">
        <f>VLOOKUP(J279,клиенты!$A$1:$H$435,8,FALSE)</f>
        <v>44685</v>
      </c>
      <c r="P279">
        <f t="shared" si="24"/>
        <v>438</v>
      </c>
      <c r="Q279" t="str">
        <f>VLOOKUP(J279,клиенты!$A$1:$D$435,4,FALSE)</f>
        <v>Россия</v>
      </c>
    </row>
    <row r="280" spans="1:17" x14ac:dyDescent="0.3">
      <c r="A280">
        <v>279</v>
      </c>
      <c r="B280" s="20">
        <v>216</v>
      </c>
      <c r="C280" s="20" t="str">
        <f>VLOOKUP(B280,товар!$A$2:$C$433,2,FALSE)</f>
        <v>Кофе</v>
      </c>
      <c r="D280" s="20" t="str">
        <f>VLOOKUP(B280,товар!$A$2:$C$433,3,FALSE)</f>
        <v>Черная Карта</v>
      </c>
      <c r="E280">
        <v>83</v>
      </c>
      <c r="F280">
        <v>3</v>
      </c>
      <c r="G280">
        <v>249</v>
      </c>
      <c r="H280" s="26">
        <v>45033</v>
      </c>
      <c r="I280" t="s">
        <v>17</v>
      </c>
      <c r="J280" s="20">
        <v>457</v>
      </c>
      <c r="K280" s="20">
        <f t="shared" si="20"/>
        <v>249.02380952380952</v>
      </c>
      <c r="L280" s="21">
        <f t="shared" si="21"/>
        <v>-0.66669853714504246</v>
      </c>
      <c r="M280" s="20">
        <f t="shared" si="22"/>
        <v>222.2</v>
      </c>
      <c r="N280" s="21">
        <f t="shared" si="23"/>
        <v>-0.62646264626462644</v>
      </c>
      <c r="O280" s="26">
        <f>VLOOKUP(J280,клиенты!$A$1:$H$435,8,FALSE)</f>
        <v>44595</v>
      </c>
      <c r="P280">
        <f t="shared" si="24"/>
        <v>438</v>
      </c>
      <c r="Q280" t="str">
        <f>VLOOKUP(J280,клиенты!$A$1:$D$435,4,FALSE)</f>
        <v>Таджикистан</v>
      </c>
    </row>
    <row r="281" spans="1:17" x14ac:dyDescent="0.3">
      <c r="A281">
        <v>280</v>
      </c>
      <c r="B281" s="20">
        <v>272</v>
      </c>
      <c r="C281" s="20" t="str">
        <f>VLOOKUP(B281,товар!$A$2:$C$433,2,FALSE)</f>
        <v>Крупа</v>
      </c>
      <c r="D281" s="20" t="str">
        <f>VLOOKUP(B281,товар!$A$2:$C$433,3,FALSE)</f>
        <v>Ярмарка</v>
      </c>
      <c r="E281">
        <v>113</v>
      </c>
      <c r="F281">
        <v>3</v>
      </c>
      <c r="G281">
        <v>339</v>
      </c>
      <c r="H281" s="26">
        <v>45019</v>
      </c>
      <c r="I281" t="s">
        <v>23</v>
      </c>
      <c r="J281" s="20">
        <v>21</v>
      </c>
      <c r="K281" s="20">
        <f t="shared" si="20"/>
        <v>255.11627906976744</v>
      </c>
      <c r="L281" s="21">
        <f t="shared" si="21"/>
        <v>-0.55706472196900636</v>
      </c>
      <c r="M281" s="20">
        <f t="shared" si="22"/>
        <v>252.09090909090909</v>
      </c>
      <c r="N281" s="21">
        <f t="shared" si="23"/>
        <v>-0.55174900829426621</v>
      </c>
      <c r="O281" s="26">
        <f>VLOOKUP(J281,клиенты!$A$1:$H$435,8,FALSE)</f>
        <v>44881</v>
      </c>
      <c r="P281">
        <f t="shared" si="24"/>
        <v>138</v>
      </c>
      <c r="Q281" t="str">
        <f>VLOOKUP(J281,клиенты!$A$1:$D$435,4,FALSE)</f>
        <v>Беларусь</v>
      </c>
    </row>
    <row r="282" spans="1:17" x14ac:dyDescent="0.3">
      <c r="A282">
        <v>281</v>
      </c>
      <c r="B282" s="20">
        <v>236</v>
      </c>
      <c r="C282" s="20" t="str">
        <f>VLOOKUP(B282,товар!$A$2:$C$433,2,FALSE)</f>
        <v>Печенье</v>
      </c>
      <c r="D282" s="20" t="str">
        <f>VLOOKUP(B282,товар!$A$2:$C$433,3,FALSE)</f>
        <v>Посиделкино</v>
      </c>
      <c r="E282">
        <v>221</v>
      </c>
      <c r="F282">
        <v>4</v>
      </c>
      <c r="G282">
        <v>884</v>
      </c>
      <c r="H282" s="26">
        <v>45166</v>
      </c>
      <c r="I282" t="s">
        <v>19</v>
      </c>
      <c r="J282" s="20">
        <v>333</v>
      </c>
      <c r="K282" s="20">
        <f t="shared" si="20"/>
        <v>283.468085106383</v>
      </c>
      <c r="L282" s="21">
        <f t="shared" si="21"/>
        <v>-0.22037078736020421</v>
      </c>
      <c r="M282" s="20">
        <f t="shared" si="22"/>
        <v>321.63636363636363</v>
      </c>
      <c r="N282" s="21">
        <f t="shared" si="23"/>
        <v>-0.31288863764838892</v>
      </c>
      <c r="O282" s="26">
        <f>VLOOKUP(J282,клиенты!$A$1:$H$435,8,FALSE)</f>
        <v>44857</v>
      </c>
      <c r="P282">
        <f t="shared" si="24"/>
        <v>309</v>
      </c>
      <c r="Q282" t="str">
        <f>VLOOKUP(J282,клиенты!$A$1:$D$435,4,FALSE)</f>
        <v>Россия</v>
      </c>
    </row>
    <row r="283" spans="1:17" x14ac:dyDescent="0.3">
      <c r="A283">
        <v>282</v>
      </c>
      <c r="B283" s="20">
        <v>225</v>
      </c>
      <c r="C283" s="20" t="str">
        <f>VLOOKUP(B283,товар!$A$2:$C$433,2,FALSE)</f>
        <v>Соль</v>
      </c>
      <c r="D283" s="20" t="str">
        <f>VLOOKUP(B283,товар!$A$2:$C$433,3,FALSE)</f>
        <v>Илецкая</v>
      </c>
      <c r="E283">
        <v>114</v>
      </c>
      <c r="F283">
        <v>3</v>
      </c>
      <c r="G283">
        <v>342</v>
      </c>
      <c r="H283" s="26">
        <v>45126</v>
      </c>
      <c r="I283" t="s">
        <v>15</v>
      </c>
      <c r="J283" s="20">
        <v>405</v>
      </c>
      <c r="K283" s="20">
        <f t="shared" si="20"/>
        <v>264.8679245283019</v>
      </c>
      <c r="L283" s="21">
        <f t="shared" si="21"/>
        <v>-0.56959680866220264</v>
      </c>
      <c r="M283" s="20">
        <f t="shared" si="22"/>
        <v>238.16666666666666</v>
      </c>
      <c r="N283" s="21">
        <f t="shared" si="23"/>
        <v>-0.52134359692092369</v>
      </c>
      <c r="O283" s="26">
        <f>VLOOKUP(J283,клиенты!$A$1:$H$435,8,FALSE)</f>
        <v>44798</v>
      </c>
      <c r="P283">
        <f t="shared" si="24"/>
        <v>328</v>
      </c>
      <c r="Q283" t="str">
        <f>VLOOKUP(J283,клиенты!$A$1:$D$435,4,FALSE)</f>
        <v>Украина</v>
      </c>
    </row>
    <row r="284" spans="1:17" x14ac:dyDescent="0.3">
      <c r="A284">
        <v>283</v>
      </c>
      <c r="B284" s="20">
        <v>167</v>
      </c>
      <c r="C284" s="20" t="str">
        <f>VLOOKUP(B284,товар!$A$2:$C$433,2,FALSE)</f>
        <v>Мясо</v>
      </c>
      <c r="D284" s="20" t="str">
        <f>VLOOKUP(B284,товар!$A$2:$C$433,3,FALSE)</f>
        <v>Сава</v>
      </c>
      <c r="E284">
        <v>488</v>
      </c>
      <c r="F284">
        <v>3</v>
      </c>
      <c r="G284">
        <v>1464</v>
      </c>
      <c r="H284" s="26">
        <v>45164</v>
      </c>
      <c r="I284" t="s">
        <v>8</v>
      </c>
      <c r="J284" s="20">
        <v>32</v>
      </c>
      <c r="K284" s="20">
        <f t="shared" si="20"/>
        <v>271.74545454545455</v>
      </c>
      <c r="L284" s="21">
        <f t="shared" si="21"/>
        <v>0.79579820687809444</v>
      </c>
      <c r="M284" s="20">
        <f t="shared" si="22"/>
        <v>212.8125</v>
      </c>
      <c r="N284" s="21">
        <f t="shared" si="23"/>
        <v>1.2930983847283408</v>
      </c>
      <c r="O284" s="26">
        <f>VLOOKUP(J284,клиенты!$A$1:$H$435,8,FALSE)</f>
        <v>44922</v>
      </c>
      <c r="P284">
        <f t="shared" si="24"/>
        <v>242</v>
      </c>
      <c r="Q284" t="str">
        <f>VLOOKUP(J284,клиенты!$A$1:$D$435,4,FALSE)</f>
        <v>Узбекистан</v>
      </c>
    </row>
    <row r="285" spans="1:17" x14ac:dyDescent="0.3">
      <c r="A285">
        <v>284</v>
      </c>
      <c r="B285" s="20">
        <v>467</v>
      </c>
      <c r="C285" s="20" t="str">
        <f>VLOOKUP(B285,товар!$A$2:$C$433,2,FALSE)</f>
        <v>Макароны</v>
      </c>
      <c r="D285" s="20" t="str">
        <f>VLOOKUP(B285,товар!$A$2:$C$433,3,FALSE)</f>
        <v>Борилла</v>
      </c>
      <c r="E285">
        <v>421</v>
      </c>
      <c r="F285">
        <v>5</v>
      </c>
      <c r="G285">
        <v>2105</v>
      </c>
      <c r="H285" s="26">
        <v>45070</v>
      </c>
      <c r="I285" t="s">
        <v>14</v>
      </c>
      <c r="J285" s="20">
        <v>334</v>
      </c>
      <c r="K285" s="20">
        <f t="shared" si="20"/>
        <v>265.47674418604652</v>
      </c>
      <c r="L285" s="21">
        <f t="shared" si="21"/>
        <v>0.58582628881783538</v>
      </c>
      <c r="M285" s="20">
        <f t="shared" si="22"/>
        <v>236.27586206896552</v>
      </c>
      <c r="N285" s="21">
        <f t="shared" si="23"/>
        <v>0.78181552831290135</v>
      </c>
      <c r="O285" s="26">
        <f>VLOOKUP(J285,клиенты!$A$1:$H$435,8,FALSE)</f>
        <v>44881</v>
      </c>
      <c r="P285">
        <f t="shared" si="24"/>
        <v>189</v>
      </c>
      <c r="Q285" t="str">
        <f>VLOOKUP(J285,клиенты!$A$1:$D$435,4,FALSE)</f>
        <v>Украина</v>
      </c>
    </row>
    <row r="286" spans="1:17" x14ac:dyDescent="0.3">
      <c r="A286">
        <v>285</v>
      </c>
      <c r="B286" s="20">
        <v>430</v>
      </c>
      <c r="C286" s="20" t="str">
        <f>VLOOKUP(B286,товар!$A$2:$C$433,2,FALSE)</f>
        <v>Чай</v>
      </c>
      <c r="D286" s="20" t="str">
        <f>VLOOKUP(B286,товар!$A$2:$C$433,3,FALSE)</f>
        <v>Ахмад</v>
      </c>
      <c r="E286">
        <v>380</v>
      </c>
      <c r="F286">
        <v>1</v>
      </c>
      <c r="G286">
        <v>380</v>
      </c>
      <c r="H286" s="26">
        <v>45391</v>
      </c>
      <c r="I286" t="s">
        <v>27</v>
      </c>
      <c r="J286" s="20">
        <v>449</v>
      </c>
      <c r="K286" s="20">
        <f t="shared" si="20"/>
        <v>271.18181818181819</v>
      </c>
      <c r="L286" s="21">
        <f t="shared" si="21"/>
        <v>0.40127388535031838</v>
      </c>
      <c r="M286" s="20">
        <f t="shared" si="22"/>
        <v>243.3</v>
      </c>
      <c r="N286" s="21">
        <f t="shared" si="23"/>
        <v>0.56185778873818326</v>
      </c>
      <c r="O286" s="26">
        <f>VLOOKUP(J286,клиенты!$A$1:$H$435,8,FALSE)</f>
        <v>44645</v>
      </c>
      <c r="P286">
        <f t="shared" si="24"/>
        <v>746</v>
      </c>
      <c r="Q286" t="str">
        <f>VLOOKUP(J286,клиенты!$A$1:$D$435,4,FALSE)</f>
        <v>Таджикистан</v>
      </c>
    </row>
    <row r="287" spans="1:17" x14ac:dyDescent="0.3">
      <c r="A287">
        <v>286</v>
      </c>
      <c r="B287" s="20">
        <v>139</v>
      </c>
      <c r="C287" s="20" t="str">
        <f>VLOOKUP(B287,товар!$A$2:$C$433,2,FALSE)</f>
        <v>Йогурт</v>
      </c>
      <c r="D287" s="20" t="str">
        <f>VLOOKUP(B287,товар!$A$2:$C$433,3,FALSE)</f>
        <v>Ростагроэкспорт</v>
      </c>
      <c r="E287">
        <v>232</v>
      </c>
      <c r="F287">
        <v>3</v>
      </c>
      <c r="G287">
        <v>696</v>
      </c>
      <c r="H287" s="26">
        <v>45197</v>
      </c>
      <c r="I287" t="s">
        <v>26</v>
      </c>
      <c r="J287" s="20">
        <v>302</v>
      </c>
      <c r="K287" s="20">
        <f t="shared" si="20"/>
        <v>263.25423728813558</v>
      </c>
      <c r="L287" s="21">
        <f t="shared" si="21"/>
        <v>-0.11872263713623488</v>
      </c>
      <c r="M287" s="20">
        <f t="shared" si="22"/>
        <v>257.78260869565219</v>
      </c>
      <c r="N287" s="21">
        <f t="shared" si="23"/>
        <v>-0.10001686625063255</v>
      </c>
      <c r="O287" s="26">
        <f>VLOOKUP(J287,клиенты!$A$1:$H$435,8,FALSE)</f>
        <v>44859</v>
      </c>
      <c r="P287">
        <f t="shared" si="24"/>
        <v>338</v>
      </c>
      <c r="Q287" t="str">
        <f>VLOOKUP(J287,клиенты!$A$1:$D$435,4,FALSE)</f>
        <v>Россия</v>
      </c>
    </row>
    <row r="288" spans="1:17" x14ac:dyDescent="0.3">
      <c r="A288">
        <v>287</v>
      </c>
      <c r="B288" s="20">
        <v>351</v>
      </c>
      <c r="C288" s="20" t="str">
        <f>VLOOKUP(B288,товар!$A$2:$C$433,2,FALSE)</f>
        <v>Чипсы</v>
      </c>
      <c r="D288" s="20" t="str">
        <f>VLOOKUP(B288,товар!$A$2:$C$433,3,FALSE)</f>
        <v>Русская картошка</v>
      </c>
      <c r="E288">
        <v>93</v>
      </c>
      <c r="F288">
        <v>3</v>
      </c>
      <c r="G288">
        <v>279</v>
      </c>
      <c r="H288" s="26">
        <v>45392</v>
      </c>
      <c r="I288" t="s">
        <v>20</v>
      </c>
      <c r="J288" s="20">
        <v>341</v>
      </c>
      <c r="K288" s="20">
        <f t="shared" si="20"/>
        <v>273.72549019607845</v>
      </c>
      <c r="L288" s="21">
        <f t="shared" si="21"/>
        <v>-0.66024355300859594</v>
      </c>
      <c r="M288" s="20">
        <f t="shared" si="22"/>
        <v>241.83333333333334</v>
      </c>
      <c r="N288" s="21">
        <f t="shared" si="23"/>
        <v>-0.61543762922122669</v>
      </c>
      <c r="O288" s="26">
        <f>VLOOKUP(J288,клиенты!$A$1:$H$435,8,FALSE)</f>
        <v>44724</v>
      </c>
      <c r="P288">
        <f t="shared" si="24"/>
        <v>668</v>
      </c>
      <c r="Q288" t="str">
        <f>VLOOKUP(J288,клиенты!$A$1:$D$435,4,FALSE)</f>
        <v>Россия</v>
      </c>
    </row>
    <row r="289" spans="1:17" x14ac:dyDescent="0.3">
      <c r="A289">
        <v>288</v>
      </c>
      <c r="B289" s="20">
        <v>404</v>
      </c>
      <c r="C289" s="20" t="str">
        <f>VLOOKUP(B289,товар!$A$2:$C$433,2,FALSE)</f>
        <v>Йогурт</v>
      </c>
      <c r="D289" s="20" t="str">
        <f>VLOOKUP(B289,товар!$A$2:$C$433,3,FALSE)</f>
        <v>Ростагроэкспорт</v>
      </c>
      <c r="E289">
        <v>136</v>
      </c>
      <c r="F289">
        <v>2</v>
      </c>
      <c r="G289">
        <v>272</v>
      </c>
      <c r="H289" s="26">
        <v>45287</v>
      </c>
      <c r="I289" t="s">
        <v>11</v>
      </c>
      <c r="J289" s="20">
        <v>62</v>
      </c>
      <c r="K289" s="20">
        <f t="shared" si="20"/>
        <v>263.25423728813558</v>
      </c>
      <c r="L289" s="21">
        <f t="shared" si="21"/>
        <v>-0.48338913211434453</v>
      </c>
      <c r="M289" s="20">
        <f t="shared" si="22"/>
        <v>257.78260869565219</v>
      </c>
      <c r="N289" s="21">
        <f t="shared" si="23"/>
        <v>-0.47242368021588799</v>
      </c>
      <c r="O289" s="26">
        <f>VLOOKUP(J289,клиенты!$A$1:$H$435,8,FALSE)</f>
        <v>44671</v>
      </c>
      <c r="P289">
        <f t="shared" si="24"/>
        <v>616</v>
      </c>
      <c r="Q289" t="str">
        <f>VLOOKUP(J289,клиенты!$A$1:$D$435,4,FALSE)</f>
        <v>Россия</v>
      </c>
    </row>
    <row r="290" spans="1:17" x14ac:dyDescent="0.3">
      <c r="A290">
        <v>289</v>
      </c>
      <c r="B290" s="20">
        <v>237</v>
      </c>
      <c r="C290" s="20" t="str">
        <f>VLOOKUP(B290,товар!$A$2:$C$433,2,FALSE)</f>
        <v>Конфеты</v>
      </c>
      <c r="D290" s="20" t="str">
        <f>VLOOKUP(B290,товар!$A$2:$C$433,3,FALSE)</f>
        <v>Рот Фронт</v>
      </c>
      <c r="E290">
        <v>157</v>
      </c>
      <c r="F290">
        <v>5</v>
      </c>
      <c r="G290">
        <v>785</v>
      </c>
      <c r="H290" s="26">
        <v>44946</v>
      </c>
      <c r="I290" t="s">
        <v>24</v>
      </c>
      <c r="J290" s="20">
        <v>366</v>
      </c>
      <c r="K290" s="20">
        <f t="shared" si="20"/>
        <v>267.85483870967744</v>
      </c>
      <c r="L290" s="21">
        <f t="shared" si="21"/>
        <v>-0.41386162461612575</v>
      </c>
      <c r="M290" s="20">
        <f t="shared" si="22"/>
        <v>288.23809523809524</v>
      </c>
      <c r="N290" s="21">
        <f t="shared" si="23"/>
        <v>-0.45531141582686274</v>
      </c>
      <c r="O290" s="26">
        <f>VLOOKUP(J290,клиенты!$A$1:$H$435,8,FALSE)</f>
        <v>44827</v>
      </c>
      <c r="P290">
        <f t="shared" si="24"/>
        <v>119</v>
      </c>
      <c r="Q290" t="str">
        <f>VLOOKUP(J290,клиенты!$A$1:$D$435,4,FALSE)</f>
        <v>Узбекистан</v>
      </c>
    </row>
    <row r="291" spans="1:17" x14ac:dyDescent="0.3">
      <c r="A291">
        <v>290</v>
      </c>
      <c r="B291" s="20">
        <v>323</v>
      </c>
      <c r="C291" s="20" t="str">
        <f>VLOOKUP(B291,товар!$A$2:$C$433,2,FALSE)</f>
        <v>Рыба</v>
      </c>
      <c r="D291" s="20" t="str">
        <f>VLOOKUP(B291,товар!$A$2:$C$433,3,FALSE)</f>
        <v>Меридиан</v>
      </c>
      <c r="E291">
        <v>363</v>
      </c>
      <c r="F291">
        <v>4</v>
      </c>
      <c r="G291">
        <v>1452</v>
      </c>
      <c r="H291" s="26">
        <v>45362</v>
      </c>
      <c r="I291" t="s">
        <v>15</v>
      </c>
      <c r="J291" s="20">
        <v>463</v>
      </c>
      <c r="K291" s="20">
        <f t="shared" si="20"/>
        <v>258.5128205128205</v>
      </c>
      <c r="L291" s="21">
        <f t="shared" si="21"/>
        <v>0.40418567744495149</v>
      </c>
      <c r="M291" s="20">
        <f t="shared" si="22"/>
        <v>260.64705882352939</v>
      </c>
      <c r="N291" s="21">
        <f t="shared" si="23"/>
        <v>0.39268788083953976</v>
      </c>
      <c r="O291" s="26">
        <f>VLOOKUP(J291,клиенты!$A$1:$H$435,8,FALSE)</f>
        <v>44869</v>
      </c>
      <c r="P291">
        <f t="shared" si="24"/>
        <v>493</v>
      </c>
      <c r="Q291" t="str">
        <f>VLOOKUP(J291,клиенты!$A$1:$D$435,4,FALSE)</f>
        <v>Украина</v>
      </c>
    </row>
    <row r="292" spans="1:17" x14ac:dyDescent="0.3">
      <c r="A292">
        <v>291</v>
      </c>
      <c r="B292" s="20">
        <v>457</v>
      </c>
      <c r="C292" s="20" t="str">
        <f>VLOOKUP(B292,товар!$A$2:$C$433,2,FALSE)</f>
        <v>Сок</v>
      </c>
      <c r="D292" s="20" t="str">
        <f>VLOOKUP(B292,товар!$A$2:$C$433,3,FALSE)</f>
        <v>Rich</v>
      </c>
      <c r="E292">
        <v>289</v>
      </c>
      <c r="F292">
        <v>5</v>
      </c>
      <c r="G292">
        <v>1445</v>
      </c>
      <c r="H292" s="26">
        <v>45167</v>
      </c>
      <c r="I292" t="s">
        <v>24</v>
      </c>
      <c r="J292" s="20">
        <v>421</v>
      </c>
      <c r="K292" s="20">
        <f t="shared" si="20"/>
        <v>268.60344827586209</v>
      </c>
      <c r="L292" s="21">
        <f t="shared" si="21"/>
        <v>7.5935554271776118E-2</v>
      </c>
      <c r="M292" s="20">
        <f t="shared" si="22"/>
        <v>272.25</v>
      </c>
      <c r="N292" s="21">
        <f t="shared" si="23"/>
        <v>6.1524334251606971E-2</v>
      </c>
      <c r="O292" s="26">
        <f>VLOOKUP(J292,клиенты!$A$1:$H$435,8,FALSE)</f>
        <v>44620</v>
      </c>
      <c r="P292">
        <f t="shared" si="24"/>
        <v>547</v>
      </c>
      <c r="Q292" t="str">
        <f>VLOOKUP(J292,клиенты!$A$1:$D$435,4,FALSE)</f>
        <v>Россия</v>
      </c>
    </row>
    <row r="293" spans="1:17" x14ac:dyDescent="0.3">
      <c r="A293">
        <v>292</v>
      </c>
      <c r="B293" s="20">
        <v>328</v>
      </c>
      <c r="C293" s="20" t="str">
        <f>VLOOKUP(B293,товар!$A$2:$C$433,2,FALSE)</f>
        <v>Чипсы</v>
      </c>
      <c r="D293" s="20" t="str">
        <f>VLOOKUP(B293,товар!$A$2:$C$433,3,FALSE)</f>
        <v>Русская картошка</v>
      </c>
      <c r="E293">
        <v>448</v>
      </c>
      <c r="F293">
        <v>4</v>
      </c>
      <c r="G293">
        <v>1792</v>
      </c>
      <c r="H293" s="26">
        <v>45166</v>
      </c>
      <c r="I293" t="s">
        <v>18</v>
      </c>
      <c r="J293" s="20">
        <v>86</v>
      </c>
      <c r="K293" s="20">
        <f t="shared" si="20"/>
        <v>273.72549019607845</v>
      </c>
      <c r="L293" s="21">
        <f t="shared" si="21"/>
        <v>0.63667621776504291</v>
      </c>
      <c r="M293" s="20">
        <f t="shared" si="22"/>
        <v>241.83333333333334</v>
      </c>
      <c r="N293" s="21">
        <f t="shared" si="23"/>
        <v>0.85251550654720876</v>
      </c>
      <c r="O293" s="26">
        <f>VLOOKUP(J293,клиенты!$A$1:$H$435,8,FALSE)</f>
        <v>44692</v>
      </c>
      <c r="P293">
        <f t="shared" si="24"/>
        <v>474</v>
      </c>
      <c r="Q293" t="str">
        <f>VLOOKUP(J293,клиенты!$A$1:$D$435,4,FALSE)</f>
        <v>Узбекистан</v>
      </c>
    </row>
    <row r="294" spans="1:17" x14ac:dyDescent="0.3">
      <c r="A294">
        <v>293</v>
      </c>
      <c r="B294" s="20">
        <v>424</v>
      </c>
      <c r="C294" s="20" t="str">
        <f>VLOOKUP(B294,товар!$A$2:$C$433,2,FALSE)</f>
        <v>Печенье</v>
      </c>
      <c r="D294" s="20" t="str">
        <f>VLOOKUP(B294,товар!$A$2:$C$433,3,FALSE)</f>
        <v>КДВ</v>
      </c>
      <c r="E294">
        <v>226</v>
      </c>
      <c r="F294">
        <v>2</v>
      </c>
      <c r="G294">
        <v>452</v>
      </c>
      <c r="H294" s="26">
        <v>45108</v>
      </c>
      <c r="I294" t="s">
        <v>17</v>
      </c>
      <c r="J294" s="20">
        <v>397</v>
      </c>
      <c r="K294" s="20">
        <f t="shared" si="20"/>
        <v>283.468085106383</v>
      </c>
      <c r="L294" s="21">
        <f t="shared" si="21"/>
        <v>-0.20273211739097807</v>
      </c>
      <c r="M294" s="20">
        <f t="shared" si="22"/>
        <v>323.07692307692309</v>
      </c>
      <c r="N294" s="21">
        <f t="shared" si="23"/>
        <v>-0.30047619047619056</v>
      </c>
      <c r="O294" s="26">
        <f>VLOOKUP(J294,клиенты!$A$1:$H$435,8,FALSE)</f>
        <v>44728</v>
      </c>
      <c r="P294">
        <f t="shared" si="24"/>
        <v>380</v>
      </c>
      <c r="Q294" t="str">
        <f>VLOOKUP(J294,клиенты!$A$1:$D$435,4,FALSE)</f>
        <v>Беларусь</v>
      </c>
    </row>
    <row r="295" spans="1:17" x14ac:dyDescent="0.3">
      <c r="A295">
        <v>294</v>
      </c>
      <c r="B295" s="20">
        <v>86</v>
      </c>
      <c r="C295" s="20" t="str">
        <f>VLOOKUP(B295,товар!$A$2:$C$433,2,FALSE)</f>
        <v>Сахар</v>
      </c>
      <c r="D295" s="20" t="str">
        <f>VLOOKUP(B295,товар!$A$2:$C$433,3,FALSE)</f>
        <v>Русский сахар</v>
      </c>
      <c r="E295">
        <v>261</v>
      </c>
      <c r="F295">
        <v>5</v>
      </c>
      <c r="G295">
        <v>1305</v>
      </c>
      <c r="H295" s="26">
        <v>45001</v>
      </c>
      <c r="I295" t="s">
        <v>10</v>
      </c>
      <c r="J295" s="20">
        <v>319</v>
      </c>
      <c r="K295" s="20">
        <f t="shared" si="20"/>
        <v>252.76271186440678</v>
      </c>
      <c r="L295" s="21">
        <f t="shared" si="21"/>
        <v>3.2589016294508166E-2</v>
      </c>
      <c r="M295" s="20">
        <f t="shared" si="22"/>
        <v>293.41176470588238</v>
      </c>
      <c r="N295" s="21">
        <f t="shared" si="23"/>
        <v>-0.11046511627906985</v>
      </c>
      <c r="O295" s="26">
        <f>VLOOKUP(J295,клиенты!$A$1:$H$435,8,FALSE)</f>
        <v>44674</v>
      </c>
      <c r="P295">
        <f t="shared" si="24"/>
        <v>327</v>
      </c>
      <c r="Q295" t="str">
        <f>VLOOKUP(J295,клиенты!$A$1:$D$435,4,FALSE)</f>
        <v>Узбекистан</v>
      </c>
    </row>
    <row r="296" spans="1:17" x14ac:dyDescent="0.3">
      <c r="A296">
        <v>295</v>
      </c>
      <c r="B296" s="20">
        <v>17</v>
      </c>
      <c r="C296" s="20" t="str">
        <f>VLOOKUP(B296,товар!$A$2:$C$433,2,FALSE)</f>
        <v>Кофе</v>
      </c>
      <c r="D296" s="20" t="str">
        <f>VLOOKUP(B296,товар!$A$2:$C$433,3,FALSE)</f>
        <v>Jacobs</v>
      </c>
      <c r="E296">
        <v>253</v>
      </c>
      <c r="F296">
        <v>3</v>
      </c>
      <c r="G296">
        <v>759</v>
      </c>
      <c r="H296" s="26">
        <v>45369</v>
      </c>
      <c r="I296" t="s">
        <v>23</v>
      </c>
      <c r="J296" s="20">
        <v>290</v>
      </c>
      <c r="K296" s="20">
        <f t="shared" si="20"/>
        <v>249.02380952380952</v>
      </c>
      <c r="L296" s="21">
        <f t="shared" si="21"/>
        <v>1.5967109666316093E-2</v>
      </c>
      <c r="M296" s="20">
        <f t="shared" si="22"/>
        <v>276.21052631578948</v>
      </c>
      <c r="N296" s="21">
        <f t="shared" si="23"/>
        <v>-8.4032012195122019E-2</v>
      </c>
      <c r="O296" s="26">
        <f>VLOOKUP(J296,клиенты!$A$1:$H$435,8,FALSE)</f>
        <v>44777</v>
      </c>
      <c r="P296">
        <f t="shared" si="24"/>
        <v>592</v>
      </c>
      <c r="Q296" t="str">
        <f>VLOOKUP(J296,клиенты!$A$1:$D$435,4,FALSE)</f>
        <v>Россия</v>
      </c>
    </row>
    <row r="297" spans="1:17" x14ac:dyDescent="0.3">
      <c r="A297">
        <v>296</v>
      </c>
      <c r="B297" s="20">
        <v>43</v>
      </c>
      <c r="C297" s="20" t="str">
        <f>VLOOKUP(B297,товар!$A$2:$C$433,2,FALSE)</f>
        <v>Печенье</v>
      </c>
      <c r="D297" s="20" t="str">
        <f>VLOOKUP(B297,товар!$A$2:$C$433,3,FALSE)</f>
        <v>КДВ</v>
      </c>
      <c r="E297">
        <v>457</v>
      </c>
      <c r="F297">
        <v>3</v>
      </c>
      <c r="G297">
        <v>1371</v>
      </c>
      <c r="H297" s="26">
        <v>44943</v>
      </c>
      <c r="I297" t="s">
        <v>16</v>
      </c>
      <c r="J297" s="20">
        <v>13</v>
      </c>
      <c r="K297" s="20">
        <f t="shared" si="20"/>
        <v>283.468085106383</v>
      </c>
      <c r="L297" s="21">
        <f t="shared" si="21"/>
        <v>0.61217443518726999</v>
      </c>
      <c r="M297" s="20">
        <f t="shared" si="22"/>
        <v>323.07692307692309</v>
      </c>
      <c r="N297" s="21">
        <f t="shared" si="23"/>
        <v>0.41452380952380952</v>
      </c>
      <c r="O297" s="26">
        <f>VLOOKUP(J297,клиенты!$A$1:$H$435,8,FALSE)</f>
        <v>44724</v>
      </c>
      <c r="P297">
        <f t="shared" si="24"/>
        <v>219</v>
      </c>
      <c r="Q297" t="str">
        <f>VLOOKUP(J297,клиенты!$A$1:$D$435,4,FALSE)</f>
        <v>Казахстан</v>
      </c>
    </row>
    <row r="298" spans="1:17" x14ac:dyDescent="0.3">
      <c r="A298">
        <v>297</v>
      </c>
      <c r="B298" s="20">
        <v>5</v>
      </c>
      <c r="C298" s="20" t="str">
        <f>VLOOKUP(B298,товар!$A$2:$C$433,2,FALSE)</f>
        <v>Макароны</v>
      </c>
      <c r="D298" s="20" t="str">
        <f>VLOOKUP(B298,товар!$A$2:$C$433,3,FALSE)</f>
        <v>Роллтон</v>
      </c>
      <c r="E298">
        <v>65</v>
      </c>
      <c r="F298">
        <v>5</v>
      </c>
      <c r="G298">
        <v>325</v>
      </c>
      <c r="H298" s="26">
        <v>45251</v>
      </c>
      <c r="I298" t="s">
        <v>22</v>
      </c>
      <c r="J298" s="20">
        <v>302</v>
      </c>
      <c r="K298" s="20">
        <f t="shared" si="20"/>
        <v>265.47674418604652</v>
      </c>
      <c r="L298" s="21">
        <f t="shared" si="21"/>
        <v>-0.75515746134641493</v>
      </c>
      <c r="M298" s="20">
        <f t="shared" si="22"/>
        <v>235.55555555555554</v>
      </c>
      <c r="N298" s="21">
        <f t="shared" si="23"/>
        <v>-0.72405660377358494</v>
      </c>
      <c r="O298" s="26">
        <f>VLOOKUP(J298,клиенты!$A$1:$H$435,8,FALSE)</f>
        <v>44859</v>
      </c>
      <c r="P298">
        <f t="shared" si="24"/>
        <v>392</v>
      </c>
      <c r="Q298" t="str">
        <f>VLOOKUP(J298,клиенты!$A$1:$D$435,4,FALSE)</f>
        <v>Россия</v>
      </c>
    </row>
    <row r="299" spans="1:17" x14ac:dyDescent="0.3">
      <c r="A299">
        <v>298</v>
      </c>
      <c r="B299" s="20">
        <v>298</v>
      </c>
      <c r="C299" s="20" t="str">
        <f>VLOOKUP(B299,товар!$A$2:$C$433,2,FALSE)</f>
        <v>Крупа</v>
      </c>
      <c r="D299" s="20" t="str">
        <f>VLOOKUP(B299,товар!$A$2:$C$433,3,FALSE)</f>
        <v>Увелка</v>
      </c>
      <c r="E299">
        <v>65</v>
      </c>
      <c r="F299">
        <v>1</v>
      </c>
      <c r="G299">
        <v>65</v>
      </c>
      <c r="H299" s="26">
        <v>44985</v>
      </c>
      <c r="I299" t="s">
        <v>27</v>
      </c>
      <c r="J299" s="20">
        <v>453</v>
      </c>
      <c r="K299" s="20">
        <f t="shared" si="20"/>
        <v>255.11627906976744</v>
      </c>
      <c r="L299" s="21">
        <f t="shared" si="21"/>
        <v>-0.74521422060164078</v>
      </c>
      <c r="M299" s="20">
        <f t="shared" si="22"/>
        <v>251.91666666666666</v>
      </c>
      <c r="N299" s="21">
        <f t="shared" si="23"/>
        <v>-0.74197816738339395</v>
      </c>
      <c r="O299" s="26">
        <f>VLOOKUP(J299,клиенты!$A$1:$H$435,8,FALSE)</f>
        <v>44635</v>
      </c>
      <c r="P299">
        <f t="shared" si="24"/>
        <v>350</v>
      </c>
      <c r="Q299" t="str">
        <f>VLOOKUP(J299,клиенты!$A$1:$D$435,4,FALSE)</f>
        <v>Казахстан</v>
      </c>
    </row>
    <row r="300" spans="1:17" x14ac:dyDescent="0.3">
      <c r="A300">
        <v>299</v>
      </c>
      <c r="B300" s="20">
        <v>436</v>
      </c>
      <c r="C300" s="20" t="str">
        <f>VLOOKUP(B300,товар!$A$2:$C$433,2,FALSE)</f>
        <v>Овощи</v>
      </c>
      <c r="D300" s="20" t="str">
        <f>VLOOKUP(B300,товар!$A$2:$C$433,3,FALSE)</f>
        <v>Гавриш</v>
      </c>
      <c r="E300">
        <v>320</v>
      </c>
      <c r="F300">
        <v>3</v>
      </c>
      <c r="G300">
        <v>960</v>
      </c>
      <c r="H300" s="26">
        <v>45388</v>
      </c>
      <c r="I300" t="s">
        <v>21</v>
      </c>
      <c r="J300" s="20">
        <v>16</v>
      </c>
      <c r="K300" s="20">
        <f t="shared" si="20"/>
        <v>250.48780487804879</v>
      </c>
      <c r="L300" s="21">
        <f t="shared" si="21"/>
        <v>0.27750730282375846</v>
      </c>
      <c r="M300" s="20">
        <f t="shared" si="22"/>
        <v>247.66666666666666</v>
      </c>
      <c r="N300" s="21">
        <f t="shared" si="23"/>
        <v>0.29205921938088841</v>
      </c>
      <c r="O300" s="26">
        <f>VLOOKUP(J300,клиенты!$A$1:$H$435,8,FALSE)</f>
        <v>44713</v>
      </c>
      <c r="P300">
        <f t="shared" si="24"/>
        <v>675</v>
      </c>
      <c r="Q300" t="str">
        <f>VLOOKUP(J300,клиенты!$A$1:$D$435,4,FALSE)</f>
        <v>Украина</v>
      </c>
    </row>
    <row r="301" spans="1:17" x14ac:dyDescent="0.3">
      <c r="A301">
        <v>300</v>
      </c>
      <c r="B301" s="20">
        <v>421</v>
      </c>
      <c r="C301" s="20" t="str">
        <f>VLOOKUP(B301,товар!$A$2:$C$433,2,FALSE)</f>
        <v>Чай</v>
      </c>
      <c r="D301" s="20" t="str">
        <f>VLOOKUP(B301,товар!$A$2:$C$433,3,FALSE)</f>
        <v>Greenfield</v>
      </c>
      <c r="E301">
        <v>145</v>
      </c>
      <c r="F301">
        <v>4</v>
      </c>
      <c r="G301">
        <v>580</v>
      </c>
      <c r="H301" s="26">
        <v>45323</v>
      </c>
      <c r="I301" t="s">
        <v>21</v>
      </c>
      <c r="J301" s="20">
        <v>120</v>
      </c>
      <c r="K301" s="20">
        <f t="shared" si="20"/>
        <v>271.18181818181819</v>
      </c>
      <c r="L301" s="21">
        <f t="shared" si="21"/>
        <v>-0.46530338585316799</v>
      </c>
      <c r="M301" s="20">
        <f t="shared" si="22"/>
        <v>291.45454545454544</v>
      </c>
      <c r="N301" s="21">
        <f t="shared" si="23"/>
        <v>-0.50249532127261376</v>
      </c>
      <c r="O301" s="26">
        <f>VLOOKUP(J301,клиенты!$A$1:$H$435,8,FALSE)</f>
        <v>44691</v>
      </c>
      <c r="P301">
        <f t="shared" si="24"/>
        <v>632</v>
      </c>
      <c r="Q301" t="str">
        <f>VLOOKUP(J301,клиенты!$A$1:$D$435,4,FALSE)</f>
        <v>Россия</v>
      </c>
    </row>
    <row r="302" spans="1:17" x14ac:dyDescent="0.3">
      <c r="A302">
        <v>301</v>
      </c>
      <c r="B302" s="20">
        <v>223</v>
      </c>
      <c r="C302" s="20" t="str">
        <f>VLOOKUP(B302,товар!$A$2:$C$433,2,FALSE)</f>
        <v>Чай</v>
      </c>
      <c r="D302" s="20" t="str">
        <f>VLOOKUP(B302,товар!$A$2:$C$433,3,FALSE)</f>
        <v>Greenfield</v>
      </c>
      <c r="E302">
        <v>467</v>
      </c>
      <c r="F302">
        <v>5</v>
      </c>
      <c r="G302">
        <v>2335</v>
      </c>
      <c r="H302" s="26">
        <v>45310</v>
      </c>
      <c r="I302" t="s">
        <v>12</v>
      </c>
      <c r="J302" s="20">
        <v>295</v>
      </c>
      <c r="K302" s="20">
        <f t="shared" si="20"/>
        <v>271.18181818181819</v>
      </c>
      <c r="L302" s="21">
        <f t="shared" si="21"/>
        <v>0.72209185383841756</v>
      </c>
      <c r="M302" s="20">
        <f t="shared" si="22"/>
        <v>291.45454545454544</v>
      </c>
      <c r="N302" s="21">
        <f t="shared" si="23"/>
        <v>0.60230817217716792</v>
      </c>
      <c r="O302" s="26">
        <f>VLOOKUP(J302,клиенты!$A$1:$H$435,8,FALSE)</f>
        <v>44588</v>
      </c>
      <c r="P302">
        <f t="shared" si="24"/>
        <v>722</v>
      </c>
      <c r="Q302" t="str">
        <f>VLOOKUP(J302,клиенты!$A$1:$D$435,4,FALSE)</f>
        <v>Казахстан</v>
      </c>
    </row>
    <row r="303" spans="1:17" x14ac:dyDescent="0.3">
      <c r="A303">
        <v>302</v>
      </c>
      <c r="B303" s="20">
        <v>483</v>
      </c>
      <c r="C303" s="20" t="str">
        <f>VLOOKUP(B303,товар!$A$2:$C$433,2,FALSE)</f>
        <v>Колбаса</v>
      </c>
      <c r="D303" s="20" t="str">
        <f>VLOOKUP(B303,товар!$A$2:$C$433,3,FALSE)</f>
        <v>Дымов</v>
      </c>
      <c r="E303">
        <v>124</v>
      </c>
      <c r="F303">
        <v>4</v>
      </c>
      <c r="G303">
        <v>496</v>
      </c>
      <c r="H303" s="26">
        <v>45299</v>
      </c>
      <c r="I303" t="s">
        <v>14</v>
      </c>
      <c r="J303" s="20">
        <v>381</v>
      </c>
      <c r="K303" s="20">
        <f t="shared" si="20"/>
        <v>286.92307692307691</v>
      </c>
      <c r="L303" s="21">
        <f t="shared" si="21"/>
        <v>-0.56782841823056296</v>
      </c>
      <c r="M303" s="20">
        <f t="shared" si="22"/>
        <v>312.66666666666669</v>
      </c>
      <c r="N303" s="21">
        <f t="shared" si="23"/>
        <v>-0.60341151385927505</v>
      </c>
      <c r="O303" s="26">
        <f>VLOOKUP(J303,клиенты!$A$1:$H$435,8,FALSE)</f>
        <v>44714</v>
      </c>
      <c r="P303">
        <f t="shared" si="24"/>
        <v>585</v>
      </c>
      <c r="Q303" t="str">
        <f>VLOOKUP(J303,клиенты!$A$1:$D$435,4,FALSE)</f>
        <v>Узбекистан</v>
      </c>
    </row>
    <row r="304" spans="1:17" x14ac:dyDescent="0.3">
      <c r="A304">
        <v>303</v>
      </c>
      <c r="B304" s="20">
        <v>414</v>
      </c>
      <c r="C304" s="20" t="str">
        <f>VLOOKUP(B304,товар!$A$2:$C$433,2,FALSE)</f>
        <v>Фрукты</v>
      </c>
      <c r="D304" s="20" t="str">
        <f>VLOOKUP(B304,товар!$A$2:$C$433,3,FALSE)</f>
        <v>Экзотик</v>
      </c>
      <c r="E304">
        <v>406</v>
      </c>
      <c r="F304">
        <v>3</v>
      </c>
      <c r="G304">
        <v>1218</v>
      </c>
      <c r="H304" s="26">
        <v>45246</v>
      </c>
      <c r="I304" t="s">
        <v>11</v>
      </c>
      <c r="J304" s="20">
        <v>287</v>
      </c>
      <c r="K304" s="20">
        <f t="shared" si="20"/>
        <v>274.16279069767444</v>
      </c>
      <c r="L304" s="21">
        <f t="shared" si="21"/>
        <v>0.48087199932140123</v>
      </c>
      <c r="M304" s="20">
        <f t="shared" si="22"/>
        <v>253.6875</v>
      </c>
      <c r="N304" s="21">
        <f t="shared" si="23"/>
        <v>0.60039418576003944</v>
      </c>
      <c r="O304" s="26">
        <f>VLOOKUP(J304,клиенты!$A$1:$H$435,8,FALSE)</f>
        <v>44608</v>
      </c>
      <c r="P304">
        <f t="shared" si="24"/>
        <v>638</v>
      </c>
      <c r="Q304" t="str">
        <f>VLOOKUP(J304,клиенты!$A$1:$D$435,4,FALSE)</f>
        <v>Казахстан</v>
      </c>
    </row>
    <row r="305" spans="1:17" x14ac:dyDescent="0.3">
      <c r="A305">
        <v>304</v>
      </c>
      <c r="B305" s="20">
        <v>389</v>
      </c>
      <c r="C305" s="20" t="str">
        <f>VLOOKUP(B305,товар!$A$2:$C$433,2,FALSE)</f>
        <v>Чай</v>
      </c>
      <c r="D305" s="20" t="str">
        <f>VLOOKUP(B305,товар!$A$2:$C$433,3,FALSE)</f>
        <v>Ахмад</v>
      </c>
      <c r="E305">
        <v>76</v>
      </c>
      <c r="F305">
        <v>4</v>
      </c>
      <c r="G305">
        <v>304</v>
      </c>
      <c r="H305" s="26">
        <v>45067</v>
      </c>
      <c r="I305" t="s">
        <v>18</v>
      </c>
      <c r="J305" s="20">
        <v>415</v>
      </c>
      <c r="K305" s="20">
        <f t="shared" si="20"/>
        <v>271.18181818181819</v>
      </c>
      <c r="L305" s="21">
        <f t="shared" si="21"/>
        <v>-0.71974522292993637</v>
      </c>
      <c r="M305" s="20">
        <f t="shared" si="22"/>
        <v>243.3</v>
      </c>
      <c r="N305" s="21">
        <f t="shared" si="23"/>
        <v>-0.6876284422523633</v>
      </c>
      <c r="O305" s="26">
        <f>VLOOKUP(J305,клиенты!$A$1:$H$435,8,FALSE)</f>
        <v>44661</v>
      </c>
      <c r="P305">
        <f t="shared" si="24"/>
        <v>406</v>
      </c>
      <c r="Q305" t="str">
        <f>VLOOKUP(J305,клиенты!$A$1:$D$435,4,FALSE)</f>
        <v>Украина</v>
      </c>
    </row>
    <row r="306" spans="1:17" x14ac:dyDescent="0.3">
      <c r="A306">
        <v>305</v>
      </c>
      <c r="B306" s="20">
        <v>367</v>
      </c>
      <c r="C306" s="20" t="str">
        <f>VLOOKUP(B306,товар!$A$2:$C$433,2,FALSE)</f>
        <v>Колбаса</v>
      </c>
      <c r="D306" s="20" t="str">
        <f>VLOOKUP(B306,товар!$A$2:$C$433,3,FALSE)</f>
        <v>Окраина</v>
      </c>
      <c r="E306">
        <v>79</v>
      </c>
      <c r="F306">
        <v>5</v>
      </c>
      <c r="G306">
        <v>395</v>
      </c>
      <c r="H306" s="26">
        <v>45107</v>
      </c>
      <c r="I306" t="s">
        <v>26</v>
      </c>
      <c r="J306" s="20">
        <v>292</v>
      </c>
      <c r="K306" s="20">
        <f t="shared" si="20"/>
        <v>286.92307692307691</v>
      </c>
      <c r="L306" s="21">
        <f t="shared" si="21"/>
        <v>-0.72466487935656843</v>
      </c>
      <c r="M306" s="20">
        <f t="shared" si="22"/>
        <v>273.58333333333331</v>
      </c>
      <c r="N306" s="21">
        <f t="shared" si="23"/>
        <v>-0.71123971976850442</v>
      </c>
      <c r="O306" s="26">
        <f>VLOOKUP(J306,клиенты!$A$1:$H$435,8,FALSE)</f>
        <v>44608</v>
      </c>
      <c r="P306">
        <f t="shared" si="24"/>
        <v>499</v>
      </c>
      <c r="Q306" t="str">
        <f>VLOOKUP(J306,клиенты!$A$1:$D$435,4,FALSE)</f>
        <v>Россия</v>
      </c>
    </row>
    <row r="307" spans="1:17" x14ac:dyDescent="0.3">
      <c r="A307">
        <v>306</v>
      </c>
      <c r="B307" s="20">
        <v>128</v>
      </c>
      <c r="C307" s="20" t="str">
        <f>VLOOKUP(B307,товар!$A$2:$C$433,2,FALSE)</f>
        <v>Мясо</v>
      </c>
      <c r="D307" s="20" t="str">
        <f>VLOOKUP(B307,товар!$A$2:$C$433,3,FALSE)</f>
        <v>Мираторг</v>
      </c>
      <c r="E307">
        <v>466</v>
      </c>
      <c r="F307">
        <v>1</v>
      </c>
      <c r="G307">
        <v>466</v>
      </c>
      <c r="H307" s="26">
        <v>44984</v>
      </c>
      <c r="I307" t="s">
        <v>27</v>
      </c>
      <c r="J307" s="20">
        <v>389</v>
      </c>
      <c r="K307" s="20">
        <f t="shared" si="20"/>
        <v>271.74545454545455</v>
      </c>
      <c r="L307" s="21">
        <f t="shared" si="21"/>
        <v>0.71484009099424584</v>
      </c>
      <c r="M307" s="20">
        <f t="shared" si="22"/>
        <v>316.58333333333331</v>
      </c>
      <c r="N307" s="21">
        <f t="shared" si="23"/>
        <v>0.47196630692287456</v>
      </c>
      <c r="O307" s="26">
        <f>VLOOKUP(J307,клиенты!$A$1:$H$435,8,FALSE)</f>
        <v>44876</v>
      </c>
      <c r="P307">
        <f t="shared" si="24"/>
        <v>108</v>
      </c>
      <c r="Q307" t="str">
        <f>VLOOKUP(J307,клиенты!$A$1:$D$435,4,FALSE)</f>
        <v>Россия</v>
      </c>
    </row>
    <row r="308" spans="1:17" x14ac:dyDescent="0.3">
      <c r="A308">
        <v>307</v>
      </c>
      <c r="B308" s="20">
        <v>368</v>
      </c>
      <c r="C308" s="20" t="str">
        <f>VLOOKUP(B308,товар!$A$2:$C$433,2,FALSE)</f>
        <v>Сыр</v>
      </c>
      <c r="D308" s="20" t="str">
        <f>VLOOKUP(B308,товар!$A$2:$C$433,3,FALSE)</f>
        <v>Сырная долина</v>
      </c>
      <c r="E308">
        <v>265</v>
      </c>
      <c r="F308">
        <v>5</v>
      </c>
      <c r="G308">
        <v>1325</v>
      </c>
      <c r="H308" s="26">
        <v>45192</v>
      </c>
      <c r="I308" t="s">
        <v>15</v>
      </c>
      <c r="J308" s="20">
        <v>106</v>
      </c>
      <c r="K308" s="20">
        <f t="shared" si="20"/>
        <v>262.63492063492066</v>
      </c>
      <c r="L308" s="21">
        <f t="shared" si="21"/>
        <v>9.0051976308471726E-3</v>
      </c>
      <c r="M308" s="20">
        <f t="shared" si="22"/>
        <v>271</v>
      </c>
      <c r="N308" s="21">
        <f t="shared" si="23"/>
        <v>-2.2140221402214055E-2</v>
      </c>
      <c r="O308" s="26">
        <f>VLOOKUP(J308,клиенты!$A$1:$H$435,8,FALSE)</f>
        <v>44858</v>
      </c>
      <c r="P308">
        <f t="shared" si="24"/>
        <v>334</v>
      </c>
      <c r="Q308" t="str">
        <f>VLOOKUP(J308,клиенты!$A$1:$D$435,4,FALSE)</f>
        <v>Украина</v>
      </c>
    </row>
    <row r="309" spans="1:17" x14ac:dyDescent="0.3">
      <c r="A309">
        <v>308</v>
      </c>
      <c r="B309" s="20">
        <v>74</v>
      </c>
      <c r="C309" s="20" t="str">
        <f>VLOOKUP(B309,товар!$A$2:$C$433,2,FALSE)</f>
        <v>Колбаса</v>
      </c>
      <c r="D309" s="20" t="str">
        <f>VLOOKUP(B309,товар!$A$2:$C$433,3,FALSE)</f>
        <v>Черкизово</v>
      </c>
      <c r="E309">
        <v>397</v>
      </c>
      <c r="F309">
        <v>2</v>
      </c>
      <c r="G309">
        <v>794</v>
      </c>
      <c r="H309" s="26">
        <v>45178</v>
      </c>
      <c r="I309" t="s">
        <v>19</v>
      </c>
      <c r="J309" s="20">
        <v>458</v>
      </c>
      <c r="K309" s="20">
        <f t="shared" si="20"/>
        <v>286.92307692307691</v>
      </c>
      <c r="L309" s="21">
        <f t="shared" si="21"/>
        <v>0.38364611260053638</v>
      </c>
      <c r="M309" s="20">
        <f t="shared" si="22"/>
        <v>320.25</v>
      </c>
      <c r="N309" s="21">
        <f t="shared" si="23"/>
        <v>0.23965651834504298</v>
      </c>
      <c r="O309" s="26">
        <f>VLOOKUP(J309,клиенты!$A$1:$H$435,8,FALSE)</f>
        <v>44694</v>
      </c>
      <c r="P309">
        <f t="shared" si="24"/>
        <v>484</v>
      </c>
      <c r="Q309" t="str">
        <f>VLOOKUP(J309,клиенты!$A$1:$D$435,4,FALSE)</f>
        <v>Казахстан</v>
      </c>
    </row>
    <row r="310" spans="1:17" x14ac:dyDescent="0.3">
      <c r="A310">
        <v>309</v>
      </c>
      <c r="B310" s="20">
        <v>276</v>
      </c>
      <c r="C310" s="20" t="str">
        <f>VLOOKUP(B310,товар!$A$2:$C$433,2,FALSE)</f>
        <v>Колбаса</v>
      </c>
      <c r="D310" s="20" t="str">
        <f>VLOOKUP(B310,товар!$A$2:$C$433,3,FALSE)</f>
        <v>Дымов</v>
      </c>
      <c r="E310">
        <v>359</v>
      </c>
      <c r="F310">
        <v>2</v>
      </c>
      <c r="G310">
        <v>718</v>
      </c>
      <c r="H310" s="26">
        <v>45147</v>
      </c>
      <c r="I310" t="s">
        <v>13</v>
      </c>
      <c r="J310" s="20">
        <v>203</v>
      </c>
      <c r="K310" s="20">
        <f t="shared" si="20"/>
        <v>286.92307692307691</v>
      </c>
      <c r="L310" s="21">
        <f t="shared" si="21"/>
        <v>0.25120643431635403</v>
      </c>
      <c r="M310" s="20">
        <f t="shared" si="22"/>
        <v>312.66666666666669</v>
      </c>
      <c r="N310" s="21">
        <f t="shared" si="23"/>
        <v>0.14818763326226003</v>
      </c>
      <c r="O310" s="26">
        <f>VLOOKUP(J310,клиенты!$A$1:$H$435,8,FALSE)</f>
        <v>44685</v>
      </c>
      <c r="P310">
        <f t="shared" si="24"/>
        <v>462</v>
      </c>
      <c r="Q310" t="str">
        <f>VLOOKUP(J310,клиенты!$A$1:$D$435,4,FALSE)</f>
        <v>Россия</v>
      </c>
    </row>
    <row r="311" spans="1:17" x14ac:dyDescent="0.3">
      <c r="A311">
        <v>310</v>
      </c>
      <c r="B311" s="20">
        <v>149</v>
      </c>
      <c r="C311" s="20" t="str">
        <f>VLOOKUP(B311,товар!$A$2:$C$433,2,FALSE)</f>
        <v>Конфеты</v>
      </c>
      <c r="D311" s="20" t="str">
        <f>VLOOKUP(B311,товар!$A$2:$C$433,3,FALSE)</f>
        <v>Бабаевский</v>
      </c>
      <c r="E311">
        <v>168</v>
      </c>
      <c r="F311">
        <v>4</v>
      </c>
      <c r="G311">
        <v>672</v>
      </c>
      <c r="H311" s="26">
        <v>44936</v>
      </c>
      <c r="I311" t="s">
        <v>9</v>
      </c>
      <c r="J311" s="20">
        <v>1</v>
      </c>
      <c r="K311" s="20">
        <f t="shared" si="20"/>
        <v>267.85483870967744</v>
      </c>
      <c r="L311" s="21">
        <f t="shared" si="21"/>
        <v>-0.37279460468477155</v>
      </c>
      <c r="M311" s="20">
        <f t="shared" si="22"/>
        <v>250.25925925925927</v>
      </c>
      <c r="N311" s="21">
        <f t="shared" si="23"/>
        <v>-0.3286961669379902</v>
      </c>
      <c r="O311" s="26">
        <f>VLOOKUP(J311,клиенты!$A$1:$H$435,8,FALSE)</f>
        <v>44585</v>
      </c>
      <c r="P311">
        <f t="shared" si="24"/>
        <v>351</v>
      </c>
      <c r="Q311" t="str">
        <f>VLOOKUP(J311,клиенты!$A$1:$D$435,4,FALSE)</f>
        <v>Россия</v>
      </c>
    </row>
    <row r="312" spans="1:17" x14ac:dyDescent="0.3">
      <c r="A312">
        <v>311</v>
      </c>
      <c r="B312" s="20">
        <v>229</v>
      </c>
      <c r="C312" s="20" t="str">
        <f>VLOOKUP(B312,товар!$A$2:$C$433,2,FALSE)</f>
        <v>Мясо</v>
      </c>
      <c r="D312" s="20" t="str">
        <f>VLOOKUP(B312,товар!$A$2:$C$433,3,FALSE)</f>
        <v>Сава</v>
      </c>
      <c r="E312">
        <v>156</v>
      </c>
      <c r="F312">
        <v>4</v>
      </c>
      <c r="G312">
        <v>624</v>
      </c>
      <c r="H312" s="26">
        <v>45168</v>
      </c>
      <c r="I312" t="s">
        <v>22</v>
      </c>
      <c r="J312" s="20">
        <v>204</v>
      </c>
      <c r="K312" s="20">
        <f t="shared" si="20"/>
        <v>271.74545454545455</v>
      </c>
      <c r="L312" s="21">
        <f t="shared" si="21"/>
        <v>-0.42593336009634686</v>
      </c>
      <c r="M312" s="20">
        <f t="shared" si="22"/>
        <v>212.8125</v>
      </c>
      <c r="N312" s="21">
        <f t="shared" si="23"/>
        <v>-0.2669603524229075</v>
      </c>
      <c r="O312" s="26">
        <f>VLOOKUP(J312,клиенты!$A$1:$H$435,8,FALSE)</f>
        <v>44867</v>
      </c>
      <c r="P312">
        <f t="shared" si="24"/>
        <v>301</v>
      </c>
      <c r="Q312" t="str">
        <f>VLOOKUP(J312,клиенты!$A$1:$D$435,4,FALSE)</f>
        <v>не определено</v>
      </c>
    </row>
    <row r="313" spans="1:17" x14ac:dyDescent="0.3">
      <c r="A313">
        <v>312</v>
      </c>
      <c r="B313" s="20">
        <v>28</v>
      </c>
      <c r="C313" s="20" t="str">
        <f>VLOOKUP(B313,товар!$A$2:$C$433,2,FALSE)</f>
        <v>Крупа</v>
      </c>
      <c r="D313" s="20" t="str">
        <f>VLOOKUP(B313,товар!$A$2:$C$433,3,FALSE)</f>
        <v>Националь</v>
      </c>
      <c r="E313">
        <v>78</v>
      </c>
      <c r="F313">
        <v>4</v>
      </c>
      <c r="G313">
        <v>312</v>
      </c>
      <c r="H313" s="26">
        <v>44955</v>
      </c>
      <c r="I313" t="s">
        <v>22</v>
      </c>
      <c r="J313" s="20">
        <v>490</v>
      </c>
      <c r="K313" s="20">
        <f t="shared" si="20"/>
        <v>255.11627906976744</v>
      </c>
      <c r="L313" s="21">
        <f t="shared" si="21"/>
        <v>-0.69425706472196902</v>
      </c>
      <c r="M313" s="20">
        <f t="shared" si="22"/>
        <v>274.28571428571428</v>
      </c>
      <c r="N313" s="21">
        <f t="shared" si="23"/>
        <v>-0.71562499999999996</v>
      </c>
      <c r="O313" s="26">
        <f>VLOOKUP(J313,клиенты!$A$1:$H$435,8,FALSE)</f>
        <v>44603</v>
      </c>
      <c r="P313">
        <f t="shared" si="24"/>
        <v>352</v>
      </c>
      <c r="Q313" t="str">
        <f>VLOOKUP(J313,клиенты!$A$1:$D$435,4,FALSE)</f>
        <v>Россия</v>
      </c>
    </row>
    <row r="314" spans="1:17" x14ac:dyDescent="0.3">
      <c r="A314">
        <v>313</v>
      </c>
      <c r="B314" s="20">
        <v>260</v>
      </c>
      <c r="C314" s="20" t="str">
        <f>VLOOKUP(B314,товар!$A$2:$C$433,2,FALSE)</f>
        <v>Соль</v>
      </c>
      <c r="D314" s="20" t="str">
        <f>VLOOKUP(B314,товар!$A$2:$C$433,3,FALSE)</f>
        <v>Экстра</v>
      </c>
      <c r="E314">
        <v>489</v>
      </c>
      <c r="F314">
        <v>3</v>
      </c>
      <c r="G314">
        <v>1467</v>
      </c>
      <c r="H314" s="26">
        <v>45297</v>
      </c>
      <c r="I314" t="s">
        <v>25</v>
      </c>
      <c r="J314" s="20">
        <v>98</v>
      </c>
      <c r="K314" s="20">
        <f t="shared" si="20"/>
        <v>264.8679245283019</v>
      </c>
      <c r="L314" s="21">
        <f t="shared" si="21"/>
        <v>0.84620316284370989</v>
      </c>
      <c r="M314" s="20">
        <f t="shared" si="22"/>
        <v>320.84615384615387</v>
      </c>
      <c r="N314" s="21">
        <f t="shared" si="23"/>
        <v>0.52409494126108847</v>
      </c>
      <c r="O314" s="26">
        <f>VLOOKUP(J314,клиенты!$A$1:$H$435,8,FALSE)</f>
        <v>44637</v>
      </c>
      <c r="P314">
        <f t="shared" si="24"/>
        <v>660</v>
      </c>
      <c r="Q314" t="str">
        <f>VLOOKUP(J314,клиенты!$A$1:$D$435,4,FALSE)</f>
        <v>Россия</v>
      </c>
    </row>
    <row r="315" spans="1:17" x14ac:dyDescent="0.3">
      <c r="A315">
        <v>314</v>
      </c>
      <c r="B315" s="20">
        <v>140</v>
      </c>
      <c r="C315" s="20" t="str">
        <f>VLOOKUP(B315,товар!$A$2:$C$433,2,FALSE)</f>
        <v>Рис</v>
      </c>
      <c r="D315" s="20" t="str">
        <f>VLOOKUP(B315,товар!$A$2:$C$433,3,FALSE)</f>
        <v>Белый Злат</v>
      </c>
      <c r="E315">
        <v>106</v>
      </c>
      <c r="F315">
        <v>3</v>
      </c>
      <c r="G315">
        <v>318</v>
      </c>
      <c r="H315" s="26">
        <v>44949</v>
      </c>
      <c r="I315" t="s">
        <v>11</v>
      </c>
      <c r="J315" s="20">
        <v>181</v>
      </c>
      <c r="K315" s="20">
        <f t="shared" si="20"/>
        <v>258.375</v>
      </c>
      <c r="L315" s="21">
        <f t="shared" si="21"/>
        <v>-0.58974358974358976</v>
      </c>
      <c r="M315" s="20">
        <f t="shared" si="22"/>
        <v>269.70588235294116</v>
      </c>
      <c r="N315" s="21">
        <f t="shared" si="23"/>
        <v>-0.60697928026172299</v>
      </c>
      <c r="O315" s="26">
        <f>VLOOKUP(J315,клиенты!$A$1:$H$435,8,FALSE)</f>
        <v>44568</v>
      </c>
      <c r="P315">
        <f t="shared" si="24"/>
        <v>381</v>
      </c>
      <c r="Q315" t="str">
        <f>VLOOKUP(J315,клиенты!$A$1:$D$435,4,FALSE)</f>
        <v>Украина</v>
      </c>
    </row>
    <row r="316" spans="1:17" x14ac:dyDescent="0.3">
      <c r="A316">
        <v>315</v>
      </c>
      <c r="B316" s="20">
        <v>270</v>
      </c>
      <c r="C316" s="20" t="str">
        <f>VLOOKUP(B316,товар!$A$2:$C$433,2,FALSE)</f>
        <v>Соль</v>
      </c>
      <c r="D316" s="20" t="str">
        <f>VLOOKUP(B316,товар!$A$2:$C$433,3,FALSE)</f>
        <v>Славянская</v>
      </c>
      <c r="E316">
        <v>204</v>
      </c>
      <c r="F316">
        <v>3</v>
      </c>
      <c r="G316">
        <v>612</v>
      </c>
      <c r="H316" s="26">
        <v>45009</v>
      </c>
      <c r="I316" t="s">
        <v>21</v>
      </c>
      <c r="J316" s="20">
        <v>226</v>
      </c>
      <c r="K316" s="20">
        <f t="shared" si="20"/>
        <v>264.8679245283019</v>
      </c>
      <c r="L316" s="21">
        <f t="shared" si="21"/>
        <v>-0.22980481550078358</v>
      </c>
      <c r="M316" s="20">
        <f t="shared" si="22"/>
        <v>236.91666666666666</v>
      </c>
      <c r="N316" s="21">
        <f t="shared" si="23"/>
        <v>-0.13893774182201901</v>
      </c>
      <c r="O316" s="26">
        <f>VLOOKUP(J316,клиенты!$A$1:$H$435,8,FALSE)</f>
        <v>44702</v>
      </c>
      <c r="P316">
        <f t="shared" si="24"/>
        <v>307</v>
      </c>
      <c r="Q316" t="str">
        <f>VLOOKUP(J316,клиенты!$A$1:$D$435,4,FALSE)</f>
        <v>Казахстан</v>
      </c>
    </row>
    <row r="317" spans="1:17" x14ac:dyDescent="0.3">
      <c r="A317">
        <v>316</v>
      </c>
      <c r="B317" s="20">
        <v>67</v>
      </c>
      <c r="C317" s="20" t="str">
        <f>VLOOKUP(B317,товар!$A$2:$C$433,2,FALSE)</f>
        <v>Йогурт</v>
      </c>
      <c r="D317" s="20" t="str">
        <f>VLOOKUP(B317,товар!$A$2:$C$433,3,FALSE)</f>
        <v>Чудо</v>
      </c>
      <c r="E317">
        <v>317</v>
      </c>
      <c r="F317">
        <v>4</v>
      </c>
      <c r="G317">
        <v>1268</v>
      </c>
      <c r="H317" s="26">
        <v>45222</v>
      </c>
      <c r="I317" t="s">
        <v>12</v>
      </c>
      <c r="J317" s="20">
        <v>322</v>
      </c>
      <c r="K317" s="20">
        <f t="shared" si="20"/>
        <v>263.25423728813558</v>
      </c>
      <c r="L317" s="21">
        <f t="shared" si="21"/>
        <v>0.20415915529229989</v>
      </c>
      <c r="M317" s="20">
        <f t="shared" si="22"/>
        <v>287.10000000000002</v>
      </c>
      <c r="N317" s="21">
        <f t="shared" si="23"/>
        <v>0.10414489724834541</v>
      </c>
      <c r="O317" s="26">
        <f>VLOOKUP(J317,клиенты!$A$1:$H$435,8,FALSE)</f>
        <v>44886</v>
      </c>
      <c r="P317">
        <f t="shared" si="24"/>
        <v>336</v>
      </c>
      <c r="Q317" t="str">
        <f>VLOOKUP(J317,клиенты!$A$1:$D$435,4,FALSE)</f>
        <v>Украина</v>
      </c>
    </row>
    <row r="318" spans="1:17" x14ac:dyDescent="0.3">
      <c r="A318">
        <v>317</v>
      </c>
      <c r="B318" s="20">
        <v>448</v>
      </c>
      <c r="C318" s="20" t="str">
        <f>VLOOKUP(B318,товар!$A$2:$C$433,2,FALSE)</f>
        <v>Йогурт</v>
      </c>
      <c r="D318" s="20" t="str">
        <f>VLOOKUP(B318,товар!$A$2:$C$433,3,FALSE)</f>
        <v>Ростагроэкспорт</v>
      </c>
      <c r="E318">
        <v>442</v>
      </c>
      <c r="F318">
        <v>1</v>
      </c>
      <c r="G318">
        <v>442</v>
      </c>
      <c r="H318" s="26">
        <v>45040</v>
      </c>
      <c r="I318" t="s">
        <v>23</v>
      </c>
      <c r="J318" s="20">
        <v>296</v>
      </c>
      <c r="K318" s="20">
        <f t="shared" si="20"/>
        <v>263.25423728813558</v>
      </c>
      <c r="L318" s="21">
        <f t="shared" si="21"/>
        <v>0.67898532062838024</v>
      </c>
      <c r="M318" s="20">
        <f t="shared" si="22"/>
        <v>257.78260869565219</v>
      </c>
      <c r="N318" s="21">
        <f t="shared" si="23"/>
        <v>0.7146230392983639</v>
      </c>
      <c r="O318" s="26">
        <f>VLOOKUP(J318,клиенты!$A$1:$H$435,8,FALSE)</f>
        <v>44758</v>
      </c>
      <c r="P318">
        <f t="shared" si="24"/>
        <v>282</v>
      </c>
      <c r="Q318" t="str">
        <f>VLOOKUP(J318,клиенты!$A$1:$D$435,4,FALSE)</f>
        <v>Узбекистан</v>
      </c>
    </row>
    <row r="319" spans="1:17" x14ac:dyDescent="0.3">
      <c r="A319">
        <v>318</v>
      </c>
      <c r="B319" s="20">
        <v>331</v>
      </c>
      <c r="C319" s="20" t="str">
        <f>VLOOKUP(B319,товар!$A$2:$C$433,2,FALSE)</f>
        <v>Соль</v>
      </c>
      <c r="D319" s="20" t="str">
        <f>VLOOKUP(B319,товар!$A$2:$C$433,3,FALSE)</f>
        <v>Салта</v>
      </c>
      <c r="E319">
        <v>88</v>
      </c>
      <c r="F319">
        <v>3</v>
      </c>
      <c r="G319">
        <v>264</v>
      </c>
      <c r="H319" s="26">
        <v>45211</v>
      </c>
      <c r="I319" t="s">
        <v>8</v>
      </c>
      <c r="J319" s="20">
        <v>458</v>
      </c>
      <c r="K319" s="20">
        <f t="shared" si="20"/>
        <v>264.8679245283019</v>
      </c>
      <c r="L319" s="21">
        <f t="shared" si="21"/>
        <v>-0.66775894001994596</v>
      </c>
      <c r="M319" s="20">
        <f t="shared" si="22"/>
        <v>273.7</v>
      </c>
      <c r="N319" s="21">
        <f t="shared" si="23"/>
        <v>-0.67848008768724877</v>
      </c>
      <c r="O319" s="26">
        <f>VLOOKUP(J319,клиенты!$A$1:$H$435,8,FALSE)</f>
        <v>44694</v>
      </c>
      <c r="P319">
        <f t="shared" si="24"/>
        <v>517</v>
      </c>
      <c r="Q319" t="str">
        <f>VLOOKUP(J319,клиенты!$A$1:$D$435,4,FALSE)</f>
        <v>Казахстан</v>
      </c>
    </row>
    <row r="320" spans="1:17" x14ac:dyDescent="0.3">
      <c r="A320">
        <v>319</v>
      </c>
      <c r="B320" s="20">
        <v>325</v>
      </c>
      <c r="C320" s="20" t="str">
        <f>VLOOKUP(B320,товар!$A$2:$C$433,2,FALSE)</f>
        <v>Сок</v>
      </c>
      <c r="D320" s="20" t="str">
        <f>VLOOKUP(B320,товар!$A$2:$C$433,3,FALSE)</f>
        <v>Добрый</v>
      </c>
      <c r="E320">
        <v>99</v>
      </c>
      <c r="F320">
        <v>2</v>
      </c>
      <c r="G320">
        <v>198</v>
      </c>
      <c r="H320" s="26">
        <v>45184</v>
      </c>
      <c r="I320" t="s">
        <v>16</v>
      </c>
      <c r="J320" s="20">
        <v>11</v>
      </c>
      <c r="K320" s="20">
        <f t="shared" si="20"/>
        <v>268.60344827586209</v>
      </c>
      <c r="L320" s="21">
        <f t="shared" si="21"/>
        <v>-0.63142692085499719</v>
      </c>
      <c r="M320" s="20">
        <f t="shared" si="22"/>
        <v>242.81818181818181</v>
      </c>
      <c r="N320" s="21">
        <f t="shared" si="23"/>
        <v>-0.59228753275926627</v>
      </c>
      <c r="O320" s="26">
        <f>VLOOKUP(J320,клиенты!$A$1:$H$435,8,FALSE)</f>
        <v>44690</v>
      </c>
      <c r="P320">
        <f t="shared" si="24"/>
        <v>494</v>
      </c>
      <c r="Q320" t="str">
        <f>VLOOKUP(J320,клиенты!$A$1:$D$435,4,FALSE)</f>
        <v>Таджикистан</v>
      </c>
    </row>
    <row r="321" spans="1:17" x14ac:dyDescent="0.3">
      <c r="A321">
        <v>320</v>
      </c>
      <c r="B321" s="20">
        <v>346</v>
      </c>
      <c r="C321" s="20" t="str">
        <f>VLOOKUP(B321,товар!$A$2:$C$433,2,FALSE)</f>
        <v>Чай</v>
      </c>
      <c r="D321" s="20" t="str">
        <f>VLOOKUP(B321,товар!$A$2:$C$433,3,FALSE)</f>
        <v>Greenfield</v>
      </c>
      <c r="E321">
        <v>178</v>
      </c>
      <c r="F321">
        <v>5</v>
      </c>
      <c r="G321">
        <v>890</v>
      </c>
      <c r="H321" s="26">
        <v>45297</v>
      </c>
      <c r="I321" t="s">
        <v>22</v>
      </c>
      <c r="J321" s="20">
        <v>75</v>
      </c>
      <c r="K321" s="20">
        <f t="shared" si="20"/>
        <v>271.18181818181819</v>
      </c>
      <c r="L321" s="21">
        <f t="shared" si="21"/>
        <v>-0.34361381159906135</v>
      </c>
      <c r="M321" s="20">
        <f t="shared" si="22"/>
        <v>291.45454545454544</v>
      </c>
      <c r="N321" s="21">
        <f t="shared" si="23"/>
        <v>-0.38927011852776039</v>
      </c>
      <c r="O321" s="26">
        <f>VLOOKUP(J321,клиенты!$A$1:$H$435,8,FALSE)</f>
        <v>44796</v>
      </c>
      <c r="P321">
        <f t="shared" si="24"/>
        <v>501</v>
      </c>
      <c r="Q321" t="str">
        <f>VLOOKUP(J321,клиенты!$A$1:$D$435,4,FALSE)</f>
        <v>Украина</v>
      </c>
    </row>
    <row r="322" spans="1:17" x14ac:dyDescent="0.3">
      <c r="A322">
        <v>321</v>
      </c>
      <c r="B322" s="20">
        <v>397</v>
      </c>
      <c r="C322" s="20" t="str">
        <f>VLOOKUP(B322,товар!$A$2:$C$433,2,FALSE)</f>
        <v>Йогурт</v>
      </c>
      <c r="D322" s="20" t="str">
        <f>VLOOKUP(B322,товар!$A$2:$C$433,3,FALSE)</f>
        <v>Ростагроэкспорт</v>
      </c>
      <c r="E322">
        <v>299</v>
      </c>
      <c r="F322">
        <v>3</v>
      </c>
      <c r="G322">
        <v>897</v>
      </c>
      <c r="H322" s="26">
        <v>45064</v>
      </c>
      <c r="I322" t="s">
        <v>15</v>
      </c>
      <c r="J322" s="20">
        <v>29</v>
      </c>
      <c r="K322" s="20">
        <f t="shared" ref="K322:K385" si="25">AVERAGEIF($C$2:$C$1001,C322,$E$2:$E$1001)</f>
        <v>263.25423728813558</v>
      </c>
      <c r="L322" s="21">
        <f t="shared" ref="L322:L385" si="26">(E322/K322)-1</f>
        <v>0.13578418748390431</v>
      </c>
      <c r="M322" s="20">
        <f t="shared" ref="M322:M385" si="27">AVERAGEIFS($E$2:$E$1001,$C$2:$C$1001,C322,$D$2:$D$1001,D322)</f>
        <v>257.78260869565219</v>
      </c>
      <c r="N322" s="21">
        <f t="shared" ref="N322:N385" si="28">E322/M322-1</f>
        <v>0.15989205599595202</v>
      </c>
      <c r="O322" s="26">
        <f>VLOOKUP(J322,клиенты!$A$1:$H$435,8,FALSE)</f>
        <v>44704</v>
      </c>
      <c r="P322">
        <f t="shared" ref="P322:P385" si="29">H322-O322</f>
        <v>360</v>
      </c>
      <c r="Q322" t="str">
        <f>VLOOKUP(J322,клиенты!$A$1:$D$435,4,FALSE)</f>
        <v>Казахстан</v>
      </c>
    </row>
    <row r="323" spans="1:17" x14ac:dyDescent="0.3">
      <c r="A323">
        <v>322</v>
      </c>
      <c r="B323" s="20">
        <v>115</v>
      </c>
      <c r="C323" s="20" t="str">
        <f>VLOOKUP(B323,товар!$A$2:$C$433,2,FALSE)</f>
        <v>Сыр</v>
      </c>
      <c r="D323" s="20" t="str">
        <f>VLOOKUP(B323,товар!$A$2:$C$433,3,FALSE)</f>
        <v>President</v>
      </c>
      <c r="E323">
        <v>479</v>
      </c>
      <c r="F323">
        <v>1</v>
      </c>
      <c r="G323">
        <v>479</v>
      </c>
      <c r="H323" s="26">
        <v>45283</v>
      </c>
      <c r="I323" t="s">
        <v>20</v>
      </c>
      <c r="J323" s="20">
        <v>297</v>
      </c>
      <c r="K323" s="20">
        <f t="shared" si="25"/>
        <v>262.63492063492066</v>
      </c>
      <c r="L323" s="21">
        <f t="shared" si="26"/>
        <v>0.82382448930255037</v>
      </c>
      <c r="M323" s="20">
        <f t="shared" si="27"/>
        <v>238.72222222222223</v>
      </c>
      <c r="N323" s="21">
        <f t="shared" si="28"/>
        <v>1.0065161740749358</v>
      </c>
      <c r="O323" s="26">
        <f>VLOOKUP(J323,клиенты!$A$1:$H$435,8,FALSE)</f>
        <v>44666</v>
      </c>
      <c r="P323">
        <f t="shared" si="29"/>
        <v>617</v>
      </c>
      <c r="Q323" t="str">
        <f>VLOOKUP(J323,клиенты!$A$1:$D$435,4,FALSE)</f>
        <v>Украина</v>
      </c>
    </row>
    <row r="324" spans="1:17" x14ac:dyDescent="0.3">
      <c r="A324">
        <v>323</v>
      </c>
      <c r="B324" s="20">
        <v>360</v>
      </c>
      <c r="C324" s="20" t="str">
        <f>VLOOKUP(B324,товар!$A$2:$C$433,2,FALSE)</f>
        <v>Соль</v>
      </c>
      <c r="D324" s="20" t="str">
        <f>VLOOKUP(B324,товар!$A$2:$C$433,3,FALSE)</f>
        <v>Славянская</v>
      </c>
      <c r="E324">
        <v>463</v>
      </c>
      <c r="F324">
        <v>3</v>
      </c>
      <c r="G324">
        <v>1389</v>
      </c>
      <c r="H324" s="26">
        <v>45258</v>
      </c>
      <c r="I324" t="s">
        <v>27</v>
      </c>
      <c r="J324" s="20">
        <v>497</v>
      </c>
      <c r="K324" s="20">
        <f t="shared" si="25"/>
        <v>264.8679245283019</v>
      </c>
      <c r="L324" s="21">
        <f t="shared" si="26"/>
        <v>0.74804103148596668</v>
      </c>
      <c r="M324" s="20">
        <f t="shared" si="27"/>
        <v>236.91666666666666</v>
      </c>
      <c r="N324" s="21">
        <f t="shared" si="28"/>
        <v>0.95427365459022173</v>
      </c>
      <c r="O324" s="26">
        <f>VLOOKUP(J324,клиенты!$A$1:$H$435,8,FALSE)</f>
        <v>44826</v>
      </c>
      <c r="P324">
        <f t="shared" si="29"/>
        <v>432</v>
      </c>
      <c r="Q324" t="str">
        <f>VLOOKUP(J324,клиенты!$A$1:$D$435,4,FALSE)</f>
        <v>Узбекистан</v>
      </c>
    </row>
    <row r="325" spans="1:17" x14ac:dyDescent="0.3">
      <c r="A325">
        <v>324</v>
      </c>
      <c r="B325" s="20">
        <v>230</v>
      </c>
      <c r="C325" s="20" t="str">
        <f>VLOOKUP(B325,товар!$A$2:$C$433,2,FALSE)</f>
        <v>Сок</v>
      </c>
      <c r="D325" s="20" t="str">
        <f>VLOOKUP(B325,товар!$A$2:$C$433,3,FALSE)</f>
        <v>Фруктовый сад</v>
      </c>
      <c r="E325">
        <v>431</v>
      </c>
      <c r="F325">
        <v>3</v>
      </c>
      <c r="G325">
        <v>1293</v>
      </c>
      <c r="H325" s="26">
        <v>45282</v>
      </c>
      <c r="I325" t="s">
        <v>26</v>
      </c>
      <c r="J325" s="20">
        <v>191</v>
      </c>
      <c r="K325" s="20">
        <f t="shared" si="25"/>
        <v>268.60344827586209</v>
      </c>
      <c r="L325" s="21">
        <f t="shared" si="26"/>
        <v>0.60459593041915394</v>
      </c>
      <c r="M325" s="20">
        <f t="shared" si="27"/>
        <v>281.96875</v>
      </c>
      <c r="N325" s="21">
        <f t="shared" si="28"/>
        <v>0.52853818020613996</v>
      </c>
      <c r="O325" s="26">
        <f>VLOOKUP(J325,клиенты!$A$1:$H$435,8,FALSE)</f>
        <v>44866</v>
      </c>
      <c r="P325">
        <f t="shared" si="29"/>
        <v>416</v>
      </c>
      <c r="Q325" t="str">
        <f>VLOOKUP(J325,клиенты!$A$1:$D$435,4,FALSE)</f>
        <v>Украина</v>
      </c>
    </row>
    <row r="326" spans="1:17" x14ac:dyDescent="0.3">
      <c r="A326">
        <v>325</v>
      </c>
      <c r="B326" s="20">
        <v>229</v>
      </c>
      <c r="C326" s="20" t="str">
        <f>VLOOKUP(B326,товар!$A$2:$C$433,2,FALSE)</f>
        <v>Мясо</v>
      </c>
      <c r="D326" s="20" t="str">
        <f>VLOOKUP(B326,товар!$A$2:$C$433,3,FALSE)</f>
        <v>Сава</v>
      </c>
      <c r="E326">
        <v>173</v>
      </c>
      <c r="F326">
        <v>4</v>
      </c>
      <c r="G326">
        <v>692</v>
      </c>
      <c r="H326" s="26">
        <v>45038</v>
      </c>
      <c r="I326" t="s">
        <v>24</v>
      </c>
      <c r="J326" s="20">
        <v>327</v>
      </c>
      <c r="K326" s="20">
        <f t="shared" si="25"/>
        <v>271.74545454545455</v>
      </c>
      <c r="L326" s="21">
        <f t="shared" si="26"/>
        <v>-0.36337481600428212</v>
      </c>
      <c r="M326" s="20">
        <f t="shared" si="27"/>
        <v>212.8125</v>
      </c>
      <c r="N326" s="21">
        <f t="shared" si="28"/>
        <v>-0.18707782672540385</v>
      </c>
      <c r="O326" s="26">
        <f>VLOOKUP(J326,клиенты!$A$1:$H$435,8,FALSE)</f>
        <v>44565</v>
      </c>
      <c r="P326">
        <f t="shared" si="29"/>
        <v>473</v>
      </c>
      <c r="Q326" t="str">
        <f>VLOOKUP(J326,клиенты!$A$1:$D$435,4,FALSE)</f>
        <v>Таджикистан</v>
      </c>
    </row>
    <row r="327" spans="1:17" x14ac:dyDescent="0.3">
      <c r="A327">
        <v>326</v>
      </c>
      <c r="B327" s="20">
        <v>486</v>
      </c>
      <c r="C327" s="20" t="str">
        <f>VLOOKUP(B327,товар!$A$2:$C$433,2,FALSE)</f>
        <v>Соль</v>
      </c>
      <c r="D327" s="20" t="str">
        <f>VLOOKUP(B327,товар!$A$2:$C$433,3,FALSE)</f>
        <v>Илецкая</v>
      </c>
      <c r="E327">
        <v>213</v>
      </c>
      <c r="F327">
        <v>1</v>
      </c>
      <c r="G327">
        <v>213</v>
      </c>
      <c r="H327" s="26">
        <v>45279</v>
      </c>
      <c r="I327" t="s">
        <v>26</v>
      </c>
      <c r="J327" s="20">
        <v>58</v>
      </c>
      <c r="K327" s="20">
        <f t="shared" si="25"/>
        <v>264.8679245283019</v>
      </c>
      <c r="L327" s="21">
        <f t="shared" si="26"/>
        <v>-0.19582561618464167</v>
      </c>
      <c r="M327" s="20">
        <f t="shared" si="27"/>
        <v>238.16666666666666</v>
      </c>
      <c r="N327" s="21">
        <f t="shared" si="28"/>
        <v>-0.10566829951014689</v>
      </c>
      <c r="O327" s="26">
        <f>VLOOKUP(J327,клиенты!$A$1:$H$435,8,FALSE)</f>
        <v>44628</v>
      </c>
      <c r="P327">
        <f t="shared" si="29"/>
        <v>651</v>
      </c>
      <c r="Q327" t="str">
        <f>VLOOKUP(J327,клиенты!$A$1:$D$435,4,FALSE)</f>
        <v>Беларусь</v>
      </c>
    </row>
    <row r="328" spans="1:17" x14ac:dyDescent="0.3">
      <c r="A328">
        <v>327</v>
      </c>
      <c r="B328" s="20">
        <v>353</v>
      </c>
      <c r="C328" s="20" t="str">
        <f>VLOOKUP(B328,товар!$A$2:$C$433,2,FALSE)</f>
        <v>Макароны</v>
      </c>
      <c r="D328" s="20" t="str">
        <f>VLOOKUP(B328,товар!$A$2:$C$433,3,FALSE)</f>
        <v>Паста Зара</v>
      </c>
      <c r="E328">
        <v>115</v>
      </c>
      <c r="F328">
        <v>2</v>
      </c>
      <c r="G328">
        <v>230</v>
      </c>
      <c r="H328" s="26">
        <v>45087</v>
      </c>
      <c r="I328" t="s">
        <v>21</v>
      </c>
      <c r="J328" s="20">
        <v>446</v>
      </c>
      <c r="K328" s="20">
        <f t="shared" si="25"/>
        <v>265.47674418604652</v>
      </c>
      <c r="L328" s="21">
        <f t="shared" si="26"/>
        <v>-0.56681704699750335</v>
      </c>
      <c r="M328" s="20">
        <f t="shared" si="27"/>
        <v>276.67567567567568</v>
      </c>
      <c r="N328" s="21">
        <f t="shared" si="28"/>
        <v>-0.5843508840480609</v>
      </c>
      <c r="O328" s="26">
        <f>VLOOKUP(J328,клиенты!$A$1:$H$435,8,FALSE)</f>
        <v>44671</v>
      </c>
      <c r="P328">
        <f t="shared" si="29"/>
        <v>416</v>
      </c>
      <c r="Q328" t="str">
        <f>VLOOKUP(J328,клиенты!$A$1:$D$435,4,FALSE)</f>
        <v>Таджикистан</v>
      </c>
    </row>
    <row r="329" spans="1:17" x14ac:dyDescent="0.3">
      <c r="A329">
        <v>328</v>
      </c>
      <c r="B329" s="20">
        <v>65</v>
      </c>
      <c r="C329" s="20" t="str">
        <f>VLOOKUP(B329,товар!$A$2:$C$433,2,FALSE)</f>
        <v>Хлеб</v>
      </c>
      <c r="D329" s="20" t="str">
        <f>VLOOKUP(B329,товар!$A$2:$C$433,3,FALSE)</f>
        <v>Хлебный Дом</v>
      </c>
      <c r="E329">
        <v>455</v>
      </c>
      <c r="F329">
        <v>5</v>
      </c>
      <c r="G329">
        <v>2275</v>
      </c>
      <c r="H329" s="26">
        <v>45370</v>
      </c>
      <c r="I329" t="s">
        <v>17</v>
      </c>
      <c r="J329" s="20">
        <v>117</v>
      </c>
      <c r="K329" s="20">
        <f t="shared" si="25"/>
        <v>300.31818181818181</v>
      </c>
      <c r="L329" s="21">
        <f t="shared" si="26"/>
        <v>0.51505978507643402</v>
      </c>
      <c r="M329" s="20">
        <f t="shared" si="27"/>
        <v>281.73333333333335</v>
      </c>
      <c r="N329" s="21">
        <f t="shared" si="28"/>
        <v>0.61500236630383331</v>
      </c>
      <c r="O329" s="26">
        <f>VLOOKUP(J329,клиенты!$A$1:$H$435,8,FALSE)</f>
        <v>44706</v>
      </c>
      <c r="P329">
        <f t="shared" si="29"/>
        <v>664</v>
      </c>
      <c r="Q329" t="str">
        <f>VLOOKUP(J329,клиенты!$A$1:$D$435,4,FALSE)</f>
        <v>Украина</v>
      </c>
    </row>
    <row r="330" spans="1:17" x14ac:dyDescent="0.3">
      <c r="A330">
        <v>329</v>
      </c>
      <c r="B330" s="20">
        <v>490</v>
      </c>
      <c r="C330" s="20" t="str">
        <f>VLOOKUP(B330,товар!$A$2:$C$433,2,FALSE)</f>
        <v>Сыр</v>
      </c>
      <c r="D330" s="20" t="str">
        <f>VLOOKUP(B330,товар!$A$2:$C$433,3,FALSE)</f>
        <v>Сырная долина</v>
      </c>
      <c r="E330">
        <v>176</v>
      </c>
      <c r="F330">
        <v>3</v>
      </c>
      <c r="G330">
        <v>528</v>
      </c>
      <c r="H330" s="26">
        <v>45183</v>
      </c>
      <c r="I330" t="s">
        <v>23</v>
      </c>
      <c r="J330" s="20">
        <v>32</v>
      </c>
      <c r="K330" s="20">
        <f t="shared" si="25"/>
        <v>262.63492063492066</v>
      </c>
      <c r="L330" s="21">
        <f t="shared" si="26"/>
        <v>-0.3298682461017769</v>
      </c>
      <c r="M330" s="20">
        <f t="shared" si="27"/>
        <v>271</v>
      </c>
      <c r="N330" s="21">
        <f t="shared" si="28"/>
        <v>-0.35055350553505538</v>
      </c>
      <c r="O330" s="26">
        <f>VLOOKUP(J330,клиенты!$A$1:$H$435,8,FALSE)</f>
        <v>44922</v>
      </c>
      <c r="P330">
        <f t="shared" si="29"/>
        <v>261</v>
      </c>
      <c r="Q330" t="str">
        <f>VLOOKUP(J330,клиенты!$A$1:$D$435,4,FALSE)</f>
        <v>Узбекистан</v>
      </c>
    </row>
    <row r="331" spans="1:17" x14ac:dyDescent="0.3">
      <c r="A331">
        <v>330</v>
      </c>
      <c r="B331" s="20">
        <v>188</v>
      </c>
      <c r="C331" s="20" t="str">
        <f>VLOOKUP(B331,товар!$A$2:$C$433,2,FALSE)</f>
        <v>Молоко</v>
      </c>
      <c r="D331" s="20" t="str">
        <f>VLOOKUP(B331,товар!$A$2:$C$433,3,FALSE)</f>
        <v>Вимм-Билль-Данн</v>
      </c>
      <c r="E331">
        <v>154</v>
      </c>
      <c r="F331">
        <v>4</v>
      </c>
      <c r="G331">
        <v>616</v>
      </c>
      <c r="H331" s="26">
        <v>45243</v>
      </c>
      <c r="I331" t="s">
        <v>26</v>
      </c>
      <c r="J331" s="20">
        <v>187</v>
      </c>
      <c r="K331" s="20">
        <f t="shared" si="25"/>
        <v>294.95238095238096</v>
      </c>
      <c r="L331" s="21">
        <f t="shared" si="26"/>
        <v>-0.47788182111721023</v>
      </c>
      <c r="M331" s="20">
        <f t="shared" si="27"/>
        <v>193.5</v>
      </c>
      <c r="N331" s="21">
        <f t="shared" si="28"/>
        <v>-0.20413436692506459</v>
      </c>
      <c r="O331" s="26">
        <f>VLOOKUP(J331,клиенты!$A$1:$H$435,8,FALSE)</f>
        <v>44848</v>
      </c>
      <c r="P331">
        <f t="shared" si="29"/>
        <v>395</v>
      </c>
      <c r="Q331" t="str">
        <f>VLOOKUP(J331,клиенты!$A$1:$D$435,4,FALSE)</f>
        <v>Россия</v>
      </c>
    </row>
    <row r="332" spans="1:17" x14ac:dyDescent="0.3">
      <c r="A332">
        <v>331</v>
      </c>
      <c r="B332" s="20">
        <v>17</v>
      </c>
      <c r="C332" s="20" t="str">
        <f>VLOOKUP(B332,товар!$A$2:$C$433,2,FALSE)</f>
        <v>Кофе</v>
      </c>
      <c r="D332" s="20" t="str">
        <f>VLOOKUP(B332,товар!$A$2:$C$433,3,FALSE)</f>
        <v>Jacobs</v>
      </c>
      <c r="E332">
        <v>212</v>
      </c>
      <c r="F332">
        <v>3</v>
      </c>
      <c r="G332">
        <v>636</v>
      </c>
      <c r="H332" s="26">
        <v>45366</v>
      </c>
      <c r="I332" t="s">
        <v>24</v>
      </c>
      <c r="J332" s="20">
        <v>111</v>
      </c>
      <c r="K332" s="20">
        <f t="shared" si="25"/>
        <v>249.02380952380952</v>
      </c>
      <c r="L332" s="21">
        <f t="shared" si="26"/>
        <v>-0.14867578162348216</v>
      </c>
      <c r="M332" s="20">
        <f t="shared" si="27"/>
        <v>276.21052631578948</v>
      </c>
      <c r="N332" s="21">
        <f t="shared" si="28"/>
        <v>-0.23246951219512202</v>
      </c>
      <c r="O332" s="26">
        <f>VLOOKUP(J332,клиенты!$A$1:$H$435,8,FALSE)</f>
        <v>44804</v>
      </c>
      <c r="P332">
        <f t="shared" si="29"/>
        <v>562</v>
      </c>
      <c r="Q332" t="str">
        <f>VLOOKUP(J332,клиенты!$A$1:$D$435,4,FALSE)</f>
        <v>Узбекистан</v>
      </c>
    </row>
    <row r="333" spans="1:17" x14ac:dyDescent="0.3">
      <c r="A333">
        <v>332</v>
      </c>
      <c r="B333" s="20">
        <v>405</v>
      </c>
      <c r="C333" s="20" t="str">
        <f>VLOOKUP(B333,товар!$A$2:$C$433,2,FALSE)</f>
        <v>Хлеб</v>
      </c>
      <c r="D333" s="20" t="str">
        <f>VLOOKUP(B333,товар!$A$2:$C$433,3,FALSE)</f>
        <v>Каравай</v>
      </c>
      <c r="E333">
        <v>389</v>
      </c>
      <c r="F333">
        <v>5</v>
      </c>
      <c r="G333">
        <v>1945</v>
      </c>
      <c r="H333" s="26">
        <v>45009</v>
      </c>
      <c r="I333" t="s">
        <v>14</v>
      </c>
      <c r="J333" s="20">
        <v>231</v>
      </c>
      <c r="K333" s="20">
        <f t="shared" si="25"/>
        <v>300.31818181818181</v>
      </c>
      <c r="L333" s="21">
        <f t="shared" si="26"/>
        <v>0.29529287119721515</v>
      </c>
      <c r="M333" s="20">
        <f t="shared" si="27"/>
        <v>331.16666666666669</v>
      </c>
      <c r="N333" s="21">
        <f t="shared" si="28"/>
        <v>0.17463512833417205</v>
      </c>
      <c r="O333" s="26">
        <f>VLOOKUP(J333,клиенты!$A$1:$H$435,8,FALSE)</f>
        <v>44752</v>
      </c>
      <c r="P333">
        <f t="shared" si="29"/>
        <v>257</v>
      </c>
      <c r="Q333" t="str">
        <f>VLOOKUP(J333,клиенты!$A$1:$D$435,4,FALSE)</f>
        <v>Россия</v>
      </c>
    </row>
    <row r="334" spans="1:17" x14ac:dyDescent="0.3">
      <c r="A334">
        <v>333</v>
      </c>
      <c r="B334" s="20">
        <v>23</v>
      </c>
      <c r="C334" s="20" t="str">
        <f>VLOOKUP(B334,товар!$A$2:$C$433,2,FALSE)</f>
        <v>Рыба</v>
      </c>
      <c r="D334" s="20" t="str">
        <f>VLOOKUP(B334,товар!$A$2:$C$433,3,FALSE)</f>
        <v>Санта Бремор</v>
      </c>
      <c r="E334">
        <v>476</v>
      </c>
      <c r="F334">
        <v>3</v>
      </c>
      <c r="G334">
        <v>1428</v>
      </c>
      <c r="H334" s="26">
        <v>45102</v>
      </c>
      <c r="I334" t="s">
        <v>10</v>
      </c>
      <c r="J334" s="20">
        <v>283</v>
      </c>
      <c r="K334" s="20">
        <f t="shared" si="25"/>
        <v>258.5128205128205</v>
      </c>
      <c r="L334" s="21">
        <f t="shared" si="26"/>
        <v>0.8413013291013689</v>
      </c>
      <c r="M334" s="20">
        <f t="shared" si="27"/>
        <v>216.4</v>
      </c>
      <c r="N334" s="21">
        <f t="shared" si="28"/>
        <v>1.1996303142329019</v>
      </c>
      <c r="O334" s="26">
        <f>VLOOKUP(J334,клиенты!$A$1:$H$435,8,FALSE)</f>
        <v>44889</v>
      </c>
      <c r="P334">
        <f t="shared" si="29"/>
        <v>213</v>
      </c>
      <c r="Q334" t="str">
        <f>VLOOKUP(J334,клиенты!$A$1:$D$435,4,FALSE)</f>
        <v>Таджикистан</v>
      </c>
    </row>
    <row r="335" spans="1:17" x14ac:dyDescent="0.3">
      <c r="A335">
        <v>334</v>
      </c>
      <c r="B335" s="20">
        <v>99</v>
      </c>
      <c r="C335" s="20" t="str">
        <f>VLOOKUP(B335,товар!$A$2:$C$433,2,FALSE)</f>
        <v>Овощи</v>
      </c>
      <c r="D335" s="20" t="str">
        <f>VLOOKUP(B335,товар!$A$2:$C$433,3,FALSE)</f>
        <v>Семко</v>
      </c>
      <c r="E335">
        <v>51</v>
      </c>
      <c r="F335">
        <v>5</v>
      </c>
      <c r="G335">
        <v>255</v>
      </c>
      <c r="H335" s="26">
        <v>45423</v>
      </c>
      <c r="I335" t="s">
        <v>16</v>
      </c>
      <c r="J335" s="20">
        <v>265</v>
      </c>
      <c r="K335" s="20">
        <f t="shared" si="25"/>
        <v>250.48780487804879</v>
      </c>
      <c r="L335" s="21">
        <f t="shared" si="26"/>
        <v>-0.79639727361246349</v>
      </c>
      <c r="M335" s="20">
        <f t="shared" si="27"/>
        <v>208</v>
      </c>
      <c r="N335" s="21">
        <f t="shared" si="28"/>
        <v>-0.75480769230769229</v>
      </c>
      <c r="O335" s="26">
        <f>VLOOKUP(J335,клиенты!$A$1:$H$435,8,FALSE)</f>
        <v>44756</v>
      </c>
      <c r="P335">
        <f t="shared" si="29"/>
        <v>667</v>
      </c>
      <c r="Q335" t="str">
        <f>VLOOKUP(J335,клиенты!$A$1:$D$435,4,FALSE)</f>
        <v>Узбекистан</v>
      </c>
    </row>
    <row r="336" spans="1:17" x14ac:dyDescent="0.3">
      <c r="A336">
        <v>335</v>
      </c>
      <c r="B336" s="20">
        <v>196</v>
      </c>
      <c r="C336" s="20" t="str">
        <f>VLOOKUP(B336,товар!$A$2:$C$433,2,FALSE)</f>
        <v>Конфеты</v>
      </c>
      <c r="D336" s="20" t="str">
        <f>VLOOKUP(B336,товар!$A$2:$C$433,3,FALSE)</f>
        <v>Рот Фронт</v>
      </c>
      <c r="E336">
        <v>452</v>
      </c>
      <c r="F336">
        <v>2</v>
      </c>
      <c r="G336">
        <v>904</v>
      </c>
      <c r="H336" s="26">
        <v>45337</v>
      </c>
      <c r="I336" t="s">
        <v>8</v>
      </c>
      <c r="J336" s="20">
        <v>136</v>
      </c>
      <c r="K336" s="20">
        <f t="shared" si="25"/>
        <v>267.85483870967744</v>
      </c>
      <c r="L336" s="21">
        <f t="shared" si="26"/>
        <v>0.68748118263382896</v>
      </c>
      <c r="M336" s="20">
        <f t="shared" si="27"/>
        <v>288.23809523809524</v>
      </c>
      <c r="N336" s="21">
        <f t="shared" si="28"/>
        <v>0.56814802577234436</v>
      </c>
      <c r="O336" s="26">
        <f>VLOOKUP(J336,клиенты!$A$1:$H$435,8,FALSE)</f>
        <v>44860</v>
      </c>
      <c r="P336">
        <f t="shared" si="29"/>
        <v>477</v>
      </c>
      <c r="Q336" t="str">
        <f>VLOOKUP(J336,клиенты!$A$1:$D$435,4,FALSE)</f>
        <v>Украина</v>
      </c>
    </row>
    <row r="337" spans="1:17" x14ac:dyDescent="0.3">
      <c r="A337">
        <v>336</v>
      </c>
      <c r="B337" s="20">
        <v>415</v>
      </c>
      <c r="C337" s="20" t="str">
        <f>VLOOKUP(B337,товар!$A$2:$C$433,2,FALSE)</f>
        <v>Чипсы</v>
      </c>
      <c r="D337" s="20" t="str">
        <f>VLOOKUP(B337,товар!$A$2:$C$433,3,FALSE)</f>
        <v>Pringles</v>
      </c>
      <c r="E337">
        <v>222</v>
      </c>
      <c r="F337">
        <v>3</v>
      </c>
      <c r="G337">
        <v>666</v>
      </c>
      <c r="H337" s="26">
        <v>45161</v>
      </c>
      <c r="I337" t="s">
        <v>25</v>
      </c>
      <c r="J337" s="20">
        <v>395</v>
      </c>
      <c r="K337" s="20">
        <f t="shared" si="25"/>
        <v>273.72549019607845</v>
      </c>
      <c r="L337" s="21">
        <f t="shared" si="26"/>
        <v>-0.18896848137535827</v>
      </c>
      <c r="M337" s="20">
        <f t="shared" si="27"/>
        <v>280.23809523809524</v>
      </c>
      <c r="N337" s="21">
        <f t="shared" si="28"/>
        <v>-0.20781648258283769</v>
      </c>
      <c r="O337" s="26">
        <f>VLOOKUP(J337,клиенты!$A$1:$H$435,8,FALSE)</f>
        <v>44890</v>
      </c>
      <c r="P337">
        <f t="shared" si="29"/>
        <v>271</v>
      </c>
      <c r="Q337" t="str">
        <f>VLOOKUP(J337,клиенты!$A$1:$D$435,4,FALSE)</f>
        <v>Узбекистан</v>
      </c>
    </row>
    <row r="338" spans="1:17" x14ac:dyDescent="0.3">
      <c r="A338">
        <v>337</v>
      </c>
      <c r="B338" s="20">
        <v>328</v>
      </c>
      <c r="C338" s="20" t="str">
        <f>VLOOKUP(B338,товар!$A$2:$C$433,2,FALSE)</f>
        <v>Чипсы</v>
      </c>
      <c r="D338" s="20" t="str">
        <f>VLOOKUP(B338,товар!$A$2:$C$433,3,FALSE)</f>
        <v>Русская картошка</v>
      </c>
      <c r="E338">
        <v>100</v>
      </c>
      <c r="F338">
        <v>1</v>
      </c>
      <c r="G338">
        <v>100</v>
      </c>
      <c r="H338" s="26">
        <v>45077</v>
      </c>
      <c r="I338" t="s">
        <v>13</v>
      </c>
      <c r="J338" s="20">
        <v>391</v>
      </c>
      <c r="K338" s="20">
        <f t="shared" si="25"/>
        <v>273.72549019607845</v>
      </c>
      <c r="L338" s="21">
        <f t="shared" si="26"/>
        <v>-0.63467048710601714</v>
      </c>
      <c r="M338" s="20">
        <f t="shared" si="27"/>
        <v>241.83333333333334</v>
      </c>
      <c r="N338" s="21">
        <f t="shared" si="28"/>
        <v>-0.58649207443142659</v>
      </c>
      <c r="O338" s="26">
        <f>VLOOKUP(J338,клиенты!$A$1:$H$435,8,FALSE)</f>
        <v>44675</v>
      </c>
      <c r="P338">
        <f t="shared" si="29"/>
        <v>402</v>
      </c>
      <c r="Q338" t="str">
        <f>VLOOKUP(J338,клиенты!$A$1:$D$435,4,FALSE)</f>
        <v>Таджикистан</v>
      </c>
    </row>
    <row r="339" spans="1:17" x14ac:dyDescent="0.3">
      <c r="A339">
        <v>338</v>
      </c>
      <c r="B339" s="20">
        <v>271</v>
      </c>
      <c r="C339" s="20" t="str">
        <f>VLOOKUP(B339,товар!$A$2:$C$433,2,FALSE)</f>
        <v>Сыр</v>
      </c>
      <c r="D339" s="20" t="str">
        <f>VLOOKUP(B339,товар!$A$2:$C$433,3,FALSE)</f>
        <v>Сырная долина</v>
      </c>
      <c r="E339">
        <v>382</v>
      </c>
      <c r="F339">
        <v>1</v>
      </c>
      <c r="G339">
        <v>382</v>
      </c>
      <c r="H339" s="26">
        <v>45182</v>
      </c>
      <c r="I339" t="s">
        <v>9</v>
      </c>
      <c r="J339" s="20">
        <v>355</v>
      </c>
      <c r="K339" s="20">
        <f t="shared" si="25"/>
        <v>262.63492063492066</v>
      </c>
      <c r="L339" s="21">
        <f t="shared" si="26"/>
        <v>0.45449051130182516</v>
      </c>
      <c r="M339" s="20">
        <f t="shared" si="27"/>
        <v>271</v>
      </c>
      <c r="N339" s="21">
        <f t="shared" si="28"/>
        <v>0.40959409594095941</v>
      </c>
      <c r="O339" s="26">
        <f>VLOOKUP(J339,клиенты!$A$1:$H$435,8,FALSE)</f>
        <v>44631</v>
      </c>
      <c r="P339">
        <f t="shared" si="29"/>
        <v>551</v>
      </c>
      <c r="Q339" t="str">
        <f>VLOOKUP(J339,клиенты!$A$1:$D$435,4,FALSE)</f>
        <v>не определено</v>
      </c>
    </row>
    <row r="340" spans="1:17" x14ac:dyDescent="0.3">
      <c r="A340">
        <v>339</v>
      </c>
      <c r="B340" s="20">
        <v>204</v>
      </c>
      <c r="C340" s="20" t="str">
        <f>VLOOKUP(B340,товар!$A$2:$C$433,2,FALSE)</f>
        <v>Печенье</v>
      </c>
      <c r="D340" s="20" t="str">
        <f>VLOOKUP(B340,товар!$A$2:$C$433,3,FALSE)</f>
        <v>Юбилейное</v>
      </c>
      <c r="E340">
        <v>279</v>
      </c>
      <c r="F340">
        <v>4</v>
      </c>
      <c r="G340">
        <v>1116</v>
      </c>
      <c r="H340" s="26">
        <v>45227</v>
      </c>
      <c r="I340" t="s">
        <v>12</v>
      </c>
      <c r="J340" s="20">
        <v>277</v>
      </c>
      <c r="K340" s="20">
        <f t="shared" si="25"/>
        <v>283.468085106383</v>
      </c>
      <c r="L340" s="21">
        <f t="shared" si="26"/>
        <v>-1.5762215717180839E-2</v>
      </c>
      <c r="M340" s="20">
        <f t="shared" si="27"/>
        <v>232.44444444444446</v>
      </c>
      <c r="N340" s="21">
        <f t="shared" si="28"/>
        <v>0.2002868068833652</v>
      </c>
      <c r="O340" s="26">
        <f>VLOOKUP(J340,клиенты!$A$1:$H$435,8,FALSE)</f>
        <v>44750</v>
      </c>
      <c r="P340">
        <f t="shared" si="29"/>
        <v>477</v>
      </c>
      <c r="Q340" t="str">
        <f>VLOOKUP(J340,клиенты!$A$1:$D$435,4,FALSE)</f>
        <v>Казахстан</v>
      </c>
    </row>
    <row r="341" spans="1:17" x14ac:dyDescent="0.3">
      <c r="A341">
        <v>340</v>
      </c>
      <c r="B341" s="20">
        <v>60</v>
      </c>
      <c r="C341" s="20" t="str">
        <f>VLOOKUP(B341,товар!$A$2:$C$433,2,FALSE)</f>
        <v>Кофе</v>
      </c>
      <c r="D341" s="20" t="str">
        <f>VLOOKUP(B341,товар!$A$2:$C$433,3,FALSE)</f>
        <v>Jacobs</v>
      </c>
      <c r="E341">
        <v>500</v>
      </c>
      <c r="F341">
        <v>2</v>
      </c>
      <c r="G341">
        <v>1000</v>
      </c>
      <c r="H341" s="26">
        <v>45125</v>
      </c>
      <c r="I341" t="s">
        <v>27</v>
      </c>
      <c r="J341" s="20">
        <v>145</v>
      </c>
      <c r="K341" s="20">
        <f t="shared" si="25"/>
        <v>249.02380952380952</v>
      </c>
      <c r="L341" s="21">
        <f t="shared" si="26"/>
        <v>1.0078401376804664</v>
      </c>
      <c r="M341" s="20">
        <f t="shared" si="27"/>
        <v>276.21052631578948</v>
      </c>
      <c r="N341" s="21">
        <f t="shared" si="28"/>
        <v>0.8102134146341462</v>
      </c>
      <c r="O341" s="26">
        <f>VLOOKUP(J341,клиенты!$A$1:$H$435,8,FALSE)</f>
        <v>44653</v>
      </c>
      <c r="P341">
        <f t="shared" si="29"/>
        <v>472</v>
      </c>
      <c r="Q341" t="str">
        <f>VLOOKUP(J341,клиенты!$A$1:$D$435,4,FALSE)</f>
        <v>Украина</v>
      </c>
    </row>
    <row r="342" spans="1:17" x14ac:dyDescent="0.3">
      <c r="A342">
        <v>341</v>
      </c>
      <c r="B342" s="20">
        <v>76</v>
      </c>
      <c r="C342" s="20" t="str">
        <f>VLOOKUP(B342,товар!$A$2:$C$433,2,FALSE)</f>
        <v>Печенье</v>
      </c>
      <c r="D342" s="20" t="str">
        <f>VLOOKUP(B342,товар!$A$2:$C$433,3,FALSE)</f>
        <v>Юбилейное</v>
      </c>
      <c r="E342">
        <v>92</v>
      </c>
      <c r="F342">
        <v>2</v>
      </c>
      <c r="G342">
        <v>184</v>
      </c>
      <c r="H342" s="26">
        <v>45232</v>
      </c>
      <c r="I342" t="s">
        <v>8</v>
      </c>
      <c r="J342" s="20">
        <v>104</v>
      </c>
      <c r="K342" s="20">
        <f t="shared" si="25"/>
        <v>283.468085106383</v>
      </c>
      <c r="L342" s="21">
        <f t="shared" si="26"/>
        <v>-0.67544847256623886</v>
      </c>
      <c r="M342" s="20">
        <f t="shared" si="27"/>
        <v>232.44444444444446</v>
      </c>
      <c r="N342" s="21">
        <f t="shared" si="28"/>
        <v>-0.60420650095602291</v>
      </c>
      <c r="O342" s="26">
        <f>VLOOKUP(J342,клиенты!$A$1:$H$435,8,FALSE)</f>
        <v>44772</v>
      </c>
      <c r="P342">
        <f t="shared" si="29"/>
        <v>460</v>
      </c>
      <c r="Q342" t="str">
        <f>VLOOKUP(J342,клиенты!$A$1:$D$435,4,FALSE)</f>
        <v>Узбекистан</v>
      </c>
    </row>
    <row r="343" spans="1:17" x14ac:dyDescent="0.3">
      <c r="A343">
        <v>342</v>
      </c>
      <c r="B343" s="20">
        <v>201</v>
      </c>
      <c r="C343" s="20" t="str">
        <f>VLOOKUP(B343,товар!$A$2:$C$433,2,FALSE)</f>
        <v>Печенье</v>
      </c>
      <c r="D343" s="20" t="str">
        <f>VLOOKUP(B343,товар!$A$2:$C$433,3,FALSE)</f>
        <v>Белогорье</v>
      </c>
      <c r="E343">
        <v>179</v>
      </c>
      <c r="F343">
        <v>5</v>
      </c>
      <c r="G343">
        <v>895</v>
      </c>
      <c r="H343" s="26">
        <v>45091</v>
      </c>
      <c r="I343" t="s">
        <v>14</v>
      </c>
      <c r="J343" s="20">
        <v>109</v>
      </c>
      <c r="K343" s="20">
        <f t="shared" si="25"/>
        <v>283.468085106383</v>
      </c>
      <c r="L343" s="21">
        <f t="shared" si="26"/>
        <v>-0.36853561510170385</v>
      </c>
      <c r="M343" s="20">
        <f t="shared" si="27"/>
        <v>249.5</v>
      </c>
      <c r="N343" s="21">
        <f t="shared" si="28"/>
        <v>-0.28256513026052099</v>
      </c>
      <c r="O343" s="26">
        <f>VLOOKUP(J343,клиенты!$A$1:$H$435,8,FALSE)</f>
        <v>44732</v>
      </c>
      <c r="P343">
        <f t="shared" si="29"/>
        <v>359</v>
      </c>
      <c r="Q343" t="str">
        <f>VLOOKUP(J343,клиенты!$A$1:$D$435,4,FALSE)</f>
        <v>Украина</v>
      </c>
    </row>
    <row r="344" spans="1:17" x14ac:dyDescent="0.3">
      <c r="A344">
        <v>343</v>
      </c>
      <c r="B344" s="20">
        <v>462</v>
      </c>
      <c r="C344" s="20" t="str">
        <f>VLOOKUP(B344,товар!$A$2:$C$433,2,FALSE)</f>
        <v>Рис</v>
      </c>
      <c r="D344" s="20" t="str">
        <f>VLOOKUP(B344,товар!$A$2:$C$433,3,FALSE)</f>
        <v>Белый Злат</v>
      </c>
      <c r="E344">
        <v>209</v>
      </c>
      <c r="F344">
        <v>4</v>
      </c>
      <c r="G344">
        <v>836</v>
      </c>
      <c r="H344" s="26">
        <v>45116</v>
      </c>
      <c r="I344" t="s">
        <v>22</v>
      </c>
      <c r="J344" s="20">
        <v>369</v>
      </c>
      <c r="K344" s="20">
        <f t="shared" si="25"/>
        <v>258.375</v>
      </c>
      <c r="L344" s="21">
        <f t="shared" si="26"/>
        <v>-0.19109820996613447</v>
      </c>
      <c r="M344" s="20">
        <f t="shared" si="27"/>
        <v>269.70588235294116</v>
      </c>
      <c r="N344" s="21">
        <f t="shared" si="28"/>
        <v>-0.22508178844056703</v>
      </c>
      <c r="O344" s="26">
        <f>VLOOKUP(J344,клиенты!$A$1:$H$435,8,FALSE)</f>
        <v>44678</v>
      </c>
      <c r="P344">
        <f t="shared" si="29"/>
        <v>438</v>
      </c>
      <c r="Q344" t="str">
        <f>VLOOKUP(J344,клиенты!$A$1:$D$435,4,FALSE)</f>
        <v>не определено</v>
      </c>
    </row>
    <row r="345" spans="1:17" x14ac:dyDescent="0.3">
      <c r="A345">
        <v>344</v>
      </c>
      <c r="B345" s="20">
        <v>210</v>
      </c>
      <c r="C345" s="20" t="str">
        <f>VLOOKUP(B345,товар!$A$2:$C$433,2,FALSE)</f>
        <v>Колбаса</v>
      </c>
      <c r="D345" s="20" t="str">
        <f>VLOOKUP(B345,товар!$A$2:$C$433,3,FALSE)</f>
        <v>Окраина</v>
      </c>
      <c r="E345">
        <v>486</v>
      </c>
      <c r="F345">
        <v>5</v>
      </c>
      <c r="G345">
        <v>2430</v>
      </c>
      <c r="H345" s="26">
        <v>45350</v>
      </c>
      <c r="I345" t="s">
        <v>11</v>
      </c>
      <c r="J345" s="20">
        <v>78</v>
      </c>
      <c r="K345" s="20">
        <f t="shared" si="25"/>
        <v>286.92307692307691</v>
      </c>
      <c r="L345" s="21">
        <f t="shared" si="26"/>
        <v>0.69383378016085806</v>
      </c>
      <c r="M345" s="20">
        <f t="shared" si="27"/>
        <v>273.58333333333331</v>
      </c>
      <c r="N345" s="21">
        <f t="shared" si="28"/>
        <v>0.77642400243679566</v>
      </c>
      <c r="O345" s="26">
        <f>VLOOKUP(J345,клиенты!$A$1:$H$435,8,FALSE)</f>
        <v>44658</v>
      </c>
      <c r="P345">
        <f t="shared" si="29"/>
        <v>692</v>
      </c>
      <c r="Q345" t="str">
        <f>VLOOKUP(J345,клиенты!$A$1:$D$435,4,FALSE)</f>
        <v>Украина</v>
      </c>
    </row>
    <row r="346" spans="1:17" x14ac:dyDescent="0.3">
      <c r="A346">
        <v>345</v>
      </c>
      <c r="B346" s="20">
        <v>404</v>
      </c>
      <c r="C346" s="20" t="str">
        <f>VLOOKUP(B346,товар!$A$2:$C$433,2,FALSE)</f>
        <v>Йогурт</v>
      </c>
      <c r="D346" s="20" t="str">
        <f>VLOOKUP(B346,товар!$A$2:$C$433,3,FALSE)</f>
        <v>Ростагроэкспорт</v>
      </c>
      <c r="E346">
        <v>123</v>
      </c>
      <c r="F346">
        <v>1</v>
      </c>
      <c r="G346">
        <v>123</v>
      </c>
      <c r="H346" s="26">
        <v>45346</v>
      </c>
      <c r="I346" t="s">
        <v>20</v>
      </c>
      <c r="J346" s="20">
        <v>298</v>
      </c>
      <c r="K346" s="20">
        <f t="shared" si="25"/>
        <v>263.25423728813558</v>
      </c>
      <c r="L346" s="21">
        <f t="shared" si="26"/>
        <v>-0.53277105330929686</v>
      </c>
      <c r="M346" s="20">
        <f t="shared" si="27"/>
        <v>257.78260869565219</v>
      </c>
      <c r="N346" s="21">
        <f t="shared" si="28"/>
        <v>-0.52285376960701635</v>
      </c>
      <c r="O346" s="26">
        <f>VLOOKUP(J346,клиенты!$A$1:$H$435,8,FALSE)</f>
        <v>44821</v>
      </c>
      <c r="P346">
        <f t="shared" si="29"/>
        <v>525</v>
      </c>
      <c r="Q346" t="str">
        <f>VLOOKUP(J346,клиенты!$A$1:$D$435,4,FALSE)</f>
        <v>Украина</v>
      </c>
    </row>
    <row r="347" spans="1:17" x14ac:dyDescent="0.3">
      <c r="A347">
        <v>346</v>
      </c>
      <c r="B347" s="20">
        <v>178</v>
      </c>
      <c r="C347" s="20" t="str">
        <f>VLOOKUP(B347,товар!$A$2:$C$433,2,FALSE)</f>
        <v>Йогурт</v>
      </c>
      <c r="D347" s="20" t="str">
        <f>VLOOKUP(B347,товар!$A$2:$C$433,3,FALSE)</f>
        <v>Ростагроэкспорт</v>
      </c>
      <c r="E347">
        <v>179</v>
      </c>
      <c r="F347">
        <v>1</v>
      </c>
      <c r="G347">
        <v>179</v>
      </c>
      <c r="H347" s="26">
        <v>44938</v>
      </c>
      <c r="I347" t="s">
        <v>21</v>
      </c>
      <c r="J347" s="20">
        <v>130</v>
      </c>
      <c r="K347" s="20">
        <f t="shared" si="25"/>
        <v>263.25423728813558</v>
      </c>
      <c r="L347" s="21">
        <f t="shared" si="26"/>
        <v>-0.3200489312387329</v>
      </c>
      <c r="M347" s="20">
        <f t="shared" si="27"/>
        <v>257.78260869565219</v>
      </c>
      <c r="N347" s="21">
        <f t="shared" si="28"/>
        <v>-0.30561646146061738</v>
      </c>
      <c r="O347" s="26">
        <f>VLOOKUP(J347,клиенты!$A$1:$H$435,8,FALSE)</f>
        <v>44863</v>
      </c>
      <c r="P347">
        <f t="shared" si="29"/>
        <v>75</v>
      </c>
      <c r="Q347" t="str">
        <f>VLOOKUP(J347,клиенты!$A$1:$D$435,4,FALSE)</f>
        <v>Таджикистан</v>
      </c>
    </row>
    <row r="348" spans="1:17" x14ac:dyDescent="0.3">
      <c r="A348">
        <v>347</v>
      </c>
      <c r="B348" s="20">
        <v>423</v>
      </c>
      <c r="C348" s="20" t="str">
        <f>VLOOKUP(B348,товар!$A$2:$C$433,2,FALSE)</f>
        <v>Чипсы</v>
      </c>
      <c r="D348" s="20" t="str">
        <f>VLOOKUP(B348,товар!$A$2:$C$433,3,FALSE)</f>
        <v>Pringles</v>
      </c>
      <c r="E348">
        <v>218</v>
      </c>
      <c r="F348">
        <v>3</v>
      </c>
      <c r="G348">
        <v>654</v>
      </c>
      <c r="H348" s="26">
        <v>45036</v>
      </c>
      <c r="I348" t="s">
        <v>16</v>
      </c>
      <c r="J348" s="20">
        <v>66</v>
      </c>
      <c r="K348" s="20">
        <f t="shared" si="25"/>
        <v>273.72549019607845</v>
      </c>
      <c r="L348" s="21">
        <f t="shared" si="26"/>
        <v>-0.20358166189111759</v>
      </c>
      <c r="M348" s="20">
        <f t="shared" si="27"/>
        <v>280.23809523809524</v>
      </c>
      <c r="N348" s="21">
        <f t="shared" si="28"/>
        <v>-0.22209005947323701</v>
      </c>
      <c r="O348" s="26">
        <f>VLOOKUP(J348,клиенты!$A$1:$H$435,8,FALSE)</f>
        <v>44777</v>
      </c>
      <c r="P348">
        <f t="shared" si="29"/>
        <v>259</v>
      </c>
      <c r="Q348" t="str">
        <f>VLOOKUP(J348,клиенты!$A$1:$D$435,4,FALSE)</f>
        <v>Казахстан</v>
      </c>
    </row>
    <row r="349" spans="1:17" x14ac:dyDescent="0.3">
      <c r="A349">
        <v>348</v>
      </c>
      <c r="B349" s="20">
        <v>70</v>
      </c>
      <c r="C349" s="20" t="str">
        <f>VLOOKUP(B349,товар!$A$2:$C$433,2,FALSE)</f>
        <v>Рис</v>
      </c>
      <c r="D349" s="20" t="str">
        <f>VLOOKUP(B349,товар!$A$2:$C$433,3,FALSE)</f>
        <v>Мистраль</v>
      </c>
      <c r="E349">
        <v>51</v>
      </c>
      <c r="F349">
        <v>1</v>
      </c>
      <c r="G349">
        <v>51</v>
      </c>
      <c r="H349" s="26">
        <v>45314</v>
      </c>
      <c r="I349" t="s">
        <v>9</v>
      </c>
      <c r="J349" s="20">
        <v>261</v>
      </c>
      <c r="K349" s="20">
        <f t="shared" si="25"/>
        <v>258.375</v>
      </c>
      <c r="L349" s="21">
        <f t="shared" si="26"/>
        <v>-0.8026124818577649</v>
      </c>
      <c r="M349" s="20">
        <f t="shared" si="27"/>
        <v>181.57142857142858</v>
      </c>
      <c r="N349" s="21">
        <f t="shared" si="28"/>
        <v>-0.71911880409126672</v>
      </c>
      <c r="O349" s="26">
        <f>VLOOKUP(J349,клиенты!$A$1:$H$435,8,FALSE)</f>
        <v>44848</v>
      </c>
      <c r="P349">
        <f t="shared" si="29"/>
        <v>466</v>
      </c>
      <c r="Q349" t="str">
        <f>VLOOKUP(J349,клиенты!$A$1:$D$435,4,FALSE)</f>
        <v>Россия</v>
      </c>
    </row>
    <row r="350" spans="1:17" x14ac:dyDescent="0.3">
      <c r="A350">
        <v>349</v>
      </c>
      <c r="B350" s="20">
        <v>335</v>
      </c>
      <c r="C350" s="20" t="str">
        <f>VLOOKUP(B350,товар!$A$2:$C$433,2,FALSE)</f>
        <v>Хлеб</v>
      </c>
      <c r="D350" s="20" t="str">
        <f>VLOOKUP(B350,товар!$A$2:$C$433,3,FALSE)</f>
        <v>Каравай</v>
      </c>
      <c r="E350">
        <v>392</v>
      </c>
      <c r="F350">
        <v>5</v>
      </c>
      <c r="G350">
        <v>1960</v>
      </c>
      <c r="H350" s="26">
        <v>45217</v>
      </c>
      <c r="I350" t="s">
        <v>16</v>
      </c>
      <c r="J350" s="20">
        <v>307</v>
      </c>
      <c r="K350" s="20">
        <f t="shared" si="25"/>
        <v>300.31818181818181</v>
      </c>
      <c r="L350" s="21">
        <f t="shared" si="26"/>
        <v>0.30528227637354322</v>
      </c>
      <c r="M350" s="20">
        <f t="shared" si="27"/>
        <v>331.16666666666669</v>
      </c>
      <c r="N350" s="21">
        <f t="shared" si="28"/>
        <v>0.18369401107196781</v>
      </c>
      <c r="O350" s="26">
        <f>VLOOKUP(J350,клиенты!$A$1:$H$435,8,FALSE)</f>
        <v>44764</v>
      </c>
      <c r="P350">
        <f t="shared" si="29"/>
        <v>453</v>
      </c>
      <c r="Q350" t="str">
        <f>VLOOKUP(J350,клиенты!$A$1:$D$435,4,FALSE)</f>
        <v>Беларусь</v>
      </c>
    </row>
    <row r="351" spans="1:17" x14ac:dyDescent="0.3">
      <c r="A351">
        <v>350</v>
      </c>
      <c r="B351" s="20">
        <v>427</v>
      </c>
      <c r="C351" s="20" t="str">
        <f>VLOOKUP(B351,товар!$A$2:$C$433,2,FALSE)</f>
        <v>Хлеб</v>
      </c>
      <c r="D351" s="20" t="str">
        <f>VLOOKUP(B351,товар!$A$2:$C$433,3,FALSE)</f>
        <v>Русский Хлеб</v>
      </c>
      <c r="E351">
        <v>273</v>
      </c>
      <c r="F351">
        <v>5</v>
      </c>
      <c r="G351">
        <v>1365</v>
      </c>
      <c r="H351" s="26">
        <v>45398</v>
      </c>
      <c r="I351" t="s">
        <v>22</v>
      </c>
      <c r="J351" s="20">
        <v>190</v>
      </c>
      <c r="K351" s="20">
        <f t="shared" si="25"/>
        <v>300.31818181818181</v>
      </c>
      <c r="L351" s="21">
        <f t="shared" si="26"/>
        <v>-9.0964128954139523E-2</v>
      </c>
      <c r="M351" s="20">
        <f t="shared" si="27"/>
        <v>316.60000000000002</v>
      </c>
      <c r="N351" s="21">
        <f t="shared" si="28"/>
        <v>-0.13771320277953258</v>
      </c>
      <c r="O351" s="26">
        <f>VLOOKUP(J351,клиенты!$A$1:$H$435,8,FALSE)</f>
        <v>44689</v>
      </c>
      <c r="P351">
        <f t="shared" si="29"/>
        <v>709</v>
      </c>
      <c r="Q351" t="str">
        <f>VLOOKUP(J351,клиенты!$A$1:$D$435,4,FALSE)</f>
        <v>Беларусь</v>
      </c>
    </row>
    <row r="352" spans="1:17" x14ac:dyDescent="0.3">
      <c r="A352">
        <v>351</v>
      </c>
      <c r="B352" s="20">
        <v>137</v>
      </c>
      <c r="C352" s="20" t="str">
        <f>VLOOKUP(B352,товар!$A$2:$C$433,2,FALSE)</f>
        <v>Фрукты</v>
      </c>
      <c r="D352" s="20" t="str">
        <f>VLOOKUP(B352,товар!$A$2:$C$433,3,FALSE)</f>
        <v>Экзотик</v>
      </c>
      <c r="E352">
        <v>154</v>
      </c>
      <c r="F352">
        <v>1</v>
      </c>
      <c r="G352">
        <v>154</v>
      </c>
      <c r="H352" s="26">
        <v>45193</v>
      </c>
      <c r="I352" t="s">
        <v>24</v>
      </c>
      <c r="J352" s="20">
        <v>144</v>
      </c>
      <c r="K352" s="20">
        <f t="shared" si="25"/>
        <v>274.16279069767444</v>
      </c>
      <c r="L352" s="21">
        <f t="shared" si="26"/>
        <v>-0.43828993129188232</v>
      </c>
      <c r="M352" s="20">
        <f t="shared" si="27"/>
        <v>253.6875</v>
      </c>
      <c r="N352" s="21">
        <f t="shared" si="28"/>
        <v>-0.39295392953929542</v>
      </c>
      <c r="O352" s="26">
        <f>VLOOKUP(J352,клиенты!$A$1:$H$435,8,FALSE)</f>
        <v>44705</v>
      </c>
      <c r="P352">
        <f t="shared" si="29"/>
        <v>488</v>
      </c>
      <c r="Q352" t="str">
        <f>VLOOKUP(J352,клиенты!$A$1:$D$435,4,FALSE)</f>
        <v>Украина</v>
      </c>
    </row>
    <row r="353" spans="1:17" x14ac:dyDescent="0.3">
      <c r="A353">
        <v>352</v>
      </c>
      <c r="B353" s="20">
        <v>303</v>
      </c>
      <c r="C353" s="20" t="str">
        <f>VLOOKUP(B353,товар!$A$2:$C$433,2,FALSE)</f>
        <v>Фрукты</v>
      </c>
      <c r="D353" s="20" t="str">
        <f>VLOOKUP(B353,товар!$A$2:$C$433,3,FALSE)</f>
        <v>Фруктовый Рай</v>
      </c>
      <c r="E353">
        <v>68</v>
      </c>
      <c r="F353">
        <v>4</v>
      </c>
      <c r="G353">
        <v>272</v>
      </c>
      <c r="H353" s="26">
        <v>44947</v>
      </c>
      <c r="I353" t="s">
        <v>24</v>
      </c>
      <c r="J353" s="20">
        <v>76</v>
      </c>
      <c r="K353" s="20">
        <f t="shared" si="25"/>
        <v>274.16279069767444</v>
      </c>
      <c r="L353" s="21">
        <f t="shared" si="26"/>
        <v>-0.75197217745355838</v>
      </c>
      <c r="M353" s="20">
        <f t="shared" si="27"/>
        <v>258.30769230769232</v>
      </c>
      <c r="N353" s="21">
        <f t="shared" si="28"/>
        <v>-0.73674806432400242</v>
      </c>
      <c r="O353" s="26">
        <f>VLOOKUP(J353,клиенты!$A$1:$H$435,8,FALSE)</f>
        <v>44575</v>
      </c>
      <c r="P353">
        <f t="shared" si="29"/>
        <v>372</v>
      </c>
      <c r="Q353" t="str">
        <f>VLOOKUP(J353,клиенты!$A$1:$D$435,4,FALSE)</f>
        <v>Беларусь</v>
      </c>
    </row>
    <row r="354" spans="1:17" x14ac:dyDescent="0.3">
      <c r="A354">
        <v>353</v>
      </c>
      <c r="B354" s="20">
        <v>23</v>
      </c>
      <c r="C354" s="20" t="str">
        <f>VLOOKUP(B354,товар!$A$2:$C$433,2,FALSE)</f>
        <v>Рыба</v>
      </c>
      <c r="D354" s="20" t="str">
        <f>VLOOKUP(B354,товар!$A$2:$C$433,3,FALSE)</f>
        <v>Санта Бремор</v>
      </c>
      <c r="E354">
        <v>380</v>
      </c>
      <c r="F354">
        <v>1</v>
      </c>
      <c r="G354">
        <v>380</v>
      </c>
      <c r="H354" s="26">
        <v>45199</v>
      </c>
      <c r="I354" t="s">
        <v>16</v>
      </c>
      <c r="J354" s="20">
        <v>84</v>
      </c>
      <c r="K354" s="20">
        <f t="shared" si="25"/>
        <v>258.5128205128205</v>
      </c>
      <c r="L354" s="21">
        <f t="shared" si="26"/>
        <v>0.46994643919857171</v>
      </c>
      <c r="M354" s="20">
        <f t="shared" si="27"/>
        <v>216.4</v>
      </c>
      <c r="N354" s="21">
        <f t="shared" si="28"/>
        <v>0.75600739371534198</v>
      </c>
      <c r="O354" s="26">
        <f>VLOOKUP(J354,клиенты!$A$1:$H$435,8,FALSE)</f>
        <v>44805</v>
      </c>
      <c r="P354">
        <f t="shared" si="29"/>
        <v>394</v>
      </c>
      <c r="Q354" t="str">
        <f>VLOOKUP(J354,клиенты!$A$1:$D$435,4,FALSE)</f>
        <v>Таджикистан</v>
      </c>
    </row>
    <row r="355" spans="1:17" x14ac:dyDescent="0.3">
      <c r="A355">
        <v>354</v>
      </c>
      <c r="B355" s="20">
        <v>398</v>
      </c>
      <c r="C355" s="20" t="str">
        <f>VLOOKUP(B355,товар!$A$2:$C$433,2,FALSE)</f>
        <v>Сок</v>
      </c>
      <c r="D355" s="20" t="str">
        <f>VLOOKUP(B355,товар!$A$2:$C$433,3,FALSE)</f>
        <v>Фруктовый сад</v>
      </c>
      <c r="E355">
        <v>417</v>
      </c>
      <c r="F355">
        <v>4</v>
      </c>
      <c r="G355">
        <v>1668</v>
      </c>
      <c r="H355" s="26">
        <v>45167</v>
      </c>
      <c r="I355" t="s">
        <v>23</v>
      </c>
      <c r="J355" s="20">
        <v>81</v>
      </c>
      <c r="K355" s="20">
        <f t="shared" si="25"/>
        <v>268.60344827586209</v>
      </c>
      <c r="L355" s="21">
        <f t="shared" si="26"/>
        <v>0.55247448488349682</v>
      </c>
      <c r="M355" s="20">
        <f t="shared" si="27"/>
        <v>281.96875</v>
      </c>
      <c r="N355" s="21">
        <f t="shared" si="28"/>
        <v>0.47888728804167124</v>
      </c>
      <c r="O355" s="26">
        <f>VLOOKUP(J355,клиенты!$A$1:$H$435,8,FALSE)</f>
        <v>44825</v>
      </c>
      <c r="P355">
        <f t="shared" si="29"/>
        <v>342</v>
      </c>
      <c r="Q355" t="str">
        <f>VLOOKUP(J355,клиенты!$A$1:$D$435,4,FALSE)</f>
        <v>Россия</v>
      </c>
    </row>
    <row r="356" spans="1:17" x14ac:dyDescent="0.3">
      <c r="A356">
        <v>355</v>
      </c>
      <c r="B356" s="20">
        <v>8</v>
      </c>
      <c r="C356" s="20" t="str">
        <f>VLOOKUP(B356,товар!$A$2:$C$433,2,FALSE)</f>
        <v>Макароны</v>
      </c>
      <c r="D356" s="20" t="str">
        <f>VLOOKUP(B356,товар!$A$2:$C$433,3,FALSE)</f>
        <v>Паста Зара</v>
      </c>
      <c r="E356">
        <v>404</v>
      </c>
      <c r="F356">
        <v>1</v>
      </c>
      <c r="G356">
        <v>404</v>
      </c>
      <c r="H356" s="26">
        <v>45077</v>
      </c>
      <c r="I356" t="s">
        <v>22</v>
      </c>
      <c r="J356" s="20">
        <v>157</v>
      </c>
      <c r="K356" s="20">
        <f t="shared" si="25"/>
        <v>265.47674418604652</v>
      </c>
      <c r="L356" s="21">
        <f t="shared" si="26"/>
        <v>0.52179054793920554</v>
      </c>
      <c r="M356" s="20">
        <f t="shared" si="27"/>
        <v>276.67567567567568</v>
      </c>
      <c r="N356" s="21">
        <f t="shared" si="28"/>
        <v>0.46019341603985531</v>
      </c>
      <c r="O356" s="26">
        <f>VLOOKUP(J356,клиенты!$A$1:$H$435,8,FALSE)</f>
        <v>44783</v>
      </c>
      <c r="P356">
        <f t="shared" si="29"/>
        <v>294</v>
      </c>
      <c r="Q356" t="str">
        <f>VLOOKUP(J356,клиенты!$A$1:$D$435,4,FALSE)</f>
        <v>Россия</v>
      </c>
    </row>
    <row r="357" spans="1:17" x14ac:dyDescent="0.3">
      <c r="A357">
        <v>356</v>
      </c>
      <c r="B357" s="20">
        <v>485</v>
      </c>
      <c r="C357" s="20" t="str">
        <f>VLOOKUP(B357,товар!$A$2:$C$433,2,FALSE)</f>
        <v>Макароны</v>
      </c>
      <c r="D357" s="20" t="str">
        <f>VLOOKUP(B357,товар!$A$2:$C$433,3,FALSE)</f>
        <v>Борилла</v>
      </c>
      <c r="E357">
        <v>193</v>
      </c>
      <c r="F357">
        <v>1</v>
      </c>
      <c r="G357">
        <v>193</v>
      </c>
      <c r="H357" s="26">
        <v>45105</v>
      </c>
      <c r="I357" t="s">
        <v>20</v>
      </c>
      <c r="J357" s="20">
        <v>57</v>
      </c>
      <c r="K357" s="20">
        <f t="shared" si="25"/>
        <v>265.47674418604652</v>
      </c>
      <c r="L357" s="21">
        <f t="shared" si="26"/>
        <v>-0.27300600061320135</v>
      </c>
      <c r="M357" s="20">
        <f t="shared" si="27"/>
        <v>236.27586206896552</v>
      </c>
      <c r="N357" s="21">
        <f t="shared" si="28"/>
        <v>-0.18315820198482202</v>
      </c>
      <c r="O357" s="26">
        <f>VLOOKUP(J357,клиенты!$A$1:$H$435,8,FALSE)</f>
        <v>44669</v>
      </c>
      <c r="P357">
        <f t="shared" si="29"/>
        <v>436</v>
      </c>
      <c r="Q357" t="str">
        <f>VLOOKUP(J357,клиенты!$A$1:$D$435,4,FALSE)</f>
        <v>Россия</v>
      </c>
    </row>
    <row r="358" spans="1:17" x14ac:dyDescent="0.3">
      <c r="A358">
        <v>357</v>
      </c>
      <c r="B358" s="20">
        <v>60</v>
      </c>
      <c r="C358" s="20" t="str">
        <f>VLOOKUP(B358,товар!$A$2:$C$433,2,FALSE)</f>
        <v>Кофе</v>
      </c>
      <c r="D358" s="20" t="str">
        <f>VLOOKUP(B358,товар!$A$2:$C$433,3,FALSE)</f>
        <v>Jacobs</v>
      </c>
      <c r="E358">
        <v>320</v>
      </c>
      <c r="F358">
        <v>4</v>
      </c>
      <c r="G358">
        <v>1280</v>
      </c>
      <c r="H358" s="26">
        <v>45292</v>
      </c>
      <c r="I358" t="s">
        <v>18</v>
      </c>
      <c r="J358" s="20">
        <v>273</v>
      </c>
      <c r="K358" s="20">
        <f t="shared" si="25"/>
        <v>249.02380952380952</v>
      </c>
      <c r="L358" s="21">
        <f t="shared" si="26"/>
        <v>0.28501768811549866</v>
      </c>
      <c r="M358" s="20">
        <f t="shared" si="27"/>
        <v>276.21052631578948</v>
      </c>
      <c r="N358" s="21">
        <f t="shared" si="28"/>
        <v>0.15853658536585358</v>
      </c>
      <c r="O358" s="26">
        <f>VLOOKUP(J358,клиенты!$A$1:$H$435,8,FALSE)</f>
        <v>44599</v>
      </c>
      <c r="P358">
        <f t="shared" si="29"/>
        <v>693</v>
      </c>
      <c r="Q358" t="str">
        <f>VLOOKUP(J358,клиенты!$A$1:$D$435,4,FALSE)</f>
        <v>Узбекистан</v>
      </c>
    </row>
    <row r="359" spans="1:17" x14ac:dyDescent="0.3">
      <c r="A359">
        <v>358</v>
      </c>
      <c r="B359" s="20">
        <v>290</v>
      </c>
      <c r="C359" s="20" t="str">
        <f>VLOOKUP(B359,товар!$A$2:$C$433,2,FALSE)</f>
        <v>Сахар</v>
      </c>
      <c r="D359" s="20" t="str">
        <f>VLOOKUP(B359,товар!$A$2:$C$433,3,FALSE)</f>
        <v>Продимекс</v>
      </c>
      <c r="E359">
        <v>470</v>
      </c>
      <c r="F359">
        <v>5</v>
      </c>
      <c r="G359">
        <v>2350</v>
      </c>
      <c r="H359" s="26">
        <v>45039</v>
      </c>
      <c r="I359" t="s">
        <v>20</v>
      </c>
      <c r="J359" s="20">
        <v>479</v>
      </c>
      <c r="K359" s="20">
        <f t="shared" si="25"/>
        <v>252.76271186440678</v>
      </c>
      <c r="L359" s="21">
        <f t="shared" si="26"/>
        <v>0.85945148528129822</v>
      </c>
      <c r="M359" s="20">
        <f t="shared" si="27"/>
        <v>240.5</v>
      </c>
      <c r="N359" s="21">
        <f t="shared" si="28"/>
        <v>0.95426195426195437</v>
      </c>
      <c r="O359" s="26">
        <f>VLOOKUP(J359,клиенты!$A$1:$H$435,8,FALSE)</f>
        <v>44793</v>
      </c>
      <c r="P359">
        <f t="shared" si="29"/>
        <v>246</v>
      </c>
      <c r="Q359" t="str">
        <f>VLOOKUP(J359,клиенты!$A$1:$D$435,4,FALSE)</f>
        <v>не определено</v>
      </c>
    </row>
    <row r="360" spans="1:17" x14ac:dyDescent="0.3">
      <c r="A360">
        <v>359</v>
      </c>
      <c r="B360" s="20">
        <v>386</v>
      </c>
      <c r="C360" s="20" t="str">
        <f>VLOOKUP(B360,товар!$A$2:$C$433,2,FALSE)</f>
        <v>Крупа</v>
      </c>
      <c r="D360" s="20" t="str">
        <f>VLOOKUP(B360,товар!$A$2:$C$433,3,FALSE)</f>
        <v>Увелка</v>
      </c>
      <c r="E360">
        <v>424</v>
      </c>
      <c r="F360">
        <v>3</v>
      </c>
      <c r="G360">
        <v>1272</v>
      </c>
      <c r="H360" s="26">
        <v>45166</v>
      </c>
      <c r="I360" t="s">
        <v>27</v>
      </c>
      <c r="J360" s="20">
        <v>406</v>
      </c>
      <c r="K360" s="20">
        <f t="shared" si="25"/>
        <v>255.11627906976744</v>
      </c>
      <c r="L360" s="21">
        <f t="shared" si="26"/>
        <v>0.6619872379216043</v>
      </c>
      <c r="M360" s="20">
        <f t="shared" si="27"/>
        <v>251.91666666666666</v>
      </c>
      <c r="N360" s="21">
        <f t="shared" si="28"/>
        <v>0.68309626199139939</v>
      </c>
      <c r="O360" s="26">
        <f>VLOOKUP(J360,клиенты!$A$1:$H$435,8,FALSE)</f>
        <v>44895</v>
      </c>
      <c r="P360">
        <f t="shared" si="29"/>
        <v>271</v>
      </c>
      <c r="Q360" t="str">
        <f>VLOOKUP(J360,клиенты!$A$1:$D$435,4,FALSE)</f>
        <v>Украина</v>
      </c>
    </row>
    <row r="361" spans="1:17" x14ac:dyDescent="0.3">
      <c r="A361">
        <v>360</v>
      </c>
      <c r="B361" s="20">
        <v>348</v>
      </c>
      <c r="C361" s="20" t="str">
        <f>VLOOKUP(B361,товар!$A$2:$C$433,2,FALSE)</f>
        <v>Чипсы</v>
      </c>
      <c r="D361" s="20" t="str">
        <f>VLOOKUP(B361,товар!$A$2:$C$433,3,FALSE)</f>
        <v>Estrella</v>
      </c>
      <c r="E361">
        <v>147</v>
      </c>
      <c r="F361">
        <v>4</v>
      </c>
      <c r="G361">
        <v>588</v>
      </c>
      <c r="H361" s="26">
        <v>45006</v>
      </c>
      <c r="I361" t="s">
        <v>22</v>
      </c>
      <c r="J361" s="20">
        <v>157</v>
      </c>
      <c r="K361" s="20">
        <f t="shared" si="25"/>
        <v>273.72549019607845</v>
      </c>
      <c r="L361" s="21">
        <f t="shared" si="26"/>
        <v>-0.4629656160458453</v>
      </c>
      <c r="M361" s="20">
        <f t="shared" si="27"/>
        <v>266.27272727272725</v>
      </c>
      <c r="N361" s="21">
        <f t="shared" si="28"/>
        <v>-0.44793444861727549</v>
      </c>
      <c r="O361" s="26">
        <f>VLOOKUP(J361,клиенты!$A$1:$H$435,8,FALSE)</f>
        <v>44783</v>
      </c>
      <c r="P361">
        <f t="shared" si="29"/>
        <v>223</v>
      </c>
      <c r="Q361" t="str">
        <f>VLOOKUP(J361,клиенты!$A$1:$D$435,4,FALSE)</f>
        <v>Россия</v>
      </c>
    </row>
    <row r="362" spans="1:17" x14ac:dyDescent="0.3">
      <c r="A362">
        <v>361</v>
      </c>
      <c r="B362" s="20">
        <v>350</v>
      </c>
      <c r="C362" s="20" t="str">
        <f>VLOOKUP(B362,товар!$A$2:$C$433,2,FALSE)</f>
        <v>Фрукты</v>
      </c>
      <c r="D362" s="20" t="str">
        <f>VLOOKUP(B362,товар!$A$2:$C$433,3,FALSE)</f>
        <v>Фрукты-Ягоды</v>
      </c>
      <c r="E362">
        <v>319</v>
      </c>
      <c r="F362">
        <v>3</v>
      </c>
      <c r="G362">
        <v>957</v>
      </c>
      <c r="H362" s="26">
        <v>45385</v>
      </c>
      <c r="I362" t="s">
        <v>8</v>
      </c>
      <c r="J362" s="20">
        <v>56</v>
      </c>
      <c r="K362" s="20">
        <f t="shared" si="25"/>
        <v>274.16279069767444</v>
      </c>
      <c r="L362" s="21">
        <f t="shared" si="26"/>
        <v>0.16354228518110103</v>
      </c>
      <c r="M362" s="20">
        <f t="shared" si="27"/>
        <v>280.66666666666669</v>
      </c>
      <c r="N362" s="21">
        <f t="shared" si="28"/>
        <v>0.13657957244655572</v>
      </c>
      <c r="O362" s="26">
        <f>VLOOKUP(J362,клиенты!$A$1:$H$435,8,FALSE)</f>
        <v>44662</v>
      </c>
      <c r="P362">
        <f t="shared" si="29"/>
        <v>723</v>
      </c>
      <c r="Q362" t="str">
        <f>VLOOKUP(J362,клиенты!$A$1:$D$435,4,FALSE)</f>
        <v>Таджикистан</v>
      </c>
    </row>
    <row r="363" spans="1:17" x14ac:dyDescent="0.3">
      <c r="A363">
        <v>362</v>
      </c>
      <c r="B363" s="20">
        <v>126</v>
      </c>
      <c r="C363" s="20" t="str">
        <f>VLOOKUP(B363,товар!$A$2:$C$433,2,FALSE)</f>
        <v>Сахар</v>
      </c>
      <c r="D363" s="20" t="str">
        <f>VLOOKUP(B363,товар!$A$2:$C$433,3,FALSE)</f>
        <v>Русский сахар</v>
      </c>
      <c r="E363">
        <v>479</v>
      </c>
      <c r="F363">
        <v>2</v>
      </c>
      <c r="G363">
        <v>958</v>
      </c>
      <c r="H363" s="26">
        <v>45045</v>
      </c>
      <c r="I363" t="s">
        <v>24</v>
      </c>
      <c r="J363" s="20">
        <v>10</v>
      </c>
      <c r="K363" s="20">
        <f t="shared" si="25"/>
        <v>252.76271186440678</v>
      </c>
      <c r="L363" s="21">
        <f t="shared" si="26"/>
        <v>0.89505800308455719</v>
      </c>
      <c r="M363" s="20">
        <f t="shared" si="27"/>
        <v>293.41176470588238</v>
      </c>
      <c r="N363" s="21">
        <f t="shared" si="28"/>
        <v>0.63251804330392924</v>
      </c>
      <c r="O363" s="26">
        <f>VLOOKUP(J363,клиенты!$A$1:$H$435,8,FALSE)</f>
        <v>44881</v>
      </c>
      <c r="P363">
        <f t="shared" si="29"/>
        <v>164</v>
      </c>
      <c r="Q363" t="str">
        <f>VLOOKUP(J363,клиенты!$A$1:$D$435,4,FALSE)</f>
        <v>Украина</v>
      </c>
    </row>
    <row r="364" spans="1:17" x14ac:dyDescent="0.3">
      <c r="A364">
        <v>363</v>
      </c>
      <c r="B364" s="20">
        <v>258</v>
      </c>
      <c r="C364" s="20" t="str">
        <f>VLOOKUP(B364,товар!$A$2:$C$433,2,FALSE)</f>
        <v>Рыба</v>
      </c>
      <c r="D364" s="20" t="str">
        <f>VLOOKUP(B364,товар!$A$2:$C$433,3,FALSE)</f>
        <v>Санта Бремор</v>
      </c>
      <c r="E364">
        <v>181</v>
      </c>
      <c r="F364">
        <v>5</v>
      </c>
      <c r="G364">
        <v>905</v>
      </c>
      <c r="H364" s="26">
        <v>45054</v>
      </c>
      <c r="I364" t="s">
        <v>27</v>
      </c>
      <c r="J364" s="20">
        <v>174</v>
      </c>
      <c r="K364" s="20">
        <f t="shared" si="25"/>
        <v>258.5128205128205</v>
      </c>
      <c r="L364" s="21">
        <f t="shared" si="26"/>
        <v>-0.29984130132910136</v>
      </c>
      <c r="M364" s="20">
        <f t="shared" si="27"/>
        <v>216.4</v>
      </c>
      <c r="N364" s="21">
        <f t="shared" si="28"/>
        <v>-0.16358595194085035</v>
      </c>
      <c r="O364" s="26">
        <f>VLOOKUP(J364,клиенты!$A$1:$H$435,8,FALSE)</f>
        <v>44779</v>
      </c>
      <c r="P364">
        <f t="shared" si="29"/>
        <v>275</v>
      </c>
      <c r="Q364" t="str">
        <f>VLOOKUP(J364,клиенты!$A$1:$D$435,4,FALSE)</f>
        <v>Таджикистан</v>
      </c>
    </row>
    <row r="365" spans="1:17" x14ac:dyDescent="0.3">
      <c r="A365">
        <v>364</v>
      </c>
      <c r="B365" s="20">
        <v>325</v>
      </c>
      <c r="C365" s="20" t="str">
        <f>VLOOKUP(B365,товар!$A$2:$C$433,2,FALSE)</f>
        <v>Сок</v>
      </c>
      <c r="D365" s="20" t="str">
        <f>VLOOKUP(B365,товар!$A$2:$C$433,3,FALSE)</f>
        <v>Добрый</v>
      </c>
      <c r="E365">
        <v>361</v>
      </c>
      <c r="F365">
        <v>5</v>
      </c>
      <c r="G365">
        <v>1805</v>
      </c>
      <c r="H365" s="26">
        <v>45243</v>
      </c>
      <c r="I365" t="s">
        <v>11</v>
      </c>
      <c r="J365" s="20">
        <v>110</v>
      </c>
      <c r="K365" s="20">
        <f t="shared" si="25"/>
        <v>268.60344827586209</v>
      </c>
      <c r="L365" s="21">
        <f t="shared" si="26"/>
        <v>0.34398870274086901</v>
      </c>
      <c r="M365" s="20">
        <f t="shared" si="27"/>
        <v>242.81818181818181</v>
      </c>
      <c r="N365" s="21">
        <f t="shared" si="28"/>
        <v>0.48670909771621118</v>
      </c>
      <c r="O365" s="26">
        <f>VLOOKUP(J365,клиенты!$A$1:$H$435,8,FALSE)</f>
        <v>44580</v>
      </c>
      <c r="P365">
        <f t="shared" si="29"/>
        <v>663</v>
      </c>
      <c r="Q365" t="str">
        <f>VLOOKUP(J365,клиенты!$A$1:$D$435,4,FALSE)</f>
        <v>Узбекистан</v>
      </c>
    </row>
    <row r="366" spans="1:17" x14ac:dyDescent="0.3">
      <c r="A366">
        <v>365</v>
      </c>
      <c r="B366" s="20">
        <v>320</v>
      </c>
      <c r="C366" s="20" t="str">
        <f>VLOOKUP(B366,товар!$A$2:$C$433,2,FALSE)</f>
        <v>Конфеты</v>
      </c>
      <c r="D366" s="20" t="str">
        <f>VLOOKUP(B366,товар!$A$2:$C$433,3,FALSE)</f>
        <v>Бабаевский</v>
      </c>
      <c r="E366">
        <v>254</v>
      </c>
      <c r="F366">
        <v>1</v>
      </c>
      <c r="G366">
        <v>254</v>
      </c>
      <c r="H366" s="26">
        <v>45316</v>
      </c>
      <c r="I366" t="s">
        <v>19</v>
      </c>
      <c r="J366" s="20">
        <v>72</v>
      </c>
      <c r="K366" s="20">
        <f t="shared" si="25"/>
        <v>267.85483870967744</v>
      </c>
      <c r="L366" s="21">
        <f t="shared" si="26"/>
        <v>-5.172517613054739E-2</v>
      </c>
      <c r="M366" s="20">
        <f t="shared" si="27"/>
        <v>250.25925925925927</v>
      </c>
      <c r="N366" s="21">
        <f t="shared" si="28"/>
        <v>1.494746189137186E-2</v>
      </c>
      <c r="O366" s="26">
        <f>VLOOKUP(J366,клиенты!$A$1:$H$435,8,FALSE)</f>
        <v>44906</v>
      </c>
      <c r="P366">
        <f t="shared" si="29"/>
        <v>410</v>
      </c>
      <c r="Q366" t="str">
        <f>VLOOKUP(J366,клиенты!$A$1:$D$435,4,FALSE)</f>
        <v>Таджикистан</v>
      </c>
    </row>
    <row r="367" spans="1:17" x14ac:dyDescent="0.3">
      <c r="A367">
        <v>366</v>
      </c>
      <c r="B367" s="20">
        <v>329</v>
      </c>
      <c r="C367" s="20" t="str">
        <f>VLOOKUP(B367,товар!$A$2:$C$433,2,FALSE)</f>
        <v>Соль</v>
      </c>
      <c r="D367" s="20" t="str">
        <f>VLOOKUP(B367,товар!$A$2:$C$433,3,FALSE)</f>
        <v>Славянская</v>
      </c>
      <c r="E367">
        <v>187</v>
      </c>
      <c r="F367">
        <v>4</v>
      </c>
      <c r="G367">
        <v>748</v>
      </c>
      <c r="H367" s="26">
        <v>45274</v>
      </c>
      <c r="I367" t="s">
        <v>20</v>
      </c>
      <c r="J367" s="20">
        <v>307</v>
      </c>
      <c r="K367" s="20">
        <f t="shared" si="25"/>
        <v>264.8679245283019</v>
      </c>
      <c r="L367" s="21">
        <f t="shared" si="26"/>
        <v>-0.29398774754238499</v>
      </c>
      <c r="M367" s="20">
        <f t="shared" si="27"/>
        <v>236.91666666666666</v>
      </c>
      <c r="N367" s="21">
        <f t="shared" si="28"/>
        <v>-0.21069293000351741</v>
      </c>
      <c r="O367" s="26">
        <f>VLOOKUP(J367,клиенты!$A$1:$H$435,8,FALSE)</f>
        <v>44764</v>
      </c>
      <c r="P367">
        <f t="shared" si="29"/>
        <v>510</v>
      </c>
      <c r="Q367" t="str">
        <f>VLOOKUP(J367,клиенты!$A$1:$D$435,4,FALSE)</f>
        <v>Беларусь</v>
      </c>
    </row>
    <row r="368" spans="1:17" x14ac:dyDescent="0.3">
      <c r="A368">
        <v>367</v>
      </c>
      <c r="B368" s="20">
        <v>226</v>
      </c>
      <c r="C368" s="20" t="str">
        <f>VLOOKUP(B368,товар!$A$2:$C$433,2,FALSE)</f>
        <v>Сыр</v>
      </c>
      <c r="D368" s="20" t="str">
        <f>VLOOKUP(B368,товар!$A$2:$C$433,3,FALSE)</f>
        <v>Карат</v>
      </c>
      <c r="E368">
        <v>155</v>
      </c>
      <c r="F368">
        <v>4</v>
      </c>
      <c r="G368">
        <v>620</v>
      </c>
      <c r="H368" s="26">
        <v>44967</v>
      </c>
      <c r="I368" t="s">
        <v>21</v>
      </c>
      <c r="J368" s="20">
        <v>202</v>
      </c>
      <c r="K368" s="20">
        <f t="shared" si="25"/>
        <v>262.63492063492066</v>
      </c>
      <c r="L368" s="21">
        <f t="shared" si="26"/>
        <v>-0.40982714855554214</v>
      </c>
      <c r="M368" s="20">
        <f t="shared" si="27"/>
        <v>311.33333333333331</v>
      </c>
      <c r="N368" s="21">
        <f t="shared" si="28"/>
        <v>-0.50214132762312635</v>
      </c>
      <c r="O368" s="26">
        <f>VLOOKUP(J368,клиенты!$A$1:$H$435,8,FALSE)</f>
        <v>44766</v>
      </c>
      <c r="P368">
        <f t="shared" si="29"/>
        <v>201</v>
      </c>
      <c r="Q368" t="str">
        <f>VLOOKUP(J368,клиенты!$A$1:$D$435,4,FALSE)</f>
        <v>Беларусь</v>
      </c>
    </row>
    <row r="369" spans="1:17" x14ac:dyDescent="0.3">
      <c r="A369">
        <v>368</v>
      </c>
      <c r="B369" s="20">
        <v>270</v>
      </c>
      <c r="C369" s="20" t="str">
        <f>VLOOKUP(B369,товар!$A$2:$C$433,2,FALSE)</f>
        <v>Соль</v>
      </c>
      <c r="D369" s="20" t="str">
        <f>VLOOKUP(B369,товар!$A$2:$C$433,3,FALSE)</f>
        <v>Славянская</v>
      </c>
      <c r="E369">
        <v>78</v>
      </c>
      <c r="F369">
        <v>4</v>
      </c>
      <c r="G369">
        <v>312</v>
      </c>
      <c r="H369" s="26">
        <v>44932</v>
      </c>
      <c r="I369" t="s">
        <v>24</v>
      </c>
      <c r="J369" s="20">
        <v>157</v>
      </c>
      <c r="K369" s="20">
        <f t="shared" si="25"/>
        <v>264.8679245283019</v>
      </c>
      <c r="L369" s="21">
        <f t="shared" si="26"/>
        <v>-0.70551360592677015</v>
      </c>
      <c r="M369" s="20">
        <f t="shared" si="27"/>
        <v>236.91666666666666</v>
      </c>
      <c r="N369" s="21">
        <f t="shared" si="28"/>
        <v>-0.67077031304959545</v>
      </c>
      <c r="O369" s="26">
        <f>VLOOKUP(J369,клиенты!$A$1:$H$435,8,FALSE)</f>
        <v>44783</v>
      </c>
      <c r="P369">
        <f t="shared" si="29"/>
        <v>149</v>
      </c>
      <c r="Q369" t="str">
        <f>VLOOKUP(J369,клиенты!$A$1:$D$435,4,FALSE)</f>
        <v>Россия</v>
      </c>
    </row>
    <row r="370" spans="1:17" x14ac:dyDescent="0.3">
      <c r="A370">
        <v>369</v>
      </c>
      <c r="B370" s="20">
        <v>233</v>
      </c>
      <c r="C370" s="20" t="str">
        <f>VLOOKUP(B370,товар!$A$2:$C$433,2,FALSE)</f>
        <v>Йогурт</v>
      </c>
      <c r="D370" s="20" t="str">
        <f>VLOOKUP(B370,товар!$A$2:$C$433,3,FALSE)</f>
        <v>Ростагроэкспорт</v>
      </c>
      <c r="E370">
        <v>478</v>
      </c>
      <c r="F370">
        <v>2</v>
      </c>
      <c r="G370">
        <v>956</v>
      </c>
      <c r="H370" s="26">
        <v>45129</v>
      </c>
      <c r="I370" t="s">
        <v>22</v>
      </c>
      <c r="J370" s="20">
        <v>270</v>
      </c>
      <c r="K370" s="20">
        <f t="shared" si="25"/>
        <v>263.25423728813558</v>
      </c>
      <c r="L370" s="21">
        <f t="shared" si="26"/>
        <v>0.8157352562451714</v>
      </c>
      <c r="M370" s="20">
        <f t="shared" si="27"/>
        <v>257.78260869565219</v>
      </c>
      <c r="N370" s="21">
        <f t="shared" si="28"/>
        <v>0.85427559453533464</v>
      </c>
      <c r="O370" s="26">
        <f>VLOOKUP(J370,клиенты!$A$1:$H$435,8,FALSE)</f>
        <v>44827</v>
      </c>
      <c r="P370">
        <f t="shared" si="29"/>
        <v>302</v>
      </c>
      <c r="Q370" t="str">
        <f>VLOOKUP(J370,клиенты!$A$1:$D$435,4,FALSE)</f>
        <v>Таджикистан</v>
      </c>
    </row>
    <row r="371" spans="1:17" x14ac:dyDescent="0.3">
      <c r="A371">
        <v>370</v>
      </c>
      <c r="B371" s="20">
        <v>178</v>
      </c>
      <c r="C371" s="20" t="str">
        <f>VLOOKUP(B371,товар!$A$2:$C$433,2,FALSE)</f>
        <v>Йогурт</v>
      </c>
      <c r="D371" s="20" t="str">
        <f>VLOOKUP(B371,товар!$A$2:$C$433,3,FALSE)</f>
        <v>Ростагроэкспорт</v>
      </c>
      <c r="E371">
        <v>176</v>
      </c>
      <c r="F371">
        <v>5</v>
      </c>
      <c r="G371">
        <v>880</v>
      </c>
      <c r="H371" s="26">
        <v>45183</v>
      </c>
      <c r="I371" t="s">
        <v>17</v>
      </c>
      <c r="J371" s="20">
        <v>65</v>
      </c>
      <c r="K371" s="20">
        <f t="shared" si="25"/>
        <v>263.25423728813558</v>
      </c>
      <c r="L371" s="21">
        <f t="shared" si="26"/>
        <v>-0.33144475920679883</v>
      </c>
      <c r="M371" s="20">
        <f t="shared" si="27"/>
        <v>257.78260869565219</v>
      </c>
      <c r="N371" s="21">
        <f t="shared" si="28"/>
        <v>-0.31725417439703152</v>
      </c>
      <c r="O371" s="26">
        <f>VLOOKUP(J371,клиенты!$A$1:$H$435,8,FALSE)</f>
        <v>44623</v>
      </c>
      <c r="P371">
        <f t="shared" si="29"/>
        <v>560</v>
      </c>
      <c r="Q371" t="str">
        <f>VLOOKUP(J371,клиенты!$A$1:$D$435,4,FALSE)</f>
        <v>Украина</v>
      </c>
    </row>
    <row r="372" spans="1:17" x14ac:dyDescent="0.3">
      <c r="A372">
        <v>371</v>
      </c>
      <c r="B372" s="20">
        <v>293</v>
      </c>
      <c r="C372" s="20" t="str">
        <f>VLOOKUP(B372,товар!$A$2:$C$433,2,FALSE)</f>
        <v>Конфеты</v>
      </c>
      <c r="D372" s="20" t="str">
        <f>VLOOKUP(B372,товар!$A$2:$C$433,3,FALSE)</f>
        <v>Бабаевский</v>
      </c>
      <c r="E372">
        <v>179</v>
      </c>
      <c r="F372">
        <v>4</v>
      </c>
      <c r="G372">
        <v>716</v>
      </c>
      <c r="H372" s="26">
        <v>45258</v>
      </c>
      <c r="I372" t="s">
        <v>11</v>
      </c>
      <c r="J372" s="20">
        <v>38</v>
      </c>
      <c r="K372" s="20">
        <f t="shared" si="25"/>
        <v>267.85483870967744</v>
      </c>
      <c r="L372" s="21">
        <f t="shared" si="26"/>
        <v>-0.33172758475341724</v>
      </c>
      <c r="M372" s="20">
        <f t="shared" si="27"/>
        <v>250.25925925925927</v>
      </c>
      <c r="N372" s="21">
        <f t="shared" si="28"/>
        <v>-0.28474174929702534</v>
      </c>
      <c r="O372" s="26">
        <f>VLOOKUP(J372,клиенты!$A$1:$H$435,8,FALSE)</f>
        <v>44819</v>
      </c>
      <c r="P372">
        <f t="shared" si="29"/>
        <v>439</v>
      </c>
      <c r="Q372" t="str">
        <f>VLOOKUP(J372,клиенты!$A$1:$D$435,4,FALSE)</f>
        <v>Таджикистан</v>
      </c>
    </row>
    <row r="373" spans="1:17" x14ac:dyDescent="0.3">
      <c r="A373">
        <v>372</v>
      </c>
      <c r="B373" s="20">
        <v>286</v>
      </c>
      <c r="C373" s="20" t="str">
        <f>VLOOKUP(B373,товар!$A$2:$C$433,2,FALSE)</f>
        <v>Йогурт</v>
      </c>
      <c r="D373" s="20" t="str">
        <f>VLOOKUP(B373,товар!$A$2:$C$433,3,FALSE)</f>
        <v>Ростагроэкспорт</v>
      </c>
      <c r="E373">
        <v>122</v>
      </c>
      <c r="F373">
        <v>5</v>
      </c>
      <c r="G373">
        <v>610</v>
      </c>
      <c r="H373" s="26">
        <v>45147</v>
      </c>
      <c r="I373" t="s">
        <v>13</v>
      </c>
      <c r="J373" s="20">
        <v>356</v>
      </c>
      <c r="K373" s="20">
        <f t="shared" si="25"/>
        <v>263.25423728813558</v>
      </c>
      <c r="L373" s="21">
        <f t="shared" si="26"/>
        <v>-0.53656966263198558</v>
      </c>
      <c r="M373" s="20">
        <f t="shared" si="27"/>
        <v>257.78260869565219</v>
      </c>
      <c r="N373" s="21">
        <f t="shared" si="28"/>
        <v>-0.52673300725248784</v>
      </c>
      <c r="O373" s="26">
        <f>VLOOKUP(J373,клиенты!$A$1:$H$435,8,FALSE)</f>
        <v>44570</v>
      </c>
      <c r="P373">
        <f t="shared" si="29"/>
        <v>577</v>
      </c>
      <c r="Q373" t="str">
        <f>VLOOKUP(J373,клиенты!$A$1:$D$435,4,FALSE)</f>
        <v>Таджикистан</v>
      </c>
    </row>
    <row r="374" spans="1:17" x14ac:dyDescent="0.3">
      <c r="A374">
        <v>373</v>
      </c>
      <c r="B374" s="20">
        <v>11</v>
      </c>
      <c r="C374" s="20" t="str">
        <f>VLOOKUP(B374,товар!$A$2:$C$433,2,FALSE)</f>
        <v>Хлеб</v>
      </c>
      <c r="D374" s="20" t="str">
        <f>VLOOKUP(B374,товар!$A$2:$C$433,3,FALSE)</f>
        <v>Русский Хлеб</v>
      </c>
      <c r="E374">
        <v>199</v>
      </c>
      <c r="F374">
        <v>4</v>
      </c>
      <c r="G374">
        <v>796</v>
      </c>
      <c r="H374" s="26">
        <v>45374</v>
      </c>
      <c r="I374" t="s">
        <v>17</v>
      </c>
      <c r="J374" s="20">
        <v>296</v>
      </c>
      <c r="K374" s="20">
        <f t="shared" si="25"/>
        <v>300.31818181818181</v>
      </c>
      <c r="L374" s="21">
        <f t="shared" si="26"/>
        <v>-0.33736945663690021</v>
      </c>
      <c r="M374" s="20">
        <f t="shared" si="27"/>
        <v>316.60000000000002</v>
      </c>
      <c r="N374" s="21">
        <f t="shared" si="28"/>
        <v>-0.37144662034112452</v>
      </c>
      <c r="O374" s="26">
        <f>VLOOKUP(J374,клиенты!$A$1:$H$435,8,FALSE)</f>
        <v>44758</v>
      </c>
      <c r="P374">
        <f t="shared" si="29"/>
        <v>616</v>
      </c>
      <c r="Q374" t="str">
        <f>VLOOKUP(J374,клиенты!$A$1:$D$435,4,FALSE)</f>
        <v>Узбекистан</v>
      </c>
    </row>
    <row r="375" spans="1:17" x14ac:dyDescent="0.3">
      <c r="A375">
        <v>374</v>
      </c>
      <c r="B375" s="20">
        <v>441</v>
      </c>
      <c r="C375" s="20" t="str">
        <f>VLOOKUP(B375,товар!$A$2:$C$433,2,FALSE)</f>
        <v>Чай</v>
      </c>
      <c r="D375" s="20" t="str">
        <f>VLOOKUP(B375,товар!$A$2:$C$433,3,FALSE)</f>
        <v>Lipton</v>
      </c>
      <c r="E375">
        <v>173</v>
      </c>
      <c r="F375">
        <v>3</v>
      </c>
      <c r="G375">
        <v>519</v>
      </c>
      <c r="H375" s="26">
        <v>45349</v>
      </c>
      <c r="I375" t="s">
        <v>14</v>
      </c>
      <c r="J375" s="20">
        <v>62</v>
      </c>
      <c r="K375" s="20">
        <f t="shared" si="25"/>
        <v>271.18181818181819</v>
      </c>
      <c r="L375" s="21">
        <f t="shared" si="26"/>
        <v>-0.36205162587998663</v>
      </c>
      <c r="M375" s="20">
        <f t="shared" si="27"/>
        <v>260.15789473684208</v>
      </c>
      <c r="N375" s="21">
        <f t="shared" si="28"/>
        <v>-0.33501921909771393</v>
      </c>
      <c r="O375" s="26">
        <f>VLOOKUP(J375,клиенты!$A$1:$H$435,8,FALSE)</f>
        <v>44671</v>
      </c>
      <c r="P375">
        <f t="shared" si="29"/>
        <v>678</v>
      </c>
      <c r="Q375" t="str">
        <f>VLOOKUP(J375,клиенты!$A$1:$D$435,4,FALSE)</f>
        <v>Россия</v>
      </c>
    </row>
    <row r="376" spans="1:17" x14ac:dyDescent="0.3">
      <c r="A376">
        <v>375</v>
      </c>
      <c r="B376" s="20">
        <v>19</v>
      </c>
      <c r="C376" s="20" t="str">
        <f>VLOOKUP(B376,товар!$A$2:$C$433,2,FALSE)</f>
        <v>Мясо</v>
      </c>
      <c r="D376" s="20" t="str">
        <f>VLOOKUP(B376,товар!$A$2:$C$433,3,FALSE)</f>
        <v>Снежана</v>
      </c>
      <c r="E376">
        <v>142</v>
      </c>
      <c r="F376">
        <v>3</v>
      </c>
      <c r="G376">
        <v>426</v>
      </c>
      <c r="H376" s="26">
        <v>45157</v>
      </c>
      <c r="I376" t="s">
        <v>10</v>
      </c>
      <c r="J376" s="20">
        <v>18</v>
      </c>
      <c r="K376" s="20">
        <f t="shared" si="25"/>
        <v>271.74545454545455</v>
      </c>
      <c r="L376" s="21">
        <f t="shared" si="26"/>
        <v>-0.47745216111334132</v>
      </c>
      <c r="M376" s="20">
        <f t="shared" si="27"/>
        <v>272.35294117647061</v>
      </c>
      <c r="N376" s="21">
        <f t="shared" si="28"/>
        <v>-0.47861771058315339</v>
      </c>
      <c r="O376" s="26">
        <f>VLOOKUP(J376,клиенты!$A$1:$H$435,8,FALSE)</f>
        <v>44578</v>
      </c>
      <c r="P376">
        <f t="shared" si="29"/>
        <v>579</v>
      </c>
      <c r="Q376" t="str">
        <f>VLOOKUP(J376,клиенты!$A$1:$D$435,4,FALSE)</f>
        <v>Украина</v>
      </c>
    </row>
    <row r="377" spans="1:17" x14ac:dyDescent="0.3">
      <c r="A377">
        <v>376</v>
      </c>
      <c r="B377" s="20">
        <v>340</v>
      </c>
      <c r="C377" s="20" t="str">
        <f>VLOOKUP(B377,товар!$A$2:$C$433,2,FALSE)</f>
        <v>Сыр</v>
      </c>
      <c r="D377" s="20" t="str">
        <f>VLOOKUP(B377,товар!$A$2:$C$433,3,FALSE)</f>
        <v>Карат</v>
      </c>
      <c r="E377">
        <v>157</v>
      </c>
      <c r="F377">
        <v>2</v>
      </c>
      <c r="G377">
        <v>314</v>
      </c>
      <c r="H377" s="26">
        <v>45075</v>
      </c>
      <c r="I377" t="s">
        <v>18</v>
      </c>
      <c r="J377" s="20">
        <v>376</v>
      </c>
      <c r="K377" s="20">
        <f t="shared" si="25"/>
        <v>262.63492063492066</v>
      </c>
      <c r="L377" s="21">
        <f t="shared" si="26"/>
        <v>-0.40221201498851689</v>
      </c>
      <c r="M377" s="20">
        <f t="shared" si="27"/>
        <v>311.33333333333331</v>
      </c>
      <c r="N377" s="21">
        <f t="shared" si="28"/>
        <v>-0.49571734475374729</v>
      </c>
      <c r="O377" s="26">
        <f>VLOOKUP(J377,клиенты!$A$1:$H$435,8,FALSE)</f>
        <v>44730</v>
      </c>
      <c r="P377">
        <f t="shared" si="29"/>
        <v>345</v>
      </c>
      <c r="Q377" t="str">
        <f>VLOOKUP(J377,клиенты!$A$1:$D$435,4,FALSE)</f>
        <v>Беларусь</v>
      </c>
    </row>
    <row r="378" spans="1:17" x14ac:dyDescent="0.3">
      <c r="A378">
        <v>377</v>
      </c>
      <c r="B378" s="20">
        <v>142</v>
      </c>
      <c r="C378" s="20" t="str">
        <f>VLOOKUP(B378,товар!$A$2:$C$433,2,FALSE)</f>
        <v>Фрукты</v>
      </c>
      <c r="D378" s="20" t="str">
        <f>VLOOKUP(B378,товар!$A$2:$C$433,3,FALSE)</f>
        <v>Фруктовый Рай</v>
      </c>
      <c r="E378">
        <v>160</v>
      </c>
      <c r="F378">
        <v>4</v>
      </c>
      <c r="G378">
        <v>640</v>
      </c>
      <c r="H378" s="26">
        <v>45414</v>
      </c>
      <c r="I378" t="s">
        <v>10</v>
      </c>
      <c r="J378" s="20">
        <v>459</v>
      </c>
      <c r="K378" s="20">
        <f t="shared" si="25"/>
        <v>274.16279069767444</v>
      </c>
      <c r="L378" s="21">
        <f t="shared" si="26"/>
        <v>-0.41640512342013747</v>
      </c>
      <c r="M378" s="20">
        <f t="shared" si="27"/>
        <v>258.30769230769232</v>
      </c>
      <c r="N378" s="21">
        <f t="shared" si="28"/>
        <v>-0.3805836807623586</v>
      </c>
      <c r="O378" s="26">
        <f>VLOOKUP(J378,клиенты!$A$1:$H$435,8,FALSE)</f>
        <v>44743</v>
      </c>
      <c r="P378">
        <f t="shared" si="29"/>
        <v>671</v>
      </c>
      <c r="Q378" t="str">
        <f>VLOOKUP(J378,клиенты!$A$1:$D$435,4,FALSE)</f>
        <v>Казахстан</v>
      </c>
    </row>
    <row r="379" spans="1:17" x14ac:dyDescent="0.3">
      <c r="A379">
        <v>378</v>
      </c>
      <c r="B379" s="20">
        <v>452</v>
      </c>
      <c r="C379" s="20" t="str">
        <f>VLOOKUP(B379,товар!$A$2:$C$433,2,FALSE)</f>
        <v>Фрукты</v>
      </c>
      <c r="D379" s="20" t="str">
        <f>VLOOKUP(B379,товар!$A$2:$C$433,3,FALSE)</f>
        <v>Экзотик</v>
      </c>
      <c r="E379">
        <v>325</v>
      </c>
      <c r="F379">
        <v>2</v>
      </c>
      <c r="G379">
        <v>650</v>
      </c>
      <c r="H379" s="26">
        <v>45160</v>
      </c>
      <c r="I379" t="s">
        <v>15</v>
      </c>
      <c r="J379" s="20">
        <v>88</v>
      </c>
      <c r="K379" s="20">
        <f t="shared" si="25"/>
        <v>274.16279069767444</v>
      </c>
      <c r="L379" s="21">
        <f t="shared" si="26"/>
        <v>0.18542709305284588</v>
      </c>
      <c r="M379" s="20">
        <f t="shared" si="27"/>
        <v>253.6875</v>
      </c>
      <c r="N379" s="21">
        <f t="shared" si="28"/>
        <v>0.28110372012811036</v>
      </c>
      <c r="O379" s="26">
        <f>VLOOKUP(J379,клиенты!$A$1:$H$435,8,FALSE)</f>
        <v>44630</v>
      </c>
      <c r="P379">
        <f t="shared" si="29"/>
        <v>530</v>
      </c>
      <c r="Q379" t="str">
        <f>VLOOKUP(J379,клиенты!$A$1:$D$435,4,FALSE)</f>
        <v>Украина</v>
      </c>
    </row>
    <row r="380" spans="1:17" x14ac:dyDescent="0.3">
      <c r="A380">
        <v>379</v>
      </c>
      <c r="B380" s="20">
        <v>340</v>
      </c>
      <c r="C380" s="20" t="str">
        <f>VLOOKUP(B380,товар!$A$2:$C$433,2,FALSE)</f>
        <v>Сыр</v>
      </c>
      <c r="D380" s="20" t="str">
        <f>VLOOKUP(B380,товар!$A$2:$C$433,3,FALSE)</f>
        <v>Карат</v>
      </c>
      <c r="E380">
        <v>457</v>
      </c>
      <c r="F380">
        <v>1</v>
      </c>
      <c r="G380">
        <v>457</v>
      </c>
      <c r="H380" s="26">
        <v>44945</v>
      </c>
      <c r="I380" t="s">
        <v>13</v>
      </c>
      <c r="J380" s="20">
        <v>325</v>
      </c>
      <c r="K380" s="20">
        <f t="shared" si="25"/>
        <v>262.63492063492066</v>
      </c>
      <c r="L380" s="21">
        <f t="shared" si="26"/>
        <v>0.74005802006527244</v>
      </c>
      <c r="M380" s="20">
        <f t="shared" si="27"/>
        <v>311.33333333333331</v>
      </c>
      <c r="N380" s="21">
        <f t="shared" si="28"/>
        <v>0.4678800856531049</v>
      </c>
      <c r="O380" s="26">
        <f>VLOOKUP(J380,клиенты!$A$1:$H$435,8,FALSE)</f>
        <v>44875</v>
      </c>
      <c r="P380">
        <f t="shared" si="29"/>
        <v>70</v>
      </c>
      <c r="Q380" t="str">
        <f>VLOOKUP(J380,клиенты!$A$1:$D$435,4,FALSE)</f>
        <v>Таджикистан</v>
      </c>
    </row>
    <row r="381" spans="1:17" x14ac:dyDescent="0.3">
      <c r="A381">
        <v>380</v>
      </c>
      <c r="B381" s="20">
        <v>466</v>
      </c>
      <c r="C381" s="20" t="str">
        <f>VLOOKUP(B381,товар!$A$2:$C$433,2,FALSE)</f>
        <v>Фрукты</v>
      </c>
      <c r="D381" s="20" t="str">
        <f>VLOOKUP(B381,товар!$A$2:$C$433,3,FALSE)</f>
        <v>Green Garden</v>
      </c>
      <c r="E381">
        <v>425</v>
      </c>
      <c r="F381">
        <v>5</v>
      </c>
      <c r="G381">
        <v>2125</v>
      </c>
      <c r="H381" s="26">
        <v>45132</v>
      </c>
      <c r="I381" t="s">
        <v>21</v>
      </c>
      <c r="J381" s="20">
        <v>129</v>
      </c>
      <c r="K381" s="20">
        <f t="shared" si="25"/>
        <v>274.16279069767444</v>
      </c>
      <c r="L381" s="21">
        <f t="shared" si="26"/>
        <v>0.55017389091525981</v>
      </c>
      <c r="M381" s="20">
        <f t="shared" si="27"/>
        <v>369.2</v>
      </c>
      <c r="N381" s="21">
        <f t="shared" si="28"/>
        <v>0.15113759479956657</v>
      </c>
      <c r="O381" s="26">
        <f>VLOOKUP(J381,клиенты!$A$1:$H$435,8,FALSE)</f>
        <v>44868</v>
      </c>
      <c r="P381">
        <f t="shared" si="29"/>
        <v>264</v>
      </c>
      <c r="Q381" t="str">
        <f>VLOOKUP(J381,клиенты!$A$1:$D$435,4,FALSE)</f>
        <v>Беларусь</v>
      </c>
    </row>
    <row r="382" spans="1:17" x14ac:dyDescent="0.3">
      <c r="A382">
        <v>381</v>
      </c>
      <c r="B382" s="20">
        <v>71</v>
      </c>
      <c r="C382" s="20" t="str">
        <f>VLOOKUP(B382,товар!$A$2:$C$433,2,FALSE)</f>
        <v>Печенье</v>
      </c>
      <c r="D382" s="20" t="str">
        <f>VLOOKUP(B382,товар!$A$2:$C$433,3,FALSE)</f>
        <v>Белогорье</v>
      </c>
      <c r="E382">
        <v>125</v>
      </c>
      <c r="F382">
        <v>4</v>
      </c>
      <c r="G382">
        <v>500</v>
      </c>
      <c r="H382" s="26">
        <v>45182</v>
      </c>
      <c r="I382" t="s">
        <v>17</v>
      </c>
      <c r="J382" s="20">
        <v>19</v>
      </c>
      <c r="K382" s="20">
        <f t="shared" si="25"/>
        <v>283.468085106383</v>
      </c>
      <c r="L382" s="21">
        <f t="shared" si="26"/>
        <v>-0.55903325076934629</v>
      </c>
      <c r="M382" s="20">
        <f t="shared" si="27"/>
        <v>249.5</v>
      </c>
      <c r="N382" s="21">
        <f t="shared" si="28"/>
        <v>-0.49899799599198402</v>
      </c>
      <c r="O382" s="26">
        <f>VLOOKUP(J382,клиенты!$A$1:$H$435,8,FALSE)</f>
        <v>44902</v>
      </c>
      <c r="P382">
        <f t="shared" si="29"/>
        <v>280</v>
      </c>
      <c r="Q382" t="str">
        <f>VLOOKUP(J382,клиенты!$A$1:$D$435,4,FALSE)</f>
        <v>Казахстан</v>
      </c>
    </row>
    <row r="383" spans="1:17" x14ac:dyDescent="0.3">
      <c r="A383">
        <v>382</v>
      </c>
      <c r="B383" s="20">
        <v>451</v>
      </c>
      <c r="C383" s="20" t="str">
        <f>VLOOKUP(B383,товар!$A$2:$C$433,2,FALSE)</f>
        <v>Рис</v>
      </c>
      <c r="D383" s="20" t="str">
        <f>VLOOKUP(B383,товар!$A$2:$C$433,3,FALSE)</f>
        <v>Белый Злат</v>
      </c>
      <c r="E383">
        <v>227</v>
      </c>
      <c r="F383">
        <v>3</v>
      </c>
      <c r="G383">
        <v>681</v>
      </c>
      <c r="H383" s="26">
        <v>45098</v>
      </c>
      <c r="I383" t="s">
        <v>18</v>
      </c>
      <c r="J383" s="20">
        <v>304</v>
      </c>
      <c r="K383" s="20">
        <f t="shared" si="25"/>
        <v>258.375</v>
      </c>
      <c r="L383" s="21">
        <f t="shared" si="26"/>
        <v>-0.12143202709240442</v>
      </c>
      <c r="M383" s="20">
        <f t="shared" si="27"/>
        <v>269.70588235294116</v>
      </c>
      <c r="N383" s="21">
        <f t="shared" si="28"/>
        <v>-0.15834242093784068</v>
      </c>
      <c r="O383" s="26">
        <f>VLOOKUP(J383,клиенты!$A$1:$H$435,8,FALSE)</f>
        <v>44886</v>
      </c>
      <c r="P383">
        <f t="shared" si="29"/>
        <v>212</v>
      </c>
      <c r="Q383" t="str">
        <f>VLOOKUP(J383,клиенты!$A$1:$D$435,4,FALSE)</f>
        <v>не определено</v>
      </c>
    </row>
    <row r="384" spans="1:17" x14ac:dyDescent="0.3">
      <c r="A384">
        <v>383</v>
      </c>
      <c r="B384" s="20">
        <v>116</v>
      </c>
      <c r="C384" s="20" t="str">
        <f>VLOOKUP(B384,товар!$A$2:$C$433,2,FALSE)</f>
        <v>Соль</v>
      </c>
      <c r="D384" s="20" t="str">
        <f>VLOOKUP(B384,товар!$A$2:$C$433,3,FALSE)</f>
        <v>Экстра</v>
      </c>
      <c r="E384">
        <v>426</v>
      </c>
      <c r="F384">
        <v>5</v>
      </c>
      <c r="G384">
        <v>2130</v>
      </c>
      <c r="H384" s="26">
        <v>44993</v>
      </c>
      <c r="I384" t="s">
        <v>25</v>
      </c>
      <c r="J384" s="20">
        <v>285</v>
      </c>
      <c r="K384" s="20">
        <f t="shared" si="25"/>
        <v>264.8679245283019</v>
      </c>
      <c r="L384" s="21">
        <f t="shared" si="26"/>
        <v>0.60834876763071666</v>
      </c>
      <c r="M384" s="20">
        <f t="shared" si="27"/>
        <v>320.84615384615387</v>
      </c>
      <c r="N384" s="21">
        <f t="shared" si="28"/>
        <v>0.32773915128266595</v>
      </c>
      <c r="O384" s="26">
        <f>VLOOKUP(J384,клиенты!$A$1:$H$435,8,FALSE)</f>
        <v>44922</v>
      </c>
      <c r="P384">
        <f t="shared" si="29"/>
        <v>71</v>
      </c>
      <c r="Q384" t="str">
        <f>VLOOKUP(J384,клиенты!$A$1:$D$435,4,FALSE)</f>
        <v>Таджикистан</v>
      </c>
    </row>
    <row r="385" spans="1:17" x14ac:dyDescent="0.3">
      <c r="A385">
        <v>384</v>
      </c>
      <c r="B385" s="20">
        <v>480</v>
      </c>
      <c r="C385" s="20" t="str">
        <f>VLOOKUP(B385,товар!$A$2:$C$433,2,FALSE)</f>
        <v>Молоко</v>
      </c>
      <c r="D385" s="20" t="str">
        <f>VLOOKUP(B385,товар!$A$2:$C$433,3,FALSE)</f>
        <v>Беллакт</v>
      </c>
      <c r="E385">
        <v>70</v>
      </c>
      <c r="F385">
        <v>1</v>
      </c>
      <c r="G385">
        <v>70</v>
      </c>
      <c r="H385" s="26">
        <v>44945</v>
      </c>
      <c r="I385" t="s">
        <v>10</v>
      </c>
      <c r="J385" s="20">
        <v>464</v>
      </c>
      <c r="K385" s="20">
        <f t="shared" si="25"/>
        <v>294.95238095238096</v>
      </c>
      <c r="L385" s="21">
        <f t="shared" si="26"/>
        <v>-0.76267355505327739</v>
      </c>
      <c r="M385" s="20">
        <f t="shared" si="27"/>
        <v>322.54545454545456</v>
      </c>
      <c r="N385" s="21">
        <f t="shared" si="28"/>
        <v>-0.78297632468996614</v>
      </c>
      <c r="O385" s="26">
        <f>VLOOKUP(J385,клиенты!$A$1:$H$435,8,FALSE)</f>
        <v>44827</v>
      </c>
      <c r="P385">
        <f t="shared" si="29"/>
        <v>118</v>
      </c>
      <c r="Q385" t="str">
        <f>VLOOKUP(J385,клиенты!$A$1:$D$435,4,FALSE)</f>
        <v>Россия</v>
      </c>
    </row>
    <row r="386" spans="1:17" x14ac:dyDescent="0.3">
      <c r="A386">
        <v>385</v>
      </c>
      <c r="B386" s="20">
        <v>409</v>
      </c>
      <c r="C386" s="20" t="str">
        <f>VLOOKUP(B386,товар!$A$2:$C$433,2,FALSE)</f>
        <v>Фрукты</v>
      </c>
      <c r="D386" s="20" t="str">
        <f>VLOOKUP(B386,товар!$A$2:$C$433,3,FALSE)</f>
        <v>Фруктовый Рай</v>
      </c>
      <c r="E386">
        <v>386</v>
      </c>
      <c r="F386">
        <v>1</v>
      </c>
      <c r="G386">
        <v>386</v>
      </c>
      <c r="H386" s="26">
        <v>45192</v>
      </c>
      <c r="I386" t="s">
        <v>13</v>
      </c>
      <c r="J386" s="20">
        <v>461</v>
      </c>
      <c r="K386" s="20">
        <f t="shared" ref="K386:K449" si="30">AVERAGEIF($C$2:$C$1001,C386,$E$2:$E$1001)</f>
        <v>274.16279069767444</v>
      </c>
      <c r="L386" s="21">
        <f t="shared" ref="L386:L449" si="31">(E386/K386)-1</f>
        <v>0.4079226397489184</v>
      </c>
      <c r="M386" s="20">
        <f t="shared" ref="M386:M449" si="32">AVERAGEIFS($E$2:$E$1001,$C$2:$C$1001,C386,$D$2:$D$1001,D386)</f>
        <v>258.30769230769232</v>
      </c>
      <c r="N386" s="21">
        <f t="shared" ref="N386:N449" si="33">E386/M386-1</f>
        <v>0.49434187016080999</v>
      </c>
      <c r="O386" s="26">
        <f>VLOOKUP(J386,клиенты!$A$1:$H$435,8,FALSE)</f>
        <v>44667</v>
      </c>
      <c r="P386">
        <f t="shared" ref="P386:P449" si="34">H386-O386</f>
        <v>525</v>
      </c>
      <c r="Q386" t="str">
        <f>VLOOKUP(J386,клиенты!$A$1:$D$435,4,FALSE)</f>
        <v>Узбекистан</v>
      </c>
    </row>
    <row r="387" spans="1:17" x14ac:dyDescent="0.3">
      <c r="A387">
        <v>386</v>
      </c>
      <c r="B387" s="20">
        <v>129</v>
      </c>
      <c r="C387" s="20" t="str">
        <f>VLOOKUP(B387,товар!$A$2:$C$433,2,FALSE)</f>
        <v>Мясо</v>
      </c>
      <c r="D387" s="20" t="str">
        <f>VLOOKUP(B387,товар!$A$2:$C$433,3,FALSE)</f>
        <v>Агрокомплекс</v>
      </c>
      <c r="E387">
        <v>235</v>
      </c>
      <c r="F387">
        <v>2</v>
      </c>
      <c r="G387">
        <v>470</v>
      </c>
      <c r="H387" s="26">
        <v>45207</v>
      </c>
      <c r="I387" t="s">
        <v>10</v>
      </c>
      <c r="J387" s="20">
        <v>149</v>
      </c>
      <c r="K387" s="20">
        <f t="shared" si="30"/>
        <v>271.74545454545455</v>
      </c>
      <c r="L387" s="21">
        <f t="shared" si="31"/>
        <v>-0.13522012578616349</v>
      </c>
      <c r="M387" s="20">
        <f t="shared" si="32"/>
        <v>311.2</v>
      </c>
      <c r="N387" s="21">
        <f t="shared" si="33"/>
        <v>-0.24485861182519275</v>
      </c>
      <c r="O387" s="26">
        <f>VLOOKUP(J387,клиенты!$A$1:$H$435,8,FALSE)</f>
        <v>44882</v>
      </c>
      <c r="P387">
        <f t="shared" si="34"/>
        <v>325</v>
      </c>
      <c r="Q387" t="str">
        <f>VLOOKUP(J387,клиенты!$A$1:$D$435,4,FALSE)</f>
        <v>Таджикистан</v>
      </c>
    </row>
    <row r="388" spans="1:17" x14ac:dyDescent="0.3">
      <c r="A388">
        <v>387</v>
      </c>
      <c r="B388" s="20">
        <v>283</v>
      </c>
      <c r="C388" s="20" t="str">
        <f>VLOOKUP(B388,товар!$A$2:$C$433,2,FALSE)</f>
        <v>Конфеты</v>
      </c>
      <c r="D388" s="20" t="str">
        <f>VLOOKUP(B388,товар!$A$2:$C$433,3,FALSE)</f>
        <v>Рот Фронт</v>
      </c>
      <c r="E388">
        <v>107</v>
      </c>
      <c r="F388">
        <v>3</v>
      </c>
      <c r="G388">
        <v>321</v>
      </c>
      <c r="H388" s="26">
        <v>45413</v>
      </c>
      <c r="I388" t="s">
        <v>18</v>
      </c>
      <c r="J388" s="20">
        <v>222</v>
      </c>
      <c r="K388" s="20">
        <f t="shared" si="30"/>
        <v>267.85483870967744</v>
      </c>
      <c r="L388" s="21">
        <f t="shared" si="31"/>
        <v>-0.60052989703137238</v>
      </c>
      <c r="M388" s="20">
        <f t="shared" si="32"/>
        <v>288.23809523809524</v>
      </c>
      <c r="N388" s="21">
        <f t="shared" si="33"/>
        <v>-0.62877911779283002</v>
      </c>
      <c r="O388" s="26">
        <f>VLOOKUP(J388,клиенты!$A$1:$H$435,8,FALSE)</f>
        <v>44694</v>
      </c>
      <c r="P388">
        <f t="shared" si="34"/>
        <v>719</v>
      </c>
      <c r="Q388" t="str">
        <f>VLOOKUP(J388,клиенты!$A$1:$D$435,4,FALSE)</f>
        <v>Украина</v>
      </c>
    </row>
    <row r="389" spans="1:17" x14ac:dyDescent="0.3">
      <c r="A389">
        <v>388</v>
      </c>
      <c r="B389" s="20">
        <v>36</v>
      </c>
      <c r="C389" s="20" t="str">
        <f>VLOOKUP(B389,товар!$A$2:$C$433,2,FALSE)</f>
        <v>Макароны</v>
      </c>
      <c r="D389" s="20" t="str">
        <f>VLOOKUP(B389,товар!$A$2:$C$433,3,FALSE)</f>
        <v>Роллтон</v>
      </c>
      <c r="E389">
        <v>83</v>
      </c>
      <c r="F389">
        <v>4</v>
      </c>
      <c r="G389">
        <v>332</v>
      </c>
      <c r="H389" s="26">
        <v>45265</v>
      </c>
      <c r="I389" t="s">
        <v>13</v>
      </c>
      <c r="J389" s="20">
        <v>333</v>
      </c>
      <c r="K389" s="20">
        <f t="shared" si="30"/>
        <v>265.47674418604652</v>
      </c>
      <c r="L389" s="21">
        <f t="shared" si="31"/>
        <v>-0.6873549121808068</v>
      </c>
      <c r="M389" s="20">
        <f t="shared" si="32"/>
        <v>235.55555555555554</v>
      </c>
      <c r="N389" s="21">
        <f t="shared" si="33"/>
        <v>-0.64764150943396226</v>
      </c>
      <c r="O389" s="26">
        <f>VLOOKUP(J389,клиенты!$A$1:$H$435,8,FALSE)</f>
        <v>44857</v>
      </c>
      <c r="P389">
        <f t="shared" si="34"/>
        <v>408</v>
      </c>
      <c r="Q389" t="str">
        <f>VLOOKUP(J389,клиенты!$A$1:$D$435,4,FALSE)</f>
        <v>Россия</v>
      </c>
    </row>
    <row r="390" spans="1:17" x14ac:dyDescent="0.3">
      <c r="A390">
        <v>389</v>
      </c>
      <c r="B390" s="20">
        <v>290</v>
      </c>
      <c r="C390" s="20" t="str">
        <f>VLOOKUP(B390,товар!$A$2:$C$433,2,FALSE)</f>
        <v>Сахар</v>
      </c>
      <c r="D390" s="20" t="str">
        <f>VLOOKUP(B390,товар!$A$2:$C$433,3,FALSE)</f>
        <v>Продимекс</v>
      </c>
      <c r="E390">
        <v>50</v>
      </c>
      <c r="F390">
        <v>5</v>
      </c>
      <c r="G390">
        <v>250</v>
      </c>
      <c r="H390" s="26">
        <v>45052</v>
      </c>
      <c r="I390" t="s">
        <v>17</v>
      </c>
      <c r="J390" s="20">
        <v>495</v>
      </c>
      <c r="K390" s="20">
        <f t="shared" si="30"/>
        <v>252.76271186440678</v>
      </c>
      <c r="L390" s="21">
        <f t="shared" si="31"/>
        <v>-0.80218601220411723</v>
      </c>
      <c r="M390" s="20">
        <f t="shared" si="32"/>
        <v>240.5</v>
      </c>
      <c r="N390" s="21">
        <f t="shared" si="33"/>
        <v>-0.79209979209979209</v>
      </c>
      <c r="O390" s="26">
        <f>VLOOKUP(J390,клиенты!$A$1:$H$435,8,FALSE)</f>
        <v>44654</v>
      </c>
      <c r="P390">
        <f t="shared" si="34"/>
        <v>398</v>
      </c>
      <c r="Q390" t="str">
        <f>VLOOKUP(J390,клиенты!$A$1:$D$435,4,FALSE)</f>
        <v>Узбекистан</v>
      </c>
    </row>
    <row r="391" spans="1:17" x14ac:dyDescent="0.3">
      <c r="A391">
        <v>390</v>
      </c>
      <c r="B391" s="20">
        <v>229</v>
      </c>
      <c r="C391" s="20" t="str">
        <f>VLOOKUP(B391,товар!$A$2:$C$433,2,FALSE)</f>
        <v>Мясо</v>
      </c>
      <c r="D391" s="20" t="str">
        <f>VLOOKUP(B391,товар!$A$2:$C$433,3,FALSE)</f>
        <v>Сава</v>
      </c>
      <c r="E391">
        <v>269</v>
      </c>
      <c r="F391">
        <v>5</v>
      </c>
      <c r="G391">
        <v>1345</v>
      </c>
      <c r="H391" s="26">
        <v>45011</v>
      </c>
      <c r="I391" t="s">
        <v>14</v>
      </c>
      <c r="J391" s="20">
        <v>278</v>
      </c>
      <c r="K391" s="20">
        <f t="shared" si="30"/>
        <v>271.74545454545455</v>
      </c>
      <c r="L391" s="21">
        <f t="shared" si="31"/>
        <v>-1.0103037602034015E-2</v>
      </c>
      <c r="M391" s="20">
        <f t="shared" si="32"/>
        <v>212.8125</v>
      </c>
      <c r="N391" s="21">
        <f t="shared" si="33"/>
        <v>0.26402349486049936</v>
      </c>
      <c r="O391" s="26">
        <f>VLOOKUP(J391,клиенты!$A$1:$H$435,8,FALSE)</f>
        <v>44920</v>
      </c>
      <c r="P391">
        <f t="shared" si="34"/>
        <v>91</v>
      </c>
      <c r="Q391" t="str">
        <f>VLOOKUP(J391,клиенты!$A$1:$D$435,4,FALSE)</f>
        <v>Узбекистан</v>
      </c>
    </row>
    <row r="392" spans="1:17" x14ac:dyDescent="0.3">
      <c r="A392">
        <v>391</v>
      </c>
      <c r="B392" s="20">
        <v>313</v>
      </c>
      <c r="C392" s="20" t="str">
        <f>VLOOKUP(B392,товар!$A$2:$C$433,2,FALSE)</f>
        <v>Конфеты</v>
      </c>
      <c r="D392" s="20" t="str">
        <f>VLOOKUP(B392,товар!$A$2:$C$433,3,FALSE)</f>
        <v>Бабаевский</v>
      </c>
      <c r="E392">
        <v>385</v>
      </c>
      <c r="F392">
        <v>4</v>
      </c>
      <c r="G392">
        <v>1540</v>
      </c>
      <c r="H392" s="26">
        <v>44982</v>
      </c>
      <c r="I392" t="s">
        <v>18</v>
      </c>
      <c r="J392" s="20">
        <v>246</v>
      </c>
      <c r="K392" s="20">
        <f t="shared" si="30"/>
        <v>267.85483870967744</v>
      </c>
      <c r="L392" s="21">
        <f t="shared" si="31"/>
        <v>0.43734569759739861</v>
      </c>
      <c r="M392" s="20">
        <f t="shared" si="32"/>
        <v>250.25925925925927</v>
      </c>
      <c r="N392" s="21">
        <f t="shared" si="33"/>
        <v>0.53840461743377244</v>
      </c>
      <c r="O392" s="26">
        <f>VLOOKUP(J392,клиенты!$A$1:$H$435,8,FALSE)</f>
        <v>44805</v>
      </c>
      <c r="P392">
        <f t="shared" si="34"/>
        <v>177</v>
      </c>
      <c r="Q392" t="str">
        <f>VLOOKUP(J392,клиенты!$A$1:$D$435,4,FALSE)</f>
        <v>Узбекистан</v>
      </c>
    </row>
    <row r="393" spans="1:17" x14ac:dyDescent="0.3">
      <c r="A393">
        <v>392</v>
      </c>
      <c r="B393" s="20">
        <v>368</v>
      </c>
      <c r="C393" s="20" t="str">
        <f>VLOOKUP(B393,товар!$A$2:$C$433,2,FALSE)</f>
        <v>Сыр</v>
      </c>
      <c r="D393" s="20" t="str">
        <f>VLOOKUP(B393,товар!$A$2:$C$433,3,FALSE)</f>
        <v>Сырная долина</v>
      </c>
      <c r="E393">
        <v>64</v>
      </c>
      <c r="F393">
        <v>5</v>
      </c>
      <c r="G393">
        <v>320</v>
      </c>
      <c r="H393" s="26">
        <v>45340</v>
      </c>
      <c r="I393" t="s">
        <v>12</v>
      </c>
      <c r="J393" s="20">
        <v>480</v>
      </c>
      <c r="K393" s="20">
        <f t="shared" si="30"/>
        <v>262.63492063492066</v>
      </c>
      <c r="L393" s="21">
        <f t="shared" si="31"/>
        <v>-0.75631572585519158</v>
      </c>
      <c r="M393" s="20">
        <f t="shared" si="32"/>
        <v>271</v>
      </c>
      <c r="N393" s="21">
        <f t="shared" si="33"/>
        <v>-0.76383763837638374</v>
      </c>
      <c r="O393" s="26">
        <f>VLOOKUP(J393,клиенты!$A$1:$H$435,8,FALSE)</f>
        <v>44568</v>
      </c>
      <c r="P393">
        <f t="shared" si="34"/>
        <v>772</v>
      </c>
      <c r="Q393" t="str">
        <f>VLOOKUP(J393,клиенты!$A$1:$D$435,4,FALSE)</f>
        <v>Узбекистан</v>
      </c>
    </row>
    <row r="394" spans="1:17" x14ac:dyDescent="0.3">
      <c r="A394">
        <v>393</v>
      </c>
      <c r="B394" s="20">
        <v>322</v>
      </c>
      <c r="C394" s="20" t="str">
        <f>VLOOKUP(B394,товар!$A$2:$C$433,2,FALSE)</f>
        <v>Крупа</v>
      </c>
      <c r="D394" s="20" t="str">
        <f>VLOOKUP(B394,товар!$A$2:$C$433,3,FALSE)</f>
        <v>Увелка</v>
      </c>
      <c r="E394">
        <v>223</v>
      </c>
      <c r="F394">
        <v>2</v>
      </c>
      <c r="G394">
        <v>446</v>
      </c>
      <c r="H394" s="26">
        <v>45254</v>
      </c>
      <c r="I394" t="s">
        <v>15</v>
      </c>
      <c r="J394" s="20">
        <v>205</v>
      </c>
      <c r="K394" s="20">
        <f t="shared" si="30"/>
        <v>255.11627906976744</v>
      </c>
      <c r="L394" s="21">
        <f t="shared" si="31"/>
        <v>-0.1258887876025524</v>
      </c>
      <c r="M394" s="20">
        <f t="shared" si="32"/>
        <v>251.91666666666666</v>
      </c>
      <c r="N394" s="21">
        <f t="shared" si="33"/>
        <v>-0.11478663579225934</v>
      </c>
      <c r="O394" s="26">
        <f>VLOOKUP(J394,клиенты!$A$1:$H$435,8,FALSE)</f>
        <v>44918</v>
      </c>
      <c r="P394">
        <f t="shared" si="34"/>
        <v>336</v>
      </c>
      <c r="Q394" t="str">
        <f>VLOOKUP(J394,клиенты!$A$1:$D$435,4,FALSE)</f>
        <v>Казахстан</v>
      </c>
    </row>
    <row r="395" spans="1:17" x14ac:dyDescent="0.3">
      <c r="A395">
        <v>394</v>
      </c>
      <c r="B395" s="20">
        <v>206</v>
      </c>
      <c r="C395" s="20" t="str">
        <f>VLOOKUP(B395,товар!$A$2:$C$433,2,FALSE)</f>
        <v>Молоко</v>
      </c>
      <c r="D395" s="20" t="str">
        <f>VLOOKUP(B395,товар!$A$2:$C$433,3,FALSE)</f>
        <v>Домик в деревне</v>
      </c>
      <c r="E395">
        <v>226</v>
      </c>
      <c r="F395">
        <v>2</v>
      </c>
      <c r="G395">
        <v>452</v>
      </c>
      <c r="H395" s="26">
        <v>45264</v>
      </c>
      <c r="I395" t="s">
        <v>15</v>
      </c>
      <c r="J395" s="20">
        <v>357</v>
      </c>
      <c r="K395" s="20">
        <f t="shared" si="30"/>
        <v>294.95238095238096</v>
      </c>
      <c r="L395" s="21">
        <f t="shared" si="31"/>
        <v>-0.23377462060058118</v>
      </c>
      <c r="M395" s="20">
        <f t="shared" si="32"/>
        <v>274.77777777777777</v>
      </c>
      <c r="N395" s="21">
        <f t="shared" si="33"/>
        <v>-0.17751718560452889</v>
      </c>
      <c r="O395" s="26">
        <f>VLOOKUP(J395,клиенты!$A$1:$H$435,8,FALSE)</f>
        <v>44913</v>
      </c>
      <c r="P395">
        <f t="shared" si="34"/>
        <v>351</v>
      </c>
      <c r="Q395" t="str">
        <f>VLOOKUP(J395,клиенты!$A$1:$D$435,4,FALSE)</f>
        <v>Узбекистан</v>
      </c>
    </row>
    <row r="396" spans="1:17" x14ac:dyDescent="0.3">
      <c r="A396">
        <v>395</v>
      </c>
      <c r="B396" s="20">
        <v>18</v>
      </c>
      <c r="C396" s="20" t="str">
        <f>VLOOKUP(B396,товар!$A$2:$C$433,2,FALSE)</f>
        <v>Рыба</v>
      </c>
      <c r="D396" s="20" t="str">
        <f>VLOOKUP(B396,товар!$A$2:$C$433,3,FALSE)</f>
        <v>Меридиан</v>
      </c>
      <c r="E396">
        <v>459</v>
      </c>
      <c r="F396">
        <v>3</v>
      </c>
      <c r="G396">
        <v>1377</v>
      </c>
      <c r="H396" s="26">
        <v>45342</v>
      </c>
      <c r="I396" t="s">
        <v>16</v>
      </c>
      <c r="J396" s="20">
        <v>152</v>
      </c>
      <c r="K396" s="20">
        <f t="shared" si="30"/>
        <v>258.5128205128205</v>
      </c>
      <c r="L396" s="21">
        <f t="shared" si="31"/>
        <v>0.77554056734774868</v>
      </c>
      <c r="M396" s="20">
        <f t="shared" si="32"/>
        <v>260.64705882352939</v>
      </c>
      <c r="N396" s="21">
        <f t="shared" si="33"/>
        <v>0.76100203114421139</v>
      </c>
      <c r="O396" s="26">
        <f>VLOOKUP(J396,клиенты!$A$1:$H$435,8,FALSE)</f>
        <v>44791</v>
      </c>
      <c r="P396">
        <f t="shared" si="34"/>
        <v>551</v>
      </c>
      <c r="Q396" t="str">
        <f>VLOOKUP(J396,клиенты!$A$1:$D$435,4,FALSE)</f>
        <v>Беларусь</v>
      </c>
    </row>
    <row r="397" spans="1:17" x14ac:dyDescent="0.3">
      <c r="A397">
        <v>396</v>
      </c>
      <c r="B397" s="20">
        <v>145</v>
      </c>
      <c r="C397" s="20" t="str">
        <f>VLOOKUP(B397,товар!$A$2:$C$433,2,FALSE)</f>
        <v>Овощи</v>
      </c>
      <c r="D397" s="20" t="str">
        <f>VLOOKUP(B397,товар!$A$2:$C$433,3,FALSE)</f>
        <v>Семко</v>
      </c>
      <c r="E397">
        <v>455</v>
      </c>
      <c r="F397">
        <v>3</v>
      </c>
      <c r="G397">
        <v>1365</v>
      </c>
      <c r="H397" s="26">
        <v>45373</v>
      </c>
      <c r="I397" t="s">
        <v>22</v>
      </c>
      <c r="J397" s="20">
        <v>323</v>
      </c>
      <c r="K397" s="20">
        <f t="shared" si="30"/>
        <v>250.48780487804879</v>
      </c>
      <c r="L397" s="21">
        <f t="shared" si="31"/>
        <v>0.81645569620253156</v>
      </c>
      <c r="M397" s="20">
        <f t="shared" si="32"/>
        <v>208</v>
      </c>
      <c r="N397" s="21">
        <f t="shared" si="33"/>
        <v>1.1875</v>
      </c>
      <c r="O397" s="26">
        <f>VLOOKUP(J397,клиенты!$A$1:$H$435,8,FALSE)</f>
        <v>44821</v>
      </c>
      <c r="P397">
        <f t="shared" si="34"/>
        <v>552</v>
      </c>
      <c r="Q397" t="str">
        <f>VLOOKUP(J397,клиенты!$A$1:$D$435,4,FALSE)</f>
        <v>Таджикистан</v>
      </c>
    </row>
    <row r="398" spans="1:17" x14ac:dyDescent="0.3">
      <c r="A398">
        <v>397</v>
      </c>
      <c r="B398" s="20">
        <v>491</v>
      </c>
      <c r="C398" s="20" t="str">
        <f>VLOOKUP(B398,товар!$A$2:$C$433,2,FALSE)</f>
        <v>Овощи</v>
      </c>
      <c r="D398" s="20" t="str">
        <f>VLOOKUP(B398,товар!$A$2:$C$433,3,FALSE)</f>
        <v>Зеленая грядка</v>
      </c>
      <c r="E398">
        <v>193</v>
      </c>
      <c r="F398">
        <v>1</v>
      </c>
      <c r="G398">
        <v>193</v>
      </c>
      <c r="H398" s="26">
        <v>45332</v>
      </c>
      <c r="I398" t="s">
        <v>14</v>
      </c>
      <c r="J398" s="20">
        <v>185</v>
      </c>
      <c r="K398" s="20">
        <f t="shared" si="30"/>
        <v>250.48780487804879</v>
      </c>
      <c r="L398" s="21">
        <f t="shared" si="31"/>
        <v>-0.2295034079844207</v>
      </c>
      <c r="M398" s="20">
        <f t="shared" si="32"/>
        <v>159.19999999999999</v>
      </c>
      <c r="N398" s="21">
        <f t="shared" si="33"/>
        <v>0.21231155778894473</v>
      </c>
      <c r="O398" s="26">
        <f>VLOOKUP(J398,клиенты!$A$1:$H$435,8,FALSE)</f>
        <v>44683</v>
      </c>
      <c r="P398">
        <f t="shared" si="34"/>
        <v>649</v>
      </c>
      <c r="Q398" t="str">
        <f>VLOOKUP(J398,клиенты!$A$1:$D$435,4,FALSE)</f>
        <v>Узбекистан</v>
      </c>
    </row>
    <row r="399" spans="1:17" x14ac:dyDescent="0.3">
      <c r="A399">
        <v>398</v>
      </c>
      <c r="B399" s="20">
        <v>258</v>
      </c>
      <c r="C399" s="20" t="str">
        <f>VLOOKUP(B399,товар!$A$2:$C$433,2,FALSE)</f>
        <v>Рыба</v>
      </c>
      <c r="D399" s="20" t="str">
        <f>VLOOKUP(B399,товар!$A$2:$C$433,3,FALSE)</f>
        <v>Санта Бремор</v>
      </c>
      <c r="E399">
        <v>113</v>
      </c>
      <c r="F399">
        <v>1</v>
      </c>
      <c r="G399">
        <v>113</v>
      </c>
      <c r="H399" s="26">
        <v>45289</v>
      </c>
      <c r="I399" t="s">
        <v>24</v>
      </c>
      <c r="J399" s="20">
        <v>314</v>
      </c>
      <c r="K399" s="20">
        <f t="shared" si="30"/>
        <v>258.5128205128205</v>
      </c>
      <c r="L399" s="21">
        <f t="shared" si="31"/>
        <v>-0.56288434834358259</v>
      </c>
      <c r="M399" s="20">
        <f t="shared" si="32"/>
        <v>216.4</v>
      </c>
      <c r="N399" s="21">
        <f t="shared" si="33"/>
        <v>-0.47781885397412205</v>
      </c>
      <c r="O399" s="26">
        <f>VLOOKUP(J399,клиенты!$A$1:$H$435,8,FALSE)</f>
        <v>44899</v>
      </c>
      <c r="P399">
        <f t="shared" si="34"/>
        <v>390</v>
      </c>
      <c r="Q399" t="str">
        <f>VLOOKUP(J399,клиенты!$A$1:$D$435,4,FALSE)</f>
        <v>Казахстан</v>
      </c>
    </row>
    <row r="400" spans="1:17" x14ac:dyDescent="0.3">
      <c r="A400">
        <v>399</v>
      </c>
      <c r="B400" s="20">
        <v>29</v>
      </c>
      <c r="C400" s="20" t="str">
        <f>VLOOKUP(B400,товар!$A$2:$C$433,2,FALSE)</f>
        <v>Соль</v>
      </c>
      <c r="D400" s="20" t="str">
        <f>VLOOKUP(B400,товар!$A$2:$C$433,3,FALSE)</f>
        <v>Илецкая</v>
      </c>
      <c r="E400">
        <v>91</v>
      </c>
      <c r="F400">
        <v>5</v>
      </c>
      <c r="G400">
        <v>455</v>
      </c>
      <c r="H400" s="26">
        <v>45375</v>
      </c>
      <c r="I400" t="s">
        <v>8</v>
      </c>
      <c r="J400" s="20">
        <v>476</v>
      </c>
      <c r="K400" s="20">
        <f t="shared" si="30"/>
        <v>264.8679245283019</v>
      </c>
      <c r="L400" s="21">
        <f t="shared" si="31"/>
        <v>-0.65643254024789854</v>
      </c>
      <c r="M400" s="20">
        <f t="shared" si="32"/>
        <v>238.16666666666666</v>
      </c>
      <c r="N400" s="21">
        <f t="shared" si="33"/>
        <v>-0.61791462561231625</v>
      </c>
      <c r="O400" s="26">
        <f>VLOOKUP(J400,клиенты!$A$1:$H$435,8,FALSE)</f>
        <v>44703</v>
      </c>
      <c r="P400">
        <f t="shared" si="34"/>
        <v>672</v>
      </c>
      <c r="Q400" t="str">
        <f>VLOOKUP(J400,клиенты!$A$1:$D$435,4,FALSE)</f>
        <v>Украина</v>
      </c>
    </row>
    <row r="401" spans="1:17" x14ac:dyDescent="0.3">
      <c r="A401">
        <v>400</v>
      </c>
      <c r="B401" s="20">
        <v>321</v>
      </c>
      <c r="C401" s="20" t="str">
        <f>VLOOKUP(B401,товар!$A$2:$C$433,2,FALSE)</f>
        <v>Мясо</v>
      </c>
      <c r="D401" s="20" t="str">
        <f>VLOOKUP(B401,товар!$A$2:$C$433,3,FALSE)</f>
        <v>Сава</v>
      </c>
      <c r="E401">
        <v>61</v>
      </c>
      <c r="F401">
        <v>5</v>
      </c>
      <c r="G401">
        <v>305</v>
      </c>
      <c r="H401" s="26">
        <v>45104</v>
      </c>
      <c r="I401" t="s">
        <v>20</v>
      </c>
      <c r="J401" s="20">
        <v>375</v>
      </c>
      <c r="K401" s="20">
        <f t="shared" si="30"/>
        <v>271.74545454545455</v>
      </c>
      <c r="L401" s="21">
        <f t="shared" si="31"/>
        <v>-0.77552522414023817</v>
      </c>
      <c r="M401" s="20">
        <f t="shared" si="32"/>
        <v>212.8125</v>
      </c>
      <c r="N401" s="21">
        <f t="shared" si="33"/>
        <v>-0.71336270190895745</v>
      </c>
      <c r="O401" s="26">
        <f>VLOOKUP(J401,клиенты!$A$1:$H$435,8,FALSE)</f>
        <v>44674</v>
      </c>
      <c r="P401">
        <f t="shared" si="34"/>
        <v>430</v>
      </c>
      <c r="Q401" t="str">
        <f>VLOOKUP(J401,клиенты!$A$1:$D$435,4,FALSE)</f>
        <v>Россия</v>
      </c>
    </row>
    <row r="402" spans="1:17" x14ac:dyDescent="0.3">
      <c r="A402">
        <v>401</v>
      </c>
      <c r="B402" s="20">
        <v>50</v>
      </c>
      <c r="C402" s="20" t="str">
        <f>VLOOKUP(B402,товар!$A$2:$C$433,2,FALSE)</f>
        <v>Сок</v>
      </c>
      <c r="D402" s="20" t="str">
        <f>VLOOKUP(B402,товар!$A$2:$C$433,3,FALSE)</f>
        <v>Добрый</v>
      </c>
      <c r="E402">
        <v>95</v>
      </c>
      <c r="F402">
        <v>4</v>
      </c>
      <c r="G402">
        <v>380</v>
      </c>
      <c r="H402" s="26">
        <v>45069</v>
      </c>
      <c r="I402" t="s">
        <v>20</v>
      </c>
      <c r="J402" s="20">
        <v>376</v>
      </c>
      <c r="K402" s="20">
        <f t="shared" si="30"/>
        <v>268.60344827586209</v>
      </c>
      <c r="L402" s="21">
        <f t="shared" si="31"/>
        <v>-0.64631876243661335</v>
      </c>
      <c r="M402" s="20">
        <f t="shared" si="32"/>
        <v>242.81818181818181</v>
      </c>
      <c r="N402" s="21">
        <f t="shared" si="33"/>
        <v>-0.60876076375889177</v>
      </c>
      <c r="O402" s="26">
        <f>VLOOKUP(J402,клиенты!$A$1:$H$435,8,FALSE)</f>
        <v>44730</v>
      </c>
      <c r="P402">
        <f t="shared" si="34"/>
        <v>339</v>
      </c>
      <c r="Q402" t="str">
        <f>VLOOKUP(J402,клиенты!$A$1:$D$435,4,FALSE)</f>
        <v>Беларусь</v>
      </c>
    </row>
    <row r="403" spans="1:17" x14ac:dyDescent="0.3">
      <c r="A403">
        <v>402</v>
      </c>
      <c r="B403" s="20">
        <v>495</v>
      </c>
      <c r="C403" s="20" t="str">
        <f>VLOOKUP(B403,товар!$A$2:$C$433,2,FALSE)</f>
        <v>Чай</v>
      </c>
      <c r="D403" s="20" t="str">
        <f>VLOOKUP(B403,товар!$A$2:$C$433,3,FALSE)</f>
        <v>Greenfield</v>
      </c>
      <c r="E403">
        <v>469</v>
      </c>
      <c r="F403">
        <v>2</v>
      </c>
      <c r="G403">
        <v>938</v>
      </c>
      <c r="H403" s="26">
        <v>45368</v>
      </c>
      <c r="I403" t="s">
        <v>24</v>
      </c>
      <c r="J403" s="20">
        <v>233</v>
      </c>
      <c r="K403" s="20">
        <f t="shared" si="30"/>
        <v>271.18181818181819</v>
      </c>
      <c r="L403" s="21">
        <f t="shared" si="31"/>
        <v>0.72946697955078776</v>
      </c>
      <c r="M403" s="20">
        <f t="shared" si="32"/>
        <v>291.45454545454544</v>
      </c>
      <c r="N403" s="21">
        <f t="shared" si="33"/>
        <v>0.60917030567685604</v>
      </c>
      <c r="O403" s="26">
        <f>VLOOKUP(J403,клиенты!$A$1:$H$435,8,FALSE)</f>
        <v>44616</v>
      </c>
      <c r="P403">
        <f t="shared" si="34"/>
        <v>752</v>
      </c>
      <c r="Q403" t="str">
        <f>VLOOKUP(J403,клиенты!$A$1:$D$435,4,FALSE)</f>
        <v>Таджикистан</v>
      </c>
    </row>
    <row r="404" spans="1:17" x14ac:dyDescent="0.3">
      <c r="A404">
        <v>403</v>
      </c>
      <c r="B404" s="20">
        <v>207</v>
      </c>
      <c r="C404" s="20" t="str">
        <f>VLOOKUP(B404,товар!$A$2:$C$433,2,FALSE)</f>
        <v>Сахар</v>
      </c>
      <c r="D404" s="20" t="str">
        <f>VLOOKUP(B404,товар!$A$2:$C$433,3,FALSE)</f>
        <v>Агросахар</v>
      </c>
      <c r="E404">
        <v>237</v>
      </c>
      <c r="F404">
        <v>2</v>
      </c>
      <c r="G404">
        <v>474</v>
      </c>
      <c r="H404" s="26">
        <v>45081</v>
      </c>
      <c r="I404" t="s">
        <v>11</v>
      </c>
      <c r="J404" s="20">
        <v>69</v>
      </c>
      <c r="K404" s="20">
        <f t="shared" si="30"/>
        <v>252.76271186440678</v>
      </c>
      <c r="L404" s="21">
        <f t="shared" si="31"/>
        <v>-6.2361697847515551E-2</v>
      </c>
      <c r="M404" s="20">
        <f t="shared" si="32"/>
        <v>215.85714285714286</v>
      </c>
      <c r="N404" s="21">
        <f t="shared" si="33"/>
        <v>9.7948378557246807E-2</v>
      </c>
      <c r="O404" s="26">
        <f>VLOOKUP(J404,клиенты!$A$1:$H$435,8,FALSE)</f>
        <v>44587</v>
      </c>
      <c r="P404">
        <f t="shared" si="34"/>
        <v>494</v>
      </c>
      <c r="Q404" t="str">
        <f>VLOOKUP(J404,клиенты!$A$1:$D$435,4,FALSE)</f>
        <v>Таджикистан</v>
      </c>
    </row>
    <row r="405" spans="1:17" x14ac:dyDescent="0.3">
      <c r="A405">
        <v>404</v>
      </c>
      <c r="B405" s="20">
        <v>145</v>
      </c>
      <c r="C405" s="20" t="str">
        <f>VLOOKUP(B405,товар!$A$2:$C$433,2,FALSE)</f>
        <v>Овощи</v>
      </c>
      <c r="D405" s="20" t="str">
        <f>VLOOKUP(B405,товар!$A$2:$C$433,3,FALSE)</f>
        <v>Семко</v>
      </c>
      <c r="E405">
        <v>356</v>
      </c>
      <c r="F405">
        <v>3</v>
      </c>
      <c r="G405">
        <v>1068</v>
      </c>
      <c r="H405" s="26">
        <v>44928</v>
      </c>
      <c r="I405" t="s">
        <v>8</v>
      </c>
      <c r="J405" s="20">
        <v>254</v>
      </c>
      <c r="K405" s="20">
        <f t="shared" si="30"/>
        <v>250.48780487804879</v>
      </c>
      <c r="L405" s="21">
        <f t="shared" si="31"/>
        <v>0.42122687439143136</v>
      </c>
      <c r="M405" s="20">
        <f t="shared" si="32"/>
        <v>208</v>
      </c>
      <c r="N405" s="21">
        <f t="shared" si="33"/>
        <v>0.71153846153846145</v>
      </c>
      <c r="O405" s="26">
        <f>VLOOKUP(J405,клиенты!$A$1:$H$435,8,FALSE)</f>
        <v>44862</v>
      </c>
      <c r="P405">
        <f t="shared" si="34"/>
        <v>66</v>
      </c>
      <c r="Q405" t="str">
        <f>VLOOKUP(J405,клиенты!$A$1:$D$435,4,FALSE)</f>
        <v>Беларусь</v>
      </c>
    </row>
    <row r="406" spans="1:17" x14ac:dyDescent="0.3">
      <c r="A406">
        <v>405</v>
      </c>
      <c r="B406" s="20">
        <v>249</v>
      </c>
      <c r="C406" s="20" t="str">
        <f>VLOOKUP(B406,товар!$A$2:$C$433,2,FALSE)</f>
        <v>Чай</v>
      </c>
      <c r="D406" s="20" t="str">
        <f>VLOOKUP(B406,товар!$A$2:$C$433,3,FALSE)</f>
        <v>Lipton</v>
      </c>
      <c r="E406">
        <v>275</v>
      </c>
      <c r="F406">
        <v>3</v>
      </c>
      <c r="G406">
        <v>825</v>
      </c>
      <c r="H406" s="26">
        <v>45039</v>
      </c>
      <c r="I406" t="s">
        <v>23</v>
      </c>
      <c r="J406" s="20">
        <v>219</v>
      </c>
      <c r="K406" s="20">
        <f t="shared" si="30"/>
        <v>271.18181818181819</v>
      </c>
      <c r="L406" s="21">
        <f t="shared" si="31"/>
        <v>1.4079785450888282E-2</v>
      </c>
      <c r="M406" s="20">
        <f t="shared" si="32"/>
        <v>260.15789473684208</v>
      </c>
      <c r="N406" s="21">
        <f t="shared" si="33"/>
        <v>5.7050374266639725E-2</v>
      </c>
      <c r="O406" s="26">
        <f>VLOOKUP(J406,клиенты!$A$1:$H$435,8,FALSE)</f>
        <v>44585</v>
      </c>
      <c r="P406">
        <f t="shared" si="34"/>
        <v>454</v>
      </c>
      <c r="Q406" t="str">
        <f>VLOOKUP(J406,клиенты!$A$1:$D$435,4,FALSE)</f>
        <v>Таджикистан</v>
      </c>
    </row>
    <row r="407" spans="1:17" x14ac:dyDescent="0.3">
      <c r="A407">
        <v>406</v>
      </c>
      <c r="B407" s="20">
        <v>377</v>
      </c>
      <c r="C407" s="20" t="str">
        <f>VLOOKUP(B407,товар!$A$2:$C$433,2,FALSE)</f>
        <v>Колбаса</v>
      </c>
      <c r="D407" s="20" t="str">
        <f>VLOOKUP(B407,товар!$A$2:$C$433,3,FALSE)</f>
        <v>Окраина</v>
      </c>
      <c r="E407">
        <v>129</v>
      </c>
      <c r="F407">
        <v>1</v>
      </c>
      <c r="G407">
        <v>129</v>
      </c>
      <c r="H407" s="26">
        <v>45231</v>
      </c>
      <c r="I407" t="s">
        <v>12</v>
      </c>
      <c r="J407" s="20">
        <v>456</v>
      </c>
      <c r="K407" s="20">
        <f t="shared" si="30"/>
        <v>286.92307692307691</v>
      </c>
      <c r="L407" s="21">
        <f t="shared" si="31"/>
        <v>-0.55040214477211791</v>
      </c>
      <c r="M407" s="20">
        <f t="shared" si="32"/>
        <v>273.58333333333331</v>
      </c>
      <c r="N407" s="21">
        <f t="shared" si="33"/>
        <v>-0.52848004873591226</v>
      </c>
      <c r="O407" s="26">
        <f>VLOOKUP(J407,клиенты!$A$1:$H$435,8,FALSE)</f>
        <v>44618</v>
      </c>
      <c r="P407">
        <f t="shared" si="34"/>
        <v>613</v>
      </c>
      <c r="Q407" t="str">
        <f>VLOOKUP(J407,клиенты!$A$1:$D$435,4,FALSE)</f>
        <v>Россия</v>
      </c>
    </row>
    <row r="408" spans="1:17" x14ac:dyDescent="0.3">
      <c r="A408">
        <v>407</v>
      </c>
      <c r="B408" s="20">
        <v>427</v>
      </c>
      <c r="C408" s="20" t="str">
        <f>VLOOKUP(B408,товар!$A$2:$C$433,2,FALSE)</f>
        <v>Хлеб</v>
      </c>
      <c r="D408" s="20" t="str">
        <f>VLOOKUP(B408,товар!$A$2:$C$433,3,FALSE)</f>
        <v>Русский Хлеб</v>
      </c>
      <c r="E408">
        <v>499</v>
      </c>
      <c r="F408">
        <v>4</v>
      </c>
      <c r="G408">
        <v>1996</v>
      </c>
      <c r="H408" s="26">
        <v>45368</v>
      </c>
      <c r="I408" t="s">
        <v>23</v>
      </c>
      <c r="J408" s="20">
        <v>283</v>
      </c>
      <c r="K408" s="20">
        <f t="shared" si="30"/>
        <v>300.31818181818181</v>
      </c>
      <c r="L408" s="21">
        <f t="shared" si="31"/>
        <v>0.66157106099591356</v>
      </c>
      <c r="M408" s="20">
        <f t="shared" si="32"/>
        <v>316.60000000000002</v>
      </c>
      <c r="N408" s="21">
        <f t="shared" si="33"/>
        <v>0.57612128869235613</v>
      </c>
      <c r="O408" s="26">
        <f>VLOOKUP(J408,клиенты!$A$1:$H$435,8,FALSE)</f>
        <v>44889</v>
      </c>
      <c r="P408">
        <f t="shared" si="34"/>
        <v>479</v>
      </c>
      <c r="Q408" t="str">
        <f>VLOOKUP(J408,клиенты!$A$1:$D$435,4,FALSE)</f>
        <v>Таджикистан</v>
      </c>
    </row>
    <row r="409" spans="1:17" x14ac:dyDescent="0.3">
      <c r="A409">
        <v>408</v>
      </c>
      <c r="B409" s="20">
        <v>445</v>
      </c>
      <c r="C409" s="20" t="str">
        <f>VLOOKUP(B409,товар!$A$2:$C$433,2,FALSE)</f>
        <v>Сахар</v>
      </c>
      <c r="D409" s="20" t="str">
        <f>VLOOKUP(B409,товар!$A$2:$C$433,3,FALSE)</f>
        <v>Сладов</v>
      </c>
      <c r="E409">
        <v>164</v>
      </c>
      <c r="F409">
        <v>2</v>
      </c>
      <c r="G409">
        <v>328</v>
      </c>
      <c r="H409" s="26">
        <v>45258</v>
      </c>
      <c r="I409" t="s">
        <v>15</v>
      </c>
      <c r="J409" s="20">
        <v>232</v>
      </c>
      <c r="K409" s="20">
        <f t="shared" si="30"/>
        <v>252.76271186440678</v>
      </c>
      <c r="L409" s="21">
        <f t="shared" si="31"/>
        <v>-0.35117012002950443</v>
      </c>
      <c r="M409" s="20">
        <f t="shared" si="32"/>
        <v>240.26666666666668</v>
      </c>
      <c r="N409" s="21">
        <f t="shared" si="33"/>
        <v>-0.31742508324084351</v>
      </c>
      <c r="O409" s="26">
        <f>VLOOKUP(J409,клиенты!$A$1:$H$435,8,FALSE)</f>
        <v>44923</v>
      </c>
      <c r="P409">
        <f t="shared" si="34"/>
        <v>335</v>
      </c>
      <c r="Q409" t="str">
        <f>VLOOKUP(J409,клиенты!$A$1:$D$435,4,FALSE)</f>
        <v>Таджикистан</v>
      </c>
    </row>
    <row r="410" spans="1:17" x14ac:dyDescent="0.3">
      <c r="A410">
        <v>409</v>
      </c>
      <c r="B410" s="20">
        <v>336</v>
      </c>
      <c r="C410" s="20" t="str">
        <f>VLOOKUP(B410,товар!$A$2:$C$433,2,FALSE)</f>
        <v>Чипсы</v>
      </c>
      <c r="D410" s="20" t="str">
        <f>VLOOKUP(B410,товар!$A$2:$C$433,3,FALSE)</f>
        <v>Estrella</v>
      </c>
      <c r="E410">
        <v>265</v>
      </c>
      <c r="F410">
        <v>3</v>
      </c>
      <c r="G410">
        <v>795</v>
      </c>
      <c r="H410" s="26">
        <v>45124</v>
      </c>
      <c r="I410" t="s">
        <v>9</v>
      </c>
      <c r="J410" s="20">
        <v>434</v>
      </c>
      <c r="K410" s="20">
        <f t="shared" si="30"/>
        <v>273.72549019607845</v>
      </c>
      <c r="L410" s="21">
        <f t="shared" si="31"/>
        <v>-3.1876790830945634E-2</v>
      </c>
      <c r="M410" s="20">
        <f t="shared" si="32"/>
        <v>266.27272727272725</v>
      </c>
      <c r="N410" s="21">
        <f t="shared" si="33"/>
        <v>-4.7797883236598837E-3</v>
      </c>
      <c r="O410" s="26">
        <f>VLOOKUP(J410,клиенты!$A$1:$H$435,8,FALSE)</f>
        <v>44730</v>
      </c>
      <c r="P410">
        <f t="shared" si="34"/>
        <v>394</v>
      </c>
      <c r="Q410" t="str">
        <f>VLOOKUP(J410,клиенты!$A$1:$D$435,4,FALSE)</f>
        <v>Украина</v>
      </c>
    </row>
    <row r="411" spans="1:17" x14ac:dyDescent="0.3">
      <c r="A411">
        <v>410</v>
      </c>
      <c r="B411" s="20">
        <v>96</v>
      </c>
      <c r="C411" s="20" t="str">
        <f>VLOOKUP(B411,товар!$A$2:$C$433,2,FALSE)</f>
        <v>Соль</v>
      </c>
      <c r="D411" s="20" t="str">
        <f>VLOOKUP(B411,товар!$A$2:$C$433,3,FALSE)</f>
        <v>Салта</v>
      </c>
      <c r="E411">
        <v>386</v>
      </c>
      <c r="F411">
        <v>4</v>
      </c>
      <c r="G411">
        <v>1544</v>
      </c>
      <c r="H411" s="26">
        <v>45145</v>
      </c>
      <c r="I411" t="s">
        <v>17</v>
      </c>
      <c r="J411" s="20">
        <v>252</v>
      </c>
      <c r="K411" s="20">
        <f t="shared" si="30"/>
        <v>264.8679245283019</v>
      </c>
      <c r="L411" s="21">
        <f t="shared" si="31"/>
        <v>0.45733010400341922</v>
      </c>
      <c r="M411" s="20">
        <f t="shared" si="32"/>
        <v>273.7</v>
      </c>
      <c r="N411" s="21">
        <f t="shared" si="33"/>
        <v>0.41030325173547677</v>
      </c>
      <c r="O411" s="26">
        <f>VLOOKUP(J411,клиенты!$A$1:$H$435,8,FALSE)</f>
        <v>44643</v>
      </c>
      <c r="P411">
        <f t="shared" si="34"/>
        <v>502</v>
      </c>
      <c r="Q411" t="str">
        <f>VLOOKUP(J411,клиенты!$A$1:$D$435,4,FALSE)</f>
        <v>Россия</v>
      </c>
    </row>
    <row r="412" spans="1:17" x14ac:dyDescent="0.3">
      <c r="A412">
        <v>411</v>
      </c>
      <c r="B412" s="20">
        <v>117</v>
      </c>
      <c r="C412" s="20" t="str">
        <f>VLOOKUP(B412,товар!$A$2:$C$433,2,FALSE)</f>
        <v>Макароны</v>
      </c>
      <c r="D412" s="20" t="str">
        <f>VLOOKUP(B412,товар!$A$2:$C$433,3,FALSE)</f>
        <v>Роллтон</v>
      </c>
      <c r="E412">
        <v>288</v>
      </c>
      <c r="F412">
        <v>5</v>
      </c>
      <c r="G412">
        <v>1440</v>
      </c>
      <c r="H412" s="26">
        <v>45348</v>
      </c>
      <c r="I412" t="s">
        <v>19</v>
      </c>
      <c r="J412" s="20">
        <v>372</v>
      </c>
      <c r="K412" s="20">
        <f t="shared" si="30"/>
        <v>265.47674418604652</v>
      </c>
      <c r="L412" s="21">
        <f t="shared" si="31"/>
        <v>8.4840786649730715E-2</v>
      </c>
      <c r="M412" s="20">
        <f t="shared" si="32"/>
        <v>235.55555555555554</v>
      </c>
      <c r="N412" s="21">
        <f t="shared" si="33"/>
        <v>0.22264150943396244</v>
      </c>
      <c r="O412" s="26">
        <f>VLOOKUP(J412,клиенты!$A$1:$H$435,8,FALSE)</f>
        <v>44772</v>
      </c>
      <c r="P412">
        <f t="shared" si="34"/>
        <v>576</v>
      </c>
      <c r="Q412" t="str">
        <f>VLOOKUP(J412,клиенты!$A$1:$D$435,4,FALSE)</f>
        <v>Таджикистан</v>
      </c>
    </row>
    <row r="413" spans="1:17" x14ac:dyDescent="0.3">
      <c r="A413">
        <v>412</v>
      </c>
      <c r="B413" s="20">
        <v>440</v>
      </c>
      <c r="C413" s="20" t="str">
        <f>VLOOKUP(B413,товар!$A$2:$C$433,2,FALSE)</f>
        <v>Фрукты</v>
      </c>
      <c r="D413" s="20" t="str">
        <f>VLOOKUP(B413,товар!$A$2:$C$433,3,FALSE)</f>
        <v>Фруктовый Рай</v>
      </c>
      <c r="E413">
        <v>201</v>
      </c>
      <c r="F413">
        <v>5</v>
      </c>
      <c r="G413">
        <v>1005</v>
      </c>
      <c r="H413" s="26">
        <v>45233</v>
      </c>
      <c r="I413" t="s">
        <v>22</v>
      </c>
      <c r="J413" s="20">
        <v>432</v>
      </c>
      <c r="K413" s="20">
        <f t="shared" si="30"/>
        <v>274.16279069767444</v>
      </c>
      <c r="L413" s="21">
        <f t="shared" si="31"/>
        <v>-0.26685893629654767</v>
      </c>
      <c r="M413" s="20">
        <f t="shared" si="32"/>
        <v>258.30769230769232</v>
      </c>
      <c r="N413" s="21">
        <f t="shared" si="33"/>
        <v>-0.221858248957713</v>
      </c>
      <c r="O413" s="26">
        <f>VLOOKUP(J413,клиенты!$A$1:$H$435,8,FALSE)</f>
        <v>44718</v>
      </c>
      <c r="P413">
        <f t="shared" si="34"/>
        <v>515</v>
      </c>
      <c r="Q413" t="str">
        <f>VLOOKUP(J413,клиенты!$A$1:$D$435,4,FALSE)</f>
        <v>Таджикистан</v>
      </c>
    </row>
    <row r="414" spans="1:17" x14ac:dyDescent="0.3">
      <c r="A414">
        <v>413</v>
      </c>
      <c r="B414" s="20">
        <v>51</v>
      </c>
      <c r="C414" s="20" t="str">
        <f>VLOOKUP(B414,товар!$A$2:$C$433,2,FALSE)</f>
        <v>Колбаса</v>
      </c>
      <c r="D414" s="20" t="str">
        <f>VLOOKUP(B414,товар!$A$2:$C$433,3,FALSE)</f>
        <v>Дымов</v>
      </c>
      <c r="E414">
        <v>271</v>
      </c>
      <c r="F414">
        <v>4</v>
      </c>
      <c r="G414">
        <v>1084</v>
      </c>
      <c r="H414" s="26">
        <v>45205</v>
      </c>
      <c r="I414" t="s">
        <v>15</v>
      </c>
      <c r="J414" s="20">
        <v>221</v>
      </c>
      <c r="K414" s="20">
        <f t="shared" si="30"/>
        <v>286.92307692307691</v>
      </c>
      <c r="L414" s="21">
        <f t="shared" si="31"/>
        <v>-5.5495978552278724E-2</v>
      </c>
      <c r="M414" s="20">
        <f t="shared" si="32"/>
        <v>312.66666666666669</v>
      </c>
      <c r="N414" s="21">
        <f t="shared" si="33"/>
        <v>-0.13326226012793185</v>
      </c>
      <c r="O414" s="26">
        <f>VLOOKUP(J414,клиенты!$A$1:$H$435,8,FALSE)</f>
        <v>44820</v>
      </c>
      <c r="P414">
        <f t="shared" si="34"/>
        <v>385</v>
      </c>
      <c r="Q414" t="str">
        <f>VLOOKUP(J414,клиенты!$A$1:$D$435,4,FALSE)</f>
        <v>Таджикистан</v>
      </c>
    </row>
    <row r="415" spans="1:17" x14ac:dyDescent="0.3">
      <c r="A415">
        <v>414</v>
      </c>
      <c r="B415" s="20">
        <v>398</v>
      </c>
      <c r="C415" s="20" t="str">
        <f>VLOOKUP(B415,товар!$A$2:$C$433,2,FALSE)</f>
        <v>Сок</v>
      </c>
      <c r="D415" s="20" t="str">
        <f>VLOOKUP(B415,товар!$A$2:$C$433,3,FALSE)</f>
        <v>Фруктовый сад</v>
      </c>
      <c r="E415">
        <v>419</v>
      </c>
      <c r="F415">
        <v>2</v>
      </c>
      <c r="G415">
        <v>838</v>
      </c>
      <c r="H415" s="26">
        <v>45335</v>
      </c>
      <c r="I415" t="s">
        <v>24</v>
      </c>
      <c r="J415" s="20">
        <v>164</v>
      </c>
      <c r="K415" s="20">
        <f t="shared" si="30"/>
        <v>268.60344827586209</v>
      </c>
      <c r="L415" s="21">
        <f t="shared" si="31"/>
        <v>0.55992040567430501</v>
      </c>
      <c r="M415" s="20">
        <f t="shared" si="32"/>
        <v>281.96875</v>
      </c>
      <c r="N415" s="21">
        <f t="shared" si="33"/>
        <v>0.48598027263659538</v>
      </c>
      <c r="O415" s="26">
        <f>VLOOKUP(J415,клиенты!$A$1:$H$435,8,FALSE)</f>
        <v>44678</v>
      </c>
      <c r="P415">
        <f t="shared" si="34"/>
        <v>657</v>
      </c>
      <c r="Q415" t="str">
        <f>VLOOKUP(J415,клиенты!$A$1:$D$435,4,FALSE)</f>
        <v>Россия</v>
      </c>
    </row>
    <row r="416" spans="1:17" x14ac:dyDescent="0.3">
      <c r="A416">
        <v>415</v>
      </c>
      <c r="B416" s="20">
        <v>443</v>
      </c>
      <c r="C416" s="20" t="str">
        <f>VLOOKUP(B416,товар!$A$2:$C$433,2,FALSE)</f>
        <v>Кофе</v>
      </c>
      <c r="D416" s="20" t="str">
        <f>VLOOKUP(B416,товар!$A$2:$C$433,3,FALSE)</f>
        <v>Jacobs</v>
      </c>
      <c r="E416">
        <v>192</v>
      </c>
      <c r="F416">
        <v>5</v>
      </c>
      <c r="G416">
        <v>960</v>
      </c>
      <c r="H416" s="26">
        <v>45241</v>
      </c>
      <c r="I416" t="s">
        <v>22</v>
      </c>
      <c r="J416" s="20">
        <v>413</v>
      </c>
      <c r="K416" s="20">
        <f t="shared" si="30"/>
        <v>249.02380952380952</v>
      </c>
      <c r="L416" s="21">
        <f t="shared" si="31"/>
        <v>-0.22898938713070083</v>
      </c>
      <c r="M416" s="20">
        <f t="shared" si="32"/>
        <v>276.21052631578948</v>
      </c>
      <c r="N416" s="21">
        <f t="shared" si="33"/>
        <v>-0.30487804878048785</v>
      </c>
      <c r="O416" s="26">
        <f>VLOOKUP(J416,клиенты!$A$1:$H$435,8,FALSE)</f>
        <v>44699</v>
      </c>
      <c r="P416">
        <f t="shared" si="34"/>
        <v>542</v>
      </c>
      <c r="Q416" t="str">
        <f>VLOOKUP(J416,клиенты!$A$1:$D$435,4,FALSE)</f>
        <v>Казахстан</v>
      </c>
    </row>
    <row r="417" spans="1:17" x14ac:dyDescent="0.3">
      <c r="A417">
        <v>416</v>
      </c>
      <c r="B417" s="20">
        <v>118</v>
      </c>
      <c r="C417" s="20" t="str">
        <f>VLOOKUP(B417,товар!$A$2:$C$433,2,FALSE)</f>
        <v>Сахар</v>
      </c>
      <c r="D417" s="20" t="str">
        <f>VLOOKUP(B417,товар!$A$2:$C$433,3,FALSE)</f>
        <v>Продимекс</v>
      </c>
      <c r="E417">
        <v>193</v>
      </c>
      <c r="F417">
        <v>2</v>
      </c>
      <c r="G417">
        <v>386</v>
      </c>
      <c r="H417" s="26">
        <v>45356</v>
      </c>
      <c r="I417" t="s">
        <v>11</v>
      </c>
      <c r="J417" s="20">
        <v>148</v>
      </c>
      <c r="K417" s="20">
        <f t="shared" si="30"/>
        <v>252.76271186440678</v>
      </c>
      <c r="L417" s="21">
        <f t="shared" si="31"/>
        <v>-0.23643800710789242</v>
      </c>
      <c r="M417" s="20">
        <f t="shared" si="32"/>
        <v>240.5</v>
      </c>
      <c r="N417" s="21">
        <f t="shared" si="33"/>
        <v>-0.19750519750519746</v>
      </c>
      <c r="O417" s="26">
        <f>VLOOKUP(J417,клиенты!$A$1:$H$435,8,FALSE)</f>
        <v>44700</v>
      </c>
      <c r="P417">
        <f t="shared" si="34"/>
        <v>656</v>
      </c>
      <c r="Q417" t="str">
        <f>VLOOKUP(J417,клиенты!$A$1:$D$435,4,FALSE)</f>
        <v>Казахстан</v>
      </c>
    </row>
    <row r="418" spans="1:17" x14ac:dyDescent="0.3">
      <c r="A418">
        <v>417</v>
      </c>
      <c r="B418" s="20">
        <v>371</v>
      </c>
      <c r="C418" s="20" t="str">
        <f>VLOOKUP(B418,товар!$A$2:$C$433,2,FALSE)</f>
        <v>Сахар</v>
      </c>
      <c r="D418" s="20" t="str">
        <f>VLOOKUP(B418,товар!$A$2:$C$433,3,FALSE)</f>
        <v>Русский сахар</v>
      </c>
      <c r="E418">
        <v>245</v>
      </c>
      <c r="F418">
        <v>1</v>
      </c>
      <c r="G418">
        <v>245</v>
      </c>
      <c r="H418" s="26">
        <v>44985</v>
      </c>
      <c r="I418" t="s">
        <v>27</v>
      </c>
      <c r="J418" s="20">
        <v>209</v>
      </c>
      <c r="K418" s="20">
        <f t="shared" si="30"/>
        <v>252.76271186440678</v>
      </c>
      <c r="L418" s="21">
        <f t="shared" si="31"/>
        <v>-3.0711459800174312E-2</v>
      </c>
      <c r="M418" s="20">
        <f t="shared" si="32"/>
        <v>293.41176470588238</v>
      </c>
      <c r="N418" s="21">
        <f t="shared" si="33"/>
        <v>-0.1649959903769046</v>
      </c>
      <c r="O418" s="26">
        <f>VLOOKUP(J418,клиенты!$A$1:$H$435,8,FALSE)</f>
        <v>44628</v>
      </c>
      <c r="P418">
        <f t="shared" si="34"/>
        <v>357</v>
      </c>
      <c r="Q418" t="str">
        <f>VLOOKUP(J418,клиенты!$A$1:$D$435,4,FALSE)</f>
        <v>не определено</v>
      </c>
    </row>
    <row r="419" spans="1:17" x14ac:dyDescent="0.3">
      <c r="A419">
        <v>418</v>
      </c>
      <c r="B419" s="20">
        <v>216</v>
      </c>
      <c r="C419" s="20" t="str">
        <f>VLOOKUP(B419,товар!$A$2:$C$433,2,FALSE)</f>
        <v>Кофе</v>
      </c>
      <c r="D419" s="20" t="str">
        <f>VLOOKUP(B419,товар!$A$2:$C$433,3,FALSE)</f>
        <v>Черная Карта</v>
      </c>
      <c r="E419">
        <v>209</v>
      </c>
      <c r="F419">
        <v>3</v>
      </c>
      <c r="G419">
        <v>627</v>
      </c>
      <c r="H419" s="26">
        <v>45357</v>
      </c>
      <c r="I419" t="s">
        <v>16</v>
      </c>
      <c r="J419" s="20">
        <v>263</v>
      </c>
      <c r="K419" s="20">
        <f t="shared" si="30"/>
        <v>249.02380952380952</v>
      </c>
      <c r="L419" s="21">
        <f t="shared" si="31"/>
        <v>-0.16072282244956493</v>
      </c>
      <c r="M419" s="20">
        <f t="shared" si="32"/>
        <v>222.2</v>
      </c>
      <c r="N419" s="21">
        <f t="shared" si="33"/>
        <v>-5.9405940594059348E-2</v>
      </c>
      <c r="O419" s="26">
        <f>VLOOKUP(J419,клиенты!$A$1:$H$435,8,FALSE)</f>
        <v>44612</v>
      </c>
      <c r="P419">
        <f t="shared" si="34"/>
        <v>745</v>
      </c>
      <c r="Q419" t="str">
        <f>VLOOKUP(J419,клиенты!$A$1:$D$435,4,FALSE)</f>
        <v>Таджикистан</v>
      </c>
    </row>
    <row r="420" spans="1:17" x14ac:dyDescent="0.3">
      <c r="A420">
        <v>419</v>
      </c>
      <c r="B420" s="20">
        <v>390</v>
      </c>
      <c r="C420" s="20" t="str">
        <f>VLOOKUP(B420,товар!$A$2:$C$433,2,FALSE)</f>
        <v>Сок</v>
      </c>
      <c r="D420" s="20" t="str">
        <f>VLOOKUP(B420,товар!$A$2:$C$433,3,FALSE)</f>
        <v>Сады Придонья</v>
      </c>
      <c r="E420">
        <v>120</v>
      </c>
      <c r="F420">
        <v>1</v>
      </c>
      <c r="G420">
        <v>120</v>
      </c>
      <c r="H420" s="26">
        <v>45176</v>
      </c>
      <c r="I420" t="s">
        <v>14</v>
      </c>
      <c r="J420" s="20">
        <v>449</v>
      </c>
      <c r="K420" s="20">
        <f t="shared" si="30"/>
        <v>268.60344827586209</v>
      </c>
      <c r="L420" s="21">
        <f t="shared" si="31"/>
        <v>-0.55324475255151162</v>
      </c>
      <c r="M420" s="20">
        <f t="shared" si="32"/>
        <v>254.18181818181819</v>
      </c>
      <c r="N420" s="21">
        <f t="shared" si="33"/>
        <v>-0.52789699570815452</v>
      </c>
      <c r="O420" s="26">
        <f>VLOOKUP(J420,клиенты!$A$1:$H$435,8,FALSE)</f>
        <v>44645</v>
      </c>
      <c r="P420">
        <f t="shared" si="34"/>
        <v>531</v>
      </c>
      <c r="Q420" t="str">
        <f>VLOOKUP(J420,клиенты!$A$1:$D$435,4,FALSE)</f>
        <v>Таджикистан</v>
      </c>
    </row>
    <row r="421" spans="1:17" x14ac:dyDescent="0.3">
      <c r="A421">
        <v>420</v>
      </c>
      <c r="B421" s="20">
        <v>14</v>
      </c>
      <c r="C421" s="20" t="str">
        <f>VLOOKUP(B421,товар!$A$2:$C$433,2,FALSE)</f>
        <v>Сок</v>
      </c>
      <c r="D421" s="20" t="str">
        <f>VLOOKUP(B421,товар!$A$2:$C$433,3,FALSE)</f>
        <v>Rich</v>
      </c>
      <c r="E421">
        <v>251</v>
      </c>
      <c r="F421">
        <v>1</v>
      </c>
      <c r="G421">
        <v>251</v>
      </c>
      <c r="H421" s="26">
        <v>45272</v>
      </c>
      <c r="I421" t="s">
        <v>23</v>
      </c>
      <c r="J421" s="20">
        <v>321</v>
      </c>
      <c r="K421" s="20">
        <f t="shared" si="30"/>
        <v>268.60344827586209</v>
      </c>
      <c r="L421" s="21">
        <f t="shared" si="31"/>
        <v>-6.5536940753578632E-2</v>
      </c>
      <c r="M421" s="20">
        <f t="shared" si="32"/>
        <v>272.25</v>
      </c>
      <c r="N421" s="21">
        <f t="shared" si="33"/>
        <v>-7.8053259871441738E-2</v>
      </c>
      <c r="O421" s="26">
        <f>VLOOKUP(J421,клиенты!$A$1:$H$435,8,FALSE)</f>
        <v>44756</v>
      </c>
      <c r="P421">
        <f t="shared" si="34"/>
        <v>516</v>
      </c>
      <c r="Q421" t="str">
        <f>VLOOKUP(J421,клиенты!$A$1:$D$435,4,FALSE)</f>
        <v>Таджикистан</v>
      </c>
    </row>
    <row r="422" spans="1:17" x14ac:dyDescent="0.3">
      <c r="A422">
        <v>421</v>
      </c>
      <c r="B422" s="20">
        <v>451</v>
      </c>
      <c r="C422" s="20" t="str">
        <f>VLOOKUP(B422,товар!$A$2:$C$433,2,FALSE)</f>
        <v>Рис</v>
      </c>
      <c r="D422" s="20" t="str">
        <f>VLOOKUP(B422,товар!$A$2:$C$433,3,FALSE)</f>
        <v>Белый Злат</v>
      </c>
      <c r="E422">
        <v>443</v>
      </c>
      <c r="F422">
        <v>4</v>
      </c>
      <c r="G422">
        <v>1772</v>
      </c>
      <c r="H422" s="26">
        <v>45210</v>
      </c>
      <c r="I422" t="s">
        <v>26</v>
      </c>
      <c r="J422" s="20">
        <v>101</v>
      </c>
      <c r="K422" s="20">
        <f t="shared" si="30"/>
        <v>258.375</v>
      </c>
      <c r="L422" s="21">
        <f t="shared" si="31"/>
        <v>0.71456216739235612</v>
      </c>
      <c r="M422" s="20">
        <f t="shared" si="32"/>
        <v>269.70588235294116</v>
      </c>
      <c r="N422" s="21">
        <f t="shared" si="33"/>
        <v>0.6425299890948748</v>
      </c>
      <c r="O422" s="26">
        <f>VLOOKUP(J422,клиенты!$A$1:$H$435,8,FALSE)</f>
        <v>44727</v>
      </c>
      <c r="P422">
        <f t="shared" si="34"/>
        <v>483</v>
      </c>
      <c r="Q422" t="str">
        <f>VLOOKUP(J422,клиенты!$A$1:$D$435,4,FALSE)</f>
        <v>не определено</v>
      </c>
    </row>
    <row r="423" spans="1:17" x14ac:dyDescent="0.3">
      <c r="A423">
        <v>422</v>
      </c>
      <c r="B423" s="20">
        <v>312</v>
      </c>
      <c r="C423" s="20" t="str">
        <f>VLOOKUP(B423,товар!$A$2:$C$433,2,FALSE)</f>
        <v>Хлеб</v>
      </c>
      <c r="D423" s="20" t="str">
        <f>VLOOKUP(B423,товар!$A$2:$C$433,3,FALSE)</f>
        <v>Каравай</v>
      </c>
      <c r="E423">
        <v>234</v>
      </c>
      <c r="F423">
        <v>1</v>
      </c>
      <c r="G423">
        <v>234</v>
      </c>
      <c r="H423" s="26">
        <v>44954</v>
      </c>
      <c r="I423" t="s">
        <v>17</v>
      </c>
      <c r="J423" s="20">
        <v>124</v>
      </c>
      <c r="K423" s="20">
        <f t="shared" si="30"/>
        <v>300.31818181818181</v>
      </c>
      <c r="L423" s="21">
        <f t="shared" si="31"/>
        <v>-0.22082639624640532</v>
      </c>
      <c r="M423" s="20">
        <f t="shared" si="32"/>
        <v>331.16666666666669</v>
      </c>
      <c r="N423" s="21">
        <f t="shared" si="33"/>
        <v>-0.29340714645193766</v>
      </c>
      <c r="O423" s="26">
        <f>VLOOKUP(J423,клиенты!$A$1:$H$435,8,FALSE)</f>
        <v>44795</v>
      </c>
      <c r="P423">
        <f t="shared" si="34"/>
        <v>159</v>
      </c>
      <c r="Q423" t="str">
        <f>VLOOKUP(J423,клиенты!$A$1:$D$435,4,FALSE)</f>
        <v>Россия</v>
      </c>
    </row>
    <row r="424" spans="1:17" x14ac:dyDescent="0.3">
      <c r="A424">
        <v>423</v>
      </c>
      <c r="B424" s="20">
        <v>217</v>
      </c>
      <c r="C424" s="20" t="str">
        <f>VLOOKUP(B424,товар!$A$2:$C$433,2,FALSE)</f>
        <v>Мясо</v>
      </c>
      <c r="D424" s="20" t="str">
        <f>VLOOKUP(B424,товар!$A$2:$C$433,3,FALSE)</f>
        <v>Агрокомплекс</v>
      </c>
      <c r="E424">
        <v>260</v>
      </c>
      <c r="F424">
        <v>5</v>
      </c>
      <c r="G424">
        <v>1300</v>
      </c>
      <c r="H424" s="26">
        <v>45018</v>
      </c>
      <c r="I424" t="s">
        <v>12</v>
      </c>
      <c r="J424" s="20">
        <v>257</v>
      </c>
      <c r="K424" s="20">
        <f t="shared" si="30"/>
        <v>271.74545454545455</v>
      </c>
      <c r="L424" s="21">
        <f t="shared" si="31"/>
        <v>-4.3222266827244726E-2</v>
      </c>
      <c r="M424" s="20">
        <f t="shared" si="32"/>
        <v>311.2</v>
      </c>
      <c r="N424" s="21">
        <f t="shared" si="33"/>
        <v>-0.16452442159383029</v>
      </c>
      <c r="O424" s="26">
        <f>VLOOKUP(J424,клиенты!$A$1:$H$435,8,FALSE)</f>
        <v>44701</v>
      </c>
      <c r="P424">
        <f t="shared" si="34"/>
        <v>317</v>
      </c>
      <c r="Q424" t="str">
        <f>VLOOKUP(J424,клиенты!$A$1:$D$435,4,FALSE)</f>
        <v>Казахстан</v>
      </c>
    </row>
    <row r="425" spans="1:17" x14ac:dyDescent="0.3">
      <c r="A425">
        <v>424</v>
      </c>
      <c r="B425" s="20">
        <v>10</v>
      </c>
      <c r="C425" s="20" t="str">
        <f>VLOOKUP(B425,товар!$A$2:$C$433,2,FALSE)</f>
        <v>Сок</v>
      </c>
      <c r="D425" s="20" t="str">
        <f>VLOOKUP(B425,товар!$A$2:$C$433,3,FALSE)</f>
        <v>Фруктовый сад</v>
      </c>
      <c r="E425">
        <v>203</v>
      </c>
      <c r="F425">
        <v>4</v>
      </c>
      <c r="G425">
        <v>812</v>
      </c>
      <c r="H425" s="26">
        <v>45059</v>
      </c>
      <c r="I425" t="s">
        <v>12</v>
      </c>
      <c r="J425" s="20">
        <v>276</v>
      </c>
      <c r="K425" s="20">
        <f t="shared" si="30"/>
        <v>268.60344827586209</v>
      </c>
      <c r="L425" s="21">
        <f t="shared" si="31"/>
        <v>-0.24423903973297389</v>
      </c>
      <c r="M425" s="20">
        <f t="shared" si="32"/>
        <v>281.96875</v>
      </c>
      <c r="N425" s="21">
        <f t="shared" si="33"/>
        <v>-0.28006206361520558</v>
      </c>
      <c r="O425" s="26">
        <f>VLOOKUP(J425,клиенты!$A$1:$H$435,8,FALSE)</f>
        <v>44632</v>
      </c>
      <c r="P425">
        <f t="shared" si="34"/>
        <v>427</v>
      </c>
      <c r="Q425" t="str">
        <f>VLOOKUP(J425,клиенты!$A$1:$D$435,4,FALSE)</f>
        <v>Таджикистан</v>
      </c>
    </row>
    <row r="426" spans="1:17" x14ac:dyDescent="0.3">
      <c r="A426">
        <v>425</v>
      </c>
      <c r="B426" s="20">
        <v>60</v>
      </c>
      <c r="C426" s="20" t="str">
        <f>VLOOKUP(B426,товар!$A$2:$C$433,2,FALSE)</f>
        <v>Кофе</v>
      </c>
      <c r="D426" s="20" t="str">
        <f>VLOOKUP(B426,товар!$A$2:$C$433,3,FALSE)</f>
        <v>Jacobs</v>
      </c>
      <c r="E426">
        <v>251</v>
      </c>
      <c r="F426">
        <v>2</v>
      </c>
      <c r="G426">
        <v>502</v>
      </c>
      <c r="H426" s="26">
        <v>45202</v>
      </c>
      <c r="I426" t="s">
        <v>25</v>
      </c>
      <c r="J426" s="20">
        <v>309</v>
      </c>
      <c r="K426" s="20">
        <f t="shared" si="30"/>
        <v>249.02380952380952</v>
      </c>
      <c r="L426" s="21">
        <f t="shared" si="31"/>
        <v>7.9357491155942483E-3</v>
      </c>
      <c r="M426" s="20">
        <f t="shared" si="32"/>
        <v>276.21052631578948</v>
      </c>
      <c r="N426" s="21">
        <f t="shared" si="33"/>
        <v>-9.1272865853658569E-2</v>
      </c>
      <c r="O426" s="26">
        <f>VLOOKUP(J426,клиенты!$A$1:$H$435,8,FALSE)</f>
        <v>44711</v>
      </c>
      <c r="P426">
        <f t="shared" si="34"/>
        <v>491</v>
      </c>
      <c r="Q426" t="str">
        <f>VLOOKUP(J426,клиенты!$A$1:$D$435,4,FALSE)</f>
        <v>Россия</v>
      </c>
    </row>
    <row r="427" spans="1:17" x14ac:dyDescent="0.3">
      <c r="A427">
        <v>426</v>
      </c>
      <c r="B427" s="20">
        <v>74</v>
      </c>
      <c r="C427" s="20" t="str">
        <f>VLOOKUP(B427,товар!$A$2:$C$433,2,FALSE)</f>
        <v>Колбаса</v>
      </c>
      <c r="D427" s="20" t="str">
        <f>VLOOKUP(B427,товар!$A$2:$C$433,3,FALSE)</f>
        <v>Черкизово</v>
      </c>
      <c r="E427">
        <v>210</v>
      </c>
      <c r="F427">
        <v>3</v>
      </c>
      <c r="G427">
        <v>630</v>
      </c>
      <c r="H427" s="26">
        <v>45335</v>
      </c>
      <c r="I427" t="s">
        <v>17</v>
      </c>
      <c r="J427" s="20">
        <v>319</v>
      </c>
      <c r="K427" s="20">
        <f t="shared" si="30"/>
        <v>286.92307692307691</v>
      </c>
      <c r="L427" s="21">
        <f t="shared" si="31"/>
        <v>-0.26809651474530827</v>
      </c>
      <c r="M427" s="20">
        <f t="shared" si="32"/>
        <v>320.25</v>
      </c>
      <c r="N427" s="21">
        <f t="shared" si="33"/>
        <v>-0.34426229508196726</v>
      </c>
      <c r="O427" s="26">
        <f>VLOOKUP(J427,клиенты!$A$1:$H$435,8,FALSE)</f>
        <v>44674</v>
      </c>
      <c r="P427">
        <f t="shared" si="34"/>
        <v>661</v>
      </c>
      <c r="Q427" t="str">
        <f>VLOOKUP(J427,клиенты!$A$1:$D$435,4,FALSE)</f>
        <v>Узбекистан</v>
      </c>
    </row>
    <row r="428" spans="1:17" x14ac:dyDescent="0.3">
      <c r="A428">
        <v>427</v>
      </c>
      <c r="B428" s="20">
        <v>116</v>
      </c>
      <c r="C428" s="20" t="str">
        <f>VLOOKUP(B428,товар!$A$2:$C$433,2,FALSE)</f>
        <v>Соль</v>
      </c>
      <c r="D428" s="20" t="str">
        <f>VLOOKUP(B428,товар!$A$2:$C$433,3,FALSE)</f>
        <v>Экстра</v>
      </c>
      <c r="E428">
        <v>295</v>
      </c>
      <c r="F428">
        <v>1</v>
      </c>
      <c r="G428">
        <v>295</v>
      </c>
      <c r="H428" s="26">
        <v>45336</v>
      </c>
      <c r="I428" t="s">
        <v>10</v>
      </c>
      <c r="J428" s="20">
        <v>359</v>
      </c>
      <c r="K428" s="20">
        <f t="shared" si="30"/>
        <v>264.8679245283019</v>
      </c>
      <c r="L428" s="21">
        <f t="shared" si="31"/>
        <v>0.11376264425131777</v>
      </c>
      <c r="M428" s="20">
        <f t="shared" si="32"/>
        <v>320.84615384615387</v>
      </c>
      <c r="N428" s="21">
        <f t="shared" si="33"/>
        <v>-8.0556221529609284E-2</v>
      </c>
      <c r="O428" s="26">
        <f>VLOOKUP(J428,клиенты!$A$1:$H$435,8,FALSE)</f>
        <v>44584</v>
      </c>
      <c r="P428">
        <f t="shared" si="34"/>
        <v>752</v>
      </c>
      <c r="Q428" t="str">
        <f>VLOOKUP(J428,клиенты!$A$1:$D$435,4,FALSE)</f>
        <v>Россия</v>
      </c>
    </row>
    <row r="429" spans="1:17" x14ac:dyDescent="0.3">
      <c r="A429">
        <v>428</v>
      </c>
      <c r="B429" s="20">
        <v>401</v>
      </c>
      <c r="C429" s="20" t="str">
        <f>VLOOKUP(B429,товар!$A$2:$C$433,2,FALSE)</f>
        <v>Чай</v>
      </c>
      <c r="D429" s="20" t="str">
        <f>VLOOKUP(B429,товар!$A$2:$C$433,3,FALSE)</f>
        <v>Greenfield</v>
      </c>
      <c r="E429">
        <v>78</v>
      </c>
      <c r="F429">
        <v>3</v>
      </c>
      <c r="G429">
        <v>234</v>
      </c>
      <c r="H429" s="26">
        <v>44986</v>
      </c>
      <c r="I429" t="s">
        <v>10</v>
      </c>
      <c r="J429" s="20">
        <v>395</v>
      </c>
      <c r="K429" s="20">
        <f t="shared" si="30"/>
        <v>271.18181818181819</v>
      </c>
      <c r="L429" s="21">
        <f t="shared" si="31"/>
        <v>-0.71237009721756617</v>
      </c>
      <c r="M429" s="20">
        <f t="shared" si="32"/>
        <v>291.45454545454544</v>
      </c>
      <c r="N429" s="21">
        <f t="shared" si="33"/>
        <v>-0.73237679351216467</v>
      </c>
      <c r="O429" s="26">
        <f>VLOOKUP(J429,клиенты!$A$1:$H$435,8,FALSE)</f>
        <v>44890</v>
      </c>
      <c r="P429">
        <f t="shared" si="34"/>
        <v>96</v>
      </c>
      <c r="Q429" t="str">
        <f>VLOOKUP(J429,клиенты!$A$1:$D$435,4,FALSE)</f>
        <v>Узбекистан</v>
      </c>
    </row>
    <row r="430" spans="1:17" x14ac:dyDescent="0.3">
      <c r="A430">
        <v>429</v>
      </c>
      <c r="B430" s="20">
        <v>348</v>
      </c>
      <c r="C430" s="20" t="str">
        <f>VLOOKUP(B430,товар!$A$2:$C$433,2,FALSE)</f>
        <v>Чипсы</v>
      </c>
      <c r="D430" s="20" t="str">
        <f>VLOOKUP(B430,товар!$A$2:$C$433,3,FALSE)</f>
        <v>Estrella</v>
      </c>
      <c r="E430">
        <v>162</v>
      </c>
      <c r="F430">
        <v>2</v>
      </c>
      <c r="G430">
        <v>324</v>
      </c>
      <c r="H430" s="26">
        <v>44931</v>
      </c>
      <c r="I430" t="s">
        <v>19</v>
      </c>
      <c r="J430" s="20">
        <v>107</v>
      </c>
      <c r="K430" s="20">
        <f t="shared" si="30"/>
        <v>273.72549019607845</v>
      </c>
      <c r="L430" s="21">
        <f t="shared" si="31"/>
        <v>-0.40816618911174785</v>
      </c>
      <c r="M430" s="20">
        <f t="shared" si="32"/>
        <v>266.27272727272725</v>
      </c>
      <c r="N430" s="21">
        <f t="shared" si="33"/>
        <v>-0.39160122908842598</v>
      </c>
      <c r="O430" s="26">
        <f>VLOOKUP(J430,клиенты!$A$1:$H$435,8,FALSE)</f>
        <v>44744</v>
      </c>
      <c r="P430">
        <f t="shared" si="34"/>
        <v>187</v>
      </c>
      <c r="Q430" t="str">
        <f>VLOOKUP(J430,клиенты!$A$1:$D$435,4,FALSE)</f>
        <v>Таджикистан</v>
      </c>
    </row>
    <row r="431" spans="1:17" x14ac:dyDescent="0.3">
      <c r="A431">
        <v>430</v>
      </c>
      <c r="B431" s="20">
        <v>382</v>
      </c>
      <c r="C431" s="20" t="str">
        <f>VLOOKUP(B431,товар!$A$2:$C$433,2,FALSE)</f>
        <v>Овощи</v>
      </c>
      <c r="D431" s="20" t="str">
        <f>VLOOKUP(B431,товар!$A$2:$C$433,3,FALSE)</f>
        <v>Овощной ряд</v>
      </c>
      <c r="E431">
        <v>278</v>
      </c>
      <c r="F431">
        <v>2</v>
      </c>
      <c r="G431">
        <v>556</v>
      </c>
      <c r="H431" s="26">
        <v>45198</v>
      </c>
      <c r="I431" t="s">
        <v>25</v>
      </c>
      <c r="J431" s="20">
        <v>103</v>
      </c>
      <c r="K431" s="20">
        <f t="shared" si="30"/>
        <v>250.48780487804879</v>
      </c>
      <c r="L431" s="21">
        <f t="shared" si="31"/>
        <v>0.10983446932814012</v>
      </c>
      <c r="M431" s="20">
        <f t="shared" si="32"/>
        <v>303.8235294117647</v>
      </c>
      <c r="N431" s="21">
        <f t="shared" si="33"/>
        <v>-8.499515972894478E-2</v>
      </c>
      <c r="O431" s="26">
        <f>VLOOKUP(J431,клиенты!$A$1:$H$435,8,FALSE)</f>
        <v>44787</v>
      </c>
      <c r="P431">
        <f t="shared" si="34"/>
        <v>411</v>
      </c>
      <c r="Q431" t="str">
        <f>VLOOKUP(J431,клиенты!$A$1:$D$435,4,FALSE)</f>
        <v>Узбекистан</v>
      </c>
    </row>
    <row r="432" spans="1:17" x14ac:dyDescent="0.3">
      <c r="A432">
        <v>431</v>
      </c>
      <c r="B432" s="20">
        <v>477</v>
      </c>
      <c r="C432" s="20" t="str">
        <f>VLOOKUP(B432,товар!$A$2:$C$433,2,FALSE)</f>
        <v>Макароны</v>
      </c>
      <c r="D432" s="20" t="str">
        <f>VLOOKUP(B432,товар!$A$2:$C$433,3,FALSE)</f>
        <v>Борилла</v>
      </c>
      <c r="E432">
        <v>420</v>
      </c>
      <c r="F432">
        <v>1</v>
      </c>
      <c r="G432">
        <v>420</v>
      </c>
      <c r="H432" s="26">
        <v>45232</v>
      </c>
      <c r="I432" t="s">
        <v>11</v>
      </c>
      <c r="J432" s="20">
        <v>221</v>
      </c>
      <c r="K432" s="20">
        <f t="shared" si="30"/>
        <v>265.47674418604652</v>
      </c>
      <c r="L432" s="21">
        <f t="shared" si="31"/>
        <v>0.58205948053085721</v>
      </c>
      <c r="M432" s="20">
        <f t="shared" si="32"/>
        <v>236.27586206896552</v>
      </c>
      <c r="N432" s="21">
        <f t="shared" si="33"/>
        <v>0.77758318739054277</v>
      </c>
      <c r="O432" s="26">
        <f>VLOOKUP(J432,клиенты!$A$1:$H$435,8,FALSE)</f>
        <v>44820</v>
      </c>
      <c r="P432">
        <f t="shared" si="34"/>
        <v>412</v>
      </c>
      <c r="Q432" t="str">
        <f>VLOOKUP(J432,клиенты!$A$1:$D$435,4,FALSE)</f>
        <v>Таджикистан</v>
      </c>
    </row>
    <row r="433" spans="1:17" x14ac:dyDescent="0.3">
      <c r="A433">
        <v>432</v>
      </c>
      <c r="B433" s="20">
        <v>91</v>
      </c>
      <c r="C433" s="20" t="str">
        <f>VLOOKUP(B433,товар!$A$2:$C$433,2,FALSE)</f>
        <v>Сыр</v>
      </c>
      <c r="D433" s="20" t="str">
        <f>VLOOKUP(B433,товар!$A$2:$C$433,3,FALSE)</f>
        <v>Сырная долина</v>
      </c>
      <c r="E433">
        <v>413</v>
      </c>
      <c r="F433">
        <v>2</v>
      </c>
      <c r="G433">
        <v>826</v>
      </c>
      <c r="H433" s="26">
        <v>45183</v>
      </c>
      <c r="I433" t="s">
        <v>19</v>
      </c>
      <c r="J433" s="20">
        <v>31</v>
      </c>
      <c r="K433" s="20">
        <f t="shared" si="30"/>
        <v>262.63492063492066</v>
      </c>
      <c r="L433" s="21">
        <f t="shared" si="31"/>
        <v>0.57252508159071658</v>
      </c>
      <c r="M433" s="20">
        <f t="shared" si="32"/>
        <v>271</v>
      </c>
      <c r="N433" s="21">
        <f t="shared" si="33"/>
        <v>0.52398523985239853</v>
      </c>
      <c r="O433" s="26">
        <f>VLOOKUP(J433,клиенты!$A$1:$H$435,8,FALSE)</f>
        <v>44580</v>
      </c>
      <c r="P433">
        <f t="shared" si="34"/>
        <v>603</v>
      </c>
      <c r="Q433" t="str">
        <f>VLOOKUP(J433,клиенты!$A$1:$D$435,4,FALSE)</f>
        <v>Украина</v>
      </c>
    </row>
    <row r="434" spans="1:17" x14ac:dyDescent="0.3">
      <c r="A434">
        <v>433</v>
      </c>
      <c r="B434" s="20">
        <v>52</v>
      </c>
      <c r="C434" s="20" t="str">
        <f>VLOOKUP(B434,товар!$A$2:$C$433,2,FALSE)</f>
        <v>Соль</v>
      </c>
      <c r="D434" s="20" t="str">
        <f>VLOOKUP(B434,товар!$A$2:$C$433,3,FALSE)</f>
        <v>Илецкая</v>
      </c>
      <c r="E434">
        <v>272</v>
      </c>
      <c r="F434">
        <v>3</v>
      </c>
      <c r="G434">
        <v>816</v>
      </c>
      <c r="H434" s="26">
        <v>45377</v>
      </c>
      <c r="I434" t="s">
        <v>9</v>
      </c>
      <c r="J434" s="20">
        <v>306</v>
      </c>
      <c r="K434" s="20">
        <f t="shared" si="30"/>
        <v>264.8679245283019</v>
      </c>
      <c r="L434" s="21">
        <f t="shared" si="31"/>
        <v>2.6926912665621749E-2</v>
      </c>
      <c r="M434" s="20">
        <f t="shared" si="32"/>
        <v>238.16666666666666</v>
      </c>
      <c r="N434" s="21">
        <f t="shared" si="33"/>
        <v>0.14205738278516455</v>
      </c>
      <c r="O434" s="26">
        <f>VLOOKUP(J434,клиенты!$A$1:$H$435,8,FALSE)</f>
        <v>44872</v>
      </c>
      <c r="P434">
        <f t="shared" si="34"/>
        <v>505</v>
      </c>
      <c r="Q434" t="str">
        <f>VLOOKUP(J434,клиенты!$A$1:$D$435,4,FALSE)</f>
        <v>Украина</v>
      </c>
    </row>
    <row r="435" spans="1:17" x14ac:dyDescent="0.3">
      <c r="A435">
        <v>434</v>
      </c>
      <c r="B435" s="20">
        <v>438</v>
      </c>
      <c r="C435" s="20" t="str">
        <f>VLOOKUP(B435,товар!$A$2:$C$433,2,FALSE)</f>
        <v>Кофе</v>
      </c>
      <c r="D435" s="20" t="str">
        <f>VLOOKUP(B435,товар!$A$2:$C$433,3,FALSE)</f>
        <v>Nescafe</v>
      </c>
      <c r="E435">
        <v>435</v>
      </c>
      <c r="F435">
        <v>1</v>
      </c>
      <c r="G435">
        <v>435</v>
      </c>
      <c r="H435" s="26">
        <v>45142</v>
      </c>
      <c r="I435" t="s">
        <v>27</v>
      </c>
      <c r="J435" s="20">
        <v>383</v>
      </c>
      <c r="K435" s="20">
        <f t="shared" si="30"/>
        <v>249.02380952380952</v>
      </c>
      <c r="L435" s="21">
        <f t="shared" si="31"/>
        <v>0.74682091978200593</v>
      </c>
      <c r="M435" s="20">
        <f t="shared" si="32"/>
        <v>256.89999999999998</v>
      </c>
      <c r="N435" s="21">
        <f t="shared" si="33"/>
        <v>0.69326586220319197</v>
      </c>
      <c r="O435" s="26">
        <f>VLOOKUP(J435,клиенты!$A$1:$H$435,8,FALSE)</f>
        <v>44876</v>
      </c>
      <c r="P435">
        <f t="shared" si="34"/>
        <v>266</v>
      </c>
      <c r="Q435" t="str">
        <f>VLOOKUP(J435,клиенты!$A$1:$D$435,4,FALSE)</f>
        <v>Украина</v>
      </c>
    </row>
    <row r="436" spans="1:17" x14ac:dyDescent="0.3">
      <c r="A436">
        <v>435</v>
      </c>
      <c r="B436" s="20">
        <v>384</v>
      </c>
      <c r="C436" s="20" t="str">
        <f>VLOOKUP(B436,товар!$A$2:$C$433,2,FALSE)</f>
        <v>Сахар</v>
      </c>
      <c r="D436" s="20" t="str">
        <f>VLOOKUP(B436,товар!$A$2:$C$433,3,FALSE)</f>
        <v>Сладов</v>
      </c>
      <c r="E436">
        <v>303</v>
      </c>
      <c r="F436">
        <v>2</v>
      </c>
      <c r="G436">
        <v>606</v>
      </c>
      <c r="H436" s="26">
        <v>45151</v>
      </c>
      <c r="I436" t="s">
        <v>14</v>
      </c>
      <c r="J436" s="20">
        <v>235</v>
      </c>
      <c r="K436" s="20">
        <f t="shared" si="30"/>
        <v>252.76271186440678</v>
      </c>
      <c r="L436" s="21">
        <f t="shared" si="31"/>
        <v>0.1987527660430497</v>
      </c>
      <c r="M436" s="20">
        <f t="shared" si="32"/>
        <v>240.26666666666668</v>
      </c>
      <c r="N436" s="21">
        <f t="shared" si="33"/>
        <v>0.26109877913429513</v>
      </c>
      <c r="O436" s="26">
        <f>VLOOKUP(J436,клиенты!$A$1:$H$435,8,FALSE)</f>
        <v>44635</v>
      </c>
      <c r="P436">
        <f t="shared" si="34"/>
        <v>516</v>
      </c>
      <c r="Q436" t="str">
        <f>VLOOKUP(J436,клиенты!$A$1:$D$435,4,FALSE)</f>
        <v>Узбекистан</v>
      </c>
    </row>
    <row r="437" spans="1:17" x14ac:dyDescent="0.3">
      <c r="A437">
        <v>436</v>
      </c>
      <c r="B437" s="20">
        <v>473</v>
      </c>
      <c r="C437" s="20" t="str">
        <f>VLOOKUP(B437,товар!$A$2:$C$433,2,FALSE)</f>
        <v>Хлеб</v>
      </c>
      <c r="D437" s="20" t="str">
        <f>VLOOKUP(B437,товар!$A$2:$C$433,3,FALSE)</f>
        <v>Хлебный Дом</v>
      </c>
      <c r="E437">
        <v>231</v>
      </c>
      <c r="F437">
        <v>3</v>
      </c>
      <c r="G437">
        <v>693</v>
      </c>
      <c r="H437" s="26">
        <v>45074</v>
      </c>
      <c r="I437" t="s">
        <v>11</v>
      </c>
      <c r="J437" s="20">
        <v>448</v>
      </c>
      <c r="K437" s="20">
        <f t="shared" si="30"/>
        <v>300.31818181818181</v>
      </c>
      <c r="L437" s="21">
        <f t="shared" si="31"/>
        <v>-0.2308158014227335</v>
      </c>
      <c r="M437" s="20">
        <f t="shared" si="32"/>
        <v>281.73333333333335</v>
      </c>
      <c r="N437" s="21">
        <f t="shared" si="33"/>
        <v>-0.18007572172266928</v>
      </c>
      <c r="O437" s="26">
        <f>VLOOKUP(J437,клиенты!$A$1:$H$435,8,FALSE)</f>
        <v>44770</v>
      </c>
      <c r="P437">
        <f t="shared" si="34"/>
        <v>304</v>
      </c>
      <c r="Q437" t="str">
        <f>VLOOKUP(J437,клиенты!$A$1:$D$435,4,FALSE)</f>
        <v>Россия</v>
      </c>
    </row>
    <row r="438" spans="1:17" x14ac:dyDescent="0.3">
      <c r="A438">
        <v>437</v>
      </c>
      <c r="B438" s="20">
        <v>383</v>
      </c>
      <c r="C438" s="20" t="str">
        <f>VLOOKUP(B438,товар!$A$2:$C$433,2,FALSE)</f>
        <v>Фрукты</v>
      </c>
      <c r="D438" s="20" t="str">
        <f>VLOOKUP(B438,товар!$A$2:$C$433,3,FALSE)</f>
        <v>Фруктовый Рай</v>
      </c>
      <c r="E438">
        <v>429</v>
      </c>
      <c r="F438">
        <v>4</v>
      </c>
      <c r="G438">
        <v>1716</v>
      </c>
      <c r="H438" s="26">
        <v>45120</v>
      </c>
      <c r="I438" t="s">
        <v>20</v>
      </c>
      <c r="J438" s="20">
        <v>367</v>
      </c>
      <c r="K438" s="20">
        <f t="shared" si="30"/>
        <v>274.16279069767444</v>
      </c>
      <c r="L438" s="21">
        <f t="shared" si="31"/>
        <v>0.56476376282975638</v>
      </c>
      <c r="M438" s="20">
        <f t="shared" si="32"/>
        <v>258.30769230769232</v>
      </c>
      <c r="N438" s="21">
        <f t="shared" si="33"/>
        <v>0.66081000595592609</v>
      </c>
      <c r="O438" s="26">
        <f>VLOOKUP(J438,клиенты!$A$1:$H$435,8,FALSE)</f>
        <v>44867</v>
      </c>
      <c r="P438">
        <f t="shared" si="34"/>
        <v>253</v>
      </c>
      <c r="Q438" t="str">
        <f>VLOOKUP(J438,клиенты!$A$1:$D$435,4,FALSE)</f>
        <v>Таджикистан</v>
      </c>
    </row>
    <row r="439" spans="1:17" x14ac:dyDescent="0.3">
      <c r="A439">
        <v>438</v>
      </c>
      <c r="B439" s="20">
        <v>406</v>
      </c>
      <c r="C439" s="20" t="str">
        <f>VLOOKUP(B439,товар!$A$2:$C$433,2,FALSE)</f>
        <v>Сок</v>
      </c>
      <c r="D439" s="20" t="str">
        <f>VLOOKUP(B439,товар!$A$2:$C$433,3,FALSE)</f>
        <v>Фруктовый сад</v>
      </c>
      <c r="E439">
        <v>87</v>
      </c>
      <c r="F439">
        <v>2</v>
      </c>
      <c r="G439">
        <v>174</v>
      </c>
      <c r="H439" s="26">
        <v>45066</v>
      </c>
      <c r="I439" t="s">
        <v>19</v>
      </c>
      <c r="J439" s="20">
        <v>255</v>
      </c>
      <c r="K439" s="20">
        <f t="shared" si="30"/>
        <v>268.60344827586209</v>
      </c>
      <c r="L439" s="21">
        <f t="shared" si="31"/>
        <v>-0.676102445599846</v>
      </c>
      <c r="M439" s="20">
        <f t="shared" si="32"/>
        <v>281.96875</v>
      </c>
      <c r="N439" s="21">
        <f t="shared" si="33"/>
        <v>-0.69145517012080238</v>
      </c>
      <c r="O439" s="26">
        <f>VLOOKUP(J439,клиенты!$A$1:$H$435,8,FALSE)</f>
        <v>44793</v>
      </c>
      <c r="P439">
        <f t="shared" si="34"/>
        <v>273</v>
      </c>
      <c r="Q439" t="str">
        <f>VLOOKUP(J439,клиенты!$A$1:$D$435,4,FALSE)</f>
        <v>Украина</v>
      </c>
    </row>
    <row r="440" spans="1:17" x14ac:dyDescent="0.3">
      <c r="A440">
        <v>439</v>
      </c>
      <c r="B440" s="20">
        <v>252</v>
      </c>
      <c r="C440" s="20" t="str">
        <f>VLOOKUP(B440,товар!$A$2:$C$433,2,FALSE)</f>
        <v>Чай</v>
      </c>
      <c r="D440" s="20" t="str">
        <f>VLOOKUP(B440,товар!$A$2:$C$433,3,FALSE)</f>
        <v>Lipton</v>
      </c>
      <c r="E440">
        <v>50</v>
      </c>
      <c r="F440">
        <v>1</v>
      </c>
      <c r="G440">
        <v>50</v>
      </c>
      <c r="H440" s="26">
        <v>44960</v>
      </c>
      <c r="I440" t="s">
        <v>15</v>
      </c>
      <c r="J440" s="20">
        <v>138</v>
      </c>
      <c r="K440" s="20">
        <f t="shared" si="30"/>
        <v>271.18181818181819</v>
      </c>
      <c r="L440" s="21">
        <f t="shared" si="31"/>
        <v>-0.81562185719074753</v>
      </c>
      <c r="M440" s="20">
        <f t="shared" si="32"/>
        <v>260.15789473684208</v>
      </c>
      <c r="N440" s="21">
        <f t="shared" si="33"/>
        <v>-0.80780902286061096</v>
      </c>
      <c r="O440" s="26">
        <f>VLOOKUP(J440,клиенты!$A$1:$H$435,8,FALSE)</f>
        <v>44723</v>
      </c>
      <c r="P440">
        <f t="shared" si="34"/>
        <v>237</v>
      </c>
      <c r="Q440" t="str">
        <f>VLOOKUP(J440,клиенты!$A$1:$D$435,4,FALSE)</f>
        <v>Украина</v>
      </c>
    </row>
    <row r="441" spans="1:17" x14ac:dyDescent="0.3">
      <c r="A441">
        <v>440</v>
      </c>
      <c r="B441" s="20">
        <v>365</v>
      </c>
      <c r="C441" s="20" t="str">
        <f>VLOOKUP(B441,товар!$A$2:$C$433,2,FALSE)</f>
        <v>Мясо</v>
      </c>
      <c r="D441" s="20" t="str">
        <f>VLOOKUP(B441,товар!$A$2:$C$433,3,FALSE)</f>
        <v>Агрокомплекс</v>
      </c>
      <c r="E441">
        <v>127</v>
      </c>
      <c r="F441">
        <v>1</v>
      </c>
      <c r="G441">
        <v>127</v>
      </c>
      <c r="H441" s="26">
        <v>45351</v>
      </c>
      <c r="I441" t="s">
        <v>19</v>
      </c>
      <c r="J441" s="20">
        <v>158</v>
      </c>
      <c r="K441" s="20">
        <f t="shared" si="30"/>
        <v>271.74545454545455</v>
      </c>
      <c r="L441" s="21">
        <f t="shared" si="31"/>
        <v>-0.53265087648869258</v>
      </c>
      <c r="M441" s="20">
        <f t="shared" si="32"/>
        <v>311.2</v>
      </c>
      <c r="N441" s="21">
        <f t="shared" si="33"/>
        <v>-0.5919023136246786</v>
      </c>
      <c r="O441" s="26">
        <f>VLOOKUP(J441,клиенты!$A$1:$H$435,8,FALSE)</f>
        <v>44752</v>
      </c>
      <c r="P441">
        <f t="shared" si="34"/>
        <v>599</v>
      </c>
      <c r="Q441" t="str">
        <f>VLOOKUP(J441,клиенты!$A$1:$D$435,4,FALSE)</f>
        <v>Узбекистан</v>
      </c>
    </row>
    <row r="442" spans="1:17" x14ac:dyDescent="0.3">
      <c r="A442">
        <v>441</v>
      </c>
      <c r="B442" s="20">
        <v>420</v>
      </c>
      <c r="C442" s="20" t="str">
        <f>VLOOKUP(B442,товар!$A$2:$C$433,2,FALSE)</f>
        <v>Хлеб</v>
      </c>
      <c r="D442" s="20" t="str">
        <f>VLOOKUP(B442,товар!$A$2:$C$433,3,FALSE)</f>
        <v>Хлебный Дом</v>
      </c>
      <c r="E442">
        <v>390</v>
      </c>
      <c r="F442">
        <v>3</v>
      </c>
      <c r="G442">
        <v>1170</v>
      </c>
      <c r="H442" s="26">
        <v>45183</v>
      </c>
      <c r="I442" t="s">
        <v>9</v>
      </c>
      <c r="J442" s="20">
        <v>217</v>
      </c>
      <c r="K442" s="20">
        <f t="shared" si="30"/>
        <v>300.31818181818181</v>
      </c>
      <c r="L442" s="21">
        <f t="shared" si="31"/>
        <v>0.29862267292265776</v>
      </c>
      <c r="M442" s="20">
        <f t="shared" si="32"/>
        <v>281.73333333333335</v>
      </c>
      <c r="N442" s="21">
        <f t="shared" si="33"/>
        <v>0.38428774254614284</v>
      </c>
      <c r="O442" s="26">
        <f>VLOOKUP(J442,клиенты!$A$1:$H$435,8,FALSE)</f>
        <v>44826</v>
      </c>
      <c r="P442">
        <f t="shared" si="34"/>
        <v>357</v>
      </c>
      <c r="Q442" t="str">
        <f>VLOOKUP(J442,клиенты!$A$1:$D$435,4,FALSE)</f>
        <v>Россия</v>
      </c>
    </row>
    <row r="443" spans="1:17" x14ac:dyDescent="0.3">
      <c r="A443">
        <v>442</v>
      </c>
      <c r="B443" s="20">
        <v>97</v>
      </c>
      <c r="C443" s="20" t="str">
        <f>VLOOKUP(B443,товар!$A$2:$C$433,2,FALSE)</f>
        <v>Печенье</v>
      </c>
      <c r="D443" s="20" t="str">
        <f>VLOOKUP(B443,товар!$A$2:$C$433,3,FALSE)</f>
        <v>КДВ</v>
      </c>
      <c r="E443">
        <v>298</v>
      </c>
      <c r="F443">
        <v>2</v>
      </c>
      <c r="G443">
        <v>596</v>
      </c>
      <c r="H443" s="26">
        <v>45102</v>
      </c>
      <c r="I443" t="s">
        <v>17</v>
      </c>
      <c r="J443" s="20">
        <v>102</v>
      </c>
      <c r="K443" s="20">
        <f t="shared" si="30"/>
        <v>283.468085106383</v>
      </c>
      <c r="L443" s="21">
        <f t="shared" si="31"/>
        <v>5.1264730165878403E-2</v>
      </c>
      <c r="M443" s="20">
        <f t="shared" si="32"/>
        <v>323.07692307692309</v>
      </c>
      <c r="N443" s="21">
        <f t="shared" si="33"/>
        <v>-7.7619047619047699E-2</v>
      </c>
      <c r="O443" s="26">
        <f>VLOOKUP(J443,клиенты!$A$1:$H$435,8,FALSE)</f>
        <v>44723</v>
      </c>
      <c r="P443">
        <f t="shared" si="34"/>
        <v>379</v>
      </c>
      <c r="Q443" t="str">
        <f>VLOOKUP(J443,клиенты!$A$1:$D$435,4,FALSE)</f>
        <v>Узбекистан</v>
      </c>
    </row>
    <row r="444" spans="1:17" x14ac:dyDescent="0.3">
      <c r="A444">
        <v>443</v>
      </c>
      <c r="B444" s="20">
        <v>217</v>
      </c>
      <c r="C444" s="20" t="str">
        <f>VLOOKUP(B444,товар!$A$2:$C$433,2,FALSE)</f>
        <v>Мясо</v>
      </c>
      <c r="D444" s="20" t="str">
        <f>VLOOKUP(B444,товар!$A$2:$C$433,3,FALSE)</f>
        <v>Агрокомплекс</v>
      </c>
      <c r="E444">
        <v>471</v>
      </c>
      <c r="F444">
        <v>3</v>
      </c>
      <c r="G444">
        <v>1413</v>
      </c>
      <c r="H444" s="26">
        <v>45206</v>
      </c>
      <c r="I444" t="s">
        <v>14</v>
      </c>
      <c r="J444" s="20">
        <v>425</v>
      </c>
      <c r="K444" s="20">
        <f t="shared" si="30"/>
        <v>271.74545454545455</v>
      </c>
      <c r="L444" s="21">
        <f t="shared" si="31"/>
        <v>0.73323966278602959</v>
      </c>
      <c r="M444" s="20">
        <f t="shared" si="32"/>
        <v>311.2</v>
      </c>
      <c r="N444" s="21">
        <f t="shared" si="33"/>
        <v>0.513496143958869</v>
      </c>
      <c r="O444" s="26">
        <f>VLOOKUP(J444,клиенты!$A$1:$H$435,8,FALSE)</f>
        <v>44782</v>
      </c>
      <c r="P444">
        <f t="shared" si="34"/>
        <v>424</v>
      </c>
      <c r="Q444" t="str">
        <f>VLOOKUP(J444,клиенты!$A$1:$D$435,4,FALSE)</f>
        <v>Узбекистан</v>
      </c>
    </row>
    <row r="445" spans="1:17" x14ac:dyDescent="0.3">
      <c r="A445">
        <v>444</v>
      </c>
      <c r="B445" s="20">
        <v>47</v>
      </c>
      <c r="C445" s="20" t="str">
        <f>VLOOKUP(B445,товар!$A$2:$C$433,2,FALSE)</f>
        <v>Мясо</v>
      </c>
      <c r="D445" s="20" t="str">
        <f>VLOOKUP(B445,товар!$A$2:$C$433,3,FALSE)</f>
        <v>Снежана</v>
      </c>
      <c r="E445">
        <v>315</v>
      </c>
      <c r="F445">
        <v>3</v>
      </c>
      <c r="G445">
        <v>945</v>
      </c>
      <c r="H445" s="26">
        <v>45362</v>
      </c>
      <c r="I445" t="s">
        <v>22</v>
      </c>
      <c r="J445" s="20">
        <v>140</v>
      </c>
      <c r="K445" s="20">
        <f t="shared" si="30"/>
        <v>271.74545454545455</v>
      </c>
      <c r="L445" s="21">
        <f t="shared" si="31"/>
        <v>0.15917302288237645</v>
      </c>
      <c r="M445" s="20">
        <f t="shared" si="32"/>
        <v>272.35294117647061</v>
      </c>
      <c r="N445" s="21">
        <f t="shared" si="33"/>
        <v>0.15658747300215969</v>
      </c>
      <c r="O445" s="26">
        <f>VLOOKUP(J445,клиенты!$A$1:$H$435,8,FALSE)</f>
        <v>44627</v>
      </c>
      <c r="P445">
        <f t="shared" si="34"/>
        <v>735</v>
      </c>
      <c r="Q445" t="str">
        <f>VLOOKUP(J445,клиенты!$A$1:$D$435,4,FALSE)</f>
        <v>Казахстан</v>
      </c>
    </row>
    <row r="446" spans="1:17" x14ac:dyDescent="0.3">
      <c r="A446">
        <v>445</v>
      </c>
      <c r="B446" s="20">
        <v>346</v>
      </c>
      <c r="C446" s="20" t="str">
        <f>VLOOKUP(B446,товар!$A$2:$C$433,2,FALSE)</f>
        <v>Чай</v>
      </c>
      <c r="D446" s="20" t="str">
        <f>VLOOKUP(B446,товар!$A$2:$C$433,3,FALSE)</f>
        <v>Greenfield</v>
      </c>
      <c r="E446">
        <v>267</v>
      </c>
      <c r="F446">
        <v>3</v>
      </c>
      <c r="G446">
        <v>801</v>
      </c>
      <c r="H446" s="26">
        <v>45406</v>
      </c>
      <c r="I446" t="s">
        <v>21</v>
      </c>
      <c r="J446" s="20">
        <v>385</v>
      </c>
      <c r="K446" s="20">
        <f t="shared" si="30"/>
        <v>271.18181818181819</v>
      </c>
      <c r="L446" s="21">
        <f t="shared" si="31"/>
        <v>-1.5420717398592076E-2</v>
      </c>
      <c r="M446" s="20">
        <f t="shared" si="32"/>
        <v>291.45454545454544</v>
      </c>
      <c r="N446" s="21">
        <f t="shared" si="33"/>
        <v>-8.3905177791640639E-2</v>
      </c>
      <c r="O446" s="26">
        <f>VLOOKUP(J446,клиенты!$A$1:$H$435,8,FALSE)</f>
        <v>44753</v>
      </c>
      <c r="P446">
        <f t="shared" si="34"/>
        <v>653</v>
      </c>
      <c r="Q446" t="str">
        <f>VLOOKUP(J446,клиенты!$A$1:$D$435,4,FALSE)</f>
        <v>Украина</v>
      </c>
    </row>
    <row r="447" spans="1:17" x14ac:dyDescent="0.3">
      <c r="A447">
        <v>446</v>
      </c>
      <c r="B447" s="20">
        <v>47</v>
      </c>
      <c r="C447" s="20" t="str">
        <f>VLOOKUP(B447,товар!$A$2:$C$433,2,FALSE)</f>
        <v>Мясо</v>
      </c>
      <c r="D447" s="20" t="str">
        <f>VLOOKUP(B447,товар!$A$2:$C$433,3,FALSE)</f>
        <v>Снежана</v>
      </c>
      <c r="E447">
        <v>476</v>
      </c>
      <c r="F447">
        <v>4</v>
      </c>
      <c r="G447">
        <v>1904</v>
      </c>
      <c r="H447" s="26">
        <v>45425</v>
      </c>
      <c r="I447" t="s">
        <v>13</v>
      </c>
      <c r="J447" s="20">
        <v>43</v>
      </c>
      <c r="K447" s="20">
        <f t="shared" si="30"/>
        <v>271.74545454545455</v>
      </c>
      <c r="L447" s="21">
        <f t="shared" si="31"/>
        <v>0.75163923457781334</v>
      </c>
      <c r="M447" s="20">
        <f t="shared" si="32"/>
        <v>272.35294117647061</v>
      </c>
      <c r="N447" s="21">
        <f t="shared" si="33"/>
        <v>0.74773218142548581</v>
      </c>
      <c r="O447" s="26">
        <f>VLOOKUP(J447,клиенты!$A$1:$H$435,8,FALSE)</f>
        <v>44912</v>
      </c>
      <c r="P447">
        <f t="shared" si="34"/>
        <v>513</v>
      </c>
      <c r="Q447" t="str">
        <f>VLOOKUP(J447,клиенты!$A$1:$D$435,4,FALSE)</f>
        <v>не определено</v>
      </c>
    </row>
    <row r="448" spans="1:17" x14ac:dyDescent="0.3">
      <c r="A448">
        <v>447</v>
      </c>
      <c r="B448" s="20">
        <v>290</v>
      </c>
      <c r="C448" s="20" t="str">
        <f>VLOOKUP(B448,товар!$A$2:$C$433,2,FALSE)</f>
        <v>Сахар</v>
      </c>
      <c r="D448" s="20" t="str">
        <f>VLOOKUP(B448,товар!$A$2:$C$433,3,FALSE)</f>
        <v>Продимекс</v>
      </c>
      <c r="E448">
        <v>97</v>
      </c>
      <c r="F448">
        <v>4</v>
      </c>
      <c r="G448">
        <v>388</v>
      </c>
      <c r="H448" s="26">
        <v>45256</v>
      </c>
      <c r="I448" t="s">
        <v>19</v>
      </c>
      <c r="J448" s="20">
        <v>326</v>
      </c>
      <c r="K448" s="20">
        <f t="shared" si="30"/>
        <v>252.76271186440678</v>
      </c>
      <c r="L448" s="21">
        <f t="shared" si="31"/>
        <v>-0.6162408636759874</v>
      </c>
      <c r="M448" s="20">
        <f t="shared" si="32"/>
        <v>240.5</v>
      </c>
      <c r="N448" s="21">
        <f t="shared" si="33"/>
        <v>-0.59667359667359665</v>
      </c>
      <c r="O448" s="26">
        <f>VLOOKUP(J448,клиенты!$A$1:$H$435,8,FALSE)</f>
        <v>44655</v>
      </c>
      <c r="P448">
        <f t="shared" si="34"/>
        <v>601</v>
      </c>
      <c r="Q448" t="str">
        <f>VLOOKUP(J448,клиенты!$A$1:$D$435,4,FALSE)</f>
        <v>Россия</v>
      </c>
    </row>
    <row r="449" spans="1:17" x14ac:dyDescent="0.3">
      <c r="A449">
        <v>448</v>
      </c>
      <c r="B449" s="20">
        <v>484</v>
      </c>
      <c r="C449" s="20" t="str">
        <f>VLOOKUP(B449,товар!$A$2:$C$433,2,FALSE)</f>
        <v>Печенье</v>
      </c>
      <c r="D449" s="20" t="str">
        <f>VLOOKUP(B449,товар!$A$2:$C$433,3,FALSE)</f>
        <v>КДВ</v>
      </c>
      <c r="E449">
        <v>114</v>
      </c>
      <c r="F449">
        <v>1</v>
      </c>
      <c r="G449">
        <v>114</v>
      </c>
      <c r="H449" s="26">
        <v>45007</v>
      </c>
      <c r="I449" t="s">
        <v>27</v>
      </c>
      <c r="J449" s="20">
        <v>402</v>
      </c>
      <c r="K449" s="20">
        <f t="shared" si="30"/>
        <v>283.468085106383</v>
      </c>
      <c r="L449" s="21">
        <f t="shared" si="31"/>
        <v>-0.59783832470164389</v>
      </c>
      <c r="M449" s="20">
        <f t="shared" si="32"/>
        <v>323.07692307692309</v>
      </c>
      <c r="N449" s="21">
        <f t="shared" si="33"/>
        <v>-0.64714285714285724</v>
      </c>
      <c r="O449" s="26">
        <f>VLOOKUP(J449,клиенты!$A$1:$H$435,8,FALSE)</f>
        <v>44742</v>
      </c>
      <c r="P449">
        <f t="shared" si="34"/>
        <v>265</v>
      </c>
      <c r="Q449" t="str">
        <f>VLOOKUP(J449,клиенты!$A$1:$D$435,4,FALSE)</f>
        <v>Узбекистан</v>
      </c>
    </row>
    <row r="450" spans="1:17" x14ac:dyDescent="0.3">
      <c r="A450">
        <v>449</v>
      </c>
      <c r="B450" s="20">
        <v>192</v>
      </c>
      <c r="C450" s="20" t="str">
        <f>VLOOKUP(B450,товар!$A$2:$C$433,2,FALSE)</f>
        <v>Мясо</v>
      </c>
      <c r="D450" s="20" t="str">
        <f>VLOOKUP(B450,товар!$A$2:$C$433,3,FALSE)</f>
        <v>Снежана</v>
      </c>
      <c r="E450">
        <v>147</v>
      </c>
      <c r="F450">
        <v>1</v>
      </c>
      <c r="G450">
        <v>147</v>
      </c>
      <c r="H450" s="26">
        <v>44935</v>
      </c>
      <c r="I450" t="s">
        <v>15</v>
      </c>
      <c r="J450" s="20">
        <v>23</v>
      </c>
      <c r="K450" s="20">
        <f t="shared" ref="K450:K513" si="35">AVERAGEIF($C$2:$C$1001,C450,$E$2:$E$1001)</f>
        <v>271.74545454545455</v>
      </c>
      <c r="L450" s="21">
        <f t="shared" ref="L450:L513" si="36">(E450/K450)-1</f>
        <v>-0.45905258932155757</v>
      </c>
      <c r="M450" s="20">
        <f t="shared" ref="M450:M513" si="37">AVERAGEIFS($E$2:$E$1001,$C$2:$C$1001,C450,$D$2:$D$1001,D450)</f>
        <v>272.35294117647061</v>
      </c>
      <c r="N450" s="21">
        <f t="shared" ref="N450:N513" si="38">E450/M450-1</f>
        <v>-0.46025917926565874</v>
      </c>
      <c r="O450" s="26">
        <f>VLOOKUP(J450,клиенты!$A$1:$H$435,8,FALSE)</f>
        <v>44706</v>
      </c>
      <c r="P450">
        <f t="shared" ref="P450:P513" si="39">H450-O450</f>
        <v>229</v>
      </c>
      <c r="Q450" t="str">
        <f>VLOOKUP(J450,клиенты!$A$1:$D$435,4,FALSE)</f>
        <v>не определено</v>
      </c>
    </row>
    <row r="451" spans="1:17" x14ac:dyDescent="0.3">
      <c r="A451">
        <v>450</v>
      </c>
      <c r="B451" s="20">
        <v>187</v>
      </c>
      <c r="C451" s="20" t="str">
        <f>VLOOKUP(B451,товар!$A$2:$C$433,2,FALSE)</f>
        <v>Макароны</v>
      </c>
      <c r="D451" s="20" t="str">
        <f>VLOOKUP(B451,товар!$A$2:$C$433,3,FALSE)</f>
        <v>Паста Зара</v>
      </c>
      <c r="E451">
        <v>185</v>
      </c>
      <c r="F451">
        <v>2</v>
      </c>
      <c r="G451">
        <v>370</v>
      </c>
      <c r="H451" s="26">
        <v>45102</v>
      </c>
      <c r="I451" t="s">
        <v>16</v>
      </c>
      <c r="J451" s="20">
        <v>468</v>
      </c>
      <c r="K451" s="20">
        <f t="shared" si="35"/>
        <v>265.47674418604652</v>
      </c>
      <c r="L451" s="21">
        <f t="shared" si="36"/>
        <v>-0.30314046690902718</v>
      </c>
      <c r="M451" s="20">
        <f t="shared" si="37"/>
        <v>276.67567567567568</v>
      </c>
      <c r="N451" s="21">
        <f t="shared" si="38"/>
        <v>-0.331347074338185</v>
      </c>
      <c r="O451" s="26">
        <f>VLOOKUP(J451,клиенты!$A$1:$H$435,8,FALSE)</f>
        <v>44619</v>
      </c>
      <c r="P451">
        <f t="shared" si="39"/>
        <v>483</v>
      </c>
      <c r="Q451" t="str">
        <f>VLOOKUP(J451,клиенты!$A$1:$D$435,4,FALSE)</f>
        <v>Узбекистан</v>
      </c>
    </row>
    <row r="452" spans="1:17" x14ac:dyDescent="0.3">
      <c r="A452">
        <v>451</v>
      </c>
      <c r="B452" s="20">
        <v>429</v>
      </c>
      <c r="C452" s="20" t="str">
        <f>VLOOKUP(B452,товар!$A$2:$C$433,2,FALSE)</f>
        <v>Крупа</v>
      </c>
      <c r="D452" s="20" t="str">
        <f>VLOOKUP(B452,товар!$A$2:$C$433,3,FALSE)</f>
        <v>Увелка</v>
      </c>
      <c r="E452">
        <v>368</v>
      </c>
      <c r="F452">
        <v>2</v>
      </c>
      <c r="G452">
        <v>736</v>
      </c>
      <c r="H452" s="26">
        <v>45008</v>
      </c>
      <c r="I452" t="s">
        <v>14</v>
      </c>
      <c r="J452" s="20">
        <v>16</v>
      </c>
      <c r="K452" s="20">
        <f t="shared" si="35"/>
        <v>255.11627906976744</v>
      </c>
      <c r="L452" s="21">
        <f t="shared" si="36"/>
        <v>0.44247948951686422</v>
      </c>
      <c r="M452" s="20">
        <f t="shared" si="37"/>
        <v>251.91666666666666</v>
      </c>
      <c r="N452" s="21">
        <f t="shared" si="38"/>
        <v>0.46080052927555415</v>
      </c>
      <c r="O452" s="26">
        <f>VLOOKUP(J452,клиенты!$A$1:$H$435,8,FALSE)</f>
        <v>44713</v>
      </c>
      <c r="P452">
        <f t="shared" si="39"/>
        <v>295</v>
      </c>
      <c r="Q452" t="str">
        <f>VLOOKUP(J452,клиенты!$A$1:$D$435,4,FALSE)</f>
        <v>Украина</v>
      </c>
    </row>
    <row r="453" spans="1:17" x14ac:dyDescent="0.3">
      <c r="A453">
        <v>452</v>
      </c>
      <c r="B453" s="20">
        <v>93</v>
      </c>
      <c r="C453" s="20" t="str">
        <f>VLOOKUP(B453,товар!$A$2:$C$433,2,FALSE)</f>
        <v>Чай</v>
      </c>
      <c r="D453" s="20" t="str">
        <f>VLOOKUP(B453,товар!$A$2:$C$433,3,FALSE)</f>
        <v>Greenfield</v>
      </c>
      <c r="E453">
        <v>387</v>
      </c>
      <c r="F453">
        <v>2</v>
      </c>
      <c r="G453">
        <v>774</v>
      </c>
      <c r="H453" s="26">
        <v>45219</v>
      </c>
      <c r="I453" t="s">
        <v>16</v>
      </c>
      <c r="J453" s="20">
        <v>156</v>
      </c>
      <c r="K453" s="20">
        <f t="shared" si="35"/>
        <v>271.18181818181819</v>
      </c>
      <c r="L453" s="21">
        <f t="shared" si="36"/>
        <v>0.42708682534361375</v>
      </c>
      <c r="M453" s="20">
        <f t="shared" si="37"/>
        <v>291.45454545454544</v>
      </c>
      <c r="N453" s="21">
        <f t="shared" si="38"/>
        <v>0.32782283218964459</v>
      </c>
      <c r="O453" s="26">
        <f>VLOOKUP(J453,клиенты!$A$1:$H$435,8,FALSE)</f>
        <v>44905</v>
      </c>
      <c r="P453">
        <f t="shared" si="39"/>
        <v>314</v>
      </c>
      <c r="Q453" t="str">
        <f>VLOOKUP(J453,клиенты!$A$1:$D$435,4,FALSE)</f>
        <v>Украина</v>
      </c>
    </row>
    <row r="454" spans="1:17" x14ac:dyDescent="0.3">
      <c r="A454">
        <v>453</v>
      </c>
      <c r="B454" s="20">
        <v>57</v>
      </c>
      <c r="C454" s="20" t="str">
        <f>VLOOKUP(B454,товар!$A$2:$C$433,2,FALSE)</f>
        <v>Печенье</v>
      </c>
      <c r="D454" s="20" t="str">
        <f>VLOOKUP(B454,товар!$A$2:$C$433,3,FALSE)</f>
        <v>Юбилейное</v>
      </c>
      <c r="E454">
        <v>174</v>
      </c>
      <c r="F454">
        <v>2</v>
      </c>
      <c r="G454">
        <v>348</v>
      </c>
      <c r="H454" s="26">
        <v>44973</v>
      </c>
      <c r="I454" t="s">
        <v>15</v>
      </c>
      <c r="J454" s="20">
        <v>141</v>
      </c>
      <c r="K454" s="20">
        <f t="shared" si="35"/>
        <v>283.468085106383</v>
      </c>
      <c r="L454" s="21">
        <f t="shared" si="36"/>
        <v>-0.38617428507092999</v>
      </c>
      <c r="M454" s="20">
        <f t="shared" si="37"/>
        <v>232.44444444444446</v>
      </c>
      <c r="N454" s="21">
        <f t="shared" si="38"/>
        <v>-0.25143403441682599</v>
      </c>
      <c r="O454" s="26">
        <f>VLOOKUP(J454,клиенты!$A$1:$H$435,8,FALSE)</f>
        <v>44743</v>
      </c>
      <c r="P454">
        <f t="shared" si="39"/>
        <v>230</v>
      </c>
      <c r="Q454" t="str">
        <f>VLOOKUP(J454,клиенты!$A$1:$D$435,4,FALSE)</f>
        <v>Казахстан</v>
      </c>
    </row>
    <row r="455" spans="1:17" x14ac:dyDescent="0.3">
      <c r="A455">
        <v>454</v>
      </c>
      <c r="B455" s="20">
        <v>198</v>
      </c>
      <c r="C455" s="20" t="str">
        <f>VLOOKUP(B455,товар!$A$2:$C$433,2,FALSE)</f>
        <v>Мясо</v>
      </c>
      <c r="D455" s="20" t="str">
        <f>VLOOKUP(B455,товар!$A$2:$C$433,3,FALSE)</f>
        <v>Мираторг</v>
      </c>
      <c r="E455">
        <v>438</v>
      </c>
      <c r="F455">
        <v>4</v>
      </c>
      <c r="G455">
        <v>1752</v>
      </c>
      <c r="H455" s="26">
        <v>45312</v>
      </c>
      <c r="I455" t="s">
        <v>23</v>
      </c>
      <c r="J455" s="20">
        <v>385</v>
      </c>
      <c r="K455" s="20">
        <f t="shared" si="35"/>
        <v>271.74545454545455</v>
      </c>
      <c r="L455" s="21">
        <f t="shared" si="36"/>
        <v>0.61180248896025691</v>
      </c>
      <c r="M455" s="20">
        <f t="shared" si="37"/>
        <v>316.58333333333331</v>
      </c>
      <c r="N455" s="21">
        <f t="shared" si="38"/>
        <v>0.38352197946828115</v>
      </c>
      <c r="O455" s="26">
        <f>VLOOKUP(J455,клиенты!$A$1:$H$435,8,FALSE)</f>
        <v>44753</v>
      </c>
      <c r="P455">
        <f t="shared" si="39"/>
        <v>559</v>
      </c>
      <c r="Q455" t="str">
        <f>VLOOKUP(J455,клиенты!$A$1:$D$435,4,FALSE)</f>
        <v>Украина</v>
      </c>
    </row>
    <row r="456" spans="1:17" x14ac:dyDescent="0.3">
      <c r="A456">
        <v>455</v>
      </c>
      <c r="B456" s="20">
        <v>202</v>
      </c>
      <c r="C456" s="20" t="str">
        <f>VLOOKUP(B456,товар!$A$2:$C$433,2,FALSE)</f>
        <v>Овощи</v>
      </c>
      <c r="D456" s="20" t="str">
        <f>VLOOKUP(B456,товар!$A$2:$C$433,3,FALSE)</f>
        <v>Овощной ряд</v>
      </c>
      <c r="E456">
        <v>308</v>
      </c>
      <c r="F456">
        <v>2</v>
      </c>
      <c r="G456">
        <v>616</v>
      </c>
      <c r="H456" s="26">
        <v>45410</v>
      </c>
      <c r="I456" t="s">
        <v>20</v>
      </c>
      <c r="J456" s="20">
        <v>182</v>
      </c>
      <c r="K456" s="20">
        <f t="shared" si="35"/>
        <v>250.48780487804879</v>
      </c>
      <c r="L456" s="21">
        <f t="shared" si="36"/>
        <v>0.22960077896786757</v>
      </c>
      <c r="M456" s="20">
        <f t="shared" si="37"/>
        <v>303.8235294117647</v>
      </c>
      <c r="N456" s="21">
        <f t="shared" si="38"/>
        <v>1.3746369796708624E-2</v>
      </c>
      <c r="O456" s="26">
        <f>VLOOKUP(J456,клиенты!$A$1:$H$435,8,FALSE)</f>
        <v>44856</v>
      </c>
      <c r="P456">
        <f t="shared" si="39"/>
        <v>554</v>
      </c>
      <c r="Q456" t="str">
        <f>VLOOKUP(J456,клиенты!$A$1:$D$435,4,FALSE)</f>
        <v>Узбекистан</v>
      </c>
    </row>
    <row r="457" spans="1:17" x14ac:dyDescent="0.3">
      <c r="A457">
        <v>456</v>
      </c>
      <c r="B457" s="20">
        <v>427</v>
      </c>
      <c r="C457" s="20" t="str">
        <f>VLOOKUP(B457,товар!$A$2:$C$433,2,FALSE)</f>
        <v>Хлеб</v>
      </c>
      <c r="D457" s="20" t="str">
        <f>VLOOKUP(B457,товар!$A$2:$C$433,3,FALSE)</f>
        <v>Русский Хлеб</v>
      </c>
      <c r="E457">
        <v>240</v>
      </c>
      <c r="F457">
        <v>1</v>
      </c>
      <c r="G457">
        <v>240</v>
      </c>
      <c r="H457" s="26">
        <v>45420</v>
      </c>
      <c r="I457" t="s">
        <v>10</v>
      </c>
      <c r="J457" s="20">
        <v>225</v>
      </c>
      <c r="K457" s="20">
        <f t="shared" si="35"/>
        <v>300.31818181818181</v>
      </c>
      <c r="L457" s="21">
        <f t="shared" si="36"/>
        <v>-0.20084758589374907</v>
      </c>
      <c r="M457" s="20">
        <f t="shared" si="37"/>
        <v>316.60000000000002</v>
      </c>
      <c r="N457" s="21">
        <f t="shared" si="38"/>
        <v>-0.24194567277321544</v>
      </c>
      <c r="O457" s="26">
        <f>VLOOKUP(J457,клиенты!$A$1:$H$435,8,FALSE)</f>
        <v>44827</v>
      </c>
      <c r="P457">
        <f t="shared" si="39"/>
        <v>593</v>
      </c>
      <c r="Q457" t="str">
        <f>VLOOKUP(J457,клиенты!$A$1:$D$435,4,FALSE)</f>
        <v>Беларусь</v>
      </c>
    </row>
    <row r="458" spans="1:17" x14ac:dyDescent="0.3">
      <c r="A458">
        <v>457</v>
      </c>
      <c r="B458" s="20">
        <v>272</v>
      </c>
      <c r="C458" s="20" t="str">
        <f>VLOOKUP(B458,товар!$A$2:$C$433,2,FALSE)</f>
        <v>Крупа</v>
      </c>
      <c r="D458" s="20" t="str">
        <f>VLOOKUP(B458,товар!$A$2:$C$433,3,FALSE)</f>
        <v>Ярмарка</v>
      </c>
      <c r="E458">
        <v>67</v>
      </c>
      <c r="F458">
        <v>3</v>
      </c>
      <c r="G458">
        <v>201</v>
      </c>
      <c r="H458" s="26">
        <v>45366</v>
      </c>
      <c r="I458" t="s">
        <v>13</v>
      </c>
      <c r="J458" s="20">
        <v>151</v>
      </c>
      <c r="K458" s="20">
        <f t="shared" si="35"/>
        <v>255.11627906976744</v>
      </c>
      <c r="L458" s="21">
        <f t="shared" si="36"/>
        <v>-0.73737465815861447</v>
      </c>
      <c r="M458" s="20">
        <f t="shared" si="37"/>
        <v>252.09090909090909</v>
      </c>
      <c r="N458" s="21">
        <f t="shared" si="38"/>
        <v>-0.73422286332491882</v>
      </c>
      <c r="O458" s="26">
        <f>VLOOKUP(J458,клиенты!$A$1:$H$435,8,FALSE)</f>
        <v>44923</v>
      </c>
      <c r="P458">
        <f t="shared" si="39"/>
        <v>443</v>
      </c>
      <c r="Q458" t="str">
        <f>VLOOKUP(J458,клиенты!$A$1:$D$435,4,FALSE)</f>
        <v>Беларусь</v>
      </c>
    </row>
    <row r="459" spans="1:17" x14ac:dyDescent="0.3">
      <c r="A459">
        <v>458</v>
      </c>
      <c r="B459" s="20">
        <v>473</v>
      </c>
      <c r="C459" s="20" t="str">
        <f>VLOOKUP(B459,товар!$A$2:$C$433,2,FALSE)</f>
        <v>Хлеб</v>
      </c>
      <c r="D459" s="20" t="str">
        <f>VLOOKUP(B459,товар!$A$2:$C$433,3,FALSE)</f>
        <v>Хлебный Дом</v>
      </c>
      <c r="E459">
        <v>474</v>
      </c>
      <c r="F459">
        <v>2</v>
      </c>
      <c r="G459">
        <v>948</v>
      </c>
      <c r="H459" s="26">
        <v>44976</v>
      </c>
      <c r="I459" t="s">
        <v>12</v>
      </c>
      <c r="J459" s="20">
        <v>428</v>
      </c>
      <c r="K459" s="20">
        <f t="shared" si="35"/>
        <v>300.31818181818181</v>
      </c>
      <c r="L459" s="21">
        <f t="shared" si="36"/>
        <v>0.57832601785984572</v>
      </c>
      <c r="M459" s="20">
        <f t="shared" si="37"/>
        <v>281.73333333333335</v>
      </c>
      <c r="N459" s="21">
        <f t="shared" si="38"/>
        <v>0.68244202555608124</v>
      </c>
      <c r="O459" s="26">
        <f>VLOOKUP(J459,клиенты!$A$1:$H$435,8,FALSE)</f>
        <v>44848</v>
      </c>
      <c r="P459">
        <f t="shared" si="39"/>
        <v>128</v>
      </c>
      <c r="Q459" t="str">
        <f>VLOOKUP(J459,клиенты!$A$1:$D$435,4,FALSE)</f>
        <v>Беларусь</v>
      </c>
    </row>
    <row r="460" spans="1:17" x14ac:dyDescent="0.3">
      <c r="A460">
        <v>459</v>
      </c>
      <c r="B460" s="20">
        <v>189</v>
      </c>
      <c r="C460" s="20" t="str">
        <f>VLOOKUP(B460,товар!$A$2:$C$433,2,FALSE)</f>
        <v>Хлеб</v>
      </c>
      <c r="D460" s="20" t="str">
        <f>VLOOKUP(B460,товар!$A$2:$C$433,3,FALSE)</f>
        <v>Дарница</v>
      </c>
      <c r="E460">
        <v>275</v>
      </c>
      <c r="F460">
        <v>4</v>
      </c>
      <c r="G460">
        <v>1100</v>
      </c>
      <c r="H460" s="26">
        <v>45176</v>
      </c>
      <c r="I460" t="s">
        <v>22</v>
      </c>
      <c r="J460" s="20">
        <v>438</v>
      </c>
      <c r="K460" s="20">
        <f t="shared" si="35"/>
        <v>300.31818181818181</v>
      </c>
      <c r="L460" s="21">
        <f t="shared" si="36"/>
        <v>-8.4304525503254069E-2</v>
      </c>
      <c r="M460" s="20">
        <f t="shared" si="37"/>
        <v>264</v>
      </c>
      <c r="N460" s="21">
        <f t="shared" si="38"/>
        <v>4.1666666666666741E-2</v>
      </c>
      <c r="O460" s="26">
        <f>VLOOKUP(J460,клиенты!$A$1:$H$435,8,FALSE)</f>
        <v>44693</v>
      </c>
      <c r="P460">
        <f t="shared" si="39"/>
        <v>483</v>
      </c>
      <c r="Q460" t="str">
        <f>VLOOKUP(J460,клиенты!$A$1:$D$435,4,FALSE)</f>
        <v>Узбекистан</v>
      </c>
    </row>
    <row r="461" spans="1:17" x14ac:dyDescent="0.3">
      <c r="A461">
        <v>460</v>
      </c>
      <c r="B461" s="20">
        <v>362</v>
      </c>
      <c r="C461" s="20" t="str">
        <f>VLOOKUP(B461,товар!$A$2:$C$433,2,FALSE)</f>
        <v>Хлеб</v>
      </c>
      <c r="D461" s="20" t="str">
        <f>VLOOKUP(B461,товар!$A$2:$C$433,3,FALSE)</f>
        <v>Русский Хлеб</v>
      </c>
      <c r="E461">
        <v>358</v>
      </c>
      <c r="F461">
        <v>4</v>
      </c>
      <c r="G461">
        <v>1432</v>
      </c>
      <c r="H461" s="26">
        <v>44972</v>
      </c>
      <c r="I461" t="s">
        <v>11</v>
      </c>
      <c r="J461" s="20">
        <v>465</v>
      </c>
      <c r="K461" s="20">
        <f t="shared" si="35"/>
        <v>300.31818181818181</v>
      </c>
      <c r="L461" s="21">
        <f t="shared" si="36"/>
        <v>0.19206901770849094</v>
      </c>
      <c r="M461" s="20">
        <f t="shared" si="37"/>
        <v>316.60000000000002</v>
      </c>
      <c r="N461" s="21">
        <f t="shared" si="38"/>
        <v>0.13076437144662023</v>
      </c>
      <c r="O461" s="26">
        <f>VLOOKUP(J461,клиенты!$A$1:$H$435,8,FALSE)</f>
        <v>44671</v>
      </c>
      <c r="P461">
        <f t="shared" si="39"/>
        <v>301</v>
      </c>
      <c r="Q461" t="str">
        <f>VLOOKUP(J461,клиенты!$A$1:$D$435,4,FALSE)</f>
        <v>Узбекистан</v>
      </c>
    </row>
    <row r="462" spans="1:17" x14ac:dyDescent="0.3">
      <c r="A462">
        <v>461</v>
      </c>
      <c r="B462" s="20">
        <v>345</v>
      </c>
      <c r="C462" s="20" t="str">
        <f>VLOOKUP(B462,товар!$A$2:$C$433,2,FALSE)</f>
        <v>Конфеты</v>
      </c>
      <c r="D462" s="20" t="str">
        <f>VLOOKUP(B462,товар!$A$2:$C$433,3,FALSE)</f>
        <v>Рот Фронт</v>
      </c>
      <c r="E462">
        <v>455</v>
      </c>
      <c r="F462">
        <v>5</v>
      </c>
      <c r="G462">
        <v>2275</v>
      </c>
      <c r="H462" s="26">
        <v>45213</v>
      </c>
      <c r="I462" t="s">
        <v>11</v>
      </c>
      <c r="J462" s="20">
        <v>215</v>
      </c>
      <c r="K462" s="20">
        <f t="shared" si="35"/>
        <v>267.85483870967744</v>
      </c>
      <c r="L462" s="21">
        <f t="shared" si="36"/>
        <v>0.69868127897874377</v>
      </c>
      <c r="M462" s="20">
        <f t="shared" si="37"/>
        <v>288.23809523809524</v>
      </c>
      <c r="N462" s="21">
        <f t="shared" si="38"/>
        <v>0.57855608789030222</v>
      </c>
      <c r="O462" s="26">
        <f>VLOOKUP(J462,клиенты!$A$1:$H$435,8,FALSE)</f>
        <v>44799</v>
      </c>
      <c r="P462">
        <f t="shared" si="39"/>
        <v>414</v>
      </c>
      <c r="Q462" t="str">
        <f>VLOOKUP(J462,клиенты!$A$1:$D$435,4,FALSE)</f>
        <v>не определено</v>
      </c>
    </row>
    <row r="463" spans="1:17" x14ac:dyDescent="0.3">
      <c r="A463">
        <v>462</v>
      </c>
      <c r="B463" s="20">
        <v>461</v>
      </c>
      <c r="C463" s="20" t="str">
        <f>VLOOKUP(B463,товар!$A$2:$C$433,2,FALSE)</f>
        <v>Фрукты</v>
      </c>
      <c r="D463" s="20" t="str">
        <f>VLOOKUP(B463,товар!$A$2:$C$433,3,FALSE)</f>
        <v>Green Garden</v>
      </c>
      <c r="E463">
        <v>443</v>
      </c>
      <c r="F463">
        <v>3</v>
      </c>
      <c r="G463">
        <v>1329</v>
      </c>
      <c r="H463" s="26">
        <v>45076</v>
      </c>
      <c r="I463" t="s">
        <v>27</v>
      </c>
      <c r="J463" s="20">
        <v>314</v>
      </c>
      <c r="K463" s="20">
        <f t="shared" si="35"/>
        <v>274.16279069767444</v>
      </c>
      <c r="L463" s="21">
        <f t="shared" si="36"/>
        <v>0.61582831453049436</v>
      </c>
      <c r="M463" s="20">
        <f t="shared" si="37"/>
        <v>369.2</v>
      </c>
      <c r="N463" s="21">
        <f t="shared" si="38"/>
        <v>0.19989165763813665</v>
      </c>
      <c r="O463" s="26">
        <f>VLOOKUP(J463,клиенты!$A$1:$H$435,8,FALSE)</f>
        <v>44899</v>
      </c>
      <c r="P463">
        <f t="shared" si="39"/>
        <v>177</v>
      </c>
      <c r="Q463" t="str">
        <f>VLOOKUP(J463,клиенты!$A$1:$D$435,4,FALSE)</f>
        <v>Казахстан</v>
      </c>
    </row>
    <row r="464" spans="1:17" x14ac:dyDescent="0.3">
      <c r="A464">
        <v>463</v>
      </c>
      <c r="B464" s="20">
        <v>401</v>
      </c>
      <c r="C464" s="20" t="str">
        <f>VLOOKUP(B464,товар!$A$2:$C$433,2,FALSE)</f>
        <v>Чай</v>
      </c>
      <c r="D464" s="20" t="str">
        <f>VLOOKUP(B464,товар!$A$2:$C$433,3,FALSE)</f>
        <v>Greenfield</v>
      </c>
      <c r="E464">
        <v>464</v>
      </c>
      <c r="F464">
        <v>2</v>
      </c>
      <c r="G464">
        <v>928</v>
      </c>
      <c r="H464" s="26">
        <v>45126</v>
      </c>
      <c r="I464" t="s">
        <v>13</v>
      </c>
      <c r="J464" s="20">
        <v>15</v>
      </c>
      <c r="K464" s="20">
        <f t="shared" si="35"/>
        <v>271.18181818181819</v>
      </c>
      <c r="L464" s="21">
        <f t="shared" si="36"/>
        <v>0.7110291652698626</v>
      </c>
      <c r="M464" s="20">
        <f t="shared" si="37"/>
        <v>291.45454545454544</v>
      </c>
      <c r="N464" s="21">
        <f t="shared" si="38"/>
        <v>0.59201497192763575</v>
      </c>
      <c r="O464" s="26">
        <f>VLOOKUP(J464,клиенты!$A$1:$H$435,8,FALSE)</f>
        <v>44711</v>
      </c>
      <c r="P464">
        <f t="shared" si="39"/>
        <v>415</v>
      </c>
      <c r="Q464" t="str">
        <f>VLOOKUP(J464,клиенты!$A$1:$D$435,4,FALSE)</f>
        <v>Украина</v>
      </c>
    </row>
    <row r="465" spans="1:17" x14ac:dyDescent="0.3">
      <c r="A465">
        <v>464</v>
      </c>
      <c r="B465" s="20">
        <v>427</v>
      </c>
      <c r="C465" s="20" t="str">
        <f>VLOOKUP(B465,товар!$A$2:$C$433,2,FALSE)</f>
        <v>Хлеб</v>
      </c>
      <c r="D465" s="20" t="str">
        <f>VLOOKUP(B465,товар!$A$2:$C$433,3,FALSE)</f>
        <v>Русский Хлеб</v>
      </c>
      <c r="E465">
        <v>307</v>
      </c>
      <c r="F465">
        <v>5</v>
      </c>
      <c r="G465">
        <v>1535</v>
      </c>
      <c r="H465" s="26">
        <v>45102</v>
      </c>
      <c r="I465" t="s">
        <v>24</v>
      </c>
      <c r="J465" s="20">
        <v>191</v>
      </c>
      <c r="K465" s="20">
        <f t="shared" si="35"/>
        <v>300.31818181818181</v>
      </c>
      <c r="L465" s="21">
        <f t="shared" si="36"/>
        <v>2.2249129710912641E-2</v>
      </c>
      <c r="M465" s="20">
        <f t="shared" si="37"/>
        <v>316.60000000000002</v>
      </c>
      <c r="N465" s="21">
        <f t="shared" si="38"/>
        <v>-3.032217308907148E-2</v>
      </c>
      <c r="O465" s="26">
        <f>VLOOKUP(J465,клиенты!$A$1:$H$435,8,FALSE)</f>
        <v>44866</v>
      </c>
      <c r="P465">
        <f t="shared" si="39"/>
        <v>236</v>
      </c>
      <c r="Q465" t="str">
        <f>VLOOKUP(J465,клиенты!$A$1:$D$435,4,FALSE)</f>
        <v>Украина</v>
      </c>
    </row>
    <row r="466" spans="1:17" x14ac:dyDescent="0.3">
      <c r="A466">
        <v>465</v>
      </c>
      <c r="B466" s="20">
        <v>129</v>
      </c>
      <c r="C466" s="20" t="str">
        <f>VLOOKUP(B466,товар!$A$2:$C$433,2,FALSE)</f>
        <v>Мясо</v>
      </c>
      <c r="D466" s="20" t="str">
        <f>VLOOKUP(B466,товар!$A$2:$C$433,3,FALSE)</f>
        <v>Агрокомплекс</v>
      </c>
      <c r="E466">
        <v>121</v>
      </c>
      <c r="F466">
        <v>5</v>
      </c>
      <c r="G466">
        <v>605</v>
      </c>
      <c r="H466" s="26">
        <v>45156</v>
      </c>
      <c r="I466" t="s">
        <v>24</v>
      </c>
      <c r="J466" s="20">
        <v>277</v>
      </c>
      <c r="K466" s="20">
        <f t="shared" si="35"/>
        <v>271.74545454545455</v>
      </c>
      <c r="L466" s="21">
        <f t="shared" si="36"/>
        <v>-0.55473036263883313</v>
      </c>
      <c r="M466" s="20">
        <f t="shared" si="37"/>
        <v>311.2</v>
      </c>
      <c r="N466" s="21">
        <f t="shared" si="38"/>
        <v>-0.61118251928020562</v>
      </c>
      <c r="O466" s="26">
        <f>VLOOKUP(J466,клиенты!$A$1:$H$435,8,FALSE)</f>
        <v>44750</v>
      </c>
      <c r="P466">
        <f t="shared" si="39"/>
        <v>406</v>
      </c>
      <c r="Q466" t="str">
        <f>VLOOKUP(J466,клиенты!$A$1:$D$435,4,FALSE)</f>
        <v>Казахстан</v>
      </c>
    </row>
    <row r="467" spans="1:17" x14ac:dyDescent="0.3">
      <c r="A467">
        <v>466</v>
      </c>
      <c r="B467" s="20">
        <v>84</v>
      </c>
      <c r="C467" s="20" t="str">
        <f>VLOOKUP(B467,товар!$A$2:$C$433,2,FALSE)</f>
        <v>Кофе</v>
      </c>
      <c r="D467" s="20" t="str">
        <f>VLOOKUP(B467,товар!$A$2:$C$433,3,FALSE)</f>
        <v>Tchibo</v>
      </c>
      <c r="E467">
        <v>265</v>
      </c>
      <c r="F467">
        <v>2</v>
      </c>
      <c r="G467">
        <v>530</v>
      </c>
      <c r="H467" s="26">
        <v>45067</v>
      </c>
      <c r="I467" t="s">
        <v>8</v>
      </c>
      <c r="J467" s="20">
        <v>101</v>
      </c>
      <c r="K467" s="20">
        <f t="shared" si="35"/>
        <v>249.02380952380952</v>
      </c>
      <c r="L467" s="21">
        <f t="shared" si="36"/>
        <v>6.4155272970647381E-2</v>
      </c>
      <c r="M467" s="20">
        <f t="shared" si="37"/>
        <v>140</v>
      </c>
      <c r="N467" s="21">
        <f t="shared" si="38"/>
        <v>0.89285714285714279</v>
      </c>
      <c r="O467" s="26">
        <f>VLOOKUP(J467,клиенты!$A$1:$H$435,8,FALSE)</f>
        <v>44727</v>
      </c>
      <c r="P467">
        <f t="shared" si="39"/>
        <v>340</v>
      </c>
      <c r="Q467" t="str">
        <f>VLOOKUP(J467,клиенты!$A$1:$D$435,4,FALSE)</f>
        <v>не определено</v>
      </c>
    </row>
    <row r="468" spans="1:17" x14ac:dyDescent="0.3">
      <c r="A468">
        <v>467</v>
      </c>
      <c r="B468" s="20">
        <v>172</v>
      </c>
      <c r="C468" s="20" t="str">
        <f>VLOOKUP(B468,товар!$A$2:$C$433,2,FALSE)</f>
        <v>Фрукты</v>
      </c>
      <c r="D468" s="20" t="str">
        <f>VLOOKUP(B468,товар!$A$2:$C$433,3,FALSE)</f>
        <v>Green Garden</v>
      </c>
      <c r="E468">
        <v>451</v>
      </c>
      <c r="F468">
        <v>2</v>
      </c>
      <c r="G468">
        <v>902</v>
      </c>
      <c r="H468" s="26">
        <v>45217</v>
      </c>
      <c r="I468" t="s">
        <v>26</v>
      </c>
      <c r="J468" s="20">
        <v>141</v>
      </c>
      <c r="K468" s="20">
        <f t="shared" si="35"/>
        <v>274.16279069767444</v>
      </c>
      <c r="L468" s="21">
        <f t="shared" si="36"/>
        <v>0.64500805835948749</v>
      </c>
      <c r="M468" s="20">
        <f t="shared" si="37"/>
        <v>369.2</v>
      </c>
      <c r="N468" s="21">
        <f t="shared" si="38"/>
        <v>0.2215601300108343</v>
      </c>
      <c r="O468" s="26">
        <f>VLOOKUP(J468,клиенты!$A$1:$H$435,8,FALSE)</f>
        <v>44743</v>
      </c>
      <c r="P468">
        <f t="shared" si="39"/>
        <v>474</v>
      </c>
      <c r="Q468" t="str">
        <f>VLOOKUP(J468,клиенты!$A$1:$D$435,4,FALSE)</f>
        <v>Казахстан</v>
      </c>
    </row>
    <row r="469" spans="1:17" x14ac:dyDescent="0.3">
      <c r="A469">
        <v>468</v>
      </c>
      <c r="B469" s="20">
        <v>348</v>
      </c>
      <c r="C469" s="20" t="str">
        <f>VLOOKUP(B469,товар!$A$2:$C$433,2,FALSE)</f>
        <v>Чипсы</v>
      </c>
      <c r="D469" s="20" t="str">
        <f>VLOOKUP(B469,товар!$A$2:$C$433,3,FALSE)</f>
        <v>Estrella</v>
      </c>
      <c r="E469">
        <v>212</v>
      </c>
      <c r="F469">
        <v>5</v>
      </c>
      <c r="G469">
        <v>1060</v>
      </c>
      <c r="H469" s="26">
        <v>45231</v>
      </c>
      <c r="I469" t="s">
        <v>11</v>
      </c>
      <c r="J469" s="20">
        <v>126</v>
      </c>
      <c r="K469" s="20">
        <f t="shared" si="35"/>
        <v>273.72549019607845</v>
      </c>
      <c r="L469" s="21">
        <f t="shared" si="36"/>
        <v>-0.22550143266475653</v>
      </c>
      <c r="M469" s="20">
        <f t="shared" si="37"/>
        <v>266.27272727272725</v>
      </c>
      <c r="N469" s="21">
        <f t="shared" si="38"/>
        <v>-0.20382383065892795</v>
      </c>
      <c r="O469" s="26">
        <f>VLOOKUP(J469,клиенты!$A$1:$H$435,8,FALSE)</f>
        <v>44822</v>
      </c>
      <c r="P469">
        <f t="shared" si="39"/>
        <v>409</v>
      </c>
      <c r="Q469" t="str">
        <f>VLOOKUP(J469,клиенты!$A$1:$D$435,4,FALSE)</f>
        <v>Узбекистан</v>
      </c>
    </row>
    <row r="470" spans="1:17" x14ac:dyDescent="0.3">
      <c r="A470">
        <v>469</v>
      </c>
      <c r="B470" s="20">
        <v>171</v>
      </c>
      <c r="C470" s="20" t="str">
        <f>VLOOKUP(B470,товар!$A$2:$C$433,2,FALSE)</f>
        <v>Чай</v>
      </c>
      <c r="D470" s="20" t="str">
        <f>VLOOKUP(B470,товар!$A$2:$C$433,3,FALSE)</f>
        <v>Greenfield</v>
      </c>
      <c r="E470">
        <v>336</v>
      </c>
      <c r="F470">
        <v>4</v>
      </c>
      <c r="G470">
        <v>1344</v>
      </c>
      <c r="H470" s="26">
        <v>45021</v>
      </c>
      <c r="I470" t="s">
        <v>15</v>
      </c>
      <c r="J470" s="20">
        <v>148</v>
      </c>
      <c r="K470" s="20">
        <f t="shared" si="35"/>
        <v>271.18181818181819</v>
      </c>
      <c r="L470" s="21">
        <f t="shared" si="36"/>
        <v>0.23902111967817641</v>
      </c>
      <c r="M470" s="20">
        <f t="shared" si="37"/>
        <v>291.45454545454544</v>
      </c>
      <c r="N470" s="21">
        <f t="shared" si="38"/>
        <v>0.15283842794759828</v>
      </c>
      <c r="O470" s="26">
        <f>VLOOKUP(J470,клиенты!$A$1:$H$435,8,FALSE)</f>
        <v>44700</v>
      </c>
      <c r="P470">
        <f t="shared" si="39"/>
        <v>321</v>
      </c>
      <c r="Q470" t="str">
        <f>VLOOKUP(J470,клиенты!$A$1:$D$435,4,FALSE)</f>
        <v>Казахстан</v>
      </c>
    </row>
    <row r="471" spans="1:17" x14ac:dyDescent="0.3">
      <c r="A471">
        <v>470</v>
      </c>
      <c r="B471" s="20">
        <v>70</v>
      </c>
      <c r="C471" s="20" t="str">
        <f>VLOOKUP(B471,товар!$A$2:$C$433,2,FALSE)</f>
        <v>Рис</v>
      </c>
      <c r="D471" s="20" t="str">
        <f>VLOOKUP(B471,товар!$A$2:$C$433,3,FALSE)</f>
        <v>Мистраль</v>
      </c>
      <c r="E471">
        <v>407</v>
      </c>
      <c r="F471">
        <v>2</v>
      </c>
      <c r="G471">
        <v>814</v>
      </c>
      <c r="H471" s="26">
        <v>45197</v>
      </c>
      <c r="I471" t="s">
        <v>14</v>
      </c>
      <c r="J471" s="20">
        <v>334</v>
      </c>
      <c r="K471" s="20">
        <f t="shared" si="35"/>
        <v>258.375</v>
      </c>
      <c r="L471" s="21">
        <f t="shared" si="36"/>
        <v>0.57522980164489601</v>
      </c>
      <c r="M471" s="20">
        <f t="shared" si="37"/>
        <v>181.57142857142858</v>
      </c>
      <c r="N471" s="21">
        <f t="shared" si="38"/>
        <v>1.2415420928402829</v>
      </c>
      <c r="O471" s="26">
        <f>VLOOKUP(J471,клиенты!$A$1:$H$435,8,FALSE)</f>
        <v>44881</v>
      </c>
      <c r="P471">
        <f t="shared" si="39"/>
        <v>316</v>
      </c>
      <c r="Q471" t="str">
        <f>VLOOKUP(J471,клиенты!$A$1:$D$435,4,FALSE)</f>
        <v>Украина</v>
      </c>
    </row>
    <row r="472" spans="1:17" x14ac:dyDescent="0.3">
      <c r="A472">
        <v>471</v>
      </c>
      <c r="B472" s="20">
        <v>476</v>
      </c>
      <c r="C472" s="20" t="str">
        <f>VLOOKUP(B472,товар!$A$2:$C$433,2,FALSE)</f>
        <v>Рыба</v>
      </c>
      <c r="D472" s="20" t="str">
        <f>VLOOKUP(B472,товар!$A$2:$C$433,3,FALSE)</f>
        <v>Балтийский берег</v>
      </c>
      <c r="E472">
        <v>109</v>
      </c>
      <c r="F472">
        <v>4</v>
      </c>
      <c r="G472">
        <v>436</v>
      </c>
      <c r="H472" s="26">
        <v>45087</v>
      </c>
      <c r="I472" t="s">
        <v>14</v>
      </c>
      <c r="J472" s="20">
        <v>335</v>
      </c>
      <c r="K472" s="20">
        <f t="shared" si="35"/>
        <v>258.5128205128205</v>
      </c>
      <c r="L472" s="21">
        <f t="shared" si="36"/>
        <v>-0.5783574687561992</v>
      </c>
      <c r="M472" s="20">
        <f t="shared" si="37"/>
        <v>289.88888888888891</v>
      </c>
      <c r="N472" s="21">
        <f t="shared" si="38"/>
        <v>-0.6239938673821388</v>
      </c>
      <c r="O472" s="26">
        <f>VLOOKUP(J472,клиенты!$A$1:$H$435,8,FALSE)</f>
        <v>44619</v>
      </c>
      <c r="P472">
        <f t="shared" si="39"/>
        <v>468</v>
      </c>
      <c r="Q472" t="str">
        <f>VLOOKUP(J472,клиенты!$A$1:$D$435,4,FALSE)</f>
        <v>Узбекистан</v>
      </c>
    </row>
    <row r="473" spans="1:17" x14ac:dyDescent="0.3">
      <c r="A473">
        <v>472</v>
      </c>
      <c r="B473" s="20">
        <v>49</v>
      </c>
      <c r="C473" s="20" t="str">
        <f>VLOOKUP(B473,товар!$A$2:$C$433,2,FALSE)</f>
        <v>Рис</v>
      </c>
      <c r="D473" s="20" t="str">
        <f>VLOOKUP(B473,товар!$A$2:$C$433,3,FALSE)</f>
        <v>Агро-Альянс</v>
      </c>
      <c r="E473">
        <v>412</v>
      </c>
      <c r="F473">
        <v>3</v>
      </c>
      <c r="G473">
        <v>1236</v>
      </c>
      <c r="H473" s="26">
        <v>45165</v>
      </c>
      <c r="I473" t="s">
        <v>16</v>
      </c>
      <c r="J473" s="20">
        <v>370</v>
      </c>
      <c r="K473" s="20">
        <f t="shared" si="35"/>
        <v>258.375</v>
      </c>
      <c r="L473" s="21">
        <f t="shared" si="36"/>
        <v>0.59458151910982093</v>
      </c>
      <c r="M473" s="20">
        <f t="shared" si="37"/>
        <v>317.85714285714283</v>
      </c>
      <c r="N473" s="21">
        <f t="shared" si="38"/>
        <v>0.296179775280899</v>
      </c>
      <c r="O473" s="26">
        <f>VLOOKUP(J473,клиенты!$A$1:$H$435,8,FALSE)</f>
        <v>44726</v>
      </c>
      <c r="P473">
        <f t="shared" si="39"/>
        <v>439</v>
      </c>
      <c r="Q473" t="str">
        <f>VLOOKUP(J473,клиенты!$A$1:$D$435,4,FALSE)</f>
        <v>Таджикистан</v>
      </c>
    </row>
    <row r="474" spans="1:17" x14ac:dyDescent="0.3">
      <c r="A474">
        <v>473</v>
      </c>
      <c r="B474" s="20">
        <v>7</v>
      </c>
      <c r="C474" s="20" t="str">
        <f>VLOOKUP(B474,товар!$A$2:$C$433,2,FALSE)</f>
        <v>Сыр</v>
      </c>
      <c r="D474" s="20" t="str">
        <f>VLOOKUP(B474,товар!$A$2:$C$433,3,FALSE)</f>
        <v>President</v>
      </c>
      <c r="E474">
        <v>254</v>
      </c>
      <c r="F474">
        <v>2</v>
      </c>
      <c r="G474">
        <v>508</v>
      </c>
      <c r="H474" s="26">
        <v>45271</v>
      </c>
      <c r="I474" t="s">
        <v>13</v>
      </c>
      <c r="J474" s="20">
        <v>76</v>
      </c>
      <c r="K474" s="20">
        <f t="shared" si="35"/>
        <v>262.63492063492066</v>
      </c>
      <c r="L474" s="21">
        <f t="shared" si="36"/>
        <v>-3.2878036987791681E-2</v>
      </c>
      <c r="M474" s="20">
        <f t="shared" si="37"/>
        <v>238.72222222222223</v>
      </c>
      <c r="N474" s="21">
        <f t="shared" si="38"/>
        <v>6.3998138235978663E-2</v>
      </c>
      <c r="O474" s="26">
        <f>VLOOKUP(J474,клиенты!$A$1:$H$435,8,FALSE)</f>
        <v>44575</v>
      </c>
      <c r="P474">
        <f t="shared" si="39"/>
        <v>696</v>
      </c>
      <c r="Q474" t="str">
        <f>VLOOKUP(J474,клиенты!$A$1:$D$435,4,FALSE)</f>
        <v>Беларусь</v>
      </c>
    </row>
    <row r="475" spans="1:17" x14ac:dyDescent="0.3">
      <c r="A475">
        <v>474</v>
      </c>
      <c r="B475" s="20">
        <v>180</v>
      </c>
      <c r="C475" s="20" t="str">
        <f>VLOOKUP(B475,товар!$A$2:$C$433,2,FALSE)</f>
        <v>Чипсы</v>
      </c>
      <c r="D475" s="20" t="str">
        <f>VLOOKUP(B475,товар!$A$2:$C$433,3,FALSE)</f>
        <v>Русская картошка</v>
      </c>
      <c r="E475">
        <v>338</v>
      </c>
      <c r="F475">
        <v>3</v>
      </c>
      <c r="G475">
        <v>1014</v>
      </c>
      <c r="H475" s="26">
        <v>45158</v>
      </c>
      <c r="I475" t="s">
        <v>20</v>
      </c>
      <c r="J475" s="20">
        <v>25</v>
      </c>
      <c r="K475" s="20">
        <f t="shared" si="35"/>
        <v>273.72549019607845</v>
      </c>
      <c r="L475" s="21">
        <f t="shared" si="36"/>
        <v>0.2348137535816619</v>
      </c>
      <c r="M475" s="20">
        <f t="shared" si="37"/>
        <v>241.83333333333334</v>
      </c>
      <c r="N475" s="21">
        <f t="shared" si="38"/>
        <v>0.3976567884217781</v>
      </c>
      <c r="O475" s="26">
        <f>VLOOKUP(J475,клиенты!$A$1:$H$435,8,FALSE)</f>
        <v>44582</v>
      </c>
      <c r="P475">
        <f t="shared" si="39"/>
        <v>576</v>
      </c>
      <c r="Q475" t="str">
        <f>VLOOKUP(J475,клиенты!$A$1:$D$435,4,FALSE)</f>
        <v>Таджикистан</v>
      </c>
    </row>
    <row r="476" spans="1:17" x14ac:dyDescent="0.3">
      <c r="A476">
        <v>475</v>
      </c>
      <c r="B476" s="20">
        <v>194</v>
      </c>
      <c r="C476" s="20" t="str">
        <f>VLOOKUP(B476,товар!$A$2:$C$433,2,FALSE)</f>
        <v>Соль</v>
      </c>
      <c r="D476" s="20" t="str">
        <f>VLOOKUP(B476,товар!$A$2:$C$433,3,FALSE)</f>
        <v>Салта</v>
      </c>
      <c r="E476">
        <v>268</v>
      </c>
      <c r="F476">
        <v>5</v>
      </c>
      <c r="G476">
        <v>1340</v>
      </c>
      <c r="H476" s="26">
        <v>45408</v>
      </c>
      <c r="I476" t="s">
        <v>24</v>
      </c>
      <c r="J476" s="20">
        <v>80</v>
      </c>
      <c r="K476" s="20">
        <f t="shared" si="35"/>
        <v>264.8679245283019</v>
      </c>
      <c r="L476" s="21">
        <f t="shared" si="36"/>
        <v>1.1825046302892162E-2</v>
      </c>
      <c r="M476" s="20">
        <f t="shared" si="37"/>
        <v>273.7</v>
      </c>
      <c r="N476" s="21">
        <f t="shared" si="38"/>
        <v>-2.0825721592985014E-2</v>
      </c>
      <c r="O476" s="26">
        <f>VLOOKUP(J476,клиенты!$A$1:$H$435,8,FALSE)</f>
        <v>44623</v>
      </c>
      <c r="P476">
        <f t="shared" si="39"/>
        <v>785</v>
      </c>
      <c r="Q476" t="str">
        <f>VLOOKUP(J476,клиенты!$A$1:$D$435,4,FALSE)</f>
        <v>Беларусь</v>
      </c>
    </row>
    <row r="477" spans="1:17" x14ac:dyDescent="0.3">
      <c r="A477">
        <v>476</v>
      </c>
      <c r="B477" s="20">
        <v>312</v>
      </c>
      <c r="C477" s="20" t="str">
        <f>VLOOKUP(B477,товар!$A$2:$C$433,2,FALSE)</f>
        <v>Хлеб</v>
      </c>
      <c r="D477" s="20" t="str">
        <f>VLOOKUP(B477,товар!$A$2:$C$433,3,FALSE)</f>
        <v>Каравай</v>
      </c>
      <c r="E477">
        <v>223</v>
      </c>
      <c r="F477">
        <v>2</v>
      </c>
      <c r="G477">
        <v>446</v>
      </c>
      <c r="H477" s="26">
        <v>44991</v>
      </c>
      <c r="I477" t="s">
        <v>12</v>
      </c>
      <c r="J477" s="20">
        <v>276</v>
      </c>
      <c r="K477" s="20">
        <f t="shared" si="35"/>
        <v>300.31818181818181</v>
      </c>
      <c r="L477" s="21">
        <f t="shared" si="36"/>
        <v>-0.2574542152262751</v>
      </c>
      <c r="M477" s="20">
        <f t="shared" si="37"/>
        <v>331.16666666666669</v>
      </c>
      <c r="N477" s="21">
        <f t="shared" si="38"/>
        <v>-0.32662304982385515</v>
      </c>
      <c r="O477" s="26">
        <f>VLOOKUP(J477,клиенты!$A$1:$H$435,8,FALSE)</f>
        <v>44632</v>
      </c>
      <c r="P477">
        <f t="shared" si="39"/>
        <v>359</v>
      </c>
      <c r="Q477" t="str">
        <f>VLOOKUP(J477,клиенты!$A$1:$D$435,4,FALSE)</f>
        <v>Таджикистан</v>
      </c>
    </row>
    <row r="478" spans="1:17" x14ac:dyDescent="0.3">
      <c r="A478">
        <v>477</v>
      </c>
      <c r="B478" s="20">
        <v>235</v>
      </c>
      <c r="C478" s="20" t="str">
        <f>VLOOKUP(B478,товар!$A$2:$C$433,2,FALSE)</f>
        <v>Хлеб</v>
      </c>
      <c r="D478" s="20" t="str">
        <f>VLOOKUP(B478,товар!$A$2:$C$433,3,FALSE)</f>
        <v>Русский Хлеб</v>
      </c>
      <c r="E478">
        <v>455</v>
      </c>
      <c r="F478">
        <v>5</v>
      </c>
      <c r="G478">
        <v>2275</v>
      </c>
      <c r="H478" s="26">
        <v>45038</v>
      </c>
      <c r="I478" t="s">
        <v>25</v>
      </c>
      <c r="J478" s="20">
        <v>71</v>
      </c>
      <c r="K478" s="20">
        <f t="shared" si="35"/>
        <v>300.31818181818181</v>
      </c>
      <c r="L478" s="21">
        <f t="shared" si="36"/>
        <v>0.51505978507643402</v>
      </c>
      <c r="M478" s="20">
        <f t="shared" si="37"/>
        <v>316.60000000000002</v>
      </c>
      <c r="N478" s="21">
        <f t="shared" si="38"/>
        <v>0.4371446620341124</v>
      </c>
      <c r="O478" s="26">
        <f>VLOOKUP(J478,клиенты!$A$1:$H$435,8,FALSE)</f>
        <v>44762</v>
      </c>
      <c r="P478">
        <f t="shared" si="39"/>
        <v>276</v>
      </c>
      <c r="Q478" t="str">
        <f>VLOOKUP(J478,клиенты!$A$1:$D$435,4,FALSE)</f>
        <v>Украина</v>
      </c>
    </row>
    <row r="479" spans="1:17" x14ac:dyDescent="0.3">
      <c r="A479">
        <v>478</v>
      </c>
      <c r="B479" s="20">
        <v>399</v>
      </c>
      <c r="C479" s="20" t="str">
        <f>VLOOKUP(B479,товар!$A$2:$C$433,2,FALSE)</f>
        <v>Хлеб</v>
      </c>
      <c r="D479" s="20" t="str">
        <f>VLOOKUP(B479,товар!$A$2:$C$433,3,FALSE)</f>
        <v>Хлебный Дом</v>
      </c>
      <c r="E479">
        <v>379</v>
      </c>
      <c r="F479">
        <v>1</v>
      </c>
      <c r="G479">
        <v>379</v>
      </c>
      <c r="H479" s="26">
        <v>45188</v>
      </c>
      <c r="I479" t="s">
        <v>18</v>
      </c>
      <c r="J479" s="20">
        <v>12</v>
      </c>
      <c r="K479" s="20">
        <f t="shared" si="35"/>
        <v>300.31818181818181</v>
      </c>
      <c r="L479" s="21">
        <f t="shared" si="36"/>
        <v>0.26199485394278788</v>
      </c>
      <c r="M479" s="20">
        <f t="shared" si="37"/>
        <v>281.73333333333335</v>
      </c>
      <c r="N479" s="21">
        <f t="shared" si="38"/>
        <v>0.34524372929484137</v>
      </c>
      <c r="O479" s="26">
        <f>VLOOKUP(J479,клиенты!$A$1:$H$435,8,FALSE)</f>
        <v>44842</v>
      </c>
      <c r="P479">
        <f t="shared" si="39"/>
        <v>346</v>
      </c>
      <c r="Q479" t="str">
        <f>VLOOKUP(J479,клиенты!$A$1:$D$435,4,FALSE)</f>
        <v>Беларусь</v>
      </c>
    </row>
    <row r="480" spans="1:17" x14ac:dyDescent="0.3">
      <c r="A480">
        <v>479</v>
      </c>
      <c r="B480" s="20">
        <v>494</v>
      </c>
      <c r="C480" s="20" t="str">
        <f>VLOOKUP(B480,товар!$A$2:$C$433,2,FALSE)</f>
        <v>Сыр</v>
      </c>
      <c r="D480" s="20" t="str">
        <f>VLOOKUP(B480,товар!$A$2:$C$433,3,FALSE)</f>
        <v>Сырная долина</v>
      </c>
      <c r="E480">
        <v>216</v>
      </c>
      <c r="F480">
        <v>3</v>
      </c>
      <c r="G480">
        <v>648</v>
      </c>
      <c r="H480" s="26">
        <v>45009</v>
      </c>
      <c r="I480" t="s">
        <v>25</v>
      </c>
      <c r="J480" s="20">
        <v>9</v>
      </c>
      <c r="K480" s="20">
        <f t="shared" si="35"/>
        <v>262.63492063492066</v>
      </c>
      <c r="L480" s="21">
        <f t="shared" si="36"/>
        <v>-0.17756557476127166</v>
      </c>
      <c r="M480" s="20">
        <f t="shared" si="37"/>
        <v>271</v>
      </c>
      <c r="N480" s="21">
        <f t="shared" si="38"/>
        <v>-0.20295202952029523</v>
      </c>
      <c r="O480" s="26">
        <f>VLOOKUP(J480,клиенты!$A$1:$H$435,8,FALSE)</f>
        <v>44900</v>
      </c>
      <c r="P480">
        <f t="shared" si="39"/>
        <v>109</v>
      </c>
      <c r="Q480" t="str">
        <f>VLOOKUP(J480,клиенты!$A$1:$D$435,4,FALSE)</f>
        <v>Таджикистан</v>
      </c>
    </row>
    <row r="481" spans="1:17" x14ac:dyDescent="0.3">
      <c r="A481">
        <v>480</v>
      </c>
      <c r="B481" s="20">
        <v>458</v>
      </c>
      <c r="C481" s="20" t="str">
        <f>VLOOKUP(B481,товар!$A$2:$C$433,2,FALSE)</f>
        <v>Макароны</v>
      </c>
      <c r="D481" s="20" t="str">
        <f>VLOOKUP(B481,товар!$A$2:$C$433,3,FALSE)</f>
        <v>Борилла</v>
      </c>
      <c r="E481">
        <v>469</v>
      </c>
      <c r="F481">
        <v>4</v>
      </c>
      <c r="G481">
        <v>1876</v>
      </c>
      <c r="H481" s="26">
        <v>45411</v>
      </c>
      <c r="I481" t="s">
        <v>20</v>
      </c>
      <c r="J481" s="20">
        <v>51</v>
      </c>
      <c r="K481" s="20">
        <f t="shared" si="35"/>
        <v>265.47674418604652</v>
      </c>
      <c r="L481" s="21">
        <f t="shared" si="36"/>
        <v>0.76663308659279039</v>
      </c>
      <c r="M481" s="20">
        <f t="shared" si="37"/>
        <v>236.27586206896552</v>
      </c>
      <c r="N481" s="21">
        <f t="shared" si="38"/>
        <v>0.98496789258610629</v>
      </c>
      <c r="O481" s="26">
        <f>VLOOKUP(J481,клиенты!$A$1:$H$435,8,FALSE)</f>
        <v>44605</v>
      </c>
      <c r="P481">
        <f t="shared" si="39"/>
        <v>806</v>
      </c>
      <c r="Q481" t="str">
        <f>VLOOKUP(J481,клиенты!$A$1:$D$435,4,FALSE)</f>
        <v>Узбекистан</v>
      </c>
    </row>
    <row r="482" spans="1:17" x14ac:dyDescent="0.3">
      <c r="A482">
        <v>481</v>
      </c>
      <c r="B482" s="20">
        <v>193</v>
      </c>
      <c r="C482" s="20" t="str">
        <f>VLOOKUP(B482,товар!$A$2:$C$433,2,FALSE)</f>
        <v>Соль</v>
      </c>
      <c r="D482" s="20" t="str">
        <f>VLOOKUP(B482,товар!$A$2:$C$433,3,FALSE)</f>
        <v>Салта</v>
      </c>
      <c r="E482">
        <v>94</v>
      </c>
      <c r="F482">
        <v>3</v>
      </c>
      <c r="G482">
        <v>282</v>
      </c>
      <c r="H482" s="26">
        <v>45106</v>
      </c>
      <c r="I482" t="s">
        <v>10</v>
      </c>
      <c r="J482" s="20">
        <v>370</v>
      </c>
      <c r="K482" s="20">
        <f t="shared" si="35"/>
        <v>264.8679245283019</v>
      </c>
      <c r="L482" s="21">
        <f t="shared" si="36"/>
        <v>-0.64510614047585135</v>
      </c>
      <c r="M482" s="20">
        <f t="shared" si="37"/>
        <v>273.7</v>
      </c>
      <c r="N482" s="21">
        <f t="shared" si="38"/>
        <v>-0.65655827548410661</v>
      </c>
      <c r="O482" s="26">
        <f>VLOOKUP(J482,клиенты!$A$1:$H$435,8,FALSE)</f>
        <v>44726</v>
      </c>
      <c r="P482">
        <f t="shared" si="39"/>
        <v>380</v>
      </c>
      <c r="Q482" t="str">
        <f>VLOOKUP(J482,клиенты!$A$1:$D$435,4,FALSE)</f>
        <v>Таджикистан</v>
      </c>
    </row>
    <row r="483" spans="1:17" x14ac:dyDescent="0.3">
      <c r="A483">
        <v>482</v>
      </c>
      <c r="B483" s="20">
        <v>450</v>
      </c>
      <c r="C483" s="20" t="str">
        <f>VLOOKUP(B483,товар!$A$2:$C$433,2,FALSE)</f>
        <v>Хлеб</v>
      </c>
      <c r="D483" s="20" t="str">
        <f>VLOOKUP(B483,товар!$A$2:$C$433,3,FALSE)</f>
        <v>Хлебный Дом</v>
      </c>
      <c r="E483">
        <v>494</v>
      </c>
      <c r="F483">
        <v>4</v>
      </c>
      <c r="G483">
        <v>1976</v>
      </c>
      <c r="H483" s="26">
        <v>45004</v>
      </c>
      <c r="I483" t="s">
        <v>23</v>
      </c>
      <c r="J483" s="20">
        <v>17</v>
      </c>
      <c r="K483" s="20">
        <f t="shared" si="35"/>
        <v>300.31818181818181</v>
      </c>
      <c r="L483" s="21">
        <f t="shared" si="36"/>
        <v>0.64492205236869982</v>
      </c>
      <c r="M483" s="20">
        <f t="shared" si="37"/>
        <v>281.73333333333335</v>
      </c>
      <c r="N483" s="21">
        <f t="shared" si="38"/>
        <v>0.75343114055844751</v>
      </c>
      <c r="O483" s="26">
        <f>VLOOKUP(J483,клиенты!$A$1:$H$435,8,FALSE)</f>
        <v>44877</v>
      </c>
      <c r="P483">
        <f t="shared" si="39"/>
        <v>127</v>
      </c>
      <c r="Q483" t="str">
        <f>VLOOKUP(J483,клиенты!$A$1:$D$435,4,FALSE)</f>
        <v>Таджикистан</v>
      </c>
    </row>
    <row r="484" spans="1:17" x14ac:dyDescent="0.3">
      <c r="A484">
        <v>483</v>
      </c>
      <c r="B484" s="20">
        <v>334</v>
      </c>
      <c r="C484" s="20" t="str">
        <f>VLOOKUP(B484,товар!$A$2:$C$433,2,FALSE)</f>
        <v>Молоко</v>
      </c>
      <c r="D484" s="20" t="str">
        <f>VLOOKUP(B484,товар!$A$2:$C$433,3,FALSE)</f>
        <v>Домик в деревне</v>
      </c>
      <c r="E484">
        <v>309</v>
      </c>
      <c r="F484">
        <v>5</v>
      </c>
      <c r="G484">
        <v>1545</v>
      </c>
      <c r="H484" s="26">
        <v>45003</v>
      </c>
      <c r="I484" t="s">
        <v>15</v>
      </c>
      <c r="J484" s="20">
        <v>39</v>
      </c>
      <c r="K484" s="20">
        <f t="shared" si="35"/>
        <v>294.95238095238096</v>
      </c>
      <c r="L484" s="21">
        <f t="shared" si="36"/>
        <v>4.7626735550532651E-2</v>
      </c>
      <c r="M484" s="20">
        <f t="shared" si="37"/>
        <v>274.77777777777777</v>
      </c>
      <c r="N484" s="21">
        <f t="shared" si="38"/>
        <v>0.12454508693894062</v>
      </c>
      <c r="O484" s="26">
        <f>VLOOKUP(J484,клиенты!$A$1:$H$435,8,FALSE)</f>
        <v>44653</v>
      </c>
      <c r="P484">
        <f t="shared" si="39"/>
        <v>350</v>
      </c>
      <c r="Q484" t="str">
        <f>VLOOKUP(J484,клиенты!$A$1:$D$435,4,FALSE)</f>
        <v>Беларусь</v>
      </c>
    </row>
    <row r="485" spans="1:17" x14ac:dyDescent="0.3">
      <c r="A485">
        <v>484</v>
      </c>
      <c r="B485" s="20">
        <v>115</v>
      </c>
      <c r="C485" s="20" t="str">
        <f>VLOOKUP(B485,товар!$A$2:$C$433,2,FALSE)</f>
        <v>Сыр</v>
      </c>
      <c r="D485" s="20" t="str">
        <f>VLOOKUP(B485,товар!$A$2:$C$433,3,FALSE)</f>
        <v>President</v>
      </c>
      <c r="E485">
        <v>118</v>
      </c>
      <c r="F485">
        <v>1</v>
      </c>
      <c r="G485">
        <v>118</v>
      </c>
      <c r="H485" s="26">
        <v>45327</v>
      </c>
      <c r="I485" t="s">
        <v>9</v>
      </c>
      <c r="J485" s="20">
        <v>481</v>
      </c>
      <c r="K485" s="20">
        <f t="shared" si="35"/>
        <v>262.63492063492066</v>
      </c>
      <c r="L485" s="21">
        <f t="shared" si="36"/>
        <v>-0.55070711954550955</v>
      </c>
      <c r="M485" s="20">
        <f t="shared" si="37"/>
        <v>238.72222222222223</v>
      </c>
      <c r="N485" s="21">
        <f t="shared" si="38"/>
        <v>-0.50570165231556907</v>
      </c>
      <c r="O485" s="26">
        <f>VLOOKUP(J485,клиенты!$A$1:$H$435,8,FALSE)</f>
        <v>44756</v>
      </c>
      <c r="P485">
        <f t="shared" si="39"/>
        <v>571</v>
      </c>
      <c r="Q485" t="str">
        <f>VLOOKUP(J485,клиенты!$A$1:$D$435,4,FALSE)</f>
        <v>Беларусь</v>
      </c>
    </row>
    <row r="486" spans="1:17" x14ac:dyDescent="0.3">
      <c r="A486">
        <v>485</v>
      </c>
      <c r="B486" s="20">
        <v>163</v>
      </c>
      <c r="C486" s="20" t="str">
        <f>VLOOKUP(B486,товар!$A$2:$C$433,2,FALSE)</f>
        <v>Соль</v>
      </c>
      <c r="D486" s="20" t="str">
        <f>VLOOKUP(B486,товар!$A$2:$C$433,3,FALSE)</f>
        <v>Экстра</v>
      </c>
      <c r="E486">
        <v>344</v>
      </c>
      <c r="F486">
        <v>1</v>
      </c>
      <c r="G486">
        <v>344</v>
      </c>
      <c r="H486" s="26">
        <v>45188</v>
      </c>
      <c r="I486" t="s">
        <v>10</v>
      </c>
      <c r="J486" s="20">
        <v>363</v>
      </c>
      <c r="K486" s="20">
        <f t="shared" si="35"/>
        <v>264.8679245283019</v>
      </c>
      <c r="L486" s="21">
        <f t="shared" si="36"/>
        <v>0.298760507194757</v>
      </c>
      <c r="M486" s="20">
        <f t="shared" si="37"/>
        <v>320.84615384615387</v>
      </c>
      <c r="N486" s="21">
        <f t="shared" si="38"/>
        <v>7.2164948453608213E-2</v>
      </c>
      <c r="O486" s="26">
        <f>VLOOKUP(J486,клиенты!$A$1:$H$435,8,FALSE)</f>
        <v>44675</v>
      </c>
      <c r="P486">
        <f t="shared" si="39"/>
        <v>513</v>
      </c>
      <c r="Q486" t="str">
        <f>VLOOKUP(J486,клиенты!$A$1:$D$435,4,FALSE)</f>
        <v>Узбекистан</v>
      </c>
    </row>
    <row r="487" spans="1:17" x14ac:dyDescent="0.3">
      <c r="A487">
        <v>486</v>
      </c>
      <c r="B487" s="20">
        <v>321</v>
      </c>
      <c r="C487" s="20" t="str">
        <f>VLOOKUP(B487,товар!$A$2:$C$433,2,FALSE)</f>
        <v>Мясо</v>
      </c>
      <c r="D487" s="20" t="str">
        <f>VLOOKUP(B487,товар!$A$2:$C$433,3,FALSE)</f>
        <v>Сава</v>
      </c>
      <c r="E487">
        <v>322</v>
      </c>
      <c r="F487">
        <v>3</v>
      </c>
      <c r="G487">
        <v>966</v>
      </c>
      <c r="H487" s="26">
        <v>45094</v>
      </c>
      <c r="I487" t="s">
        <v>14</v>
      </c>
      <c r="J487" s="20">
        <v>328</v>
      </c>
      <c r="K487" s="20">
        <f t="shared" si="35"/>
        <v>271.74545454545455</v>
      </c>
      <c r="L487" s="21">
        <f t="shared" si="36"/>
        <v>0.18493242339087379</v>
      </c>
      <c r="M487" s="20">
        <f t="shared" si="37"/>
        <v>212.8125</v>
      </c>
      <c r="N487" s="21">
        <f t="shared" si="38"/>
        <v>0.51306901615271649</v>
      </c>
      <c r="O487" s="26">
        <f>VLOOKUP(J487,клиенты!$A$1:$H$435,8,FALSE)</f>
        <v>44568</v>
      </c>
      <c r="P487">
        <f t="shared" si="39"/>
        <v>526</v>
      </c>
      <c r="Q487" t="str">
        <f>VLOOKUP(J487,клиенты!$A$1:$D$435,4,FALSE)</f>
        <v>Россия</v>
      </c>
    </row>
    <row r="488" spans="1:17" x14ac:dyDescent="0.3">
      <c r="A488">
        <v>487</v>
      </c>
      <c r="B488" s="20">
        <v>129</v>
      </c>
      <c r="C488" s="20" t="str">
        <f>VLOOKUP(B488,товар!$A$2:$C$433,2,FALSE)</f>
        <v>Мясо</v>
      </c>
      <c r="D488" s="20" t="str">
        <f>VLOOKUP(B488,товар!$A$2:$C$433,3,FALSE)</f>
        <v>Агрокомплекс</v>
      </c>
      <c r="E488">
        <v>328</v>
      </c>
      <c r="F488">
        <v>4</v>
      </c>
      <c r="G488">
        <v>1312</v>
      </c>
      <c r="H488" s="26">
        <v>45304</v>
      </c>
      <c r="I488" t="s">
        <v>11</v>
      </c>
      <c r="J488" s="20">
        <v>127</v>
      </c>
      <c r="K488" s="20">
        <f t="shared" si="35"/>
        <v>271.74545454545455</v>
      </c>
      <c r="L488" s="21">
        <f t="shared" si="36"/>
        <v>0.20701190954101434</v>
      </c>
      <c r="M488" s="20">
        <f t="shared" si="37"/>
        <v>311.2</v>
      </c>
      <c r="N488" s="21">
        <f t="shared" si="38"/>
        <v>5.3984575835475557E-2</v>
      </c>
      <c r="O488" s="26">
        <f>VLOOKUP(J488,клиенты!$A$1:$H$435,8,FALSE)</f>
        <v>44914</v>
      </c>
      <c r="P488">
        <f t="shared" si="39"/>
        <v>390</v>
      </c>
      <c r="Q488" t="str">
        <f>VLOOKUP(J488,клиенты!$A$1:$D$435,4,FALSE)</f>
        <v>Украина</v>
      </c>
    </row>
    <row r="489" spans="1:17" x14ac:dyDescent="0.3">
      <c r="A489">
        <v>488</v>
      </c>
      <c r="B489" s="20">
        <v>12</v>
      </c>
      <c r="C489" s="20" t="str">
        <f>VLOOKUP(B489,товар!$A$2:$C$433,2,FALSE)</f>
        <v>Макароны</v>
      </c>
      <c r="D489" s="20" t="str">
        <f>VLOOKUP(B489,товар!$A$2:$C$433,3,FALSE)</f>
        <v>Макфа</v>
      </c>
      <c r="E489">
        <v>357</v>
      </c>
      <c r="F489">
        <v>1</v>
      </c>
      <c r="G489">
        <v>357</v>
      </c>
      <c r="H489" s="26">
        <v>45369</v>
      </c>
      <c r="I489" t="s">
        <v>10</v>
      </c>
      <c r="J489" s="20">
        <v>221</v>
      </c>
      <c r="K489" s="20">
        <f t="shared" si="35"/>
        <v>265.47674418604652</v>
      </c>
      <c r="L489" s="21">
        <f t="shared" si="36"/>
        <v>0.34475055845122848</v>
      </c>
      <c r="M489" s="20">
        <f t="shared" si="37"/>
        <v>329.27272727272725</v>
      </c>
      <c r="N489" s="21">
        <f t="shared" si="38"/>
        <v>8.4207620099392644E-2</v>
      </c>
      <c r="O489" s="26">
        <f>VLOOKUP(J489,клиенты!$A$1:$H$435,8,FALSE)</f>
        <v>44820</v>
      </c>
      <c r="P489">
        <f t="shared" si="39"/>
        <v>549</v>
      </c>
      <c r="Q489" t="str">
        <f>VLOOKUP(J489,клиенты!$A$1:$D$435,4,FALSE)</f>
        <v>Таджикистан</v>
      </c>
    </row>
    <row r="490" spans="1:17" x14ac:dyDescent="0.3">
      <c r="A490">
        <v>489</v>
      </c>
      <c r="B490" s="20">
        <v>104</v>
      </c>
      <c r="C490" s="20" t="str">
        <f>VLOOKUP(B490,товар!$A$2:$C$433,2,FALSE)</f>
        <v>Йогурт</v>
      </c>
      <c r="D490" s="20" t="str">
        <f>VLOOKUP(B490,товар!$A$2:$C$433,3,FALSE)</f>
        <v>Ростагроэкспорт</v>
      </c>
      <c r="E490">
        <v>276</v>
      </c>
      <c r="F490">
        <v>2</v>
      </c>
      <c r="G490">
        <v>552</v>
      </c>
      <c r="H490" s="26">
        <v>45372</v>
      </c>
      <c r="I490" t="s">
        <v>14</v>
      </c>
      <c r="J490" s="20">
        <v>134</v>
      </c>
      <c r="K490" s="20">
        <f t="shared" si="35"/>
        <v>263.25423728813558</v>
      </c>
      <c r="L490" s="21">
        <f t="shared" si="36"/>
        <v>4.841617306206536E-2</v>
      </c>
      <c r="M490" s="20">
        <f t="shared" si="37"/>
        <v>257.78260869565219</v>
      </c>
      <c r="N490" s="21">
        <f t="shared" si="38"/>
        <v>7.066959015010954E-2</v>
      </c>
      <c r="O490" s="26">
        <f>VLOOKUP(J490,клиенты!$A$1:$H$435,8,FALSE)</f>
        <v>44753</v>
      </c>
      <c r="P490">
        <f t="shared" si="39"/>
        <v>619</v>
      </c>
      <c r="Q490" t="str">
        <f>VLOOKUP(J490,клиенты!$A$1:$D$435,4,FALSE)</f>
        <v>Россия</v>
      </c>
    </row>
    <row r="491" spans="1:17" x14ac:dyDescent="0.3">
      <c r="A491">
        <v>490</v>
      </c>
      <c r="B491" s="20">
        <v>61</v>
      </c>
      <c r="C491" s="20" t="str">
        <f>VLOOKUP(B491,товар!$A$2:$C$433,2,FALSE)</f>
        <v>Йогурт</v>
      </c>
      <c r="D491" s="20" t="str">
        <f>VLOOKUP(B491,товар!$A$2:$C$433,3,FALSE)</f>
        <v>Эрманн</v>
      </c>
      <c r="E491">
        <v>170</v>
      </c>
      <c r="F491">
        <v>2</v>
      </c>
      <c r="G491">
        <v>340</v>
      </c>
      <c r="H491" s="26">
        <v>45292</v>
      </c>
      <c r="I491" t="s">
        <v>11</v>
      </c>
      <c r="J491" s="20">
        <v>374</v>
      </c>
      <c r="K491" s="20">
        <f t="shared" si="35"/>
        <v>263.25423728813558</v>
      </c>
      <c r="L491" s="21">
        <f t="shared" si="36"/>
        <v>-0.35423641514293069</v>
      </c>
      <c r="M491" s="20">
        <f t="shared" si="37"/>
        <v>248.5</v>
      </c>
      <c r="N491" s="21">
        <f t="shared" si="38"/>
        <v>-0.31589537223340036</v>
      </c>
      <c r="O491" s="26">
        <f>VLOOKUP(J491,клиенты!$A$1:$H$435,8,FALSE)</f>
        <v>44582</v>
      </c>
      <c r="P491">
        <f t="shared" si="39"/>
        <v>710</v>
      </c>
      <c r="Q491" t="str">
        <f>VLOOKUP(J491,клиенты!$A$1:$D$435,4,FALSE)</f>
        <v>Украина</v>
      </c>
    </row>
    <row r="492" spans="1:17" x14ac:dyDescent="0.3">
      <c r="A492">
        <v>491</v>
      </c>
      <c r="B492" s="20">
        <v>202</v>
      </c>
      <c r="C492" s="20" t="str">
        <f>VLOOKUP(B492,товар!$A$2:$C$433,2,FALSE)</f>
        <v>Овощи</v>
      </c>
      <c r="D492" s="20" t="str">
        <f>VLOOKUP(B492,товар!$A$2:$C$433,3,FALSE)</f>
        <v>Овощной ряд</v>
      </c>
      <c r="E492">
        <v>89</v>
      </c>
      <c r="F492">
        <v>1</v>
      </c>
      <c r="G492">
        <v>89</v>
      </c>
      <c r="H492" s="26">
        <v>45389</v>
      </c>
      <c r="I492" t="s">
        <v>8</v>
      </c>
      <c r="J492" s="20">
        <v>441</v>
      </c>
      <c r="K492" s="20">
        <f t="shared" si="35"/>
        <v>250.48780487804879</v>
      </c>
      <c r="L492" s="21">
        <f t="shared" si="36"/>
        <v>-0.64469328140214222</v>
      </c>
      <c r="M492" s="20">
        <f t="shared" si="37"/>
        <v>303.8235294117647</v>
      </c>
      <c r="N492" s="21">
        <f t="shared" si="38"/>
        <v>-0.70706679574056142</v>
      </c>
      <c r="O492" s="26">
        <f>VLOOKUP(J492,клиенты!$A$1:$H$435,8,FALSE)</f>
        <v>44867</v>
      </c>
      <c r="P492">
        <f t="shared" si="39"/>
        <v>522</v>
      </c>
      <c r="Q492" t="str">
        <f>VLOOKUP(J492,клиенты!$A$1:$D$435,4,FALSE)</f>
        <v>Узбекистан</v>
      </c>
    </row>
    <row r="493" spans="1:17" x14ac:dyDescent="0.3">
      <c r="A493">
        <v>492</v>
      </c>
      <c r="B493" s="20">
        <v>464</v>
      </c>
      <c r="C493" s="20" t="str">
        <f>VLOOKUP(B493,товар!$A$2:$C$433,2,FALSE)</f>
        <v>Сыр</v>
      </c>
      <c r="D493" s="20" t="str">
        <f>VLOOKUP(B493,товар!$A$2:$C$433,3,FALSE)</f>
        <v>Сырная долина</v>
      </c>
      <c r="E493">
        <v>134</v>
      </c>
      <c r="F493">
        <v>1</v>
      </c>
      <c r="G493">
        <v>134</v>
      </c>
      <c r="H493" s="26">
        <v>45078</v>
      </c>
      <c r="I493" t="s">
        <v>8</v>
      </c>
      <c r="J493" s="20">
        <v>220</v>
      </c>
      <c r="K493" s="20">
        <f t="shared" si="35"/>
        <v>262.63492063492066</v>
      </c>
      <c r="L493" s="21">
        <f t="shared" si="36"/>
        <v>-0.48978605100930739</v>
      </c>
      <c r="M493" s="20">
        <f t="shared" si="37"/>
        <v>271</v>
      </c>
      <c r="N493" s="21">
        <f t="shared" si="38"/>
        <v>-0.50553505535055354</v>
      </c>
      <c r="O493" s="26">
        <f>VLOOKUP(J493,клиенты!$A$1:$H$435,8,FALSE)</f>
        <v>44570</v>
      </c>
      <c r="P493">
        <f t="shared" si="39"/>
        <v>508</v>
      </c>
      <c r="Q493" t="str">
        <f>VLOOKUP(J493,клиенты!$A$1:$D$435,4,FALSE)</f>
        <v>Украина</v>
      </c>
    </row>
    <row r="494" spans="1:17" x14ac:dyDescent="0.3">
      <c r="A494">
        <v>493</v>
      </c>
      <c r="B494" s="20">
        <v>335</v>
      </c>
      <c r="C494" s="20" t="str">
        <f>VLOOKUP(B494,товар!$A$2:$C$433,2,FALSE)</f>
        <v>Хлеб</v>
      </c>
      <c r="D494" s="20" t="str">
        <f>VLOOKUP(B494,товар!$A$2:$C$433,3,FALSE)</f>
        <v>Каравай</v>
      </c>
      <c r="E494">
        <v>436</v>
      </c>
      <c r="F494">
        <v>1</v>
      </c>
      <c r="G494">
        <v>436</v>
      </c>
      <c r="H494" s="26">
        <v>45407</v>
      </c>
      <c r="I494" t="s">
        <v>14</v>
      </c>
      <c r="J494" s="20">
        <v>235</v>
      </c>
      <c r="K494" s="20">
        <f t="shared" si="35"/>
        <v>300.31818181818181</v>
      </c>
      <c r="L494" s="21">
        <f t="shared" si="36"/>
        <v>0.45179355229302254</v>
      </c>
      <c r="M494" s="20">
        <f t="shared" si="37"/>
        <v>331.16666666666669</v>
      </c>
      <c r="N494" s="21">
        <f t="shared" si="38"/>
        <v>0.31655762455963754</v>
      </c>
      <c r="O494" s="26">
        <f>VLOOKUP(J494,клиенты!$A$1:$H$435,8,FALSE)</f>
        <v>44635</v>
      </c>
      <c r="P494">
        <f t="shared" si="39"/>
        <v>772</v>
      </c>
      <c r="Q494" t="str">
        <f>VLOOKUP(J494,клиенты!$A$1:$D$435,4,FALSE)</f>
        <v>Узбекистан</v>
      </c>
    </row>
    <row r="495" spans="1:17" x14ac:dyDescent="0.3">
      <c r="A495">
        <v>494</v>
      </c>
      <c r="B495" s="20">
        <v>15</v>
      </c>
      <c r="C495" s="20" t="str">
        <f>VLOOKUP(B495,товар!$A$2:$C$433,2,FALSE)</f>
        <v>Сахар</v>
      </c>
      <c r="D495" s="20" t="str">
        <f>VLOOKUP(B495,товар!$A$2:$C$433,3,FALSE)</f>
        <v>Агросахар</v>
      </c>
      <c r="E495">
        <v>318</v>
      </c>
      <c r="F495">
        <v>5</v>
      </c>
      <c r="G495">
        <v>1590</v>
      </c>
      <c r="H495" s="26">
        <v>44982</v>
      </c>
      <c r="I495" t="s">
        <v>26</v>
      </c>
      <c r="J495" s="20">
        <v>323</v>
      </c>
      <c r="K495" s="20">
        <f t="shared" si="35"/>
        <v>252.76271186440678</v>
      </c>
      <c r="L495" s="21">
        <f t="shared" si="36"/>
        <v>0.25809696238181457</v>
      </c>
      <c r="M495" s="20">
        <f t="shared" si="37"/>
        <v>215.85714285714286</v>
      </c>
      <c r="N495" s="21">
        <f t="shared" si="38"/>
        <v>0.47319655857048315</v>
      </c>
      <c r="O495" s="26">
        <f>VLOOKUP(J495,клиенты!$A$1:$H$435,8,FALSE)</f>
        <v>44821</v>
      </c>
      <c r="P495">
        <f t="shared" si="39"/>
        <v>161</v>
      </c>
      <c r="Q495" t="str">
        <f>VLOOKUP(J495,клиенты!$A$1:$D$435,4,FALSE)</f>
        <v>Таджикистан</v>
      </c>
    </row>
    <row r="496" spans="1:17" x14ac:dyDescent="0.3">
      <c r="A496">
        <v>495</v>
      </c>
      <c r="B496" s="20">
        <v>441</v>
      </c>
      <c r="C496" s="20" t="str">
        <f>VLOOKUP(B496,товар!$A$2:$C$433,2,FALSE)</f>
        <v>Чай</v>
      </c>
      <c r="D496" s="20" t="str">
        <f>VLOOKUP(B496,товар!$A$2:$C$433,3,FALSE)</f>
        <v>Lipton</v>
      </c>
      <c r="E496">
        <v>183</v>
      </c>
      <c r="F496">
        <v>1</v>
      </c>
      <c r="G496">
        <v>183</v>
      </c>
      <c r="H496" s="26">
        <v>45235</v>
      </c>
      <c r="I496" t="s">
        <v>14</v>
      </c>
      <c r="J496" s="20">
        <v>296</v>
      </c>
      <c r="K496" s="20">
        <f t="shared" si="35"/>
        <v>271.18181818181819</v>
      </c>
      <c r="L496" s="21">
        <f t="shared" si="36"/>
        <v>-0.32517599731813607</v>
      </c>
      <c r="M496" s="20">
        <f t="shared" si="37"/>
        <v>260.15789473684208</v>
      </c>
      <c r="N496" s="21">
        <f t="shared" si="38"/>
        <v>-0.29658102366983607</v>
      </c>
      <c r="O496" s="26">
        <f>VLOOKUP(J496,клиенты!$A$1:$H$435,8,FALSE)</f>
        <v>44758</v>
      </c>
      <c r="P496">
        <f t="shared" si="39"/>
        <v>477</v>
      </c>
      <c r="Q496" t="str">
        <f>VLOOKUP(J496,клиенты!$A$1:$D$435,4,FALSE)</f>
        <v>Узбекистан</v>
      </c>
    </row>
    <row r="497" spans="1:17" x14ac:dyDescent="0.3">
      <c r="A497">
        <v>496</v>
      </c>
      <c r="B497" s="20">
        <v>149</v>
      </c>
      <c r="C497" s="20" t="str">
        <f>VLOOKUP(B497,товар!$A$2:$C$433,2,FALSE)</f>
        <v>Конфеты</v>
      </c>
      <c r="D497" s="20" t="str">
        <f>VLOOKUP(B497,товар!$A$2:$C$433,3,FALSE)</f>
        <v>Бабаевский</v>
      </c>
      <c r="E497">
        <v>448</v>
      </c>
      <c r="F497">
        <v>2</v>
      </c>
      <c r="G497">
        <v>896</v>
      </c>
      <c r="H497" s="26">
        <v>45069</v>
      </c>
      <c r="I497" t="s">
        <v>16</v>
      </c>
      <c r="J497" s="20">
        <v>206</v>
      </c>
      <c r="K497" s="20">
        <f t="shared" si="35"/>
        <v>267.85483870967744</v>
      </c>
      <c r="L497" s="21">
        <f t="shared" si="36"/>
        <v>0.67254772084060921</v>
      </c>
      <c r="M497" s="20">
        <f t="shared" si="37"/>
        <v>250.25925925925927</v>
      </c>
      <c r="N497" s="21">
        <f t="shared" si="38"/>
        <v>0.79014355483202592</v>
      </c>
      <c r="O497" s="26">
        <f>VLOOKUP(J497,клиенты!$A$1:$H$435,8,FALSE)</f>
        <v>44568</v>
      </c>
      <c r="P497">
        <f t="shared" si="39"/>
        <v>501</v>
      </c>
      <c r="Q497" t="str">
        <f>VLOOKUP(J497,клиенты!$A$1:$D$435,4,FALSE)</f>
        <v>Россия</v>
      </c>
    </row>
    <row r="498" spans="1:17" x14ac:dyDescent="0.3">
      <c r="A498">
        <v>497</v>
      </c>
      <c r="B498" s="20">
        <v>490</v>
      </c>
      <c r="C498" s="20" t="str">
        <f>VLOOKUP(B498,товар!$A$2:$C$433,2,FALSE)</f>
        <v>Сыр</v>
      </c>
      <c r="D498" s="20" t="str">
        <f>VLOOKUP(B498,товар!$A$2:$C$433,3,FALSE)</f>
        <v>Сырная долина</v>
      </c>
      <c r="E498">
        <v>58</v>
      </c>
      <c r="F498">
        <v>4</v>
      </c>
      <c r="G498">
        <v>232</v>
      </c>
      <c r="H498" s="26">
        <v>45216</v>
      </c>
      <c r="I498" t="s">
        <v>26</v>
      </c>
      <c r="J498" s="20">
        <v>255</v>
      </c>
      <c r="K498" s="20">
        <f t="shared" si="35"/>
        <v>262.63492063492066</v>
      </c>
      <c r="L498" s="21">
        <f t="shared" si="36"/>
        <v>-0.77916112655626746</v>
      </c>
      <c r="M498" s="20">
        <f t="shared" si="37"/>
        <v>271</v>
      </c>
      <c r="N498" s="21">
        <f t="shared" si="38"/>
        <v>-0.7859778597785978</v>
      </c>
      <c r="O498" s="26">
        <f>VLOOKUP(J498,клиенты!$A$1:$H$435,8,FALSE)</f>
        <v>44793</v>
      </c>
      <c r="P498">
        <f t="shared" si="39"/>
        <v>423</v>
      </c>
      <c r="Q498" t="str">
        <f>VLOOKUP(J498,клиенты!$A$1:$D$435,4,FALSE)</f>
        <v>Украина</v>
      </c>
    </row>
    <row r="499" spans="1:17" x14ac:dyDescent="0.3">
      <c r="A499">
        <v>498</v>
      </c>
      <c r="B499" s="20">
        <v>90</v>
      </c>
      <c r="C499" s="20" t="str">
        <f>VLOOKUP(B499,товар!$A$2:$C$433,2,FALSE)</f>
        <v>Кофе</v>
      </c>
      <c r="D499" s="20" t="str">
        <f>VLOOKUP(B499,товар!$A$2:$C$433,3,FALSE)</f>
        <v>Nescafe</v>
      </c>
      <c r="E499">
        <v>162</v>
      </c>
      <c r="F499">
        <v>3</v>
      </c>
      <c r="G499">
        <v>486</v>
      </c>
      <c r="H499" s="26">
        <v>45207</v>
      </c>
      <c r="I499" t="s">
        <v>14</v>
      </c>
      <c r="J499" s="20">
        <v>88</v>
      </c>
      <c r="K499" s="20">
        <f t="shared" si="35"/>
        <v>249.02380952380952</v>
      </c>
      <c r="L499" s="21">
        <f t="shared" si="36"/>
        <v>-0.34945979539152883</v>
      </c>
      <c r="M499" s="20">
        <f t="shared" si="37"/>
        <v>256.89999999999998</v>
      </c>
      <c r="N499" s="21">
        <f t="shared" si="38"/>
        <v>-0.3694044375243285</v>
      </c>
      <c r="O499" s="26">
        <f>VLOOKUP(J499,клиенты!$A$1:$H$435,8,FALSE)</f>
        <v>44630</v>
      </c>
      <c r="P499">
        <f t="shared" si="39"/>
        <v>577</v>
      </c>
      <c r="Q499" t="str">
        <f>VLOOKUP(J499,клиенты!$A$1:$D$435,4,FALSE)</f>
        <v>Украина</v>
      </c>
    </row>
    <row r="500" spans="1:17" x14ac:dyDescent="0.3">
      <c r="A500">
        <v>499</v>
      </c>
      <c r="B500" s="20">
        <v>396</v>
      </c>
      <c r="C500" s="20" t="str">
        <f>VLOOKUP(B500,товар!$A$2:$C$433,2,FALSE)</f>
        <v>Молоко</v>
      </c>
      <c r="D500" s="20" t="str">
        <f>VLOOKUP(B500,товар!$A$2:$C$433,3,FALSE)</f>
        <v>Домик в деревне</v>
      </c>
      <c r="E500">
        <v>482</v>
      </c>
      <c r="F500">
        <v>2</v>
      </c>
      <c r="G500">
        <v>964</v>
      </c>
      <c r="H500" s="26">
        <v>45408</v>
      </c>
      <c r="I500" t="s">
        <v>20</v>
      </c>
      <c r="J500" s="20">
        <v>362</v>
      </c>
      <c r="K500" s="20">
        <f t="shared" si="35"/>
        <v>294.95238095238096</v>
      </c>
      <c r="L500" s="21">
        <f t="shared" si="36"/>
        <v>0.63416209234743293</v>
      </c>
      <c r="M500" s="20">
        <f t="shared" si="37"/>
        <v>274.77777777777777</v>
      </c>
      <c r="N500" s="21">
        <f t="shared" si="38"/>
        <v>0.75414476344520831</v>
      </c>
      <c r="O500" s="26">
        <f>VLOOKUP(J500,клиенты!$A$1:$H$435,8,FALSE)</f>
        <v>44916</v>
      </c>
      <c r="P500">
        <f t="shared" si="39"/>
        <v>492</v>
      </c>
      <c r="Q500" t="str">
        <f>VLOOKUP(J500,клиенты!$A$1:$D$435,4,FALSE)</f>
        <v>Казахстан</v>
      </c>
    </row>
    <row r="501" spans="1:17" x14ac:dyDescent="0.3">
      <c r="A501">
        <v>500</v>
      </c>
      <c r="B501" s="20">
        <v>323</v>
      </c>
      <c r="C501" s="20" t="str">
        <f>VLOOKUP(B501,товар!$A$2:$C$433,2,FALSE)</f>
        <v>Рыба</v>
      </c>
      <c r="D501" s="20" t="str">
        <f>VLOOKUP(B501,товар!$A$2:$C$433,3,FALSE)</f>
        <v>Меридиан</v>
      </c>
      <c r="E501">
        <v>64</v>
      </c>
      <c r="F501">
        <v>4</v>
      </c>
      <c r="G501">
        <v>256</v>
      </c>
      <c r="H501" s="26">
        <v>45349</v>
      </c>
      <c r="I501" t="s">
        <v>9</v>
      </c>
      <c r="J501" s="20">
        <v>265</v>
      </c>
      <c r="K501" s="20">
        <f t="shared" si="35"/>
        <v>258.5128205128205</v>
      </c>
      <c r="L501" s="21">
        <f t="shared" si="36"/>
        <v>-0.75243007339813528</v>
      </c>
      <c r="M501" s="20">
        <f t="shared" si="37"/>
        <v>260.64705882352939</v>
      </c>
      <c r="N501" s="21">
        <f t="shared" si="38"/>
        <v>-0.75445723313021884</v>
      </c>
      <c r="O501" s="26">
        <f>VLOOKUP(J501,клиенты!$A$1:$H$435,8,FALSE)</f>
        <v>44756</v>
      </c>
      <c r="P501">
        <f t="shared" si="39"/>
        <v>593</v>
      </c>
      <c r="Q501" t="str">
        <f>VLOOKUP(J501,клиенты!$A$1:$D$435,4,FALSE)</f>
        <v>Узбекистан</v>
      </c>
    </row>
    <row r="502" spans="1:17" x14ac:dyDescent="0.3">
      <c r="A502">
        <v>501</v>
      </c>
      <c r="B502" s="20">
        <v>451</v>
      </c>
      <c r="C502" s="20" t="str">
        <f>VLOOKUP(B502,товар!$A$2:$C$433,2,FALSE)</f>
        <v>Рис</v>
      </c>
      <c r="D502" s="20" t="str">
        <f>VLOOKUP(B502,товар!$A$2:$C$433,3,FALSE)</f>
        <v>Белый Злат</v>
      </c>
      <c r="E502">
        <v>187</v>
      </c>
      <c r="F502">
        <v>4</v>
      </c>
      <c r="G502">
        <v>748</v>
      </c>
      <c r="H502" s="26">
        <v>45160</v>
      </c>
      <c r="I502" t="s">
        <v>19</v>
      </c>
      <c r="J502" s="20">
        <v>164</v>
      </c>
      <c r="K502" s="20">
        <f t="shared" si="35"/>
        <v>258.375</v>
      </c>
      <c r="L502" s="21">
        <f t="shared" si="36"/>
        <v>-0.27624576681180457</v>
      </c>
      <c r="M502" s="20">
        <f t="shared" si="37"/>
        <v>269.70588235294116</v>
      </c>
      <c r="N502" s="21">
        <f t="shared" si="38"/>
        <v>-0.30665212649945472</v>
      </c>
      <c r="O502" s="26">
        <f>VLOOKUP(J502,клиенты!$A$1:$H$435,8,FALSE)</f>
        <v>44678</v>
      </c>
      <c r="P502">
        <f t="shared" si="39"/>
        <v>482</v>
      </c>
      <c r="Q502" t="str">
        <f>VLOOKUP(J502,клиенты!$A$1:$D$435,4,FALSE)</f>
        <v>Россия</v>
      </c>
    </row>
    <row r="503" spans="1:17" x14ac:dyDescent="0.3">
      <c r="A503">
        <v>502</v>
      </c>
      <c r="B503" s="20">
        <v>348</v>
      </c>
      <c r="C503" s="20" t="str">
        <f>VLOOKUP(B503,товар!$A$2:$C$433,2,FALSE)</f>
        <v>Чипсы</v>
      </c>
      <c r="D503" s="20" t="str">
        <f>VLOOKUP(B503,товар!$A$2:$C$433,3,FALSE)</f>
        <v>Estrella</v>
      </c>
      <c r="E503">
        <v>461</v>
      </c>
      <c r="F503">
        <v>3</v>
      </c>
      <c r="G503">
        <v>1383</v>
      </c>
      <c r="H503" s="26">
        <v>45344</v>
      </c>
      <c r="I503" t="s">
        <v>18</v>
      </c>
      <c r="J503" s="20">
        <v>364</v>
      </c>
      <c r="K503" s="20">
        <f t="shared" si="35"/>
        <v>273.72549019607845</v>
      </c>
      <c r="L503" s="21">
        <f t="shared" si="36"/>
        <v>0.68416905444126064</v>
      </c>
      <c r="M503" s="20">
        <f t="shared" si="37"/>
        <v>266.27272727272725</v>
      </c>
      <c r="N503" s="21">
        <f t="shared" si="38"/>
        <v>0.73130761351997275</v>
      </c>
      <c r="O503" s="26">
        <f>VLOOKUP(J503,клиенты!$A$1:$H$435,8,FALSE)</f>
        <v>44883</v>
      </c>
      <c r="P503">
        <f t="shared" si="39"/>
        <v>461</v>
      </c>
      <c r="Q503" t="str">
        <f>VLOOKUP(J503,клиенты!$A$1:$D$435,4,FALSE)</f>
        <v>не определено</v>
      </c>
    </row>
    <row r="504" spans="1:17" x14ac:dyDescent="0.3">
      <c r="A504">
        <v>503</v>
      </c>
      <c r="B504" s="20">
        <v>111</v>
      </c>
      <c r="C504" s="20" t="str">
        <f>VLOOKUP(B504,товар!$A$2:$C$433,2,FALSE)</f>
        <v>Сахар</v>
      </c>
      <c r="D504" s="20" t="str">
        <f>VLOOKUP(B504,товар!$A$2:$C$433,3,FALSE)</f>
        <v>Сладов</v>
      </c>
      <c r="E504">
        <v>321</v>
      </c>
      <c r="F504">
        <v>5</v>
      </c>
      <c r="G504">
        <v>1605</v>
      </c>
      <c r="H504" s="26">
        <v>45131</v>
      </c>
      <c r="I504" t="s">
        <v>17</v>
      </c>
      <c r="J504" s="20">
        <v>19</v>
      </c>
      <c r="K504" s="20">
        <f t="shared" si="35"/>
        <v>252.76271186440678</v>
      </c>
      <c r="L504" s="21">
        <f t="shared" si="36"/>
        <v>0.26996580164956741</v>
      </c>
      <c r="M504" s="20">
        <f t="shared" si="37"/>
        <v>240.26666666666668</v>
      </c>
      <c r="N504" s="21">
        <f t="shared" si="38"/>
        <v>0.3360155382907879</v>
      </c>
      <c r="O504" s="26">
        <f>VLOOKUP(J504,клиенты!$A$1:$H$435,8,FALSE)</f>
        <v>44902</v>
      </c>
      <c r="P504">
        <f t="shared" si="39"/>
        <v>229</v>
      </c>
      <c r="Q504" t="str">
        <f>VLOOKUP(J504,клиенты!$A$1:$D$435,4,FALSE)</f>
        <v>Казахстан</v>
      </c>
    </row>
    <row r="505" spans="1:17" x14ac:dyDescent="0.3">
      <c r="A505">
        <v>504</v>
      </c>
      <c r="B505" s="20">
        <v>234</v>
      </c>
      <c r="C505" s="20" t="str">
        <f>VLOOKUP(B505,товар!$A$2:$C$433,2,FALSE)</f>
        <v>Чай</v>
      </c>
      <c r="D505" s="20" t="str">
        <f>VLOOKUP(B505,товар!$A$2:$C$433,3,FALSE)</f>
        <v>Greenfield</v>
      </c>
      <c r="E505">
        <v>244</v>
      </c>
      <c r="F505">
        <v>3</v>
      </c>
      <c r="G505">
        <v>732</v>
      </c>
      <c r="H505" s="26">
        <v>45081</v>
      </c>
      <c r="I505" t="s">
        <v>20</v>
      </c>
      <c r="J505" s="20">
        <v>453</v>
      </c>
      <c r="K505" s="20">
        <f t="shared" si="35"/>
        <v>271.18181818181819</v>
      </c>
      <c r="L505" s="21">
        <f t="shared" si="36"/>
        <v>-0.10023466309084816</v>
      </c>
      <c r="M505" s="20">
        <f t="shared" si="37"/>
        <v>291.45454545454544</v>
      </c>
      <c r="N505" s="21">
        <f t="shared" si="38"/>
        <v>-0.16281971303805365</v>
      </c>
      <c r="O505" s="26">
        <f>VLOOKUP(J505,клиенты!$A$1:$H$435,8,FALSE)</f>
        <v>44635</v>
      </c>
      <c r="P505">
        <f t="shared" si="39"/>
        <v>446</v>
      </c>
      <c r="Q505" t="str">
        <f>VLOOKUP(J505,клиенты!$A$1:$D$435,4,FALSE)</f>
        <v>Казахстан</v>
      </c>
    </row>
    <row r="506" spans="1:17" x14ac:dyDescent="0.3">
      <c r="A506">
        <v>505</v>
      </c>
      <c r="B506" s="20">
        <v>336</v>
      </c>
      <c r="C506" s="20" t="str">
        <f>VLOOKUP(B506,товар!$A$2:$C$433,2,FALSE)</f>
        <v>Чипсы</v>
      </c>
      <c r="D506" s="20" t="str">
        <f>VLOOKUP(B506,товар!$A$2:$C$433,3,FALSE)</f>
        <v>Estrella</v>
      </c>
      <c r="E506">
        <v>416</v>
      </c>
      <c r="F506">
        <v>2</v>
      </c>
      <c r="G506">
        <v>832</v>
      </c>
      <c r="H506" s="26">
        <v>45173</v>
      </c>
      <c r="I506" t="s">
        <v>12</v>
      </c>
      <c r="J506" s="20">
        <v>335</v>
      </c>
      <c r="K506" s="20">
        <f t="shared" si="35"/>
        <v>273.72549019607845</v>
      </c>
      <c r="L506" s="21">
        <f t="shared" si="36"/>
        <v>0.51977077363896829</v>
      </c>
      <c r="M506" s="20">
        <f t="shared" si="37"/>
        <v>266.27272727272725</v>
      </c>
      <c r="N506" s="21">
        <f t="shared" si="38"/>
        <v>0.56230795493342445</v>
      </c>
      <c r="O506" s="26">
        <f>VLOOKUP(J506,клиенты!$A$1:$H$435,8,FALSE)</f>
        <v>44619</v>
      </c>
      <c r="P506">
        <f t="shared" si="39"/>
        <v>554</v>
      </c>
      <c r="Q506" t="str">
        <f>VLOOKUP(J506,клиенты!$A$1:$D$435,4,FALSE)</f>
        <v>Узбекистан</v>
      </c>
    </row>
    <row r="507" spans="1:17" x14ac:dyDescent="0.3">
      <c r="A507">
        <v>506</v>
      </c>
      <c r="B507" s="20">
        <v>441</v>
      </c>
      <c r="C507" s="20" t="str">
        <f>VLOOKUP(B507,товар!$A$2:$C$433,2,FALSE)</f>
        <v>Чай</v>
      </c>
      <c r="D507" s="20" t="str">
        <f>VLOOKUP(B507,товар!$A$2:$C$433,3,FALSE)</f>
        <v>Lipton</v>
      </c>
      <c r="E507">
        <v>293</v>
      </c>
      <c r="F507">
        <v>3</v>
      </c>
      <c r="G507">
        <v>879</v>
      </c>
      <c r="H507" s="26">
        <v>45274</v>
      </c>
      <c r="I507" t="s">
        <v>24</v>
      </c>
      <c r="J507" s="20">
        <v>136</v>
      </c>
      <c r="K507" s="20">
        <f t="shared" si="35"/>
        <v>271.18181818181819</v>
      </c>
      <c r="L507" s="21">
        <f t="shared" si="36"/>
        <v>8.0455916862219201E-2</v>
      </c>
      <c r="M507" s="20">
        <f t="shared" si="37"/>
        <v>260.15789473684208</v>
      </c>
      <c r="N507" s="21">
        <f t="shared" si="38"/>
        <v>0.12623912603681986</v>
      </c>
      <c r="O507" s="26">
        <f>VLOOKUP(J507,клиенты!$A$1:$H$435,8,FALSE)</f>
        <v>44860</v>
      </c>
      <c r="P507">
        <f t="shared" si="39"/>
        <v>414</v>
      </c>
      <c r="Q507" t="str">
        <f>VLOOKUP(J507,клиенты!$A$1:$D$435,4,FALSE)</f>
        <v>Украина</v>
      </c>
    </row>
    <row r="508" spans="1:17" x14ac:dyDescent="0.3">
      <c r="A508">
        <v>507</v>
      </c>
      <c r="B508" s="20">
        <v>481</v>
      </c>
      <c r="C508" s="20" t="str">
        <f>VLOOKUP(B508,товар!$A$2:$C$433,2,FALSE)</f>
        <v>Чипсы</v>
      </c>
      <c r="D508" s="20" t="str">
        <f>VLOOKUP(B508,товар!$A$2:$C$433,3,FALSE)</f>
        <v>Pringles</v>
      </c>
      <c r="E508">
        <v>63</v>
      </c>
      <c r="F508">
        <v>1</v>
      </c>
      <c r="G508">
        <v>63</v>
      </c>
      <c r="H508" s="26">
        <v>45301</v>
      </c>
      <c r="I508" t="s">
        <v>12</v>
      </c>
      <c r="J508" s="20">
        <v>388</v>
      </c>
      <c r="K508" s="20">
        <f t="shared" si="35"/>
        <v>273.72549019607845</v>
      </c>
      <c r="L508" s="21">
        <f t="shared" si="36"/>
        <v>-0.76984240687679084</v>
      </c>
      <c r="M508" s="20">
        <f t="shared" si="37"/>
        <v>280.23809523809524</v>
      </c>
      <c r="N508" s="21">
        <f t="shared" si="38"/>
        <v>-0.77519116397621068</v>
      </c>
      <c r="O508" s="26">
        <f>VLOOKUP(J508,клиенты!$A$1:$H$435,8,FALSE)</f>
        <v>44581</v>
      </c>
      <c r="P508">
        <f t="shared" si="39"/>
        <v>720</v>
      </c>
      <c r="Q508" t="str">
        <f>VLOOKUP(J508,клиенты!$A$1:$D$435,4,FALSE)</f>
        <v>не определено</v>
      </c>
    </row>
    <row r="509" spans="1:17" x14ac:dyDescent="0.3">
      <c r="A509">
        <v>508</v>
      </c>
      <c r="B509" s="20">
        <v>403</v>
      </c>
      <c r="C509" s="20" t="str">
        <f>VLOOKUP(B509,товар!$A$2:$C$433,2,FALSE)</f>
        <v>Чай</v>
      </c>
      <c r="D509" s="20" t="str">
        <f>VLOOKUP(B509,товар!$A$2:$C$433,3,FALSE)</f>
        <v>Ахмад</v>
      </c>
      <c r="E509">
        <v>240</v>
      </c>
      <c r="F509">
        <v>1</v>
      </c>
      <c r="G509">
        <v>240</v>
      </c>
      <c r="H509" s="26">
        <v>45359</v>
      </c>
      <c r="I509" t="s">
        <v>10</v>
      </c>
      <c r="J509" s="20">
        <v>341</v>
      </c>
      <c r="K509" s="20">
        <f t="shared" si="35"/>
        <v>271.18181818181819</v>
      </c>
      <c r="L509" s="21">
        <f t="shared" si="36"/>
        <v>-0.11498491451558834</v>
      </c>
      <c r="M509" s="20">
        <f t="shared" si="37"/>
        <v>243.3</v>
      </c>
      <c r="N509" s="21">
        <f t="shared" si="38"/>
        <v>-1.3563501849568449E-2</v>
      </c>
      <c r="O509" s="26">
        <f>VLOOKUP(J509,клиенты!$A$1:$H$435,8,FALSE)</f>
        <v>44724</v>
      </c>
      <c r="P509">
        <f t="shared" si="39"/>
        <v>635</v>
      </c>
      <c r="Q509" t="str">
        <f>VLOOKUP(J509,клиенты!$A$1:$D$435,4,FALSE)</f>
        <v>Россия</v>
      </c>
    </row>
    <row r="510" spans="1:17" x14ac:dyDescent="0.3">
      <c r="A510">
        <v>509</v>
      </c>
      <c r="B510" s="20">
        <v>137</v>
      </c>
      <c r="C510" s="20" t="str">
        <f>VLOOKUP(B510,товар!$A$2:$C$433,2,FALSE)</f>
        <v>Фрукты</v>
      </c>
      <c r="D510" s="20" t="str">
        <f>VLOOKUP(B510,товар!$A$2:$C$433,3,FALSE)</f>
        <v>Экзотик</v>
      </c>
      <c r="E510">
        <v>432</v>
      </c>
      <c r="F510">
        <v>5</v>
      </c>
      <c r="G510">
        <v>2160</v>
      </c>
      <c r="H510" s="26">
        <v>45131</v>
      </c>
      <c r="I510" t="s">
        <v>22</v>
      </c>
      <c r="J510" s="20">
        <v>185</v>
      </c>
      <c r="K510" s="20">
        <f t="shared" si="35"/>
        <v>274.16279069767444</v>
      </c>
      <c r="L510" s="21">
        <f t="shared" si="36"/>
        <v>0.57570616676562891</v>
      </c>
      <c r="M510" s="20">
        <f t="shared" si="37"/>
        <v>253.6875</v>
      </c>
      <c r="N510" s="21">
        <f t="shared" si="38"/>
        <v>0.70288248337028825</v>
      </c>
      <c r="O510" s="26">
        <f>VLOOKUP(J510,клиенты!$A$1:$H$435,8,FALSE)</f>
        <v>44683</v>
      </c>
      <c r="P510">
        <f t="shared" si="39"/>
        <v>448</v>
      </c>
      <c r="Q510" t="str">
        <f>VLOOKUP(J510,клиенты!$A$1:$D$435,4,FALSE)</f>
        <v>Узбекистан</v>
      </c>
    </row>
    <row r="511" spans="1:17" x14ac:dyDescent="0.3">
      <c r="A511">
        <v>510</v>
      </c>
      <c r="B511" s="20">
        <v>246</v>
      </c>
      <c r="C511" s="20" t="str">
        <f>VLOOKUP(B511,товар!$A$2:$C$433,2,FALSE)</f>
        <v>Сыр</v>
      </c>
      <c r="D511" s="20" t="str">
        <f>VLOOKUP(B511,товар!$A$2:$C$433,3,FALSE)</f>
        <v>President</v>
      </c>
      <c r="E511">
        <v>196</v>
      </c>
      <c r="F511">
        <v>5</v>
      </c>
      <c r="G511">
        <v>980</v>
      </c>
      <c r="H511" s="26">
        <v>45168</v>
      </c>
      <c r="I511" t="s">
        <v>15</v>
      </c>
      <c r="J511" s="20">
        <v>437</v>
      </c>
      <c r="K511" s="20">
        <f t="shared" si="35"/>
        <v>262.63492063492066</v>
      </c>
      <c r="L511" s="21">
        <f t="shared" si="36"/>
        <v>-0.25371691043152433</v>
      </c>
      <c r="M511" s="20">
        <f t="shared" si="37"/>
        <v>238.72222222222223</v>
      </c>
      <c r="N511" s="21">
        <f t="shared" si="38"/>
        <v>-0.17896206655806379</v>
      </c>
      <c r="O511" s="26">
        <f>VLOOKUP(J511,клиенты!$A$1:$H$435,8,FALSE)</f>
        <v>44576</v>
      </c>
      <c r="P511">
        <f t="shared" si="39"/>
        <v>592</v>
      </c>
      <c r="Q511" t="str">
        <f>VLOOKUP(J511,клиенты!$A$1:$D$435,4,FALSE)</f>
        <v>Узбекистан</v>
      </c>
    </row>
    <row r="512" spans="1:17" x14ac:dyDescent="0.3">
      <c r="A512">
        <v>511</v>
      </c>
      <c r="B512" s="20">
        <v>4</v>
      </c>
      <c r="C512" s="20" t="str">
        <f>VLOOKUP(B512,товар!$A$2:$C$433,2,FALSE)</f>
        <v>Рис</v>
      </c>
      <c r="D512" s="20" t="str">
        <f>VLOOKUP(B512,товар!$A$2:$C$433,3,FALSE)</f>
        <v>Белый Злат</v>
      </c>
      <c r="E512">
        <v>493</v>
      </c>
      <c r="F512">
        <v>4</v>
      </c>
      <c r="G512">
        <v>1972</v>
      </c>
      <c r="H512" s="26">
        <v>45155</v>
      </c>
      <c r="I512" t="s">
        <v>16</v>
      </c>
      <c r="J512" s="20">
        <v>263</v>
      </c>
      <c r="K512" s="20">
        <f t="shared" si="35"/>
        <v>258.375</v>
      </c>
      <c r="L512" s="21">
        <f t="shared" si="36"/>
        <v>0.90807934204160623</v>
      </c>
      <c r="M512" s="20">
        <f t="shared" si="37"/>
        <v>269.70588235294116</v>
      </c>
      <c r="N512" s="21">
        <f t="shared" si="38"/>
        <v>0.82791712104689208</v>
      </c>
      <c r="O512" s="26">
        <f>VLOOKUP(J512,клиенты!$A$1:$H$435,8,FALSE)</f>
        <v>44612</v>
      </c>
      <c r="P512">
        <f t="shared" si="39"/>
        <v>543</v>
      </c>
      <c r="Q512" t="str">
        <f>VLOOKUP(J512,клиенты!$A$1:$D$435,4,FALSE)</f>
        <v>Таджикистан</v>
      </c>
    </row>
    <row r="513" spans="1:17" x14ac:dyDescent="0.3">
      <c r="A513">
        <v>512</v>
      </c>
      <c r="B513" s="20">
        <v>484</v>
      </c>
      <c r="C513" s="20" t="str">
        <f>VLOOKUP(B513,товар!$A$2:$C$433,2,FALSE)</f>
        <v>Печенье</v>
      </c>
      <c r="D513" s="20" t="str">
        <f>VLOOKUP(B513,товар!$A$2:$C$433,3,FALSE)</f>
        <v>КДВ</v>
      </c>
      <c r="E513">
        <v>436</v>
      </c>
      <c r="F513">
        <v>2</v>
      </c>
      <c r="G513">
        <v>872</v>
      </c>
      <c r="H513" s="26">
        <v>45405</v>
      </c>
      <c r="I513" t="s">
        <v>15</v>
      </c>
      <c r="J513" s="20">
        <v>358</v>
      </c>
      <c r="K513" s="20">
        <f t="shared" si="35"/>
        <v>283.468085106383</v>
      </c>
      <c r="L513" s="21">
        <f t="shared" si="36"/>
        <v>0.53809202131652012</v>
      </c>
      <c r="M513" s="20">
        <f t="shared" si="37"/>
        <v>323.07692307692309</v>
      </c>
      <c r="N513" s="21">
        <f t="shared" si="38"/>
        <v>0.34952380952380935</v>
      </c>
      <c r="O513" s="26">
        <f>VLOOKUP(J513,клиенты!$A$1:$H$435,8,FALSE)</f>
        <v>44771</v>
      </c>
      <c r="P513">
        <f t="shared" si="39"/>
        <v>634</v>
      </c>
      <c r="Q513" t="str">
        <f>VLOOKUP(J513,клиенты!$A$1:$D$435,4,FALSE)</f>
        <v>Украина</v>
      </c>
    </row>
    <row r="514" spans="1:17" x14ac:dyDescent="0.3">
      <c r="A514">
        <v>513</v>
      </c>
      <c r="B514" s="20">
        <v>60</v>
      </c>
      <c r="C514" s="20" t="str">
        <f>VLOOKUP(B514,товар!$A$2:$C$433,2,FALSE)</f>
        <v>Кофе</v>
      </c>
      <c r="D514" s="20" t="str">
        <f>VLOOKUP(B514,товар!$A$2:$C$433,3,FALSE)</f>
        <v>Jacobs</v>
      </c>
      <c r="E514">
        <v>412</v>
      </c>
      <c r="F514">
        <v>5</v>
      </c>
      <c r="G514">
        <v>2060</v>
      </c>
      <c r="H514" s="26">
        <v>44930</v>
      </c>
      <c r="I514" t="s">
        <v>17</v>
      </c>
      <c r="J514" s="20">
        <v>377</v>
      </c>
      <c r="K514" s="20">
        <f t="shared" ref="K514:K577" si="40">AVERAGEIF($C$2:$C$1001,C514,$E$2:$E$1001)</f>
        <v>249.02380952380952</v>
      </c>
      <c r="L514" s="21">
        <f t="shared" ref="L514:L577" si="41">(E514/K514)-1</f>
        <v>0.65446027344870461</v>
      </c>
      <c r="M514" s="20">
        <f t="shared" ref="M514:M577" si="42">AVERAGEIFS($E$2:$E$1001,$C$2:$C$1001,C514,$D$2:$D$1001,D514)</f>
        <v>276.21052631578948</v>
      </c>
      <c r="N514" s="21">
        <f t="shared" ref="N514:N577" si="43">E514/M514-1</f>
        <v>0.49161585365853666</v>
      </c>
      <c r="O514" s="26">
        <f>VLOOKUP(J514,клиенты!$A$1:$H$435,8,FALSE)</f>
        <v>44794</v>
      </c>
      <c r="P514">
        <f t="shared" ref="P514:P577" si="44">H514-O514</f>
        <v>136</v>
      </c>
      <c r="Q514" t="str">
        <f>VLOOKUP(J514,клиенты!$A$1:$D$435,4,FALSE)</f>
        <v>Узбекистан</v>
      </c>
    </row>
    <row r="515" spans="1:17" x14ac:dyDescent="0.3">
      <c r="A515">
        <v>514</v>
      </c>
      <c r="B515" s="20">
        <v>477</v>
      </c>
      <c r="C515" s="20" t="str">
        <f>VLOOKUP(B515,товар!$A$2:$C$433,2,FALSE)</f>
        <v>Макароны</v>
      </c>
      <c r="D515" s="20" t="str">
        <f>VLOOKUP(B515,товар!$A$2:$C$433,3,FALSE)</f>
        <v>Борилла</v>
      </c>
      <c r="E515">
        <v>117</v>
      </c>
      <c r="F515">
        <v>3</v>
      </c>
      <c r="G515">
        <v>351</v>
      </c>
      <c r="H515" s="26">
        <v>45247</v>
      </c>
      <c r="I515" t="s">
        <v>23</v>
      </c>
      <c r="J515" s="20">
        <v>450</v>
      </c>
      <c r="K515" s="20">
        <f t="shared" si="40"/>
        <v>265.47674418604652</v>
      </c>
      <c r="L515" s="21">
        <f t="shared" si="41"/>
        <v>-0.559283430423547</v>
      </c>
      <c r="M515" s="20">
        <f t="shared" si="42"/>
        <v>236.27586206896552</v>
      </c>
      <c r="N515" s="21">
        <f t="shared" si="43"/>
        <v>-0.50481611208406307</v>
      </c>
      <c r="O515" s="26">
        <f>VLOOKUP(J515,клиенты!$A$1:$H$435,8,FALSE)</f>
        <v>44619</v>
      </c>
      <c r="P515">
        <f t="shared" si="44"/>
        <v>628</v>
      </c>
      <c r="Q515" t="str">
        <f>VLOOKUP(J515,клиенты!$A$1:$D$435,4,FALSE)</f>
        <v>Казахстан</v>
      </c>
    </row>
    <row r="516" spans="1:17" x14ac:dyDescent="0.3">
      <c r="A516">
        <v>515</v>
      </c>
      <c r="B516" s="20">
        <v>174</v>
      </c>
      <c r="C516" s="20" t="str">
        <f>VLOOKUP(B516,товар!$A$2:$C$433,2,FALSE)</f>
        <v>Чай</v>
      </c>
      <c r="D516" s="20" t="str">
        <f>VLOOKUP(B516,товар!$A$2:$C$433,3,FALSE)</f>
        <v>Ахмад</v>
      </c>
      <c r="E516">
        <v>301</v>
      </c>
      <c r="F516">
        <v>4</v>
      </c>
      <c r="G516">
        <v>1204</v>
      </c>
      <c r="H516" s="26">
        <v>45382</v>
      </c>
      <c r="I516" t="s">
        <v>14</v>
      </c>
      <c r="J516" s="20">
        <v>210</v>
      </c>
      <c r="K516" s="20">
        <f t="shared" si="40"/>
        <v>271.18181818181819</v>
      </c>
      <c r="L516" s="21">
        <f t="shared" si="41"/>
        <v>0.10995641971169956</v>
      </c>
      <c r="M516" s="20">
        <f t="shared" si="42"/>
        <v>243.3</v>
      </c>
      <c r="N516" s="21">
        <f t="shared" si="43"/>
        <v>0.23715577476366612</v>
      </c>
      <c r="O516" s="26">
        <f>VLOOKUP(J516,клиенты!$A$1:$H$435,8,FALSE)</f>
        <v>44602</v>
      </c>
      <c r="P516">
        <f t="shared" si="44"/>
        <v>780</v>
      </c>
      <c r="Q516" t="str">
        <f>VLOOKUP(J516,клиенты!$A$1:$D$435,4,FALSE)</f>
        <v>Узбекистан</v>
      </c>
    </row>
    <row r="517" spans="1:17" x14ac:dyDescent="0.3">
      <c r="A517">
        <v>516</v>
      </c>
      <c r="B517" s="20">
        <v>240</v>
      </c>
      <c r="C517" s="20" t="str">
        <f>VLOOKUP(B517,товар!$A$2:$C$433,2,FALSE)</f>
        <v>Макароны</v>
      </c>
      <c r="D517" s="20" t="str">
        <f>VLOOKUP(B517,товар!$A$2:$C$433,3,FALSE)</f>
        <v>Борилла</v>
      </c>
      <c r="E517">
        <v>156</v>
      </c>
      <c r="F517">
        <v>4</v>
      </c>
      <c r="G517">
        <v>624</v>
      </c>
      <c r="H517" s="26">
        <v>45317</v>
      </c>
      <c r="I517" t="s">
        <v>23</v>
      </c>
      <c r="J517" s="20">
        <v>67</v>
      </c>
      <c r="K517" s="20">
        <f t="shared" si="40"/>
        <v>265.47674418604652</v>
      </c>
      <c r="L517" s="21">
        <f t="shared" si="41"/>
        <v>-0.41237790723139589</v>
      </c>
      <c r="M517" s="20">
        <f t="shared" si="42"/>
        <v>236.27586206896552</v>
      </c>
      <c r="N517" s="21">
        <f t="shared" si="43"/>
        <v>-0.33975481611208413</v>
      </c>
      <c r="O517" s="26">
        <f>VLOOKUP(J517,клиенты!$A$1:$H$435,8,FALSE)</f>
        <v>44731</v>
      </c>
      <c r="P517">
        <f t="shared" si="44"/>
        <v>586</v>
      </c>
      <c r="Q517" t="str">
        <f>VLOOKUP(J517,клиенты!$A$1:$D$435,4,FALSE)</f>
        <v>Узбекистан</v>
      </c>
    </row>
    <row r="518" spans="1:17" x14ac:dyDescent="0.3">
      <c r="A518">
        <v>517</v>
      </c>
      <c r="B518" s="20">
        <v>299</v>
      </c>
      <c r="C518" s="20" t="str">
        <f>VLOOKUP(B518,товар!$A$2:$C$433,2,FALSE)</f>
        <v>Чай</v>
      </c>
      <c r="D518" s="20" t="str">
        <f>VLOOKUP(B518,товар!$A$2:$C$433,3,FALSE)</f>
        <v>Lipton</v>
      </c>
      <c r="E518">
        <v>141</v>
      </c>
      <c r="F518">
        <v>4</v>
      </c>
      <c r="G518">
        <v>564</v>
      </c>
      <c r="H518" s="26">
        <v>45269</v>
      </c>
      <c r="I518" t="s">
        <v>18</v>
      </c>
      <c r="J518" s="20">
        <v>125</v>
      </c>
      <c r="K518" s="20">
        <f t="shared" si="40"/>
        <v>271.18181818181819</v>
      </c>
      <c r="L518" s="21">
        <f t="shared" si="41"/>
        <v>-0.48005363727790817</v>
      </c>
      <c r="M518" s="20">
        <f t="shared" si="42"/>
        <v>260.15789473684208</v>
      </c>
      <c r="N518" s="21">
        <f t="shared" si="43"/>
        <v>-0.45802144446692283</v>
      </c>
      <c r="O518" s="26">
        <f>VLOOKUP(J518,клиенты!$A$1:$H$435,8,FALSE)</f>
        <v>44701</v>
      </c>
      <c r="P518">
        <f t="shared" si="44"/>
        <v>568</v>
      </c>
      <c r="Q518" t="str">
        <f>VLOOKUP(J518,клиенты!$A$1:$D$435,4,FALSE)</f>
        <v>Казахстан</v>
      </c>
    </row>
    <row r="519" spans="1:17" x14ac:dyDescent="0.3">
      <c r="A519">
        <v>518</v>
      </c>
      <c r="B519" s="20">
        <v>481</v>
      </c>
      <c r="C519" s="20" t="str">
        <f>VLOOKUP(B519,товар!$A$2:$C$433,2,FALSE)</f>
        <v>Чипсы</v>
      </c>
      <c r="D519" s="20" t="str">
        <f>VLOOKUP(B519,товар!$A$2:$C$433,3,FALSE)</f>
        <v>Pringles</v>
      </c>
      <c r="E519">
        <v>463</v>
      </c>
      <c r="F519">
        <v>2</v>
      </c>
      <c r="G519">
        <v>926</v>
      </c>
      <c r="H519" s="26">
        <v>45171</v>
      </c>
      <c r="I519" t="s">
        <v>22</v>
      </c>
      <c r="J519" s="20">
        <v>213</v>
      </c>
      <c r="K519" s="20">
        <f t="shared" si="40"/>
        <v>273.72549019607845</v>
      </c>
      <c r="L519" s="21">
        <f t="shared" si="41"/>
        <v>0.69147564469914036</v>
      </c>
      <c r="M519" s="20">
        <f t="shared" si="42"/>
        <v>280.23809523809524</v>
      </c>
      <c r="N519" s="21">
        <f t="shared" si="43"/>
        <v>0.65216652506372141</v>
      </c>
      <c r="O519" s="26">
        <f>VLOOKUP(J519,клиенты!$A$1:$H$435,8,FALSE)</f>
        <v>44733</v>
      </c>
      <c r="P519">
        <f t="shared" si="44"/>
        <v>438</v>
      </c>
      <c r="Q519" t="str">
        <f>VLOOKUP(J519,клиенты!$A$1:$D$435,4,FALSE)</f>
        <v>Узбекистан</v>
      </c>
    </row>
    <row r="520" spans="1:17" x14ac:dyDescent="0.3">
      <c r="A520">
        <v>519</v>
      </c>
      <c r="B520" s="20">
        <v>213</v>
      </c>
      <c r="C520" s="20" t="str">
        <f>VLOOKUP(B520,товар!$A$2:$C$433,2,FALSE)</f>
        <v>Сахар</v>
      </c>
      <c r="D520" s="20" t="str">
        <f>VLOOKUP(B520,товар!$A$2:$C$433,3,FALSE)</f>
        <v>Продимекс</v>
      </c>
      <c r="E520">
        <v>432</v>
      </c>
      <c r="F520">
        <v>3</v>
      </c>
      <c r="G520">
        <v>1296</v>
      </c>
      <c r="H520" s="26">
        <v>45196</v>
      </c>
      <c r="I520" t="s">
        <v>21</v>
      </c>
      <c r="J520" s="20">
        <v>254</v>
      </c>
      <c r="K520" s="20">
        <f t="shared" si="40"/>
        <v>252.76271186440678</v>
      </c>
      <c r="L520" s="21">
        <f t="shared" si="41"/>
        <v>0.70911285455642736</v>
      </c>
      <c r="M520" s="20">
        <f t="shared" si="42"/>
        <v>240.5</v>
      </c>
      <c r="N520" s="21">
        <f t="shared" si="43"/>
        <v>0.79625779625779636</v>
      </c>
      <c r="O520" s="26">
        <f>VLOOKUP(J520,клиенты!$A$1:$H$435,8,FALSE)</f>
        <v>44862</v>
      </c>
      <c r="P520">
        <f t="shared" si="44"/>
        <v>334</v>
      </c>
      <c r="Q520" t="str">
        <f>VLOOKUP(J520,клиенты!$A$1:$D$435,4,FALSE)</f>
        <v>Беларусь</v>
      </c>
    </row>
    <row r="521" spans="1:17" x14ac:dyDescent="0.3">
      <c r="A521">
        <v>520</v>
      </c>
      <c r="B521" s="20">
        <v>484</v>
      </c>
      <c r="C521" s="20" t="str">
        <f>VLOOKUP(B521,товар!$A$2:$C$433,2,FALSE)</f>
        <v>Печенье</v>
      </c>
      <c r="D521" s="20" t="str">
        <f>VLOOKUP(B521,товар!$A$2:$C$433,3,FALSE)</f>
        <v>КДВ</v>
      </c>
      <c r="E521">
        <v>238</v>
      </c>
      <c r="F521">
        <v>2</v>
      </c>
      <c r="G521">
        <v>476</v>
      </c>
      <c r="H521" s="26">
        <v>45364</v>
      </c>
      <c r="I521" t="s">
        <v>14</v>
      </c>
      <c r="J521" s="20">
        <v>252</v>
      </c>
      <c r="K521" s="20">
        <f t="shared" si="40"/>
        <v>283.468085106383</v>
      </c>
      <c r="L521" s="21">
        <f t="shared" si="41"/>
        <v>-0.16039930946483527</v>
      </c>
      <c r="M521" s="20">
        <f t="shared" si="42"/>
        <v>323.07692307692309</v>
      </c>
      <c r="N521" s="21">
        <f t="shared" si="43"/>
        <v>-0.26333333333333342</v>
      </c>
      <c r="O521" s="26">
        <f>VLOOKUP(J521,клиенты!$A$1:$H$435,8,FALSE)</f>
        <v>44643</v>
      </c>
      <c r="P521">
        <f t="shared" si="44"/>
        <v>721</v>
      </c>
      <c r="Q521" t="str">
        <f>VLOOKUP(J521,клиенты!$A$1:$D$435,4,FALSE)</f>
        <v>Россия</v>
      </c>
    </row>
    <row r="522" spans="1:17" x14ac:dyDescent="0.3">
      <c r="A522">
        <v>521</v>
      </c>
      <c r="B522" s="20">
        <v>479</v>
      </c>
      <c r="C522" s="20" t="str">
        <f>VLOOKUP(B522,товар!$A$2:$C$433,2,FALSE)</f>
        <v>Овощи</v>
      </c>
      <c r="D522" s="20" t="str">
        <f>VLOOKUP(B522,товар!$A$2:$C$433,3,FALSE)</f>
        <v>Гавриш</v>
      </c>
      <c r="E522">
        <v>131</v>
      </c>
      <c r="F522">
        <v>5</v>
      </c>
      <c r="G522">
        <v>655</v>
      </c>
      <c r="H522" s="26">
        <v>44965</v>
      </c>
      <c r="I522" t="s">
        <v>12</v>
      </c>
      <c r="J522" s="20">
        <v>164</v>
      </c>
      <c r="K522" s="20">
        <f t="shared" si="40"/>
        <v>250.48780487804879</v>
      </c>
      <c r="L522" s="21">
        <f t="shared" si="41"/>
        <v>-0.47702044790652387</v>
      </c>
      <c r="M522" s="20">
        <f t="shared" si="42"/>
        <v>247.66666666666666</v>
      </c>
      <c r="N522" s="21">
        <f t="shared" si="43"/>
        <v>-0.47106325706594887</v>
      </c>
      <c r="O522" s="26">
        <f>VLOOKUP(J522,клиенты!$A$1:$H$435,8,FALSE)</f>
        <v>44678</v>
      </c>
      <c r="P522">
        <f t="shared" si="44"/>
        <v>287</v>
      </c>
      <c r="Q522" t="str">
        <f>VLOOKUP(J522,клиенты!$A$1:$D$435,4,FALSE)</f>
        <v>Россия</v>
      </c>
    </row>
    <row r="523" spans="1:17" x14ac:dyDescent="0.3">
      <c r="A523">
        <v>522</v>
      </c>
      <c r="B523" s="20">
        <v>159</v>
      </c>
      <c r="C523" s="20" t="str">
        <f>VLOOKUP(B523,товар!$A$2:$C$433,2,FALSE)</f>
        <v>Крупа</v>
      </c>
      <c r="D523" s="20" t="str">
        <f>VLOOKUP(B523,товар!$A$2:$C$433,3,FALSE)</f>
        <v>Националь</v>
      </c>
      <c r="E523">
        <v>225</v>
      </c>
      <c r="F523">
        <v>1</v>
      </c>
      <c r="G523">
        <v>225</v>
      </c>
      <c r="H523" s="26">
        <v>45016</v>
      </c>
      <c r="I523" t="s">
        <v>21</v>
      </c>
      <c r="J523" s="20">
        <v>258</v>
      </c>
      <c r="K523" s="20">
        <f t="shared" si="40"/>
        <v>255.11627906976744</v>
      </c>
      <c r="L523" s="21">
        <f t="shared" si="41"/>
        <v>-0.11804922515952598</v>
      </c>
      <c r="M523" s="20">
        <f t="shared" si="42"/>
        <v>274.28571428571428</v>
      </c>
      <c r="N523" s="21">
        <f t="shared" si="43"/>
        <v>-0.1796875</v>
      </c>
      <c r="O523" s="26">
        <f>VLOOKUP(J523,клиенты!$A$1:$H$435,8,FALSE)</f>
        <v>44717</v>
      </c>
      <c r="P523">
        <f t="shared" si="44"/>
        <v>299</v>
      </c>
      <c r="Q523" t="str">
        <f>VLOOKUP(J523,клиенты!$A$1:$D$435,4,FALSE)</f>
        <v>Украина</v>
      </c>
    </row>
    <row r="524" spans="1:17" x14ac:dyDescent="0.3">
      <c r="A524">
        <v>523</v>
      </c>
      <c r="B524" s="20">
        <v>110</v>
      </c>
      <c r="C524" s="20" t="str">
        <f>VLOOKUP(B524,товар!$A$2:$C$433,2,FALSE)</f>
        <v>Макароны</v>
      </c>
      <c r="D524" s="20" t="str">
        <f>VLOOKUP(B524,товар!$A$2:$C$433,3,FALSE)</f>
        <v>Паста Зара</v>
      </c>
      <c r="E524">
        <v>279</v>
      </c>
      <c r="F524">
        <v>1</v>
      </c>
      <c r="G524">
        <v>279</v>
      </c>
      <c r="H524" s="26">
        <v>45311</v>
      </c>
      <c r="I524" t="s">
        <v>18</v>
      </c>
      <c r="J524" s="20">
        <v>290</v>
      </c>
      <c r="K524" s="20">
        <f t="shared" si="40"/>
        <v>265.47674418604652</v>
      </c>
      <c r="L524" s="21">
        <f t="shared" si="41"/>
        <v>5.0939512066926484E-2</v>
      </c>
      <c r="M524" s="20">
        <f t="shared" si="42"/>
        <v>276.67567567567568</v>
      </c>
      <c r="N524" s="21">
        <f t="shared" si="43"/>
        <v>8.4008987007913039E-3</v>
      </c>
      <c r="O524" s="26">
        <f>VLOOKUP(J524,клиенты!$A$1:$H$435,8,FALSE)</f>
        <v>44777</v>
      </c>
      <c r="P524">
        <f t="shared" si="44"/>
        <v>534</v>
      </c>
      <c r="Q524" t="str">
        <f>VLOOKUP(J524,клиенты!$A$1:$D$435,4,FALSE)</f>
        <v>Россия</v>
      </c>
    </row>
    <row r="525" spans="1:17" x14ac:dyDescent="0.3">
      <c r="A525">
        <v>524</v>
      </c>
      <c r="B525" s="20">
        <v>224</v>
      </c>
      <c r="C525" s="20" t="str">
        <f>VLOOKUP(B525,товар!$A$2:$C$433,2,FALSE)</f>
        <v>Чипсы</v>
      </c>
      <c r="D525" s="20" t="str">
        <f>VLOOKUP(B525,товар!$A$2:$C$433,3,FALSE)</f>
        <v>Pringles</v>
      </c>
      <c r="E525">
        <v>161</v>
      </c>
      <c r="F525">
        <v>2</v>
      </c>
      <c r="G525">
        <v>322</v>
      </c>
      <c r="H525" s="26">
        <v>45177</v>
      </c>
      <c r="I525" t="s">
        <v>18</v>
      </c>
      <c r="J525" s="20">
        <v>336</v>
      </c>
      <c r="K525" s="20">
        <f t="shared" si="40"/>
        <v>273.72549019607845</v>
      </c>
      <c r="L525" s="21">
        <f t="shared" si="41"/>
        <v>-0.41181948424068771</v>
      </c>
      <c r="M525" s="20">
        <f t="shared" si="42"/>
        <v>280.23809523809524</v>
      </c>
      <c r="N525" s="21">
        <f t="shared" si="43"/>
        <v>-0.4254885301614274</v>
      </c>
      <c r="O525" s="26">
        <f>VLOOKUP(J525,клиенты!$A$1:$H$435,8,FALSE)</f>
        <v>44856</v>
      </c>
      <c r="P525">
        <f t="shared" si="44"/>
        <v>321</v>
      </c>
      <c r="Q525" t="str">
        <f>VLOOKUP(J525,клиенты!$A$1:$D$435,4,FALSE)</f>
        <v>Узбекистан</v>
      </c>
    </row>
    <row r="526" spans="1:17" x14ac:dyDescent="0.3">
      <c r="A526">
        <v>525</v>
      </c>
      <c r="B526" s="20">
        <v>126</v>
      </c>
      <c r="C526" s="20" t="str">
        <f>VLOOKUP(B526,товар!$A$2:$C$433,2,FALSE)</f>
        <v>Сахар</v>
      </c>
      <c r="D526" s="20" t="str">
        <f>VLOOKUP(B526,товар!$A$2:$C$433,3,FALSE)</f>
        <v>Русский сахар</v>
      </c>
      <c r="E526">
        <v>267</v>
      </c>
      <c r="F526">
        <v>1</v>
      </c>
      <c r="G526">
        <v>267</v>
      </c>
      <c r="H526" s="26">
        <v>44989</v>
      </c>
      <c r="I526" t="s">
        <v>24</v>
      </c>
      <c r="J526" s="20">
        <v>437</v>
      </c>
      <c r="K526" s="20">
        <f t="shared" si="40"/>
        <v>252.76271186440678</v>
      </c>
      <c r="L526" s="21">
        <f t="shared" si="41"/>
        <v>5.6326694830014068E-2</v>
      </c>
      <c r="M526" s="20">
        <f t="shared" si="42"/>
        <v>293.41176470588238</v>
      </c>
      <c r="N526" s="21">
        <f t="shared" si="43"/>
        <v>-9.0016038492381822E-2</v>
      </c>
      <c r="O526" s="26">
        <f>VLOOKUP(J526,клиенты!$A$1:$H$435,8,FALSE)</f>
        <v>44576</v>
      </c>
      <c r="P526">
        <f t="shared" si="44"/>
        <v>413</v>
      </c>
      <c r="Q526" t="str">
        <f>VLOOKUP(J526,клиенты!$A$1:$D$435,4,FALSE)</f>
        <v>Узбекистан</v>
      </c>
    </row>
    <row r="527" spans="1:17" x14ac:dyDescent="0.3">
      <c r="A527">
        <v>526</v>
      </c>
      <c r="B527" s="20">
        <v>344</v>
      </c>
      <c r="C527" s="20" t="str">
        <f>VLOOKUP(B527,товар!$A$2:$C$433,2,FALSE)</f>
        <v>Сок</v>
      </c>
      <c r="D527" s="20" t="str">
        <f>VLOOKUP(B527,товар!$A$2:$C$433,3,FALSE)</f>
        <v>Сады Придонья</v>
      </c>
      <c r="E527">
        <v>110</v>
      </c>
      <c r="F527">
        <v>4</v>
      </c>
      <c r="G527">
        <v>440</v>
      </c>
      <c r="H527" s="26">
        <v>45284</v>
      </c>
      <c r="I527" t="s">
        <v>25</v>
      </c>
      <c r="J527" s="20">
        <v>294</v>
      </c>
      <c r="K527" s="20">
        <f t="shared" si="40"/>
        <v>268.60344827586209</v>
      </c>
      <c r="L527" s="21">
        <f t="shared" si="41"/>
        <v>-0.59047435650555236</v>
      </c>
      <c r="M527" s="20">
        <f t="shared" si="42"/>
        <v>254.18181818181819</v>
      </c>
      <c r="N527" s="21">
        <f t="shared" si="43"/>
        <v>-0.56723891273247495</v>
      </c>
      <c r="O527" s="26">
        <f>VLOOKUP(J527,клиенты!$A$1:$H$435,8,FALSE)</f>
        <v>44879</v>
      </c>
      <c r="P527">
        <f t="shared" si="44"/>
        <v>405</v>
      </c>
      <c r="Q527" t="str">
        <f>VLOOKUP(J527,клиенты!$A$1:$D$435,4,FALSE)</f>
        <v>Украина</v>
      </c>
    </row>
    <row r="528" spans="1:17" x14ac:dyDescent="0.3">
      <c r="A528">
        <v>527</v>
      </c>
      <c r="B528" s="20">
        <v>447</v>
      </c>
      <c r="C528" s="20" t="str">
        <f>VLOOKUP(B528,товар!$A$2:$C$433,2,FALSE)</f>
        <v>Йогурт</v>
      </c>
      <c r="D528" s="20" t="str">
        <f>VLOOKUP(B528,товар!$A$2:$C$433,3,FALSE)</f>
        <v>Эрманн</v>
      </c>
      <c r="E528">
        <v>316</v>
      </c>
      <c r="F528">
        <v>1</v>
      </c>
      <c r="G528">
        <v>316</v>
      </c>
      <c r="H528" s="26">
        <v>45121</v>
      </c>
      <c r="I528" t="s">
        <v>17</v>
      </c>
      <c r="J528" s="20">
        <v>297</v>
      </c>
      <c r="K528" s="20">
        <f t="shared" si="40"/>
        <v>263.25423728813558</v>
      </c>
      <c r="L528" s="21">
        <f t="shared" si="41"/>
        <v>0.20036054596961117</v>
      </c>
      <c r="M528" s="20">
        <f t="shared" si="42"/>
        <v>248.5</v>
      </c>
      <c r="N528" s="21">
        <f t="shared" si="43"/>
        <v>0.27162977867203209</v>
      </c>
      <c r="O528" s="26">
        <f>VLOOKUP(J528,клиенты!$A$1:$H$435,8,FALSE)</f>
        <v>44666</v>
      </c>
      <c r="P528">
        <f t="shared" si="44"/>
        <v>455</v>
      </c>
      <c r="Q528" t="str">
        <f>VLOOKUP(J528,клиенты!$A$1:$D$435,4,FALSE)</f>
        <v>Украина</v>
      </c>
    </row>
    <row r="529" spans="1:17" x14ac:dyDescent="0.3">
      <c r="A529">
        <v>528</v>
      </c>
      <c r="B529" s="20">
        <v>450</v>
      </c>
      <c r="C529" s="20" t="str">
        <f>VLOOKUP(B529,товар!$A$2:$C$433,2,FALSE)</f>
        <v>Хлеб</v>
      </c>
      <c r="D529" s="20" t="str">
        <f>VLOOKUP(B529,товар!$A$2:$C$433,3,FALSE)</f>
        <v>Хлебный Дом</v>
      </c>
      <c r="E529">
        <v>228</v>
      </c>
      <c r="F529">
        <v>4</v>
      </c>
      <c r="G529">
        <v>912</v>
      </c>
      <c r="H529" s="26">
        <v>45193</v>
      </c>
      <c r="I529" t="s">
        <v>15</v>
      </c>
      <c r="J529" s="20">
        <v>27</v>
      </c>
      <c r="K529" s="20">
        <f t="shared" si="40"/>
        <v>300.31818181818181</v>
      </c>
      <c r="L529" s="21">
        <f t="shared" si="41"/>
        <v>-0.24080520659906157</v>
      </c>
      <c r="M529" s="20">
        <f t="shared" si="42"/>
        <v>281.73333333333335</v>
      </c>
      <c r="N529" s="21">
        <f t="shared" si="43"/>
        <v>-0.19072408897302418</v>
      </c>
      <c r="O529" s="26">
        <f>VLOOKUP(J529,клиенты!$A$1:$H$435,8,FALSE)</f>
        <v>44586</v>
      </c>
      <c r="P529">
        <f t="shared" si="44"/>
        <v>607</v>
      </c>
      <c r="Q529" t="str">
        <f>VLOOKUP(J529,клиенты!$A$1:$D$435,4,FALSE)</f>
        <v>Украина</v>
      </c>
    </row>
    <row r="530" spans="1:17" x14ac:dyDescent="0.3">
      <c r="A530">
        <v>529</v>
      </c>
      <c r="B530" s="20">
        <v>60</v>
      </c>
      <c r="C530" s="20" t="str">
        <f>VLOOKUP(B530,товар!$A$2:$C$433,2,FALSE)</f>
        <v>Кофе</v>
      </c>
      <c r="D530" s="20" t="str">
        <f>VLOOKUP(B530,товар!$A$2:$C$433,3,FALSE)</f>
        <v>Jacobs</v>
      </c>
      <c r="E530">
        <v>100</v>
      </c>
      <c r="F530">
        <v>1</v>
      </c>
      <c r="G530">
        <v>100</v>
      </c>
      <c r="H530" s="26">
        <v>45397</v>
      </c>
      <c r="I530" t="s">
        <v>27</v>
      </c>
      <c r="J530" s="20">
        <v>102</v>
      </c>
      <c r="K530" s="20">
        <f t="shared" si="40"/>
        <v>249.02380952380952</v>
      </c>
      <c r="L530" s="21">
        <f t="shared" si="41"/>
        <v>-0.59843197246390667</v>
      </c>
      <c r="M530" s="20">
        <f t="shared" si="42"/>
        <v>276.21052631578948</v>
      </c>
      <c r="N530" s="21">
        <f t="shared" si="43"/>
        <v>-0.63795731707317072</v>
      </c>
      <c r="O530" s="26">
        <f>VLOOKUP(J530,клиенты!$A$1:$H$435,8,FALSE)</f>
        <v>44723</v>
      </c>
      <c r="P530">
        <f t="shared" si="44"/>
        <v>674</v>
      </c>
      <c r="Q530" t="str">
        <f>VLOOKUP(J530,клиенты!$A$1:$D$435,4,FALSE)</f>
        <v>Узбекистан</v>
      </c>
    </row>
    <row r="531" spans="1:17" x14ac:dyDescent="0.3">
      <c r="A531">
        <v>530</v>
      </c>
      <c r="B531" s="20">
        <v>42</v>
      </c>
      <c r="C531" s="20" t="str">
        <f>VLOOKUP(B531,товар!$A$2:$C$433,2,FALSE)</f>
        <v>Рис</v>
      </c>
      <c r="D531" s="20" t="str">
        <f>VLOOKUP(B531,товар!$A$2:$C$433,3,FALSE)</f>
        <v>Мистраль</v>
      </c>
      <c r="E531">
        <v>332</v>
      </c>
      <c r="F531">
        <v>2</v>
      </c>
      <c r="G531">
        <v>664</v>
      </c>
      <c r="H531" s="26">
        <v>45301</v>
      </c>
      <c r="I531" t="s">
        <v>8</v>
      </c>
      <c r="J531" s="20">
        <v>323</v>
      </c>
      <c r="K531" s="20">
        <f t="shared" si="40"/>
        <v>258.375</v>
      </c>
      <c r="L531" s="21">
        <f t="shared" si="41"/>
        <v>0.28495403967102084</v>
      </c>
      <c r="M531" s="20">
        <f t="shared" si="42"/>
        <v>181.57142857142858</v>
      </c>
      <c r="N531" s="21">
        <f t="shared" si="43"/>
        <v>0.82848151062155773</v>
      </c>
      <c r="O531" s="26">
        <f>VLOOKUP(J531,клиенты!$A$1:$H$435,8,FALSE)</f>
        <v>44821</v>
      </c>
      <c r="P531">
        <f t="shared" si="44"/>
        <v>480</v>
      </c>
      <c r="Q531" t="str">
        <f>VLOOKUP(J531,клиенты!$A$1:$D$435,4,FALSE)</f>
        <v>Таджикистан</v>
      </c>
    </row>
    <row r="532" spans="1:17" x14ac:dyDescent="0.3">
      <c r="A532">
        <v>531</v>
      </c>
      <c r="B532" s="20">
        <v>267</v>
      </c>
      <c r="C532" s="20" t="str">
        <f>VLOOKUP(B532,товар!$A$2:$C$433,2,FALSE)</f>
        <v>Овощи</v>
      </c>
      <c r="D532" s="20" t="str">
        <f>VLOOKUP(B532,товар!$A$2:$C$433,3,FALSE)</f>
        <v>Семко</v>
      </c>
      <c r="E532">
        <v>65</v>
      </c>
      <c r="F532">
        <v>2</v>
      </c>
      <c r="G532">
        <v>130</v>
      </c>
      <c r="H532" s="26">
        <v>45142</v>
      </c>
      <c r="I532" t="s">
        <v>25</v>
      </c>
      <c r="J532" s="20">
        <v>53</v>
      </c>
      <c r="K532" s="20">
        <f t="shared" si="40"/>
        <v>250.48780487804879</v>
      </c>
      <c r="L532" s="21">
        <f t="shared" si="41"/>
        <v>-0.740506329113924</v>
      </c>
      <c r="M532" s="20">
        <f t="shared" si="42"/>
        <v>208</v>
      </c>
      <c r="N532" s="21">
        <f t="shared" si="43"/>
        <v>-0.6875</v>
      </c>
      <c r="O532" s="26">
        <f>VLOOKUP(J532,клиенты!$A$1:$H$435,8,FALSE)</f>
        <v>44593</v>
      </c>
      <c r="P532">
        <f t="shared" si="44"/>
        <v>549</v>
      </c>
      <c r="Q532" t="str">
        <f>VLOOKUP(J532,клиенты!$A$1:$D$435,4,FALSE)</f>
        <v>не определено</v>
      </c>
    </row>
    <row r="533" spans="1:17" x14ac:dyDescent="0.3">
      <c r="A533">
        <v>532</v>
      </c>
      <c r="B533" s="20">
        <v>161</v>
      </c>
      <c r="C533" s="20" t="str">
        <f>VLOOKUP(B533,товар!$A$2:$C$433,2,FALSE)</f>
        <v>Молоко</v>
      </c>
      <c r="D533" s="20" t="str">
        <f>VLOOKUP(B533,товар!$A$2:$C$433,3,FALSE)</f>
        <v>Простоквашино</v>
      </c>
      <c r="E533">
        <v>489</v>
      </c>
      <c r="F533">
        <v>5</v>
      </c>
      <c r="G533">
        <v>2445</v>
      </c>
      <c r="H533" s="26">
        <v>45117</v>
      </c>
      <c r="I533" t="s">
        <v>13</v>
      </c>
      <c r="J533" s="20">
        <v>143</v>
      </c>
      <c r="K533" s="20">
        <f t="shared" si="40"/>
        <v>294.95238095238096</v>
      </c>
      <c r="L533" s="21">
        <f t="shared" si="41"/>
        <v>0.65789473684210531</v>
      </c>
      <c r="M533" s="20">
        <f t="shared" si="42"/>
        <v>318.81818181818181</v>
      </c>
      <c r="N533" s="21">
        <f t="shared" si="43"/>
        <v>0.53378956372968345</v>
      </c>
      <c r="O533" s="26">
        <f>VLOOKUP(J533,клиенты!$A$1:$H$435,8,FALSE)</f>
        <v>44601</v>
      </c>
      <c r="P533">
        <f t="shared" si="44"/>
        <v>516</v>
      </c>
      <c r="Q533" t="str">
        <f>VLOOKUP(J533,клиенты!$A$1:$D$435,4,FALSE)</f>
        <v>Казахстан</v>
      </c>
    </row>
    <row r="534" spans="1:17" x14ac:dyDescent="0.3">
      <c r="A534">
        <v>533</v>
      </c>
      <c r="B534" s="20">
        <v>83</v>
      </c>
      <c r="C534" s="20" t="str">
        <f>VLOOKUP(B534,товар!$A$2:$C$433,2,FALSE)</f>
        <v>Сок</v>
      </c>
      <c r="D534" s="20" t="str">
        <f>VLOOKUP(B534,товар!$A$2:$C$433,3,FALSE)</f>
        <v>Сады Придонья</v>
      </c>
      <c r="E534">
        <v>315</v>
      </c>
      <c r="F534">
        <v>2</v>
      </c>
      <c r="G534">
        <v>630</v>
      </c>
      <c r="H534" s="26">
        <v>45369</v>
      </c>
      <c r="I534" t="s">
        <v>16</v>
      </c>
      <c r="J534" s="20">
        <v>135</v>
      </c>
      <c r="K534" s="20">
        <f t="shared" si="40"/>
        <v>268.60344827586209</v>
      </c>
      <c r="L534" s="21">
        <f t="shared" si="41"/>
        <v>0.17273252455228172</v>
      </c>
      <c r="M534" s="20">
        <f t="shared" si="42"/>
        <v>254.18181818181819</v>
      </c>
      <c r="N534" s="21">
        <f t="shared" si="43"/>
        <v>0.23927038626609431</v>
      </c>
      <c r="O534" s="26">
        <f>VLOOKUP(J534,клиенты!$A$1:$H$435,8,FALSE)</f>
        <v>44602</v>
      </c>
      <c r="P534">
        <f t="shared" si="44"/>
        <v>767</v>
      </c>
      <c r="Q534" t="str">
        <f>VLOOKUP(J534,клиенты!$A$1:$D$435,4,FALSE)</f>
        <v>Россия</v>
      </c>
    </row>
    <row r="535" spans="1:17" x14ac:dyDescent="0.3">
      <c r="A535">
        <v>534</v>
      </c>
      <c r="B535" s="20">
        <v>315</v>
      </c>
      <c r="C535" s="20" t="str">
        <f>VLOOKUP(B535,товар!$A$2:$C$433,2,FALSE)</f>
        <v>Йогурт</v>
      </c>
      <c r="D535" s="20" t="str">
        <f>VLOOKUP(B535,товар!$A$2:$C$433,3,FALSE)</f>
        <v>Чудо</v>
      </c>
      <c r="E535">
        <v>348</v>
      </c>
      <c r="F535">
        <v>2</v>
      </c>
      <c r="G535">
        <v>696</v>
      </c>
      <c r="H535" s="26">
        <v>45002</v>
      </c>
      <c r="I535" t="s">
        <v>12</v>
      </c>
      <c r="J535" s="20">
        <v>402</v>
      </c>
      <c r="K535" s="20">
        <f t="shared" si="40"/>
        <v>263.25423728813558</v>
      </c>
      <c r="L535" s="21">
        <f t="shared" si="41"/>
        <v>0.32191604429564769</v>
      </c>
      <c r="M535" s="20">
        <f t="shared" si="42"/>
        <v>287.10000000000002</v>
      </c>
      <c r="N535" s="21">
        <f t="shared" si="43"/>
        <v>0.21212121212121193</v>
      </c>
      <c r="O535" s="26">
        <f>VLOOKUP(J535,клиенты!$A$1:$H$435,8,FALSE)</f>
        <v>44742</v>
      </c>
      <c r="P535">
        <f t="shared" si="44"/>
        <v>260</v>
      </c>
      <c r="Q535" t="str">
        <f>VLOOKUP(J535,клиенты!$A$1:$D$435,4,FALSE)</f>
        <v>Узбекистан</v>
      </c>
    </row>
    <row r="536" spans="1:17" x14ac:dyDescent="0.3">
      <c r="A536">
        <v>535</v>
      </c>
      <c r="B536" s="20">
        <v>121</v>
      </c>
      <c r="C536" s="20" t="str">
        <f>VLOOKUP(B536,товар!$A$2:$C$433,2,FALSE)</f>
        <v>Чипсы</v>
      </c>
      <c r="D536" s="20" t="str">
        <f>VLOOKUP(B536,товар!$A$2:$C$433,3,FALSE)</f>
        <v>Pringles</v>
      </c>
      <c r="E536">
        <v>77</v>
      </c>
      <c r="F536">
        <v>1</v>
      </c>
      <c r="G536">
        <v>77</v>
      </c>
      <c r="H536" s="26">
        <v>45047</v>
      </c>
      <c r="I536" t="s">
        <v>11</v>
      </c>
      <c r="J536" s="20">
        <v>279</v>
      </c>
      <c r="K536" s="20">
        <f t="shared" si="40"/>
        <v>273.72549019607845</v>
      </c>
      <c r="L536" s="21">
        <f t="shared" si="41"/>
        <v>-0.71869627507163325</v>
      </c>
      <c r="M536" s="20">
        <f t="shared" si="42"/>
        <v>280.23809523809524</v>
      </c>
      <c r="N536" s="21">
        <f t="shared" si="43"/>
        <v>-0.72523364485981312</v>
      </c>
      <c r="O536" s="26">
        <f>VLOOKUP(J536,клиенты!$A$1:$H$435,8,FALSE)</f>
        <v>44786</v>
      </c>
      <c r="P536">
        <f t="shared" si="44"/>
        <v>261</v>
      </c>
      <c r="Q536" t="str">
        <f>VLOOKUP(J536,клиенты!$A$1:$D$435,4,FALSE)</f>
        <v>Узбекистан</v>
      </c>
    </row>
    <row r="537" spans="1:17" x14ac:dyDescent="0.3">
      <c r="A537">
        <v>536</v>
      </c>
      <c r="B537" s="20">
        <v>371</v>
      </c>
      <c r="C537" s="20" t="str">
        <f>VLOOKUP(B537,товар!$A$2:$C$433,2,FALSE)</f>
        <v>Сахар</v>
      </c>
      <c r="D537" s="20" t="str">
        <f>VLOOKUP(B537,товар!$A$2:$C$433,3,FALSE)</f>
        <v>Русский сахар</v>
      </c>
      <c r="E537">
        <v>62</v>
      </c>
      <c r="F537">
        <v>5</v>
      </c>
      <c r="G537">
        <v>310</v>
      </c>
      <c r="H537" s="26">
        <v>45330</v>
      </c>
      <c r="I537" t="s">
        <v>10</v>
      </c>
      <c r="J537" s="20">
        <v>385</v>
      </c>
      <c r="K537" s="20">
        <f t="shared" si="40"/>
        <v>252.76271186440678</v>
      </c>
      <c r="L537" s="21">
        <f t="shared" si="41"/>
        <v>-0.75471065513310531</v>
      </c>
      <c r="M537" s="20">
        <f t="shared" si="42"/>
        <v>293.41176470588238</v>
      </c>
      <c r="N537" s="21">
        <f t="shared" si="43"/>
        <v>-0.78869286287089013</v>
      </c>
      <c r="O537" s="26">
        <f>VLOOKUP(J537,клиенты!$A$1:$H$435,8,FALSE)</f>
        <v>44753</v>
      </c>
      <c r="P537">
        <f t="shared" si="44"/>
        <v>577</v>
      </c>
      <c r="Q537" t="str">
        <f>VLOOKUP(J537,клиенты!$A$1:$D$435,4,FALSE)</f>
        <v>Украина</v>
      </c>
    </row>
    <row r="538" spans="1:17" x14ac:dyDescent="0.3">
      <c r="A538">
        <v>537</v>
      </c>
      <c r="B538" s="20">
        <v>169</v>
      </c>
      <c r="C538" s="20" t="str">
        <f>VLOOKUP(B538,товар!$A$2:$C$433,2,FALSE)</f>
        <v>Фрукты</v>
      </c>
      <c r="D538" s="20" t="str">
        <f>VLOOKUP(B538,товар!$A$2:$C$433,3,FALSE)</f>
        <v>Фруктовый Рай</v>
      </c>
      <c r="E538">
        <v>429</v>
      </c>
      <c r="F538">
        <v>2</v>
      </c>
      <c r="G538">
        <v>858</v>
      </c>
      <c r="H538" s="26">
        <v>45289</v>
      </c>
      <c r="I538" t="s">
        <v>26</v>
      </c>
      <c r="J538" s="20">
        <v>326</v>
      </c>
      <c r="K538" s="20">
        <f t="shared" si="40"/>
        <v>274.16279069767444</v>
      </c>
      <c r="L538" s="21">
        <f t="shared" si="41"/>
        <v>0.56476376282975638</v>
      </c>
      <c r="M538" s="20">
        <f t="shared" si="42"/>
        <v>258.30769230769232</v>
      </c>
      <c r="N538" s="21">
        <f t="shared" si="43"/>
        <v>0.66081000595592609</v>
      </c>
      <c r="O538" s="26">
        <f>VLOOKUP(J538,клиенты!$A$1:$H$435,8,FALSE)</f>
        <v>44655</v>
      </c>
      <c r="P538">
        <f t="shared" si="44"/>
        <v>634</v>
      </c>
      <c r="Q538" t="str">
        <f>VLOOKUP(J538,клиенты!$A$1:$D$435,4,FALSE)</f>
        <v>Россия</v>
      </c>
    </row>
    <row r="539" spans="1:17" x14ac:dyDescent="0.3">
      <c r="A539">
        <v>538</v>
      </c>
      <c r="B539" s="20">
        <v>433</v>
      </c>
      <c r="C539" s="20" t="str">
        <f>VLOOKUP(B539,товар!$A$2:$C$433,2,FALSE)</f>
        <v>Рыба</v>
      </c>
      <c r="D539" s="20" t="str">
        <f>VLOOKUP(B539,товар!$A$2:$C$433,3,FALSE)</f>
        <v>Меридиан</v>
      </c>
      <c r="E539">
        <v>115</v>
      </c>
      <c r="F539">
        <v>4</v>
      </c>
      <c r="G539">
        <v>460</v>
      </c>
      <c r="H539" s="26">
        <v>45203</v>
      </c>
      <c r="I539" t="s">
        <v>25</v>
      </c>
      <c r="J539" s="20">
        <v>138</v>
      </c>
      <c r="K539" s="20">
        <f t="shared" si="40"/>
        <v>258.5128205128205</v>
      </c>
      <c r="L539" s="21">
        <f t="shared" si="41"/>
        <v>-0.55514778813727439</v>
      </c>
      <c r="M539" s="20">
        <f t="shared" si="42"/>
        <v>260.64705882352939</v>
      </c>
      <c r="N539" s="21">
        <f t="shared" si="43"/>
        <v>-0.55879034078086209</v>
      </c>
      <c r="O539" s="26">
        <f>VLOOKUP(J539,клиенты!$A$1:$H$435,8,FALSE)</f>
        <v>44723</v>
      </c>
      <c r="P539">
        <f t="shared" si="44"/>
        <v>480</v>
      </c>
      <c r="Q539" t="str">
        <f>VLOOKUP(J539,клиенты!$A$1:$D$435,4,FALSE)</f>
        <v>Украина</v>
      </c>
    </row>
    <row r="540" spans="1:17" x14ac:dyDescent="0.3">
      <c r="A540">
        <v>539</v>
      </c>
      <c r="B540" s="20">
        <v>43</v>
      </c>
      <c r="C540" s="20" t="str">
        <f>VLOOKUP(B540,товар!$A$2:$C$433,2,FALSE)</f>
        <v>Печенье</v>
      </c>
      <c r="D540" s="20" t="str">
        <f>VLOOKUP(B540,товар!$A$2:$C$433,3,FALSE)</f>
        <v>КДВ</v>
      </c>
      <c r="E540">
        <v>158</v>
      </c>
      <c r="F540">
        <v>5</v>
      </c>
      <c r="G540">
        <v>790</v>
      </c>
      <c r="H540" s="26">
        <v>45397</v>
      </c>
      <c r="I540" t="s">
        <v>16</v>
      </c>
      <c r="J540" s="20">
        <v>271</v>
      </c>
      <c r="K540" s="20">
        <f t="shared" si="40"/>
        <v>283.468085106383</v>
      </c>
      <c r="L540" s="21">
        <f t="shared" si="41"/>
        <v>-0.44261802897245373</v>
      </c>
      <c r="M540" s="20">
        <f t="shared" si="42"/>
        <v>323.07692307692309</v>
      </c>
      <c r="N540" s="21">
        <f t="shared" si="43"/>
        <v>-0.51095238095238105</v>
      </c>
      <c r="O540" s="26">
        <f>VLOOKUP(J540,клиенты!$A$1:$H$435,8,FALSE)</f>
        <v>44892</v>
      </c>
      <c r="P540">
        <f t="shared" si="44"/>
        <v>505</v>
      </c>
      <c r="Q540" t="str">
        <f>VLOOKUP(J540,клиенты!$A$1:$D$435,4,FALSE)</f>
        <v>Беларусь</v>
      </c>
    </row>
    <row r="541" spans="1:17" x14ac:dyDescent="0.3">
      <c r="A541">
        <v>540</v>
      </c>
      <c r="B541" s="20">
        <v>453</v>
      </c>
      <c r="C541" s="20" t="str">
        <f>VLOOKUP(B541,товар!$A$2:$C$433,2,FALSE)</f>
        <v>Макароны</v>
      </c>
      <c r="D541" s="20" t="str">
        <f>VLOOKUP(B541,товар!$A$2:$C$433,3,FALSE)</f>
        <v>Макфа</v>
      </c>
      <c r="E541">
        <v>318</v>
      </c>
      <c r="F541">
        <v>4</v>
      </c>
      <c r="G541">
        <v>1272</v>
      </c>
      <c r="H541" s="26">
        <v>45355</v>
      </c>
      <c r="I541" t="s">
        <v>16</v>
      </c>
      <c r="J541" s="20">
        <v>408</v>
      </c>
      <c r="K541" s="20">
        <f t="shared" si="40"/>
        <v>265.47674418604652</v>
      </c>
      <c r="L541" s="21">
        <f t="shared" si="41"/>
        <v>0.19784503525907748</v>
      </c>
      <c r="M541" s="20">
        <f t="shared" si="42"/>
        <v>329.27272727272725</v>
      </c>
      <c r="N541" s="21">
        <f t="shared" si="43"/>
        <v>-3.4235229155162861E-2</v>
      </c>
      <c r="O541" s="26">
        <f>VLOOKUP(J541,клиенты!$A$1:$H$435,8,FALSE)</f>
        <v>44857</v>
      </c>
      <c r="P541">
        <f t="shared" si="44"/>
        <v>498</v>
      </c>
      <c r="Q541" t="str">
        <f>VLOOKUP(J541,клиенты!$A$1:$D$435,4,FALSE)</f>
        <v>Казахстан</v>
      </c>
    </row>
    <row r="542" spans="1:17" x14ac:dyDescent="0.3">
      <c r="A542">
        <v>541</v>
      </c>
      <c r="B542" s="20">
        <v>403</v>
      </c>
      <c r="C542" s="20" t="str">
        <f>VLOOKUP(B542,товар!$A$2:$C$433,2,FALSE)</f>
        <v>Чай</v>
      </c>
      <c r="D542" s="20" t="str">
        <f>VLOOKUP(B542,товар!$A$2:$C$433,3,FALSE)</f>
        <v>Ахмад</v>
      </c>
      <c r="E542">
        <v>184</v>
      </c>
      <c r="F542">
        <v>5</v>
      </c>
      <c r="G542">
        <v>920</v>
      </c>
      <c r="H542" s="26">
        <v>45378</v>
      </c>
      <c r="I542" t="s">
        <v>11</v>
      </c>
      <c r="J542" s="20">
        <v>444</v>
      </c>
      <c r="K542" s="20">
        <f t="shared" si="40"/>
        <v>271.18181818181819</v>
      </c>
      <c r="L542" s="21">
        <f t="shared" si="41"/>
        <v>-0.32148843446195108</v>
      </c>
      <c r="M542" s="20">
        <f t="shared" si="42"/>
        <v>243.3</v>
      </c>
      <c r="N542" s="21">
        <f t="shared" si="43"/>
        <v>-0.24373201808466916</v>
      </c>
      <c r="O542" s="26">
        <f>VLOOKUP(J542,клиенты!$A$1:$H$435,8,FALSE)</f>
        <v>44688</v>
      </c>
      <c r="P542">
        <f t="shared" si="44"/>
        <v>690</v>
      </c>
      <c r="Q542" t="str">
        <f>VLOOKUP(J542,клиенты!$A$1:$D$435,4,FALSE)</f>
        <v>Казахстан</v>
      </c>
    </row>
    <row r="543" spans="1:17" x14ac:dyDescent="0.3">
      <c r="A543">
        <v>542</v>
      </c>
      <c r="B543" s="20">
        <v>248</v>
      </c>
      <c r="C543" s="20" t="str">
        <f>VLOOKUP(B543,товар!$A$2:$C$433,2,FALSE)</f>
        <v>Конфеты</v>
      </c>
      <c r="D543" s="20" t="str">
        <f>VLOOKUP(B543,товар!$A$2:$C$433,3,FALSE)</f>
        <v>Красный Октябрь</v>
      </c>
      <c r="E543">
        <v>497</v>
      </c>
      <c r="F543">
        <v>2</v>
      </c>
      <c r="G543">
        <v>994</v>
      </c>
      <c r="H543" s="26">
        <v>45051</v>
      </c>
      <c r="I543" t="s">
        <v>17</v>
      </c>
      <c r="J543" s="20">
        <v>116</v>
      </c>
      <c r="K543" s="20">
        <f t="shared" si="40"/>
        <v>267.85483870967744</v>
      </c>
      <c r="L543" s="21">
        <f t="shared" si="41"/>
        <v>0.85548262780755091</v>
      </c>
      <c r="M543" s="20">
        <f t="shared" si="42"/>
        <v>273.625</v>
      </c>
      <c r="N543" s="21">
        <f t="shared" si="43"/>
        <v>0.81635449977158525</v>
      </c>
      <c r="O543" s="26">
        <f>VLOOKUP(J543,клиенты!$A$1:$H$435,8,FALSE)</f>
        <v>44643</v>
      </c>
      <c r="P543">
        <f t="shared" si="44"/>
        <v>408</v>
      </c>
      <c r="Q543" t="str">
        <f>VLOOKUP(J543,клиенты!$A$1:$D$435,4,FALSE)</f>
        <v>Казахстан</v>
      </c>
    </row>
    <row r="544" spans="1:17" x14ac:dyDescent="0.3">
      <c r="A544">
        <v>543</v>
      </c>
      <c r="B544" s="20">
        <v>492</v>
      </c>
      <c r="C544" s="20" t="str">
        <f>VLOOKUP(B544,товар!$A$2:$C$433,2,FALSE)</f>
        <v>Рыба</v>
      </c>
      <c r="D544" s="20" t="str">
        <f>VLOOKUP(B544,товар!$A$2:$C$433,3,FALSE)</f>
        <v>Русское море</v>
      </c>
      <c r="E544">
        <v>469</v>
      </c>
      <c r="F544">
        <v>4</v>
      </c>
      <c r="G544">
        <v>1876</v>
      </c>
      <c r="H544" s="26">
        <v>45386</v>
      </c>
      <c r="I544" t="s">
        <v>10</v>
      </c>
      <c r="J544" s="20">
        <v>38</v>
      </c>
      <c r="K544" s="20">
        <f t="shared" si="40"/>
        <v>258.5128205128205</v>
      </c>
      <c r="L544" s="21">
        <f t="shared" si="41"/>
        <v>0.81422336837928988</v>
      </c>
      <c r="M544" s="20">
        <f t="shared" si="42"/>
        <v>292.66666666666669</v>
      </c>
      <c r="N544" s="21">
        <f t="shared" si="43"/>
        <v>0.60250569476081983</v>
      </c>
      <c r="O544" s="26">
        <f>VLOOKUP(J544,клиенты!$A$1:$H$435,8,FALSE)</f>
        <v>44819</v>
      </c>
      <c r="P544">
        <f t="shared" si="44"/>
        <v>567</v>
      </c>
      <c r="Q544" t="str">
        <f>VLOOKUP(J544,клиенты!$A$1:$D$435,4,FALSE)</f>
        <v>Таджикистан</v>
      </c>
    </row>
    <row r="545" spans="1:17" x14ac:dyDescent="0.3">
      <c r="A545">
        <v>544</v>
      </c>
      <c r="B545" s="20">
        <v>428</v>
      </c>
      <c r="C545" s="20" t="str">
        <f>VLOOKUP(B545,товар!$A$2:$C$433,2,FALSE)</f>
        <v>Конфеты</v>
      </c>
      <c r="D545" s="20" t="str">
        <f>VLOOKUP(B545,товар!$A$2:$C$433,3,FALSE)</f>
        <v>Бабаевский</v>
      </c>
      <c r="E545">
        <v>263</v>
      </c>
      <c r="F545">
        <v>4</v>
      </c>
      <c r="G545">
        <v>1052</v>
      </c>
      <c r="H545" s="26">
        <v>45385</v>
      </c>
      <c r="I545" t="s">
        <v>22</v>
      </c>
      <c r="J545" s="20">
        <v>136</v>
      </c>
      <c r="K545" s="20">
        <f t="shared" si="40"/>
        <v>267.85483870967744</v>
      </c>
      <c r="L545" s="21">
        <f t="shared" si="41"/>
        <v>-1.8124887095803066E-2</v>
      </c>
      <c r="M545" s="20">
        <f t="shared" si="42"/>
        <v>250.25925925925927</v>
      </c>
      <c r="N545" s="21">
        <f t="shared" si="43"/>
        <v>5.0910167233979564E-2</v>
      </c>
      <c r="O545" s="26">
        <f>VLOOKUP(J545,клиенты!$A$1:$H$435,8,FALSE)</f>
        <v>44860</v>
      </c>
      <c r="P545">
        <f t="shared" si="44"/>
        <v>525</v>
      </c>
      <c r="Q545" t="str">
        <f>VLOOKUP(J545,клиенты!$A$1:$D$435,4,FALSE)</f>
        <v>Украина</v>
      </c>
    </row>
    <row r="546" spans="1:17" x14ac:dyDescent="0.3">
      <c r="A546">
        <v>545</v>
      </c>
      <c r="B546" s="20">
        <v>91</v>
      </c>
      <c r="C546" s="20" t="str">
        <f>VLOOKUP(B546,товар!$A$2:$C$433,2,FALSE)</f>
        <v>Сыр</v>
      </c>
      <c r="D546" s="20" t="str">
        <f>VLOOKUP(B546,товар!$A$2:$C$433,3,FALSE)</f>
        <v>Сырная долина</v>
      </c>
      <c r="E546">
        <v>335</v>
      </c>
      <c r="F546">
        <v>2</v>
      </c>
      <c r="G546">
        <v>670</v>
      </c>
      <c r="H546" s="26">
        <v>45186</v>
      </c>
      <c r="I546" t="s">
        <v>23</v>
      </c>
      <c r="J546" s="20">
        <v>310</v>
      </c>
      <c r="K546" s="20">
        <f t="shared" si="40"/>
        <v>262.63492063492066</v>
      </c>
      <c r="L546" s="21">
        <f t="shared" si="41"/>
        <v>0.27553487247673147</v>
      </c>
      <c r="M546" s="20">
        <f t="shared" si="42"/>
        <v>271</v>
      </c>
      <c r="N546" s="21">
        <f t="shared" si="43"/>
        <v>0.23616236162361615</v>
      </c>
      <c r="O546" s="26">
        <f>VLOOKUP(J546,клиенты!$A$1:$H$435,8,FALSE)</f>
        <v>44807</v>
      </c>
      <c r="P546">
        <f t="shared" si="44"/>
        <v>379</v>
      </c>
      <c r="Q546" t="str">
        <f>VLOOKUP(J546,клиенты!$A$1:$D$435,4,FALSE)</f>
        <v>Таджикистан</v>
      </c>
    </row>
    <row r="547" spans="1:17" x14ac:dyDescent="0.3">
      <c r="A547">
        <v>546</v>
      </c>
      <c r="B547" s="20">
        <v>122</v>
      </c>
      <c r="C547" s="20" t="str">
        <f>VLOOKUP(B547,товар!$A$2:$C$433,2,FALSE)</f>
        <v>Фрукты</v>
      </c>
      <c r="D547" s="20" t="str">
        <f>VLOOKUP(B547,товар!$A$2:$C$433,3,FALSE)</f>
        <v>Фрукты-Ягоды</v>
      </c>
      <c r="E547">
        <v>309</v>
      </c>
      <c r="F547">
        <v>3</v>
      </c>
      <c r="G547">
        <v>927</v>
      </c>
      <c r="H547" s="26">
        <v>45073</v>
      </c>
      <c r="I547" t="s">
        <v>19</v>
      </c>
      <c r="J547" s="20">
        <v>263</v>
      </c>
      <c r="K547" s="20">
        <f t="shared" si="40"/>
        <v>274.16279069767444</v>
      </c>
      <c r="L547" s="21">
        <f t="shared" si="41"/>
        <v>0.12706760539485962</v>
      </c>
      <c r="M547" s="20">
        <f t="shared" si="42"/>
        <v>280.66666666666669</v>
      </c>
      <c r="N547" s="21">
        <f t="shared" si="43"/>
        <v>0.10095011876484561</v>
      </c>
      <c r="O547" s="26">
        <f>VLOOKUP(J547,клиенты!$A$1:$H$435,8,FALSE)</f>
        <v>44612</v>
      </c>
      <c r="P547">
        <f t="shared" si="44"/>
        <v>461</v>
      </c>
      <c r="Q547" t="str">
        <f>VLOOKUP(J547,клиенты!$A$1:$D$435,4,FALSE)</f>
        <v>Таджикистан</v>
      </c>
    </row>
    <row r="548" spans="1:17" x14ac:dyDescent="0.3">
      <c r="A548">
        <v>547</v>
      </c>
      <c r="B548" s="20">
        <v>444</v>
      </c>
      <c r="C548" s="20" t="str">
        <f>VLOOKUP(B548,товар!$A$2:$C$433,2,FALSE)</f>
        <v>Йогурт</v>
      </c>
      <c r="D548" s="20" t="str">
        <f>VLOOKUP(B548,товар!$A$2:$C$433,3,FALSE)</f>
        <v>Эрманн</v>
      </c>
      <c r="E548">
        <v>59</v>
      </c>
      <c r="F548">
        <v>2</v>
      </c>
      <c r="G548">
        <v>118</v>
      </c>
      <c r="H548" s="26">
        <v>45263</v>
      </c>
      <c r="I548" t="s">
        <v>27</v>
      </c>
      <c r="J548" s="20">
        <v>381</v>
      </c>
      <c r="K548" s="20">
        <f t="shared" si="40"/>
        <v>263.25423728813558</v>
      </c>
      <c r="L548" s="21">
        <f t="shared" si="41"/>
        <v>-0.77588204996137011</v>
      </c>
      <c r="M548" s="20">
        <f t="shared" si="42"/>
        <v>248.5</v>
      </c>
      <c r="N548" s="21">
        <f t="shared" si="43"/>
        <v>-0.76257545271629779</v>
      </c>
      <c r="O548" s="26">
        <f>VLOOKUP(J548,клиенты!$A$1:$H$435,8,FALSE)</f>
        <v>44714</v>
      </c>
      <c r="P548">
        <f t="shared" si="44"/>
        <v>549</v>
      </c>
      <c r="Q548" t="str">
        <f>VLOOKUP(J548,клиенты!$A$1:$D$435,4,FALSE)</f>
        <v>Узбекистан</v>
      </c>
    </row>
    <row r="549" spans="1:17" x14ac:dyDescent="0.3">
      <c r="A549">
        <v>548</v>
      </c>
      <c r="B549" s="20">
        <v>334</v>
      </c>
      <c r="C549" s="20" t="str">
        <f>VLOOKUP(B549,товар!$A$2:$C$433,2,FALSE)</f>
        <v>Молоко</v>
      </c>
      <c r="D549" s="20" t="str">
        <f>VLOOKUP(B549,товар!$A$2:$C$433,3,FALSE)</f>
        <v>Домик в деревне</v>
      </c>
      <c r="E549">
        <v>459</v>
      </c>
      <c r="F549">
        <v>5</v>
      </c>
      <c r="G549">
        <v>2295</v>
      </c>
      <c r="H549" s="26">
        <v>45146</v>
      </c>
      <c r="I549" t="s">
        <v>8</v>
      </c>
      <c r="J549" s="20">
        <v>167</v>
      </c>
      <c r="K549" s="20">
        <f t="shared" si="40"/>
        <v>294.95238095238096</v>
      </c>
      <c r="L549" s="21">
        <f t="shared" si="41"/>
        <v>0.55618340329350979</v>
      </c>
      <c r="M549" s="20">
        <f t="shared" si="42"/>
        <v>274.77777777777777</v>
      </c>
      <c r="N549" s="21">
        <f t="shared" si="43"/>
        <v>0.67044076021027088</v>
      </c>
      <c r="O549" s="26">
        <f>VLOOKUP(J549,клиенты!$A$1:$H$435,8,FALSE)</f>
        <v>44563</v>
      </c>
      <c r="P549">
        <f t="shared" si="44"/>
        <v>583</v>
      </c>
      <c r="Q549" t="str">
        <f>VLOOKUP(J549,клиенты!$A$1:$D$435,4,FALSE)</f>
        <v>Узбекистан</v>
      </c>
    </row>
    <row r="550" spans="1:17" x14ac:dyDescent="0.3">
      <c r="A550">
        <v>549</v>
      </c>
      <c r="B550" s="20">
        <v>431</v>
      </c>
      <c r="C550" s="20" t="str">
        <f>VLOOKUP(B550,товар!$A$2:$C$433,2,FALSE)</f>
        <v>Овощи</v>
      </c>
      <c r="D550" s="20" t="str">
        <f>VLOOKUP(B550,товар!$A$2:$C$433,3,FALSE)</f>
        <v>Гавриш</v>
      </c>
      <c r="E550">
        <v>149</v>
      </c>
      <c r="F550">
        <v>5</v>
      </c>
      <c r="G550">
        <v>745</v>
      </c>
      <c r="H550" s="26">
        <v>45271</v>
      </c>
      <c r="I550" t="s">
        <v>23</v>
      </c>
      <c r="J550" s="20">
        <v>12</v>
      </c>
      <c r="K550" s="20">
        <f t="shared" si="40"/>
        <v>250.48780487804879</v>
      </c>
      <c r="L550" s="21">
        <f t="shared" si="41"/>
        <v>-0.40516066212268742</v>
      </c>
      <c r="M550" s="20">
        <f t="shared" si="42"/>
        <v>247.66666666666666</v>
      </c>
      <c r="N550" s="21">
        <f t="shared" si="43"/>
        <v>-0.39838492597577391</v>
      </c>
      <c r="O550" s="26">
        <f>VLOOKUP(J550,клиенты!$A$1:$H$435,8,FALSE)</f>
        <v>44842</v>
      </c>
      <c r="P550">
        <f t="shared" si="44"/>
        <v>429</v>
      </c>
      <c r="Q550" t="str">
        <f>VLOOKUP(J550,клиенты!$A$1:$D$435,4,FALSE)</f>
        <v>Беларусь</v>
      </c>
    </row>
    <row r="551" spans="1:17" x14ac:dyDescent="0.3">
      <c r="A551">
        <v>550</v>
      </c>
      <c r="B551" s="20">
        <v>62</v>
      </c>
      <c r="C551" s="20" t="str">
        <f>VLOOKUP(B551,товар!$A$2:$C$433,2,FALSE)</f>
        <v>Рыба</v>
      </c>
      <c r="D551" s="20" t="str">
        <f>VLOOKUP(B551,товар!$A$2:$C$433,3,FALSE)</f>
        <v>Балтийский берег</v>
      </c>
      <c r="E551">
        <v>88</v>
      </c>
      <c r="F551">
        <v>1</v>
      </c>
      <c r="G551">
        <v>88</v>
      </c>
      <c r="H551" s="26">
        <v>44950</v>
      </c>
      <c r="I551" t="s">
        <v>14</v>
      </c>
      <c r="J551" s="20">
        <v>44</v>
      </c>
      <c r="K551" s="20">
        <f t="shared" si="40"/>
        <v>258.5128205128205</v>
      </c>
      <c r="L551" s="21">
        <f t="shared" si="41"/>
        <v>-0.65959135092243604</v>
      </c>
      <c r="M551" s="20">
        <f t="shared" si="42"/>
        <v>289.88888888888891</v>
      </c>
      <c r="N551" s="21">
        <f t="shared" si="43"/>
        <v>-0.69643541586814872</v>
      </c>
      <c r="O551" s="26">
        <f>VLOOKUP(J551,клиенты!$A$1:$H$435,8,FALSE)</f>
        <v>44701</v>
      </c>
      <c r="P551">
        <f t="shared" si="44"/>
        <v>249</v>
      </c>
      <c r="Q551" t="str">
        <f>VLOOKUP(J551,клиенты!$A$1:$D$435,4,FALSE)</f>
        <v>Беларусь</v>
      </c>
    </row>
    <row r="552" spans="1:17" x14ac:dyDescent="0.3">
      <c r="A552">
        <v>551</v>
      </c>
      <c r="B552" s="20">
        <v>458</v>
      </c>
      <c r="C552" s="20" t="str">
        <f>VLOOKUP(B552,товар!$A$2:$C$433,2,FALSE)</f>
        <v>Макароны</v>
      </c>
      <c r="D552" s="20" t="str">
        <f>VLOOKUP(B552,товар!$A$2:$C$433,3,FALSE)</f>
        <v>Борилла</v>
      </c>
      <c r="E552">
        <v>79</v>
      </c>
      <c r="F552">
        <v>2</v>
      </c>
      <c r="G552">
        <v>158</v>
      </c>
      <c r="H552" s="26">
        <v>45023</v>
      </c>
      <c r="I552" t="s">
        <v>22</v>
      </c>
      <c r="J552" s="20">
        <v>133</v>
      </c>
      <c r="K552" s="20">
        <f t="shared" si="40"/>
        <v>265.47674418604652</v>
      </c>
      <c r="L552" s="21">
        <f t="shared" si="41"/>
        <v>-0.70242214532871972</v>
      </c>
      <c r="M552" s="20">
        <f t="shared" si="42"/>
        <v>236.27586206896552</v>
      </c>
      <c r="N552" s="21">
        <f t="shared" si="43"/>
        <v>-0.66564506713368354</v>
      </c>
      <c r="O552" s="26">
        <f>VLOOKUP(J552,клиенты!$A$1:$H$435,8,FALSE)</f>
        <v>44588</v>
      </c>
      <c r="P552">
        <f t="shared" si="44"/>
        <v>435</v>
      </c>
      <c r="Q552" t="str">
        <f>VLOOKUP(J552,клиенты!$A$1:$D$435,4,FALSE)</f>
        <v>Узбекистан</v>
      </c>
    </row>
    <row r="553" spans="1:17" x14ac:dyDescent="0.3">
      <c r="A553">
        <v>552</v>
      </c>
      <c r="B553" s="20">
        <v>119</v>
      </c>
      <c r="C553" s="20" t="str">
        <f>VLOOKUP(B553,товар!$A$2:$C$433,2,FALSE)</f>
        <v>Печенье</v>
      </c>
      <c r="D553" s="20" t="str">
        <f>VLOOKUP(B553,товар!$A$2:$C$433,3,FALSE)</f>
        <v>КДВ</v>
      </c>
      <c r="E553">
        <v>369</v>
      </c>
      <c r="F553">
        <v>2</v>
      </c>
      <c r="G553">
        <v>738</v>
      </c>
      <c r="H553" s="26">
        <v>45105</v>
      </c>
      <c r="I553" t="s">
        <v>20</v>
      </c>
      <c r="J553" s="20">
        <v>21</v>
      </c>
      <c r="K553" s="20">
        <f t="shared" si="40"/>
        <v>283.468085106383</v>
      </c>
      <c r="L553" s="21">
        <f t="shared" si="41"/>
        <v>0.30173384372888989</v>
      </c>
      <c r="M553" s="20">
        <f t="shared" si="42"/>
        <v>323.07692307692309</v>
      </c>
      <c r="N553" s="21">
        <f t="shared" si="43"/>
        <v>0.14214285714285713</v>
      </c>
      <c r="O553" s="26">
        <f>VLOOKUP(J553,клиенты!$A$1:$H$435,8,FALSE)</f>
        <v>44881</v>
      </c>
      <c r="P553">
        <f t="shared" si="44"/>
        <v>224</v>
      </c>
      <c r="Q553" t="str">
        <f>VLOOKUP(J553,клиенты!$A$1:$D$435,4,FALSE)</f>
        <v>Беларусь</v>
      </c>
    </row>
    <row r="554" spans="1:17" x14ac:dyDescent="0.3">
      <c r="A554">
        <v>553</v>
      </c>
      <c r="B554" s="20">
        <v>388</v>
      </c>
      <c r="C554" s="20" t="str">
        <f>VLOOKUP(B554,товар!$A$2:$C$433,2,FALSE)</f>
        <v>Рыба</v>
      </c>
      <c r="D554" s="20" t="str">
        <f>VLOOKUP(B554,товар!$A$2:$C$433,3,FALSE)</f>
        <v>Меридиан</v>
      </c>
      <c r="E554">
        <v>107</v>
      </c>
      <c r="F554">
        <v>1</v>
      </c>
      <c r="G554">
        <v>107</v>
      </c>
      <c r="H554" s="26">
        <v>45137</v>
      </c>
      <c r="I554" t="s">
        <v>12</v>
      </c>
      <c r="J554" s="20">
        <v>179</v>
      </c>
      <c r="K554" s="20">
        <f t="shared" si="40"/>
        <v>258.5128205128205</v>
      </c>
      <c r="L554" s="21">
        <f t="shared" si="41"/>
        <v>-0.5860940289625074</v>
      </c>
      <c r="M554" s="20">
        <f t="shared" si="42"/>
        <v>260.64705882352939</v>
      </c>
      <c r="N554" s="21">
        <f t="shared" si="43"/>
        <v>-0.58948318663958466</v>
      </c>
      <c r="O554" s="26">
        <f>VLOOKUP(J554,клиенты!$A$1:$H$435,8,FALSE)</f>
        <v>44833</v>
      </c>
      <c r="P554">
        <f t="shared" si="44"/>
        <v>304</v>
      </c>
      <c r="Q554" t="str">
        <f>VLOOKUP(J554,клиенты!$A$1:$D$435,4,FALSE)</f>
        <v>Казахстан</v>
      </c>
    </row>
    <row r="555" spans="1:17" x14ac:dyDescent="0.3">
      <c r="A555">
        <v>554</v>
      </c>
      <c r="B555" s="20">
        <v>303</v>
      </c>
      <c r="C555" s="20" t="str">
        <f>VLOOKUP(B555,товар!$A$2:$C$433,2,FALSE)</f>
        <v>Фрукты</v>
      </c>
      <c r="D555" s="20" t="str">
        <f>VLOOKUP(B555,товар!$A$2:$C$433,3,FALSE)</f>
        <v>Фруктовый Рай</v>
      </c>
      <c r="E555">
        <v>258</v>
      </c>
      <c r="F555">
        <v>4</v>
      </c>
      <c r="G555">
        <v>1032</v>
      </c>
      <c r="H555" s="26">
        <v>45076</v>
      </c>
      <c r="I555" t="s">
        <v>18</v>
      </c>
      <c r="J555" s="20">
        <v>300</v>
      </c>
      <c r="K555" s="20">
        <f t="shared" si="40"/>
        <v>274.16279069767444</v>
      </c>
      <c r="L555" s="21">
        <f t="shared" si="41"/>
        <v>-5.89532615149716E-2</v>
      </c>
      <c r="M555" s="20">
        <f t="shared" si="42"/>
        <v>258.30769230769232</v>
      </c>
      <c r="N555" s="21">
        <f t="shared" si="43"/>
        <v>-1.1911852293031711E-3</v>
      </c>
      <c r="O555" s="26">
        <f>VLOOKUP(J555,клиенты!$A$1:$H$435,8,FALSE)</f>
        <v>44824</v>
      </c>
      <c r="P555">
        <f t="shared" si="44"/>
        <v>252</v>
      </c>
      <c r="Q555" t="str">
        <f>VLOOKUP(J555,клиенты!$A$1:$D$435,4,FALSE)</f>
        <v>Украина</v>
      </c>
    </row>
    <row r="556" spans="1:17" x14ac:dyDescent="0.3">
      <c r="A556">
        <v>555</v>
      </c>
      <c r="B556" s="20">
        <v>160</v>
      </c>
      <c r="C556" s="20" t="str">
        <f>VLOOKUP(B556,товар!$A$2:$C$433,2,FALSE)</f>
        <v>Крупа</v>
      </c>
      <c r="D556" s="20" t="str">
        <f>VLOOKUP(B556,товар!$A$2:$C$433,3,FALSE)</f>
        <v>Мистраль</v>
      </c>
      <c r="E556">
        <v>400</v>
      </c>
      <c r="F556">
        <v>3</v>
      </c>
      <c r="G556">
        <v>1200</v>
      </c>
      <c r="H556" s="26">
        <v>45181</v>
      </c>
      <c r="I556" t="s">
        <v>27</v>
      </c>
      <c r="J556" s="20">
        <v>134</v>
      </c>
      <c r="K556" s="20">
        <f t="shared" si="40"/>
        <v>255.11627906976744</v>
      </c>
      <c r="L556" s="21">
        <f t="shared" si="41"/>
        <v>0.56791248860528709</v>
      </c>
      <c r="M556" s="20">
        <f t="shared" si="42"/>
        <v>250.30769230769232</v>
      </c>
      <c r="N556" s="21">
        <f t="shared" si="43"/>
        <v>0.59803318992009835</v>
      </c>
      <c r="O556" s="26">
        <f>VLOOKUP(J556,клиенты!$A$1:$H$435,8,FALSE)</f>
        <v>44753</v>
      </c>
      <c r="P556">
        <f t="shared" si="44"/>
        <v>428</v>
      </c>
      <c r="Q556" t="str">
        <f>VLOOKUP(J556,клиенты!$A$1:$D$435,4,FALSE)</f>
        <v>Россия</v>
      </c>
    </row>
    <row r="557" spans="1:17" x14ac:dyDescent="0.3">
      <c r="A557">
        <v>556</v>
      </c>
      <c r="B557" s="20">
        <v>66</v>
      </c>
      <c r="C557" s="20" t="str">
        <f>VLOOKUP(B557,товар!$A$2:$C$433,2,FALSE)</f>
        <v>Кофе</v>
      </c>
      <c r="D557" s="20" t="str">
        <f>VLOOKUP(B557,товар!$A$2:$C$433,3,FALSE)</f>
        <v>Черная Карта</v>
      </c>
      <c r="E557">
        <v>230</v>
      </c>
      <c r="F557">
        <v>2</v>
      </c>
      <c r="G557">
        <v>460</v>
      </c>
      <c r="H557" s="26">
        <v>45074</v>
      </c>
      <c r="I557" t="s">
        <v>21</v>
      </c>
      <c r="J557" s="20">
        <v>391</v>
      </c>
      <c r="K557" s="20">
        <f t="shared" si="40"/>
        <v>249.02380952380952</v>
      </c>
      <c r="L557" s="21">
        <f t="shared" si="41"/>
        <v>-7.639353666698534E-2</v>
      </c>
      <c r="M557" s="20">
        <f t="shared" si="42"/>
        <v>222.2</v>
      </c>
      <c r="N557" s="21">
        <f t="shared" si="43"/>
        <v>3.5103510351035094E-2</v>
      </c>
      <c r="O557" s="26">
        <f>VLOOKUP(J557,клиенты!$A$1:$H$435,8,FALSE)</f>
        <v>44675</v>
      </c>
      <c r="P557">
        <f t="shared" si="44"/>
        <v>399</v>
      </c>
      <c r="Q557" t="str">
        <f>VLOOKUP(J557,клиенты!$A$1:$D$435,4,FALSE)</f>
        <v>Таджикистан</v>
      </c>
    </row>
    <row r="558" spans="1:17" x14ac:dyDescent="0.3">
      <c r="A558">
        <v>557</v>
      </c>
      <c r="B558" s="20">
        <v>125</v>
      </c>
      <c r="C558" s="20" t="str">
        <f>VLOOKUP(B558,товар!$A$2:$C$433,2,FALSE)</f>
        <v>Рис</v>
      </c>
      <c r="D558" s="20" t="str">
        <f>VLOOKUP(B558,товар!$A$2:$C$433,3,FALSE)</f>
        <v>Националь</v>
      </c>
      <c r="E558">
        <v>187</v>
      </c>
      <c r="F558">
        <v>5</v>
      </c>
      <c r="G558">
        <v>935</v>
      </c>
      <c r="H558" s="26">
        <v>45027</v>
      </c>
      <c r="I558" t="s">
        <v>23</v>
      </c>
      <c r="J558" s="20">
        <v>54</v>
      </c>
      <c r="K558" s="20">
        <f t="shared" si="40"/>
        <v>258.375</v>
      </c>
      <c r="L558" s="21">
        <f t="shared" si="41"/>
        <v>-0.27624576681180457</v>
      </c>
      <c r="M558" s="20">
        <f t="shared" si="42"/>
        <v>187</v>
      </c>
      <c r="N558" s="21">
        <f t="shared" si="43"/>
        <v>0</v>
      </c>
      <c r="O558" s="26">
        <f>VLOOKUP(J558,клиенты!$A$1:$H$435,8,FALSE)</f>
        <v>44847</v>
      </c>
      <c r="P558">
        <f t="shared" si="44"/>
        <v>180</v>
      </c>
      <c r="Q558" t="str">
        <f>VLOOKUP(J558,клиенты!$A$1:$D$435,4,FALSE)</f>
        <v>Беларусь</v>
      </c>
    </row>
    <row r="559" spans="1:17" x14ac:dyDescent="0.3">
      <c r="A559">
        <v>558</v>
      </c>
      <c r="B559" s="20">
        <v>280</v>
      </c>
      <c r="C559" s="20" t="str">
        <f>VLOOKUP(B559,товар!$A$2:$C$433,2,FALSE)</f>
        <v>Сыр</v>
      </c>
      <c r="D559" s="20" t="str">
        <f>VLOOKUP(B559,товар!$A$2:$C$433,3,FALSE)</f>
        <v>President</v>
      </c>
      <c r="E559">
        <v>234</v>
      </c>
      <c r="F559">
        <v>2</v>
      </c>
      <c r="G559">
        <v>468</v>
      </c>
      <c r="H559" s="26">
        <v>45088</v>
      </c>
      <c r="I559" t="s">
        <v>12</v>
      </c>
      <c r="J559" s="20">
        <v>19</v>
      </c>
      <c r="K559" s="20">
        <f t="shared" si="40"/>
        <v>262.63492063492066</v>
      </c>
      <c r="L559" s="21">
        <f t="shared" si="41"/>
        <v>-0.10902937265804435</v>
      </c>
      <c r="M559" s="20">
        <f t="shared" si="42"/>
        <v>238.72222222222223</v>
      </c>
      <c r="N559" s="21">
        <f t="shared" si="43"/>
        <v>-1.9781242727484272E-2</v>
      </c>
      <c r="O559" s="26">
        <f>VLOOKUP(J559,клиенты!$A$1:$H$435,8,FALSE)</f>
        <v>44902</v>
      </c>
      <c r="P559">
        <f t="shared" si="44"/>
        <v>186</v>
      </c>
      <c r="Q559" t="str">
        <f>VLOOKUP(J559,клиенты!$A$1:$D$435,4,FALSE)</f>
        <v>Казахстан</v>
      </c>
    </row>
    <row r="560" spans="1:17" x14ac:dyDescent="0.3">
      <c r="A560">
        <v>559</v>
      </c>
      <c r="B560" s="20">
        <v>309</v>
      </c>
      <c r="C560" s="20" t="str">
        <f>VLOOKUP(B560,товар!$A$2:$C$433,2,FALSE)</f>
        <v>Конфеты</v>
      </c>
      <c r="D560" s="20" t="str">
        <f>VLOOKUP(B560,товар!$A$2:$C$433,3,FALSE)</f>
        <v>Рот Фронт</v>
      </c>
      <c r="E560">
        <v>368</v>
      </c>
      <c r="F560">
        <v>3</v>
      </c>
      <c r="G560">
        <v>1104</v>
      </c>
      <c r="H560" s="26">
        <v>44960</v>
      </c>
      <c r="I560" t="s">
        <v>15</v>
      </c>
      <c r="J560" s="20">
        <v>340</v>
      </c>
      <c r="K560" s="20">
        <f t="shared" si="40"/>
        <v>267.85483870967744</v>
      </c>
      <c r="L560" s="21">
        <f t="shared" si="41"/>
        <v>0.37387848497621468</v>
      </c>
      <c r="M560" s="20">
        <f t="shared" si="42"/>
        <v>288.23809523809524</v>
      </c>
      <c r="N560" s="21">
        <f t="shared" si="43"/>
        <v>0.27672228646951913</v>
      </c>
      <c r="O560" s="26">
        <f>VLOOKUP(J560,клиенты!$A$1:$H$435,8,FALSE)</f>
        <v>44896</v>
      </c>
      <c r="P560">
        <f t="shared" si="44"/>
        <v>64</v>
      </c>
      <c r="Q560" t="str">
        <f>VLOOKUP(J560,клиенты!$A$1:$D$435,4,FALSE)</f>
        <v>Казахстан</v>
      </c>
    </row>
    <row r="561" spans="1:17" x14ac:dyDescent="0.3">
      <c r="A561">
        <v>560</v>
      </c>
      <c r="B561" s="20">
        <v>317</v>
      </c>
      <c r="C561" s="20" t="str">
        <f>VLOOKUP(B561,товар!$A$2:$C$433,2,FALSE)</f>
        <v>Сок</v>
      </c>
      <c r="D561" s="20" t="str">
        <f>VLOOKUP(B561,товар!$A$2:$C$433,3,FALSE)</f>
        <v>Фруктовый сад</v>
      </c>
      <c r="E561">
        <v>267</v>
      </c>
      <c r="F561">
        <v>3</v>
      </c>
      <c r="G561">
        <v>801</v>
      </c>
      <c r="H561" s="26">
        <v>45396</v>
      </c>
      <c r="I561" t="s">
        <v>26</v>
      </c>
      <c r="J561" s="20">
        <v>71</v>
      </c>
      <c r="K561" s="20">
        <f t="shared" si="40"/>
        <v>268.60344827586209</v>
      </c>
      <c r="L561" s="21">
        <f t="shared" si="41"/>
        <v>-5.9695744271135442E-3</v>
      </c>
      <c r="M561" s="20">
        <f t="shared" si="42"/>
        <v>281.96875</v>
      </c>
      <c r="N561" s="21">
        <f t="shared" si="43"/>
        <v>-5.3086556577634947E-2</v>
      </c>
      <c r="O561" s="26">
        <f>VLOOKUP(J561,клиенты!$A$1:$H$435,8,FALSE)</f>
        <v>44762</v>
      </c>
      <c r="P561">
        <f t="shared" si="44"/>
        <v>634</v>
      </c>
      <c r="Q561" t="str">
        <f>VLOOKUP(J561,клиенты!$A$1:$D$435,4,FALSE)</f>
        <v>Украина</v>
      </c>
    </row>
    <row r="562" spans="1:17" x14ac:dyDescent="0.3">
      <c r="A562">
        <v>561</v>
      </c>
      <c r="B562" s="20">
        <v>260</v>
      </c>
      <c r="C562" s="20" t="str">
        <f>VLOOKUP(B562,товар!$A$2:$C$433,2,FALSE)</f>
        <v>Соль</v>
      </c>
      <c r="D562" s="20" t="str">
        <f>VLOOKUP(B562,товар!$A$2:$C$433,3,FALSE)</f>
        <v>Экстра</v>
      </c>
      <c r="E562">
        <v>370</v>
      </c>
      <c r="F562">
        <v>5</v>
      </c>
      <c r="G562">
        <v>1850</v>
      </c>
      <c r="H562" s="26">
        <v>44958</v>
      </c>
      <c r="I562" t="s">
        <v>18</v>
      </c>
      <c r="J562" s="20">
        <v>102</v>
      </c>
      <c r="K562" s="20">
        <f t="shared" si="40"/>
        <v>264.8679245283019</v>
      </c>
      <c r="L562" s="21">
        <f t="shared" si="41"/>
        <v>0.39692263855250021</v>
      </c>
      <c r="M562" s="20">
        <f t="shared" si="42"/>
        <v>320.84615384615387</v>
      </c>
      <c r="N562" s="21">
        <f t="shared" si="43"/>
        <v>0.15320067130184589</v>
      </c>
      <c r="O562" s="26">
        <f>VLOOKUP(J562,клиенты!$A$1:$H$435,8,FALSE)</f>
        <v>44723</v>
      </c>
      <c r="P562">
        <f t="shared" si="44"/>
        <v>235</v>
      </c>
      <c r="Q562" t="str">
        <f>VLOOKUP(J562,клиенты!$A$1:$D$435,4,FALSE)</f>
        <v>Узбекистан</v>
      </c>
    </row>
    <row r="563" spans="1:17" x14ac:dyDescent="0.3">
      <c r="A563">
        <v>562</v>
      </c>
      <c r="B563" s="20">
        <v>448</v>
      </c>
      <c r="C563" s="20" t="str">
        <f>VLOOKUP(B563,товар!$A$2:$C$433,2,FALSE)</f>
        <v>Йогурт</v>
      </c>
      <c r="D563" s="20" t="str">
        <f>VLOOKUP(B563,товар!$A$2:$C$433,3,FALSE)</f>
        <v>Ростагроэкспорт</v>
      </c>
      <c r="E563">
        <v>170</v>
      </c>
      <c r="F563">
        <v>1</v>
      </c>
      <c r="G563">
        <v>170</v>
      </c>
      <c r="H563" s="26">
        <v>45075</v>
      </c>
      <c r="I563" t="s">
        <v>26</v>
      </c>
      <c r="J563" s="20">
        <v>43</v>
      </c>
      <c r="K563" s="20">
        <f t="shared" si="40"/>
        <v>263.25423728813558</v>
      </c>
      <c r="L563" s="21">
        <f t="shared" si="41"/>
        <v>-0.35423641514293069</v>
      </c>
      <c r="M563" s="20">
        <f t="shared" si="42"/>
        <v>257.78260869565219</v>
      </c>
      <c r="N563" s="21">
        <f t="shared" si="43"/>
        <v>-0.34052960026986001</v>
      </c>
      <c r="O563" s="26">
        <f>VLOOKUP(J563,клиенты!$A$1:$H$435,8,FALSE)</f>
        <v>44912</v>
      </c>
      <c r="P563">
        <f t="shared" si="44"/>
        <v>163</v>
      </c>
      <c r="Q563" t="str">
        <f>VLOOKUP(J563,клиенты!$A$1:$D$435,4,FALSE)</f>
        <v>не определено</v>
      </c>
    </row>
    <row r="564" spans="1:17" x14ac:dyDescent="0.3">
      <c r="A564">
        <v>563</v>
      </c>
      <c r="B564" s="20">
        <v>158</v>
      </c>
      <c r="C564" s="20" t="str">
        <f>VLOOKUP(B564,товар!$A$2:$C$433,2,FALSE)</f>
        <v>Сахар</v>
      </c>
      <c r="D564" s="20" t="str">
        <f>VLOOKUP(B564,товар!$A$2:$C$433,3,FALSE)</f>
        <v>Сладов</v>
      </c>
      <c r="E564">
        <v>71</v>
      </c>
      <c r="F564">
        <v>2</v>
      </c>
      <c r="G564">
        <v>142</v>
      </c>
      <c r="H564" s="26">
        <v>45051</v>
      </c>
      <c r="I564" t="s">
        <v>13</v>
      </c>
      <c r="J564" s="20">
        <v>29</v>
      </c>
      <c r="K564" s="20">
        <f t="shared" si="40"/>
        <v>252.76271186440678</v>
      </c>
      <c r="L564" s="21">
        <f t="shared" si="41"/>
        <v>-0.71910413732984646</v>
      </c>
      <c r="M564" s="20">
        <f t="shared" si="42"/>
        <v>240.26666666666668</v>
      </c>
      <c r="N564" s="21">
        <f t="shared" si="43"/>
        <v>-0.7044950055493896</v>
      </c>
      <c r="O564" s="26">
        <f>VLOOKUP(J564,клиенты!$A$1:$H$435,8,FALSE)</f>
        <v>44704</v>
      </c>
      <c r="P564">
        <f t="shared" si="44"/>
        <v>347</v>
      </c>
      <c r="Q564" t="str">
        <f>VLOOKUP(J564,клиенты!$A$1:$D$435,4,FALSE)</f>
        <v>Казахстан</v>
      </c>
    </row>
    <row r="565" spans="1:17" x14ac:dyDescent="0.3">
      <c r="A565">
        <v>564</v>
      </c>
      <c r="B565" s="20">
        <v>274</v>
      </c>
      <c r="C565" s="20" t="str">
        <f>VLOOKUP(B565,товар!$A$2:$C$433,2,FALSE)</f>
        <v>Молоко</v>
      </c>
      <c r="D565" s="20" t="str">
        <f>VLOOKUP(B565,товар!$A$2:$C$433,3,FALSE)</f>
        <v>Простоквашино</v>
      </c>
      <c r="E565">
        <v>472</v>
      </c>
      <c r="F565">
        <v>3</v>
      </c>
      <c r="G565">
        <v>1416</v>
      </c>
      <c r="H565" s="26">
        <v>45408</v>
      </c>
      <c r="I565" t="s">
        <v>9</v>
      </c>
      <c r="J565" s="20">
        <v>272</v>
      </c>
      <c r="K565" s="20">
        <f t="shared" si="40"/>
        <v>294.95238095238096</v>
      </c>
      <c r="L565" s="21">
        <f t="shared" si="41"/>
        <v>0.60025831449790124</v>
      </c>
      <c r="M565" s="20">
        <f t="shared" si="42"/>
        <v>318.81818181818181</v>
      </c>
      <c r="N565" s="21">
        <f t="shared" si="43"/>
        <v>0.48046763615625898</v>
      </c>
      <c r="O565" s="26">
        <f>VLOOKUP(J565,клиенты!$A$1:$H$435,8,FALSE)</f>
        <v>44668</v>
      </c>
      <c r="P565">
        <f t="shared" si="44"/>
        <v>740</v>
      </c>
      <c r="Q565" t="str">
        <f>VLOOKUP(J565,клиенты!$A$1:$D$435,4,FALSE)</f>
        <v>Таджикистан</v>
      </c>
    </row>
    <row r="566" spans="1:17" x14ac:dyDescent="0.3">
      <c r="A566">
        <v>565</v>
      </c>
      <c r="B566" s="20">
        <v>471</v>
      </c>
      <c r="C566" s="20" t="str">
        <f>VLOOKUP(B566,товар!$A$2:$C$433,2,FALSE)</f>
        <v>Овощи</v>
      </c>
      <c r="D566" s="20" t="str">
        <f>VLOOKUP(B566,товар!$A$2:$C$433,3,FALSE)</f>
        <v>Зеленая грядка</v>
      </c>
      <c r="E566">
        <v>294</v>
      </c>
      <c r="F566">
        <v>2</v>
      </c>
      <c r="G566">
        <v>588</v>
      </c>
      <c r="H566" s="26">
        <v>45112</v>
      </c>
      <c r="I566" t="s">
        <v>11</v>
      </c>
      <c r="J566" s="20">
        <v>370</v>
      </c>
      <c r="K566" s="20">
        <f t="shared" si="40"/>
        <v>250.48780487804879</v>
      </c>
      <c r="L566" s="21">
        <f t="shared" si="41"/>
        <v>0.17370983446932819</v>
      </c>
      <c r="M566" s="20">
        <f t="shared" si="42"/>
        <v>159.19999999999999</v>
      </c>
      <c r="N566" s="21">
        <f t="shared" si="43"/>
        <v>0.8467336683417086</v>
      </c>
      <c r="O566" s="26">
        <f>VLOOKUP(J566,клиенты!$A$1:$H$435,8,FALSE)</f>
        <v>44726</v>
      </c>
      <c r="P566">
        <f t="shared" si="44"/>
        <v>386</v>
      </c>
      <c r="Q566" t="str">
        <f>VLOOKUP(J566,клиенты!$A$1:$D$435,4,FALSE)</f>
        <v>Таджикистан</v>
      </c>
    </row>
    <row r="567" spans="1:17" x14ac:dyDescent="0.3">
      <c r="A567">
        <v>566</v>
      </c>
      <c r="B567" s="20">
        <v>398</v>
      </c>
      <c r="C567" s="20" t="str">
        <f>VLOOKUP(B567,товар!$A$2:$C$433,2,FALSE)</f>
        <v>Сок</v>
      </c>
      <c r="D567" s="20" t="str">
        <f>VLOOKUP(B567,товар!$A$2:$C$433,3,FALSE)</f>
        <v>Фруктовый сад</v>
      </c>
      <c r="E567">
        <v>65</v>
      </c>
      <c r="F567">
        <v>4</v>
      </c>
      <c r="G567">
        <v>260</v>
      </c>
      <c r="H567" s="26">
        <v>45055</v>
      </c>
      <c r="I567" t="s">
        <v>15</v>
      </c>
      <c r="J567" s="20">
        <v>165</v>
      </c>
      <c r="K567" s="20">
        <f t="shared" si="40"/>
        <v>268.60344827586209</v>
      </c>
      <c r="L567" s="21">
        <f t="shared" si="41"/>
        <v>-0.75800757429873555</v>
      </c>
      <c r="M567" s="20">
        <f t="shared" si="42"/>
        <v>281.96875</v>
      </c>
      <c r="N567" s="21">
        <f t="shared" si="43"/>
        <v>-0.7694780006649673</v>
      </c>
      <c r="O567" s="26">
        <f>VLOOKUP(J567,клиенты!$A$1:$H$435,8,FALSE)</f>
        <v>44599</v>
      </c>
      <c r="P567">
        <f t="shared" si="44"/>
        <v>456</v>
      </c>
      <c r="Q567" t="str">
        <f>VLOOKUP(J567,клиенты!$A$1:$D$435,4,FALSE)</f>
        <v>Таджикистан</v>
      </c>
    </row>
    <row r="568" spans="1:17" x14ac:dyDescent="0.3">
      <c r="A568">
        <v>567</v>
      </c>
      <c r="B568" s="20">
        <v>395</v>
      </c>
      <c r="C568" s="20" t="str">
        <f>VLOOKUP(B568,товар!$A$2:$C$433,2,FALSE)</f>
        <v>Соль</v>
      </c>
      <c r="D568" s="20" t="str">
        <f>VLOOKUP(B568,товар!$A$2:$C$433,3,FALSE)</f>
        <v>Славянская</v>
      </c>
      <c r="E568">
        <v>454</v>
      </c>
      <c r="F568">
        <v>5</v>
      </c>
      <c r="G568">
        <v>2270</v>
      </c>
      <c r="H568" s="26">
        <v>45278</v>
      </c>
      <c r="I568" t="s">
        <v>12</v>
      </c>
      <c r="J568" s="20">
        <v>147</v>
      </c>
      <c r="K568" s="20">
        <f t="shared" si="40"/>
        <v>264.8679245283019</v>
      </c>
      <c r="L568" s="21">
        <f t="shared" si="41"/>
        <v>0.71406183216982466</v>
      </c>
      <c r="M568" s="20">
        <f t="shared" si="42"/>
        <v>236.91666666666666</v>
      </c>
      <c r="N568" s="21">
        <f t="shared" si="43"/>
        <v>0.91628561378825202</v>
      </c>
      <c r="O568" s="26">
        <f>VLOOKUP(J568,клиенты!$A$1:$H$435,8,FALSE)</f>
        <v>44827</v>
      </c>
      <c r="P568">
        <f t="shared" si="44"/>
        <v>451</v>
      </c>
      <c r="Q568" t="str">
        <f>VLOOKUP(J568,клиенты!$A$1:$D$435,4,FALSE)</f>
        <v>Россия</v>
      </c>
    </row>
    <row r="569" spans="1:17" x14ac:dyDescent="0.3">
      <c r="A569">
        <v>568</v>
      </c>
      <c r="B569" s="20">
        <v>424</v>
      </c>
      <c r="C569" s="20" t="str">
        <f>VLOOKUP(B569,товар!$A$2:$C$433,2,FALSE)</f>
        <v>Печенье</v>
      </c>
      <c r="D569" s="20" t="str">
        <f>VLOOKUP(B569,товар!$A$2:$C$433,3,FALSE)</f>
        <v>КДВ</v>
      </c>
      <c r="E569">
        <v>472</v>
      </c>
      <c r="F569">
        <v>3</v>
      </c>
      <c r="G569">
        <v>1416</v>
      </c>
      <c r="H569" s="26">
        <v>45423</v>
      </c>
      <c r="I569" t="s">
        <v>22</v>
      </c>
      <c r="J569" s="20">
        <v>181</v>
      </c>
      <c r="K569" s="20">
        <f t="shared" si="40"/>
        <v>283.468085106383</v>
      </c>
      <c r="L569" s="21">
        <f t="shared" si="41"/>
        <v>0.66509044509494841</v>
      </c>
      <c r="M569" s="20">
        <f t="shared" si="42"/>
        <v>323.07692307692309</v>
      </c>
      <c r="N569" s="21">
        <f t="shared" si="43"/>
        <v>0.46095238095238078</v>
      </c>
      <c r="O569" s="26">
        <f>VLOOKUP(J569,клиенты!$A$1:$H$435,8,FALSE)</f>
        <v>44568</v>
      </c>
      <c r="P569">
        <f t="shared" si="44"/>
        <v>855</v>
      </c>
      <c r="Q569" t="str">
        <f>VLOOKUP(J569,клиенты!$A$1:$D$435,4,FALSE)</f>
        <v>Украина</v>
      </c>
    </row>
    <row r="570" spans="1:17" x14ac:dyDescent="0.3">
      <c r="A570">
        <v>569</v>
      </c>
      <c r="B570" s="20">
        <v>474</v>
      </c>
      <c r="C570" s="20" t="str">
        <f>VLOOKUP(B570,товар!$A$2:$C$433,2,FALSE)</f>
        <v>Молоко</v>
      </c>
      <c r="D570" s="20" t="str">
        <f>VLOOKUP(B570,товар!$A$2:$C$433,3,FALSE)</f>
        <v>Простоквашино</v>
      </c>
      <c r="E570">
        <v>261</v>
      </c>
      <c r="F570">
        <v>2</v>
      </c>
      <c r="G570">
        <v>522</v>
      </c>
      <c r="H570" s="26">
        <v>45382</v>
      </c>
      <c r="I570" t="s">
        <v>27</v>
      </c>
      <c r="J570" s="20">
        <v>88</v>
      </c>
      <c r="K570" s="20">
        <f t="shared" si="40"/>
        <v>294.95238095238096</v>
      </c>
      <c r="L570" s="21">
        <f t="shared" si="41"/>
        <v>-0.11511139812721993</v>
      </c>
      <c r="M570" s="20">
        <f t="shared" si="42"/>
        <v>318.81818181818181</v>
      </c>
      <c r="N570" s="21">
        <f t="shared" si="43"/>
        <v>-0.18135158254918737</v>
      </c>
      <c r="O570" s="26">
        <f>VLOOKUP(J570,клиенты!$A$1:$H$435,8,FALSE)</f>
        <v>44630</v>
      </c>
      <c r="P570">
        <f t="shared" si="44"/>
        <v>752</v>
      </c>
      <c r="Q570" t="str">
        <f>VLOOKUP(J570,клиенты!$A$1:$D$435,4,FALSE)</f>
        <v>Украина</v>
      </c>
    </row>
    <row r="571" spans="1:17" x14ac:dyDescent="0.3">
      <c r="A571">
        <v>570</v>
      </c>
      <c r="B571" s="20">
        <v>346</v>
      </c>
      <c r="C571" s="20" t="str">
        <f>VLOOKUP(B571,товар!$A$2:$C$433,2,FALSE)</f>
        <v>Чай</v>
      </c>
      <c r="D571" s="20" t="str">
        <f>VLOOKUP(B571,товар!$A$2:$C$433,3,FALSE)</f>
        <v>Greenfield</v>
      </c>
      <c r="E571">
        <v>390</v>
      </c>
      <c r="F571">
        <v>5</v>
      </c>
      <c r="G571">
        <v>1950</v>
      </c>
      <c r="H571" s="26">
        <v>45402</v>
      </c>
      <c r="I571" t="s">
        <v>20</v>
      </c>
      <c r="J571" s="20">
        <v>10</v>
      </c>
      <c r="K571" s="20">
        <f t="shared" si="40"/>
        <v>271.18181818181819</v>
      </c>
      <c r="L571" s="21">
        <f t="shared" si="41"/>
        <v>0.43814951391216894</v>
      </c>
      <c r="M571" s="20">
        <f t="shared" si="42"/>
        <v>291.45454545454544</v>
      </c>
      <c r="N571" s="21">
        <f t="shared" si="43"/>
        <v>0.33811603243917654</v>
      </c>
      <c r="O571" s="26">
        <f>VLOOKUP(J571,клиенты!$A$1:$H$435,8,FALSE)</f>
        <v>44881</v>
      </c>
      <c r="P571">
        <f t="shared" si="44"/>
        <v>521</v>
      </c>
      <c r="Q571" t="str">
        <f>VLOOKUP(J571,клиенты!$A$1:$D$435,4,FALSE)</f>
        <v>Украина</v>
      </c>
    </row>
    <row r="572" spans="1:17" x14ac:dyDescent="0.3">
      <c r="A572">
        <v>571</v>
      </c>
      <c r="B572" s="20">
        <v>132</v>
      </c>
      <c r="C572" s="20" t="str">
        <f>VLOOKUP(B572,товар!$A$2:$C$433,2,FALSE)</f>
        <v>Рыба</v>
      </c>
      <c r="D572" s="20" t="str">
        <f>VLOOKUP(B572,товар!$A$2:$C$433,3,FALSE)</f>
        <v>Меридиан</v>
      </c>
      <c r="E572">
        <v>497</v>
      </c>
      <c r="F572">
        <v>4</v>
      </c>
      <c r="G572">
        <v>1988</v>
      </c>
      <c r="H572" s="26">
        <v>44987</v>
      </c>
      <c r="I572" t="s">
        <v>27</v>
      </c>
      <c r="J572" s="20">
        <v>364</v>
      </c>
      <c r="K572" s="20">
        <f t="shared" si="40"/>
        <v>258.5128205128205</v>
      </c>
      <c r="L572" s="21">
        <f t="shared" si="41"/>
        <v>0.92253521126760574</v>
      </c>
      <c r="M572" s="20">
        <f t="shared" si="42"/>
        <v>260.64705882352939</v>
      </c>
      <c r="N572" s="21">
        <f t="shared" si="43"/>
        <v>0.90679304897314394</v>
      </c>
      <c r="O572" s="26">
        <f>VLOOKUP(J572,клиенты!$A$1:$H$435,8,FALSE)</f>
        <v>44883</v>
      </c>
      <c r="P572">
        <f t="shared" si="44"/>
        <v>104</v>
      </c>
      <c r="Q572" t="str">
        <f>VLOOKUP(J572,клиенты!$A$1:$D$435,4,FALSE)</f>
        <v>не определено</v>
      </c>
    </row>
    <row r="573" spans="1:17" x14ac:dyDescent="0.3">
      <c r="A573">
        <v>572</v>
      </c>
      <c r="B573" s="20">
        <v>17</v>
      </c>
      <c r="C573" s="20" t="str">
        <f>VLOOKUP(B573,товар!$A$2:$C$433,2,FALSE)</f>
        <v>Кофе</v>
      </c>
      <c r="D573" s="20" t="str">
        <f>VLOOKUP(B573,товар!$A$2:$C$433,3,FALSE)</f>
        <v>Jacobs</v>
      </c>
      <c r="E573">
        <v>363</v>
      </c>
      <c r="F573">
        <v>4</v>
      </c>
      <c r="G573">
        <v>1452</v>
      </c>
      <c r="H573" s="26">
        <v>45191</v>
      </c>
      <c r="I573" t="s">
        <v>20</v>
      </c>
      <c r="J573" s="20">
        <v>277</v>
      </c>
      <c r="K573" s="20">
        <f t="shared" si="40"/>
        <v>249.02380952380952</v>
      </c>
      <c r="L573" s="21">
        <f t="shared" si="41"/>
        <v>0.45769193995601887</v>
      </c>
      <c r="M573" s="20">
        <f t="shared" si="42"/>
        <v>276.21052631578948</v>
      </c>
      <c r="N573" s="21">
        <f t="shared" si="43"/>
        <v>0.31421493902439024</v>
      </c>
      <c r="O573" s="26">
        <f>VLOOKUP(J573,клиенты!$A$1:$H$435,8,FALSE)</f>
        <v>44750</v>
      </c>
      <c r="P573">
        <f t="shared" si="44"/>
        <v>441</v>
      </c>
      <c r="Q573" t="str">
        <f>VLOOKUP(J573,клиенты!$A$1:$D$435,4,FALSE)</f>
        <v>Казахстан</v>
      </c>
    </row>
    <row r="574" spans="1:17" x14ac:dyDescent="0.3">
      <c r="A574">
        <v>573</v>
      </c>
      <c r="B574" s="20">
        <v>63</v>
      </c>
      <c r="C574" s="20" t="str">
        <f>VLOOKUP(B574,товар!$A$2:$C$433,2,FALSE)</f>
        <v>Рыба</v>
      </c>
      <c r="D574" s="20" t="str">
        <f>VLOOKUP(B574,товар!$A$2:$C$433,3,FALSE)</f>
        <v>Балтийский берег</v>
      </c>
      <c r="E574">
        <v>251</v>
      </c>
      <c r="F574">
        <v>1</v>
      </c>
      <c r="G574">
        <v>251</v>
      </c>
      <c r="H574" s="26">
        <v>45087</v>
      </c>
      <c r="I574" t="s">
        <v>19</v>
      </c>
      <c r="J574" s="20">
        <v>214</v>
      </c>
      <c r="K574" s="20">
        <f t="shared" si="40"/>
        <v>258.5128205128205</v>
      </c>
      <c r="L574" s="21">
        <f t="shared" si="41"/>
        <v>-2.9061694108311831E-2</v>
      </c>
      <c r="M574" s="20">
        <f t="shared" si="42"/>
        <v>289.88888888888891</v>
      </c>
      <c r="N574" s="21">
        <f t="shared" si="43"/>
        <v>-0.13415101571483334</v>
      </c>
      <c r="O574" s="26">
        <f>VLOOKUP(J574,клиенты!$A$1:$H$435,8,FALSE)</f>
        <v>44601</v>
      </c>
      <c r="P574">
        <f t="shared" si="44"/>
        <v>486</v>
      </c>
      <c r="Q574" t="str">
        <f>VLOOKUP(J574,клиенты!$A$1:$D$435,4,FALSE)</f>
        <v>не определено</v>
      </c>
    </row>
    <row r="575" spans="1:17" x14ac:dyDescent="0.3">
      <c r="A575">
        <v>574</v>
      </c>
      <c r="B575" s="20">
        <v>89</v>
      </c>
      <c r="C575" s="20" t="str">
        <f>VLOOKUP(B575,товар!$A$2:$C$433,2,FALSE)</f>
        <v>Конфеты</v>
      </c>
      <c r="D575" s="20" t="str">
        <f>VLOOKUP(B575,товар!$A$2:$C$433,3,FALSE)</f>
        <v>Рот Фронт</v>
      </c>
      <c r="E575">
        <v>492</v>
      </c>
      <c r="F575">
        <v>2</v>
      </c>
      <c r="G575">
        <v>984</v>
      </c>
      <c r="H575" s="26">
        <v>44935</v>
      </c>
      <c r="I575" t="s">
        <v>17</v>
      </c>
      <c r="J575" s="20">
        <v>402</v>
      </c>
      <c r="K575" s="20">
        <f t="shared" si="40"/>
        <v>267.85483870967744</v>
      </c>
      <c r="L575" s="21">
        <f t="shared" si="41"/>
        <v>0.83681580056602622</v>
      </c>
      <c r="M575" s="20">
        <f t="shared" si="42"/>
        <v>288.23809523809524</v>
      </c>
      <c r="N575" s="21">
        <f t="shared" si="43"/>
        <v>0.70692218734511814</v>
      </c>
      <c r="O575" s="26">
        <f>VLOOKUP(J575,клиенты!$A$1:$H$435,8,FALSE)</f>
        <v>44742</v>
      </c>
      <c r="P575">
        <f t="shared" si="44"/>
        <v>193</v>
      </c>
      <c r="Q575" t="str">
        <f>VLOOKUP(J575,клиенты!$A$1:$D$435,4,FALSE)</f>
        <v>Узбекистан</v>
      </c>
    </row>
    <row r="576" spans="1:17" x14ac:dyDescent="0.3">
      <c r="A576">
        <v>575</v>
      </c>
      <c r="B576" s="20">
        <v>260</v>
      </c>
      <c r="C576" s="20" t="str">
        <f>VLOOKUP(B576,товар!$A$2:$C$433,2,FALSE)</f>
        <v>Соль</v>
      </c>
      <c r="D576" s="20" t="str">
        <f>VLOOKUP(B576,товар!$A$2:$C$433,3,FALSE)</f>
        <v>Экстра</v>
      </c>
      <c r="E576">
        <v>449</v>
      </c>
      <c r="F576">
        <v>1</v>
      </c>
      <c r="G576">
        <v>449</v>
      </c>
      <c r="H576" s="26">
        <v>45025</v>
      </c>
      <c r="I576" t="s">
        <v>24</v>
      </c>
      <c r="J576" s="20">
        <v>490</v>
      </c>
      <c r="K576" s="20">
        <f t="shared" si="40"/>
        <v>264.8679245283019</v>
      </c>
      <c r="L576" s="21">
        <f t="shared" si="41"/>
        <v>0.69518449921641245</v>
      </c>
      <c r="M576" s="20">
        <f t="shared" si="42"/>
        <v>320.84615384615387</v>
      </c>
      <c r="N576" s="21">
        <f t="shared" si="43"/>
        <v>0.39942459841764566</v>
      </c>
      <c r="O576" s="26">
        <f>VLOOKUP(J576,клиенты!$A$1:$H$435,8,FALSE)</f>
        <v>44603</v>
      </c>
      <c r="P576">
        <f t="shared" si="44"/>
        <v>422</v>
      </c>
      <c r="Q576" t="str">
        <f>VLOOKUP(J576,клиенты!$A$1:$D$435,4,FALSE)</f>
        <v>Россия</v>
      </c>
    </row>
    <row r="577" spans="1:17" x14ac:dyDescent="0.3">
      <c r="A577">
        <v>576</v>
      </c>
      <c r="B577" s="20">
        <v>27</v>
      </c>
      <c r="C577" s="20" t="str">
        <f>VLOOKUP(B577,товар!$A$2:$C$433,2,FALSE)</f>
        <v>Макароны</v>
      </c>
      <c r="D577" s="20" t="str">
        <f>VLOOKUP(B577,товар!$A$2:$C$433,3,FALSE)</f>
        <v>Паста Зара</v>
      </c>
      <c r="E577">
        <v>193</v>
      </c>
      <c r="F577">
        <v>1</v>
      </c>
      <c r="G577">
        <v>193</v>
      </c>
      <c r="H577" s="26">
        <v>45061</v>
      </c>
      <c r="I577" t="s">
        <v>15</v>
      </c>
      <c r="J577" s="20">
        <v>151</v>
      </c>
      <c r="K577" s="20">
        <f t="shared" si="40"/>
        <v>265.47674418604652</v>
      </c>
      <c r="L577" s="21">
        <f t="shared" si="41"/>
        <v>-0.27300600061320135</v>
      </c>
      <c r="M577" s="20">
        <f t="shared" si="42"/>
        <v>276.67567567567568</v>
      </c>
      <c r="N577" s="21">
        <f t="shared" si="43"/>
        <v>-0.30243235322848494</v>
      </c>
      <c r="O577" s="26">
        <f>VLOOKUP(J577,клиенты!$A$1:$H$435,8,FALSE)</f>
        <v>44923</v>
      </c>
      <c r="P577">
        <f t="shared" si="44"/>
        <v>138</v>
      </c>
      <c r="Q577" t="str">
        <f>VLOOKUP(J577,клиенты!$A$1:$D$435,4,FALSE)</f>
        <v>Беларусь</v>
      </c>
    </row>
    <row r="578" spans="1:17" x14ac:dyDescent="0.3">
      <c r="A578">
        <v>577</v>
      </c>
      <c r="B578" s="20">
        <v>221</v>
      </c>
      <c r="C578" s="20" t="str">
        <f>VLOOKUP(B578,товар!$A$2:$C$433,2,FALSE)</f>
        <v>Чипсы</v>
      </c>
      <c r="D578" s="20" t="str">
        <f>VLOOKUP(B578,товар!$A$2:$C$433,3,FALSE)</f>
        <v>Pringles</v>
      </c>
      <c r="E578">
        <v>406</v>
      </c>
      <c r="F578">
        <v>3</v>
      </c>
      <c r="G578">
        <v>1218</v>
      </c>
      <c r="H578" s="26">
        <v>44999</v>
      </c>
      <c r="I578" t="s">
        <v>27</v>
      </c>
      <c r="J578" s="20">
        <v>409</v>
      </c>
      <c r="K578" s="20">
        <f t="shared" ref="K578:K641" si="45">AVERAGEIF($C$2:$C$1001,C578,$E$2:$E$1001)</f>
        <v>273.72549019607845</v>
      </c>
      <c r="L578" s="21">
        <f t="shared" ref="L578:L641" si="46">(E578/K578)-1</f>
        <v>0.48323782234957013</v>
      </c>
      <c r="M578" s="20">
        <f t="shared" ref="M578:M641" si="47">AVERAGEIFS($E$2:$E$1001,$C$2:$C$1001,C578,$D$2:$D$1001,D578)</f>
        <v>280.23809523809524</v>
      </c>
      <c r="N578" s="21">
        <f t="shared" ref="N578:N641" si="48">E578/M578-1</f>
        <v>0.44876805437553102</v>
      </c>
      <c r="O578" s="26">
        <f>VLOOKUP(J578,клиенты!$A$1:$H$435,8,FALSE)</f>
        <v>44869</v>
      </c>
      <c r="P578">
        <f t="shared" ref="P578:P641" si="49">H578-O578</f>
        <v>130</v>
      </c>
      <c r="Q578" t="str">
        <f>VLOOKUP(J578,клиенты!$A$1:$D$435,4,FALSE)</f>
        <v>Украина</v>
      </c>
    </row>
    <row r="579" spans="1:17" x14ac:dyDescent="0.3">
      <c r="A579">
        <v>578</v>
      </c>
      <c r="B579" s="20">
        <v>127</v>
      </c>
      <c r="C579" s="20" t="str">
        <f>VLOOKUP(B579,товар!$A$2:$C$433,2,FALSE)</f>
        <v>Овощи</v>
      </c>
      <c r="D579" s="20" t="str">
        <f>VLOOKUP(B579,товар!$A$2:$C$433,3,FALSE)</f>
        <v>Семко</v>
      </c>
      <c r="E579">
        <v>384</v>
      </c>
      <c r="F579">
        <v>2</v>
      </c>
      <c r="G579">
        <v>768</v>
      </c>
      <c r="H579" s="26">
        <v>45010</v>
      </c>
      <c r="I579" t="s">
        <v>19</v>
      </c>
      <c r="J579" s="20">
        <v>348</v>
      </c>
      <c r="K579" s="20">
        <f t="shared" si="45"/>
        <v>250.48780487804879</v>
      </c>
      <c r="L579" s="21">
        <f t="shared" si="46"/>
        <v>0.53300876338851011</v>
      </c>
      <c r="M579" s="20">
        <f t="shared" si="47"/>
        <v>208</v>
      </c>
      <c r="N579" s="21">
        <f t="shared" si="48"/>
        <v>0.84615384615384626</v>
      </c>
      <c r="O579" s="26">
        <f>VLOOKUP(J579,клиенты!$A$1:$H$435,8,FALSE)</f>
        <v>44569</v>
      </c>
      <c r="P579">
        <f t="shared" si="49"/>
        <v>441</v>
      </c>
      <c r="Q579" t="str">
        <f>VLOOKUP(J579,клиенты!$A$1:$D$435,4,FALSE)</f>
        <v>Украина</v>
      </c>
    </row>
    <row r="580" spans="1:17" x14ac:dyDescent="0.3">
      <c r="A580">
        <v>579</v>
      </c>
      <c r="B580" s="20">
        <v>464</v>
      </c>
      <c r="C580" s="20" t="str">
        <f>VLOOKUP(B580,товар!$A$2:$C$433,2,FALSE)</f>
        <v>Сыр</v>
      </c>
      <c r="D580" s="20" t="str">
        <f>VLOOKUP(B580,товар!$A$2:$C$433,3,FALSE)</f>
        <v>Сырная долина</v>
      </c>
      <c r="E580">
        <v>356</v>
      </c>
      <c r="F580">
        <v>4</v>
      </c>
      <c r="G580">
        <v>1424</v>
      </c>
      <c r="H580" s="26">
        <v>45031</v>
      </c>
      <c r="I580" t="s">
        <v>19</v>
      </c>
      <c r="J580" s="20">
        <v>255</v>
      </c>
      <c r="K580" s="20">
        <f t="shared" si="45"/>
        <v>262.63492063492066</v>
      </c>
      <c r="L580" s="21">
        <f t="shared" si="46"/>
        <v>0.35549377493049672</v>
      </c>
      <c r="M580" s="20">
        <f t="shared" si="47"/>
        <v>271</v>
      </c>
      <c r="N580" s="21">
        <f t="shared" si="48"/>
        <v>0.31365313653136528</v>
      </c>
      <c r="O580" s="26">
        <f>VLOOKUP(J580,клиенты!$A$1:$H$435,8,FALSE)</f>
        <v>44793</v>
      </c>
      <c r="P580">
        <f t="shared" si="49"/>
        <v>238</v>
      </c>
      <c r="Q580" t="str">
        <f>VLOOKUP(J580,клиенты!$A$1:$D$435,4,FALSE)</f>
        <v>Украина</v>
      </c>
    </row>
    <row r="581" spans="1:17" x14ac:dyDescent="0.3">
      <c r="A581">
        <v>580</v>
      </c>
      <c r="B581" s="20">
        <v>426</v>
      </c>
      <c r="C581" s="20" t="str">
        <f>VLOOKUP(B581,товар!$A$2:$C$433,2,FALSE)</f>
        <v>Печенье</v>
      </c>
      <c r="D581" s="20" t="str">
        <f>VLOOKUP(B581,товар!$A$2:$C$433,3,FALSE)</f>
        <v>Посиделкино</v>
      </c>
      <c r="E581">
        <v>438</v>
      </c>
      <c r="F581">
        <v>1</v>
      </c>
      <c r="G581">
        <v>438</v>
      </c>
      <c r="H581" s="26">
        <v>44932</v>
      </c>
      <c r="I581" t="s">
        <v>10</v>
      </c>
      <c r="J581" s="20">
        <v>27</v>
      </c>
      <c r="K581" s="20">
        <f t="shared" si="45"/>
        <v>283.468085106383</v>
      </c>
      <c r="L581" s="21">
        <f t="shared" si="46"/>
        <v>0.54514748930421075</v>
      </c>
      <c r="M581" s="20">
        <f t="shared" si="47"/>
        <v>321.63636363636363</v>
      </c>
      <c r="N581" s="21">
        <f t="shared" si="48"/>
        <v>0.36178631995477684</v>
      </c>
      <c r="O581" s="26">
        <f>VLOOKUP(J581,клиенты!$A$1:$H$435,8,FALSE)</f>
        <v>44586</v>
      </c>
      <c r="P581">
        <f t="shared" si="49"/>
        <v>346</v>
      </c>
      <c r="Q581" t="str">
        <f>VLOOKUP(J581,клиенты!$A$1:$D$435,4,FALSE)</f>
        <v>Украина</v>
      </c>
    </row>
    <row r="582" spans="1:17" x14ac:dyDescent="0.3">
      <c r="A582">
        <v>581</v>
      </c>
      <c r="B582" s="20">
        <v>224</v>
      </c>
      <c r="C582" s="20" t="str">
        <f>VLOOKUP(B582,товар!$A$2:$C$433,2,FALSE)</f>
        <v>Чипсы</v>
      </c>
      <c r="D582" s="20" t="str">
        <f>VLOOKUP(B582,товар!$A$2:$C$433,3,FALSE)</f>
        <v>Pringles</v>
      </c>
      <c r="E582">
        <v>232</v>
      </c>
      <c r="F582">
        <v>5</v>
      </c>
      <c r="G582">
        <v>1160</v>
      </c>
      <c r="H582" s="26">
        <v>45332</v>
      </c>
      <c r="I582" t="s">
        <v>27</v>
      </c>
      <c r="J582" s="20">
        <v>219</v>
      </c>
      <c r="K582" s="20">
        <f t="shared" si="45"/>
        <v>273.72549019607845</v>
      </c>
      <c r="L582" s="21">
        <f t="shared" si="46"/>
        <v>-0.15243553008596</v>
      </c>
      <c r="M582" s="20">
        <f t="shared" si="47"/>
        <v>280.23809523809524</v>
      </c>
      <c r="N582" s="21">
        <f t="shared" si="48"/>
        <v>-0.17213254035683945</v>
      </c>
      <c r="O582" s="26">
        <f>VLOOKUP(J582,клиенты!$A$1:$H$435,8,FALSE)</f>
        <v>44585</v>
      </c>
      <c r="P582">
        <f t="shared" si="49"/>
        <v>747</v>
      </c>
      <c r="Q582" t="str">
        <f>VLOOKUP(J582,клиенты!$A$1:$D$435,4,FALSE)</f>
        <v>Таджикистан</v>
      </c>
    </row>
    <row r="583" spans="1:17" x14ac:dyDescent="0.3">
      <c r="A583">
        <v>582</v>
      </c>
      <c r="B583" s="20">
        <v>198</v>
      </c>
      <c r="C583" s="20" t="str">
        <f>VLOOKUP(B583,товар!$A$2:$C$433,2,FALSE)</f>
        <v>Мясо</v>
      </c>
      <c r="D583" s="20" t="str">
        <f>VLOOKUP(B583,товар!$A$2:$C$433,3,FALSE)</f>
        <v>Мираторг</v>
      </c>
      <c r="E583">
        <v>383</v>
      </c>
      <c r="F583">
        <v>2</v>
      </c>
      <c r="G583">
        <v>766</v>
      </c>
      <c r="H583" s="26">
        <v>45393</v>
      </c>
      <c r="I583" t="s">
        <v>13</v>
      </c>
      <c r="J583" s="20">
        <v>272</v>
      </c>
      <c r="K583" s="20">
        <f t="shared" si="45"/>
        <v>271.74545454545455</v>
      </c>
      <c r="L583" s="21">
        <f t="shared" si="46"/>
        <v>0.40940719925063562</v>
      </c>
      <c r="M583" s="20">
        <f t="shared" si="47"/>
        <v>316.58333333333331</v>
      </c>
      <c r="N583" s="21">
        <f t="shared" si="48"/>
        <v>0.2097920505396158</v>
      </c>
      <c r="O583" s="26">
        <f>VLOOKUP(J583,клиенты!$A$1:$H$435,8,FALSE)</f>
        <v>44668</v>
      </c>
      <c r="P583">
        <f t="shared" si="49"/>
        <v>725</v>
      </c>
      <c r="Q583" t="str">
        <f>VLOOKUP(J583,клиенты!$A$1:$D$435,4,FALSE)</f>
        <v>Таджикистан</v>
      </c>
    </row>
    <row r="584" spans="1:17" x14ac:dyDescent="0.3">
      <c r="A584">
        <v>583</v>
      </c>
      <c r="B584" s="20">
        <v>233</v>
      </c>
      <c r="C584" s="20" t="str">
        <f>VLOOKUP(B584,товар!$A$2:$C$433,2,FALSE)</f>
        <v>Йогурт</v>
      </c>
      <c r="D584" s="20" t="str">
        <f>VLOOKUP(B584,товар!$A$2:$C$433,3,FALSE)</f>
        <v>Ростагроэкспорт</v>
      </c>
      <c r="E584">
        <v>419</v>
      </c>
      <c r="F584">
        <v>5</v>
      </c>
      <c r="G584">
        <v>2095</v>
      </c>
      <c r="H584" s="26">
        <v>45304</v>
      </c>
      <c r="I584" t="s">
        <v>25</v>
      </c>
      <c r="J584" s="20">
        <v>388</v>
      </c>
      <c r="K584" s="20">
        <f t="shared" si="45"/>
        <v>263.25423728813558</v>
      </c>
      <c r="L584" s="21">
        <f t="shared" si="46"/>
        <v>0.59161730620654129</v>
      </c>
      <c r="M584" s="20">
        <f t="shared" si="47"/>
        <v>257.78260869565219</v>
      </c>
      <c r="N584" s="21">
        <f t="shared" si="48"/>
        <v>0.62540057345252142</v>
      </c>
      <c r="O584" s="26">
        <f>VLOOKUP(J584,клиенты!$A$1:$H$435,8,FALSE)</f>
        <v>44581</v>
      </c>
      <c r="P584">
        <f t="shared" si="49"/>
        <v>723</v>
      </c>
      <c r="Q584" t="str">
        <f>VLOOKUP(J584,клиенты!$A$1:$D$435,4,FALSE)</f>
        <v>не определено</v>
      </c>
    </row>
    <row r="585" spans="1:17" x14ac:dyDescent="0.3">
      <c r="A585">
        <v>584</v>
      </c>
      <c r="B585" s="20">
        <v>355</v>
      </c>
      <c r="C585" s="20" t="str">
        <f>VLOOKUP(B585,товар!$A$2:$C$433,2,FALSE)</f>
        <v>Кофе</v>
      </c>
      <c r="D585" s="20" t="str">
        <f>VLOOKUP(B585,товар!$A$2:$C$433,3,FALSE)</f>
        <v>Jacobs</v>
      </c>
      <c r="E585">
        <v>210</v>
      </c>
      <c r="F585">
        <v>1</v>
      </c>
      <c r="G585">
        <v>210</v>
      </c>
      <c r="H585" s="26">
        <v>45213</v>
      </c>
      <c r="I585" t="s">
        <v>14</v>
      </c>
      <c r="J585" s="20">
        <v>446</v>
      </c>
      <c r="K585" s="20">
        <f t="shared" si="45"/>
        <v>249.02380952380952</v>
      </c>
      <c r="L585" s="21">
        <f t="shared" si="46"/>
        <v>-0.15670714217420401</v>
      </c>
      <c r="M585" s="20">
        <f t="shared" si="47"/>
        <v>276.21052631578948</v>
      </c>
      <c r="N585" s="21">
        <f t="shared" si="48"/>
        <v>-0.23971036585365857</v>
      </c>
      <c r="O585" s="26">
        <f>VLOOKUP(J585,клиенты!$A$1:$H$435,8,FALSE)</f>
        <v>44671</v>
      </c>
      <c r="P585">
        <f t="shared" si="49"/>
        <v>542</v>
      </c>
      <c r="Q585" t="str">
        <f>VLOOKUP(J585,клиенты!$A$1:$D$435,4,FALSE)</f>
        <v>Таджикистан</v>
      </c>
    </row>
    <row r="586" spans="1:17" x14ac:dyDescent="0.3">
      <c r="A586">
        <v>585</v>
      </c>
      <c r="B586" s="20">
        <v>118</v>
      </c>
      <c r="C586" s="20" t="str">
        <f>VLOOKUP(B586,товар!$A$2:$C$433,2,FALSE)</f>
        <v>Сахар</v>
      </c>
      <c r="D586" s="20" t="str">
        <f>VLOOKUP(B586,товар!$A$2:$C$433,3,FALSE)</f>
        <v>Продимекс</v>
      </c>
      <c r="E586">
        <v>214</v>
      </c>
      <c r="F586">
        <v>2</v>
      </c>
      <c r="G586">
        <v>428</v>
      </c>
      <c r="H586" s="26">
        <v>45058</v>
      </c>
      <c r="I586" t="s">
        <v>14</v>
      </c>
      <c r="J586" s="20">
        <v>138</v>
      </c>
      <c r="K586" s="20">
        <f t="shared" si="45"/>
        <v>252.76271186440678</v>
      </c>
      <c r="L586" s="21">
        <f t="shared" si="46"/>
        <v>-0.15335613223362166</v>
      </c>
      <c r="M586" s="20">
        <f t="shared" si="47"/>
        <v>240.5</v>
      </c>
      <c r="N586" s="21">
        <f t="shared" si="48"/>
        <v>-0.11018711018711014</v>
      </c>
      <c r="O586" s="26">
        <f>VLOOKUP(J586,клиенты!$A$1:$H$435,8,FALSE)</f>
        <v>44723</v>
      </c>
      <c r="P586">
        <f t="shared" si="49"/>
        <v>335</v>
      </c>
      <c r="Q586" t="str">
        <f>VLOOKUP(J586,клиенты!$A$1:$D$435,4,FALSE)</f>
        <v>Украина</v>
      </c>
    </row>
    <row r="587" spans="1:17" x14ac:dyDescent="0.3">
      <c r="A587">
        <v>586</v>
      </c>
      <c r="B587" s="20">
        <v>414</v>
      </c>
      <c r="C587" s="20" t="str">
        <f>VLOOKUP(B587,товар!$A$2:$C$433,2,FALSE)</f>
        <v>Фрукты</v>
      </c>
      <c r="D587" s="20" t="str">
        <f>VLOOKUP(B587,товар!$A$2:$C$433,3,FALSE)</f>
        <v>Экзотик</v>
      </c>
      <c r="E587">
        <v>115</v>
      </c>
      <c r="F587">
        <v>2</v>
      </c>
      <c r="G587">
        <v>230</v>
      </c>
      <c r="H587" s="26">
        <v>45094</v>
      </c>
      <c r="I587" t="s">
        <v>12</v>
      </c>
      <c r="J587" s="20">
        <v>402</v>
      </c>
      <c r="K587" s="20">
        <f t="shared" si="45"/>
        <v>274.16279069767444</v>
      </c>
      <c r="L587" s="21">
        <f t="shared" si="46"/>
        <v>-0.58054118245822384</v>
      </c>
      <c r="M587" s="20">
        <f t="shared" si="47"/>
        <v>253.6875</v>
      </c>
      <c r="N587" s="21">
        <f t="shared" si="48"/>
        <v>-0.54668637595466862</v>
      </c>
      <c r="O587" s="26">
        <f>VLOOKUP(J587,клиенты!$A$1:$H$435,8,FALSE)</f>
        <v>44742</v>
      </c>
      <c r="P587">
        <f t="shared" si="49"/>
        <v>352</v>
      </c>
      <c r="Q587" t="str">
        <f>VLOOKUP(J587,клиенты!$A$1:$D$435,4,FALSE)</f>
        <v>Узбекистан</v>
      </c>
    </row>
    <row r="588" spans="1:17" x14ac:dyDescent="0.3">
      <c r="A588">
        <v>587</v>
      </c>
      <c r="B588" s="20">
        <v>405</v>
      </c>
      <c r="C588" s="20" t="str">
        <f>VLOOKUP(B588,товар!$A$2:$C$433,2,FALSE)</f>
        <v>Хлеб</v>
      </c>
      <c r="D588" s="20" t="str">
        <f>VLOOKUP(B588,товар!$A$2:$C$433,3,FALSE)</f>
        <v>Каравай</v>
      </c>
      <c r="E588">
        <v>340</v>
      </c>
      <c r="F588">
        <v>1</v>
      </c>
      <c r="G588">
        <v>340</v>
      </c>
      <c r="H588" s="26">
        <v>45213</v>
      </c>
      <c r="I588" t="s">
        <v>11</v>
      </c>
      <c r="J588" s="20">
        <v>351</v>
      </c>
      <c r="K588" s="20">
        <f t="shared" si="45"/>
        <v>300.31818181818181</v>
      </c>
      <c r="L588" s="21">
        <f t="shared" si="46"/>
        <v>0.1321325866505223</v>
      </c>
      <c r="M588" s="20">
        <f t="shared" si="47"/>
        <v>331.16666666666669</v>
      </c>
      <c r="N588" s="21">
        <f t="shared" si="48"/>
        <v>2.6673376950176131E-2</v>
      </c>
      <c r="O588" s="26">
        <f>VLOOKUP(J588,клиенты!$A$1:$H$435,8,FALSE)</f>
        <v>44863</v>
      </c>
      <c r="P588">
        <f t="shared" si="49"/>
        <v>350</v>
      </c>
      <c r="Q588" t="str">
        <f>VLOOKUP(J588,клиенты!$A$1:$D$435,4,FALSE)</f>
        <v>не определено</v>
      </c>
    </row>
    <row r="589" spans="1:17" x14ac:dyDescent="0.3">
      <c r="A589">
        <v>588</v>
      </c>
      <c r="B589" s="20">
        <v>313</v>
      </c>
      <c r="C589" s="20" t="str">
        <f>VLOOKUP(B589,товар!$A$2:$C$433,2,FALSE)</f>
        <v>Конфеты</v>
      </c>
      <c r="D589" s="20" t="str">
        <f>VLOOKUP(B589,товар!$A$2:$C$433,3,FALSE)</f>
        <v>Бабаевский</v>
      </c>
      <c r="E589">
        <v>392</v>
      </c>
      <c r="F589">
        <v>5</v>
      </c>
      <c r="G589">
        <v>1960</v>
      </c>
      <c r="H589" s="26">
        <v>45109</v>
      </c>
      <c r="I589" t="s">
        <v>8</v>
      </c>
      <c r="J589" s="20">
        <v>40</v>
      </c>
      <c r="K589" s="20">
        <f t="shared" si="45"/>
        <v>267.85483870967744</v>
      </c>
      <c r="L589" s="21">
        <f t="shared" si="46"/>
        <v>0.46347925573553317</v>
      </c>
      <c r="M589" s="20">
        <f t="shared" si="47"/>
        <v>250.25925925925927</v>
      </c>
      <c r="N589" s="21">
        <f t="shared" si="48"/>
        <v>0.56637561047802265</v>
      </c>
      <c r="O589" s="26">
        <f>VLOOKUP(J589,клиенты!$A$1:$H$435,8,FALSE)</f>
        <v>44855</v>
      </c>
      <c r="P589">
        <f t="shared" si="49"/>
        <v>254</v>
      </c>
      <c r="Q589" t="str">
        <f>VLOOKUP(J589,клиенты!$A$1:$D$435,4,FALSE)</f>
        <v>не определено</v>
      </c>
    </row>
    <row r="590" spans="1:17" x14ac:dyDescent="0.3">
      <c r="A590">
        <v>589</v>
      </c>
      <c r="B590" s="20">
        <v>113</v>
      </c>
      <c r="C590" s="20" t="str">
        <f>VLOOKUP(B590,товар!$A$2:$C$433,2,FALSE)</f>
        <v>Сок</v>
      </c>
      <c r="D590" s="20" t="str">
        <f>VLOOKUP(B590,товар!$A$2:$C$433,3,FALSE)</f>
        <v>Добрый</v>
      </c>
      <c r="E590">
        <v>378</v>
      </c>
      <c r="F590">
        <v>1</v>
      </c>
      <c r="G590">
        <v>378</v>
      </c>
      <c r="H590" s="26">
        <v>45277</v>
      </c>
      <c r="I590" t="s">
        <v>10</v>
      </c>
      <c r="J590" s="20">
        <v>19</v>
      </c>
      <c r="K590" s="20">
        <f t="shared" si="45"/>
        <v>268.60344827586209</v>
      </c>
      <c r="L590" s="21">
        <f t="shared" si="46"/>
        <v>0.4072790294627382</v>
      </c>
      <c r="M590" s="20">
        <f t="shared" si="47"/>
        <v>242.81818181818181</v>
      </c>
      <c r="N590" s="21">
        <f t="shared" si="48"/>
        <v>0.55672032946462013</v>
      </c>
      <c r="O590" s="26">
        <f>VLOOKUP(J590,клиенты!$A$1:$H$435,8,FALSE)</f>
        <v>44902</v>
      </c>
      <c r="P590">
        <f t="shared" si="49"/>
        <v>375</v>
      </c>
      <c r="Q590" t="str">
        <f>VLOOKUP(J590,клиенты!$A$1:$D$435,4,FALSE)</f>
        <v>Казахстан</v>
      </c>
    </row>
    <row r="591" spans="1:17" x14ac:dyDescent="0.3">
      <c r="A591">
        <v>590</v>
      </c>
      <c r="B591" s="20">
        <v>474</v>
      </c>
      <c r="C591" s="20" t="str">
        <f>VLOOKUP(B591,товар!$A$2:$C$433,2,FALSE)</f>
        <v>Молоко</v>
      </c>
      <c r="D591" s="20" t="str">
        <f>VLOOKUP(B591,товар!$A$2:$C$433,3,FALSE)</f>
        <v>Простоквашино</v>
      </c>
      <c r="E591">
        <v>204</v>
      </c>
      <c r="F591">
        <v>2</v>
      </c>
      <c r="G591">
        <v>408</v>
      </c>
      <c r="H591" s="26">
        <v>45349</v>
      </c>
      <c r="I591" t="s">
        <v>23</v>
      </c>
      <c r="J591" s="20">
        <v>153</v>
      </c>
      <c r="K591" s="20">
        <f t="shared" si="45"/>
        <v>294.95238095238096</v>
      </c>
      <c r="L591" s="21">
        <f t="shared" si="46"/>
        <v>-0.30836293186955122</v>
      </c>
      <c r="M591" s="20">
        <f t="shared" si="47"/>
        <v>318.81818181818181</v>
      </c>
      <c r="N591" s="21">
        <f t="shared" si="48"/>
        <v>-0.36013686911890508</v>
      </c>
      <c r="O591" s="26">
        <f>VLOOKUP(J591,клиенты!$A$1:$H$435,8,FALSE)</f>
        <v>44802</v>
      </c>
      <c r="P591">
        <f t="shared" si="49"/>
        <v>547</v>
      </c>
      <c r="Q591" t="str">
        <f>VLOOKUP(J591,клиенты!$A$1:$D$435,4,FALSE)</f>
        <v>Казахстан</v>
      </c>
    </row>
    <row r="592" spans="1:17" x14ac:dyDescent="0.3">
      <c r="A592">
        <v>591</v>
      </c>
      <c r="B592" s="20">
        <v>361</v>
      </c>
      <c r="C592" s="20" t="str">
        <f>VLOOKUP(B592,товар!$A$2:$C$433,2,FALSE)</f>
        <v>Мясо</v>
      </c>
      <c r="D592" s="20" t="str">
        <f>VLOOKUP(B592,товар!$A$2:$C$433,3,FALSE)</f>
        <v>Сава</v>
      </c>
      <c r="E592">
        <v>69</v>
      </c>
      <c r="F592">
        <v>1</v>
      </c>
      <c r="G592">
        <v>69</v>
      </c>
      <c r="H592" s="26">
        <v>45021</v>
      </c>
      <c r="I592" t="s">
        <v>27</v>
      </c>
      <c r="J592" s="20">
        <v>355</v>
      </c>
      <c r="K592" s="20">
        <f t="shared" si="45"/>
        <v>271.74545454545455</v>
      </c>
      <c r="L592" s="21">
        <f t="shared" si="46"/>
        <v>-0.74608590927338425</v>
      </c>
      <c r="M592" s="20">
        <f t="shared" si="47"/>
        <v>212.8125</v>
      </c>
      <c r="N592" s="21">
        <f t="shared" si="48"/>
        <v>-0.67577092511013215</v>
      </c>
      <c r="O592" s="26">
        <f>VLOOKUP(J592,клиенты!$A$1:$H$435,8,FALSE)</f>
        <v>44631</v>
      </c>
      <c r="P592">
        <f t="shared" si="49"/>
        <v>390</v>
      </c>
      <c r="Q592" t="str">
        <f>VLOOKUP(J592,клиенты!$A$1:$D$435,4,FALSE)</f>
        <v>не определено</v>
      </c>
    </row>
    <row r="593" spans="1:17" x14ac:dyDescent="0.3">
      <c r="A593">
        <v>592</v>
      </c>
      <c r="B593" s="20">
        <v>291</v>
      </c>
      <c r="C593" s="20" t="str">
        <f>VLOOKUP(B593,товар!$A$2:$C$433,2,FALSE)</f>
        <v>Рыба</v>
      </c>
      <c r="D593" s="20" t="str">
        <f>VLOOKUP(B593,товар!$A$2:$C$433,3,FALSE)</f>
        <v>Балтийский берег</v>
      </c>
      <c r="E593">
        <v>455</v>
      </c>
      <c r="F593">
        <v>5</v>
      </c>
      <c r="G593">
        <v>2275</v>
      </c>
      <c r="H593" s="26">
        <v>45142</v>
      </c>
      <c r="I593" t="s">
        <v>18</v>
      </c>
      <c r="J593" s="20">
        <v>245</v>
      </c>
      <c r="K593" s="20">
        <f t="shared" si="45"/>
        <v>258.5128205128205</v>
      </c>
      <c r="L593" s="21">
        <f t="shared" si="46"/>
        <v>0.76006744693513206</v>
      </c>
      <c r="M593" s="20">
        <f t="shared" si="47"/>
        <v>289.88888888888891</v>
      </c>
      <c r="N593" s="21">
        <f t="shared" si="48"/>
        <v>0.56956688386354903</v>
      </c>
      <c r="O593" s="26">
        <f>VLOOKUP(J593,клиенты!$A$1:$H$435,8,FALSE)</f>
        <v>44695</v>
      </c>
      <c r="P593">
        <f t="shared" si="49"/>
        <v>447</v>
      </c>
      <c r="Q593" t="str">
        <f>VLOOKUP(J593,клиенты!$A$1:$D$435,4,FALSE)</f>
        <v>Узбекистан</v>
      </c>
    </row>
    <row r="594" spans="1:17" x14ac:dyDescent="0.3">
      <c r="A594">
        <v>593</v>
      </c>
      <c r="B594" s="20">
        <v>360</v>
      </c>
      <c r="C594" s="20" t="str">
        <f>VLOOKUP(B594,товар!$A$2:$C$433,2,FALSE)</f>
        <v>Соль</v>
      </c>
      <c r="D594" s="20" t="str">
        <f>VLOOKUP(B594,товар!$A$2:$C$433,3,FALSE)</f>
        <v>Славянская</v>
      </c>
      <c r="E594">
        <v>137</v>
      </c>
      <c r="F594">
        <v>2</v>
      </c>
      <c r="G594">
        <v>274</v>
      </c>
      <c r="H594" s="26">
        <v>45318</v>
      </c>
      <c r="I594" t="s">
        <v>22</v>
      </c>
      <c r="J594" s="20">
        <v>80</v>
      </c>
      <c r="K594" s="20">
        <f t="shared" si="45"/>
        <v>264.8679245283019</v>
      </c>
      <c r="L594" s="21">
        <f t="shared" si="46"/>
        <v>-0.48276107707650662</v>
      </c>
      <c r="M594" s="20">
        <f t="shared" si="47"/>
        <v>236.91666666666666</v>
      </c>
      <c r="N594" s="21">
        <f t="shared" si="48"/>
        <v>-0.42173760112557157</v>
      </c>
      <c r="O594" s="26">
        <f>VLOOKUP(J594,клиенты!$A$1:$H$435,8,FALSE)</f>
        <v>44623</v>
      </c>
      <c r="P594">
        <f t="shared" si="49"/>
        <v>695</v>
      </c>
      <c r="Q594" t="str">
        <f>VLOOKUP(J594,клиенты!$A$1:$D$435,4,FALSE)</f>
        <v>Беларусь</v>
      </c>
    </row>
    <row r="595" spans="1:17" x14ac:dyDescent="0.3">
      <c r="A595">
        <v>594</v>
      </c>
      <c r="B595" s="20">
        <v>182</v>
      </c>
      <c r="C595" s="20" t="str">
        <f>VLOOKUP(B595,товар!$A$2:$C$433,2,FALSE)</f>
        <v>Соль</v>
      </c>
      <c r="D595" s="20" t="str">
        <f>VLOOKUP(B595,товар!$A$2:$C$433,3,FALSE)</f>
        <v>Экстра</v>
      </c>
      <c r="E595">
        <v>152</v>
      </c>
      <c r="F595">
        <v>3</v>
      </c>
      <c r="G595">
        <v>456</v>
      </c>
      <c r="H595" s="26">
        <v>45053</v>
      </c>
      <c r="I595" t="s">
        <v>22</v>
      </c>
      <c r="J595" s="20">
        <v>466</v>
      </c>
      <c r="K595" s="20">
        <f t="shared" si="45"/>
        <v>264.8679245283019</v>
      </c>
      <c r="L595" s="21">
        <f t="shared" si="46"/>
        <v>-0.42612907821627011</v>
      </c>
      <c r="M595" s="20">
        <f t="shared" si="47"/>
        <v>320.84615384615387</v>
      </c>
      <c r="N595" s="21">
        <f t="shared" si="48"/>
        <v>-0.5262526971949173</v>
      </c>
      <c r="O595" s="26">
        <f>VLOOKUP(J595,клиенты!$A$1:$H$435,8,FALSE)</f>
        <v>44772</v>
      </c>
      <c r="P595">
        <f t="shared" si="49"/>
        <v>281</v>
      </c>
      <c r="Q595" t="str">
        <f>VLOOKUP(J595,клиенты!$A$1:$D$435,4,FALSE)</f>
        <v>Беларусь</v>
      </c>
    </row>
    <row r="596" spans="1:17" x14ac:dyDescent="0.3">
      <c r="A596">
        <v>595</v>
      </c>
      <c r="B596" s="20">
        <v>490</v>
      </c>
      <c r="C596" s="20" t="str">
        <f>VLOOKUP(B596,товар!$A$2:$C$433,2,FALSE)</f>
        <v>Сыр</v>
      </c>
      <c r="D596" s="20" t="str">
        <f>VLOOKUP(B596,товар!$A$2:$C$433,3,FALSE)</f>
        <v>Сырная долина</v>
      </c>
      <c r="E596">
        <v>170</v>
      </c>
      <c r="F596">
        <v>5</v>
      </c>
      <c r="G596">
        <v>850</v>
      </c>
      <c r="H596" s="26">
        <v>45058</v>
      </c>
      <c r="I596" t="s">
        <v>17</v>
      </c>
      <c r="J596" s="20">
        <v>317</v>
      </c>
      <c r="K596" s="20">
        <f t="shared" si="45"/>
        <v>262.63492063492066</v>
      </c>
      <c r="L596" s="21">
        <f t="shared" si="46"/>
        <v>-0.35271364680285267</v>
      </c>
      <c r="M596" s="20">
        <f t="shared" si="47"/>
        <v>271</v>
      </c>
      <c r="N596" s="21">
        <f t="shared" si="48"/>
        <v>-0.37269372693726932</v>
      </c>
      <c r="O596" s="26">
        <f>VLOOKUP(J596,клиенты!$A$1:$H$435,8,FALSE)</f>
        <v>44770</v>
      </c>
      <c r="P596">
        <f t="shared" si="49"/>
        <v>288</v>
      </c>
      <c r="Q596" t="str">
        <f>VLOOKUP(J596,клиенты!$A$1:$D$435,4,FALSE)</f>
        <v>Казахстан</v>
      </c>
    </row>
    <row r="597" spans="1:17" x14ac:dyDescent="0.3">
      <c r="A597">
        <v>596</v>
      </c>
      <c r="B597" s="20">
        <v>215</v>
      </c>
      <c r="C597" s="20" t="str">
        <f>VLOOKUP(B597,товар!$A$2:$C$433,2,FALSE)</f>
        <v>Сок</v>
      </c>
      <c r="D597" s="20" t="str">
        <f>VLOOKUP(B597,товар!$A$2:$C$433,3,FALSE)</f>
        <v>Фруктовый сад</v>
      </c>
      <c r="E597">
        <v>496</v>
      </c>
      <c r="F597">
        <v>2</v>
      </c>
      <c r="G597">
        <v>992</v>
      </c>
      <c r="H597" s="26">
        <v>45404</v>
      </c>
      <c r="I597" t="s">
        <v>12</v>
      </c>
      <c r="J597" s="20">
        <v>342</v>
      </c>
      <c r="K597" s="20">
        <f t="shared" si="45"/>
        <v>268.60344827586209</v>
      </c>
      <c r="L597" s="21">
        <f t="shared" si="46"/>
        <v>0.84658835612041838</v>
      </c>
      <c r="M597" s="20">
        <f t="shared" si="47"/>
        <v>281.96875</v>
      </c>
      <c r="N597" s="21">
        <f t="shared" si="48"/>
        <v>0.75906017954117266</v>
      </c>
      <c r="O597" s="26">
        <f>VLOOKUP(J597,клиенты!$A$1:$H$435,8,FALSE)</f>
        <v>44570</v>
      </c>
      <c r="P597">
        <f t="shared" si="49"/>
        <v>834</v>
      </c>
      <c r="Q597" t="str">
        <f>VLOOKUP(J597,клиенты!$A$1:$D$435,4,FALSE)</f>
        <v>Таджикистан</v>
      </c>
    </row>
    <row r="598" spans="1:17" x14ac:dyDescent="0.3">
      <c r="A598">
        <v>597</v>
      </c>
      <c r="B598" s="20">
        <v>137</v>
      </c>
      <c r="C598" s="20" t="str">
        <f>VLOOKUP(B598,товар!$A$2:$C$433,2,FALSE)</f>
        <v>Фрукты</v>
      </c>
      <c r="D598" s="20" t="str">
        <f>VLOOKUP(B598,товар!$A$2:$C$433,3,FALSE)</f>
        <v>Экзотик</v>
      </c>
      <c r="E598">
        <v>411</v>
      </c>
      <c r="F598">
        <v>1</v>
      </c>
      <c r="G598">
        <v>411</v>
      </c>
      <c r="H598" s="26">
        <v>45192</v>
      </c>
      <c r="I598" t="s">
        <v>27</v>
      </c>
      <c r="J598" s="20">
        <v>130</v>
      </c>
      <c r="K598" s="20">
        <f t="shared" si="45"/>
        <v>274.16279069767444</v>
      </c>
      <c r="L598" s="21">
        <f t="shared" si="46"/>
        <v>0.49910933921452183</v>
      </c>
      <c r="M598" s="20">
        <f t="shared" si="47"/>
        <v>253.6875</v>
      </c>
      <c r="N598" s="21">
        <f t="shared" si="48"/>
        <v>0.62010347376201036</v>
      </c>
      <c r="O598" s="26">
        <f>VLOOKUP(J598,клиенты!$A$1:$H$435,8,FALSE)</f>
        <v>44863</v>
      </c>
      <c r="P598">
        <f t="shared" si="49"/>
        <v>329</v>
      </c>
      <c r="Q598" t="str">
        <f>VLOOKUP(J598,клиенты!$A$1:$D$435,4,FALSE)</f>
        <v>Таджикистан</v>
      </c>
    </row>
    <row r="599" spans="1:17" x14ac:dyDescent="0.3">
      <c r="A599">
        <v>598</v>
      </c>
      <c r="B599" s="20">
        <v>75</v>
      </c>
      <c r="C599" s="20" t="str">
        <f>VLOOKUP(B599,товар!$A$2:$C$433,2,FALSE)</f>
        <v>Печенье</v>
      </c>
      <c r="D599" s="20" t="str">
        <f>VLOOKUP(B599,товар!$A$2:$C$433,3,FALSE)</f>
        <v>Белогорье</v>
      </c>
      <c r="E599">
        <v>240</v>
      </c>
      <c r="F599">
        <v>4</v>
      </c>
      <c r="G599">
        <v>960</v>
      </c>
      <c r="H599" s="26">
        <v>45148</v>
      </c>
      <c r="I599" t="s">
        <v>22</v>
      </c>
      <c r="J599" s="20">
        <v>53</v>
      </c>
      <c r="K599" s="20">
        <f t="shared" si="45"/>
        <v>283.468085106383</v>
      </c>
      <c r="L599" s="21">
        <f t="shared" si="46"/>
        <v>-0.15334384147714486</v>
      </c>
      <c r="M599" s="20">
        <f t="shared" si="47"/>
        <v>249.5</v>
      </c>
      <c r="N599" s="21">
        <f t="shared" si="48"/>
        <v>-3.8076152304609256E-2</v>
      </c>
      <c r="O599" s="26">
        <f>VLOOKUP(J599,клиенты!$A$1:$H$435,8,FALSE)</f>
        <v>44593</v>
      </c>
      <c r="P599">
        <f t="shared" si="49"/>
        <v>555</v>
      </c>
      <c r="Q599" t="str">
        <f>VLOOKUP(J599,клиенты!$A$1:$D$435,4,FALSE)</f>
        <v>не определено</v>
      </c>
    </row>
    <row r="600" spans="1:17" x14ac:dyDescent="0.3">
      <c r="A600">
        <v>599</v>
      </c>
      <c r="B600" s="20">
        <v>359</v>
      </c>
      <c r="C600" s="20" t="str">
        <f>VLOOKUP(B600,товар!$A$2:$C$433,2,FALSE)</f>
        <v>Мясо</v>
      </c>
      <c r="D600" s="20" t="str">
        <f>VLOOKUP(B600,товар!$A$2:$C$433,3,FALSE)</f>
        <v>Мираторг</v>
      </c>
      <c r="E600">
        <v>302</v>
      </c>
      <c r="F600">
        <v>4</v>
      </c>
      <c r="G600">
        <v>1208</v>
      </c>
      <c r="H600" s="26">
        <v>45195</v>
      </c>
      <c r="I600" t="s">
        <v>22</v>
      </c>
      <c r="J600" s="20">
        <v>122</v>
      </c>
      <c r="K600" s="20">
        <f t="shared" si="45"/>
        <v>271.74545454545455</v>
      </c>
      <c r="L600" s="21">
        <f t="shared" si="46"/>
        <v>0.11133413622373878</v>
      </c>
      <c r="M600" s="20">
        <f t="shared" si="47"/>
        <v>316.58333333333331</v>
      </c>
      <c r="N600" s="21">
        <f t="shared" si="48"/>
        <v>-4.6064753882600673E-2</v>
      </c>
      <c r="O600" s="26">
        <f>VLOOKUP(J600,клиенты!$A$1:$H$435,8,FALSE)</f>
        <v>44683</v>
      </c>
      <c r="P600">
        <f t="shared" si="49"/>
        <v>512</v>
      </c>
      <c r="Q600" t="str">
        <f>VLOOKUP(J600,клиенты!$A$1:$D$435,4,FALSE)</f>
        <v>Беларусь</v>
      </c>
    </row>
    <row r="601" spans="1:17" x14ac:dyDescent="0.3">
      <c r="A601">
        <v>600</v>
      </c>
      <c r="B601" s="20">
        <v>364</v>
      </c>
      <c r="C601" s="20" t="str">
        <f>VLOOKUP(B601,товар!$A$2:$C$433,2,FALSE)</f>
        <v>Сахар</v>
      </c>
      <c r="D601" s="20" t="str">
        <f>VLOOKUP(B601,товар!$A$2:$C$433,3,FALSE)</f>
        <v>Русский сахар</v>
      </c>
      <c r="E601">
        <v>138</v>
      </c>
      <c r="F601">
        <v>4</v>
      </c>
      <c r="G601">
        <v>552</v>
      </c>
      <c r="H601" s="26">
        <v>45256</v>
      </c>
      <c r="I601" t="s">
        <v>22</v>
      </c>
      <c r="J601" s="20">
        <v>199</v>
      </c>
      <c r="K601" s="20">
        <f t="shared" si="45"/>
        <v>252.76271186440678</v>
      </c>
      <c r="L601" s="21">
        <f t="shared" si="46"/>
        <v>-0.45403339368336348</v>
      </c>
      <c r="M601" s="20">
        <f t="shared" si="47"/>
        <v>293.41176470588238</v>
      </c>
      <c r="N601" s="21">
        <f t="shared" si="48"/>
        <v>-0.52967121090617486</v>
      </c>
      <c r="O601" s="26">
        <f>VLOOKUP(J601,клиенты!$A$1:$H$435,8,FALSE)</f>
        <v>44715</v>
      </c>
      <c r="P601">
        <f t="shared" si="49"/>
        <v>541</v>
      </c>
      <c r="Q601" t="str">
        <f>VLOOKUP(J601,клиенты!$A$1:$D$435,4,FALSE)</f>
        <v>Узбекистан</v>
      </c>
    </row>
    <row r="602" spans="1:17" x14ac:dyDescent="0.3">
      <c r="A602">
        <v>601</v>
      </c>
      <c r="B602" s="20">
        <v>197</v>
      </c>
      <c r="C602" s="20" t="str">
        <f>VLOOKUP(B602,товар!$A$2:$C$433,2,FALSE)</f>
        <v>Печенье</v>
      </c>
      <c r="D602" s="20" t="str">
        <f>VLOOKUP(B602,товар!$A$2:$C$433,3,FALSE)</f>
        <v>Юбилейное</v>
      </c>
      <c r="E602">
        <v>309</v>
      </c>
      <c r="F602">
        <v>4</v>
      </c>
      <c r="G602">
        <v>1236</v>
      </c>
      <c r="H602" s="26">
        <v>45212</v>
      </c>
      <c r="I602" t="s">
        <v>15</v>
      </c>
      <c r="J602" s="20">
        <v>52</v>
      </c>
      <c r="K602" s="20">
        <f t="shared" si="45"/>
        <v>283.468085106383</v>
      </c>
      <c r="L602" s="21">
        <f t="shared" si="46"/>
        <v>9.0069804098175998E-2</v>
      </c>
      <c r="M602" s="20">
        <f t="shared" si="47"/>
        <v>232.44444444444446</v>
      </c>
      <c r="N602" s="21">
        <f t="shared" si="48"/>
        <v>0.32934990439770551</v>
      </c>
      <c r="O602" s="26">
        <f>VLOOKUP(J602,клиенты!$A$1:$H$435,8,FALSE)</f>
        <v>44917</v>
      </c>
      <c r="P602">
        <f t="shared" si="49"/>
        <v>295</v>
      </c>
      <c r="Q602" t="str">
        <f>VLOOKUP(J602,клиенты!$A$1:$D$435,4,FALSE)</f>
        <v>Россия</v>
      </c>
    </row>
    <row r="603" spans="1:17" x14ac:dyDescent="0.3">
      <c r="A603">
        <v>602</v>
      </c>
      <c r="B603" s="20">
        <v>157</v>
      </c>
      <c r="C603" s="20" t="str">
        <f>VLOOKUP(B603,товар!$A$2:$C$433,2,FALSE)</f>
        <v>Сыр</v>
      </c>
      <c r="D603" s="20" t="str">
        <f>VLOOKUP(B603,товар!$A$2:$C$433,3,FALSE)</f>
        <v>President</v>
      </c>
      <c r="E603">
        <v>473</v>
      </c>
      <c r="F603">
        <v>5</v>
      </c>
      <c r="G603">
        <v>2365</v>
      </c>
      <c r="H603" s="26">
        <v>45012</v>
      </c>
      <c r="I603" t="s">
        <v>22</v>
      </c>
      <c r="J603" s="20">
        <v>477</v>
      </c>
      <c r="K603" s="20">
        <f t="shared" si="45"/>
        <v>262.63492063492066</v>
      </c>
      <c r="L603" s="21">
        <f t="shared" si="46"/>
        <v>0.80097908860147449</v>
      </c>
      <c r="M603" s="20">
        <f t="shared" si="47"/>
        <v>238.72222222222223</v>
      </c>
      <c r="N603" s="21">
        <f t="shared" si="48"/>
        <v>0.98138235978589705</v>
      </c>
      <c r="O603" s="26">
        <f>VLOOKUP(J603,клиенты!$A$1:$H$435,8,FALSE)</f>
        <v>44738</v>
      </c>
      <c r="P603">
        <f t="shared" si="49"/>
        <v>274</v>
      </c>
      <c r="Q603" t="str">
        <f>VLOOKUP(J603,клиенты!$A$1:$D$435,4,FALSE)</f>
        <v>Узбекистан</v>
      </c>
    </row>
    <row r="604" spans="1:17" x14ac:dyDescent="0.3">
      <c r="A604">
        <v>603</v>
      </c>
      <c r="B604" s="20">
        <v>105</v>
      </c>
      <c r="C604" s="20" t="str">
        <f>VLOOKUP(B604,товар!$A$2:$C$433,2,FALSE)</f>
        <v>Фрукты</v>
      </c>
      <c r="D604" s="20" t="str">
        <f>VLOOKUP(B604,товар!$A$2:$C$433,3,FALSE)</f>
        <v>Фрукты-Ягоды</v>
      </c>
      <c r="E604">
        <v>187</v>
      </c>
      <c r="F604">
        <v>1</v>
      </c>
      <c r="G604">
        <v>187</v>
      </c>
      <c r="H604" s="26">
        <v>45038</v>
      </c>
      <c r="I604" t="s">
        <v>19</v>
      </c>
      <c r="J604" s="20">
        <v>24</v>
      </c>
      <c r="K604" s="20">
        <f t="shared" si="45"/>
        <v>274.16279069767444</v>
      </c>
      <c r="L604" s="21">
        <f t="shared" si="46"/>
        <v>-0.31792348799728565</v>
      </c>
      <c r="M604" s="20">
        <f t="shared" si="47"/>
        <v>280.66666666666669</v>
      </c>
      <c r="N604" s="21">
        <f t="shared" si="48"/>
        <v>-0.333729216152019</v>
      </c>
      <c r="O604" s="26">
        <f>VLOOKUP(J604,клиенты!$A$1:$H$435,8,FALSE)</f>
        <v>44609</v>
      </c>
      <c r="P604">
        <f t="shared" si="49"/>
        <v>429</v>
      </c>
      <c r="Q604" t="str">
        <f>VLOOKUP(J604,клиенты!$A$1:$D$435,4,FALSE)</f>
        <v>Узбекистан</v>
      </c>
    </row>
    <row r="605" spans="1:17" x14ac:dyDescent="0.3">
      <c r="A605">
        <v>604</v>
      </c>
      <c r="B605" s="20">
        <v>479</v>
      </c>
      <c r="C605" s="20" t="str">
        <f>VLOOKUP(B605,товар!$A$2:$C$433,2,FALSE)</f>
        <v>Овощи</v>
      </c>
      <c r="D605" s="20" t="str">
        <f>VLOOKUP(B605,товар!$A$2:$C$433,3,FALSE)</f>
        <v>Гавриш</v>
      </c>
      <c r="E605">
        <v>314</v>
      </c>
      <c r="F605">
        <v>3</v>
      </c>
      <c r="G605">
        <v>942</v>
      </c>
      <c r="H605" s="26">
        <v>45429</v>
      </c>
      <c r="I605" t="s">
        <v>16</v>
      </c>
      <c r="J605" s="20">
        <v>293</v>
      </c>
      <c r="K605" s="20">
        <f t="shared" si="45"/>
        <v>250.48780487804879</v>
      </c>
      <c r="L605" s="21">
        <f t="shared" si="46"/>
        <v>0.25355404089581302</v>
      </c>
      <c r="M605" s="20">
        <f t="shared" si="47"/>
        <v>247.66666666666666</v>
      </c>
      <c r="N605" s="21">
        <f t="shared" si="48"/>
        <v>0.26783310901749657</v>
      </c>
      <c r="O605" s="26">
        <f>VLOOKUP(J605,клиенты!$A$1:$H$435,8,FALSE)</f>
        <v>44573</v>
      </c>
      <c r="P605">
        <f t="shared" si="49"/>
        <v>856</v>
      </c>
      <c r="Q605" t="str">
        <f>VLOOKUP(J605,клиенты!$A$1:$D$435,4,FALSE)</f>
        <v>Беларусь</v>
      </c>
    </row>
    <row r="606" spans="1:17" x14ac:dyDescent="0.3">
      <c r="A606">
        <v>605</v>
      </c>
      <c r="B606" s="20">
        <v>285</v>
      </c>
      <c r="C606" s="20" t="str">
        <f>VLOOKUP(B606,товар!$A$2:$C$433,2,FALSE)</f>
        <v>Макароны</v>
      </c>
      <c r="D606" s="20" t="str">
        <f>VLOOKUP(B606,товар!$A$2:$C$433,3,FALSE)</f>
        <v>Паста Зара</v>
      </c>
      <c r="E606">
        <v>122</v>
      </c>
      <c r="F606">
        <v>5</v>
      </c>
      <c r="G606">
        <v>610</v>
      </c>
      <c r="H606" s="26">
        <v>44959</v>
      </c>
      <c r="I606" t="s">
        <v>17</v>
      </c>
      <c r="J606" s="20">
        <v>447</v>
      </c>
      <c r="K606" s="20">
        <f t="shared" si="45"/>
        <v>265.47674418604652</v>
      </c>
      <c r="L606" s="21">
        <f t="shared" si="46"/>
        <v>-0.5404493889886558</v>
      </c>
      <c r="M606" s="20">
        <f t="shared" si="47"/>
        <v>276.67567567567568</v>
      </c>
      <c r="N606" s="21">
        <f t="shared" si="48"/>
        <v>-0.55905050307707338</v>
      </c>
      <c r="O606" s="26">
        <f>VLOOKUP(J606,клиенты!$A$1:$H$435,8,FALSE)</f>
        <v>44898</v>
      </c>
      <c r="P606">
        <f t="shared" si="49"/>
        <v>61</v>
      </c>
      <c r="Q606" t="str">
        <f>VLOOKUP(J606,клиенты!$A$1:$D$435,4,FALSE)</f>
        <v>Таджикистан</v>
      </c>
    </row>
    <row r="607" spans="1:17" x14ac:dyDescent="0.3">
      <c r="A607">
        <v>606</v>
      </c>
      <c r="B607" s="20">
        <v>93</v>
      </c>
      <c r="C607" s="20" t="str">
        <f>VLOOKUP(B607,товар!$A$2:$C$433,2,FALSE)</f>
        <v>Чай</v>
      </c>
      <c r="D607" s="20" t="str">
        <f>VLOOKUP(B607,товар!$A$2:$C$433,3,FALSE)</f>
        <v>Greenfield</v>
      </c>
      <c r="E607">
        <v>184</v>
      </c>
      <c r="F607">
        <v>2</v>
      </c>
      <c r="G607">
        <v>368</v>
      </c>
      <c r="H607" s="26">
        <v>45187</v>
      </c>
      <c r="I607" t="s">
        <v>19</v>
      </c>
      <c r="J607" s="20">
        <v>163</v>
      </c>
      <c r="K607" s="20">
        <f t="shared" si="45"/>
        <v>271.18181818181819</v>
      </c>
      <c r="L607" s="21">
        <f t="shared" si="46"/>
        <v>-0.32148843446195108</v>
      </c>
      <c r="M607" s="20">
        <f t="shared" si="47"/>
        <v>291.45454545454544</v>
      </c>
      <c r="N607" s="21">
        <f t="shared" si="48"/>
        <v>-0.36868371802869615</v>
      </c>
      <c r="O607" s="26">
        <f>VLOOKUP(J607,клиенты!$A$1:$H$435,8,FALSE)</f>
        <v>44571</v>
      </c>
      <c r="P607">
        <f t="shared" si="49"/>
        <v>616</v>
      </c>
      <c r="Q607" t="str">
        <f>VLOOKUP(J607,клиенты!$A$1:$D$435,4,FALSE)</f>
        <v>Узбекистан</v>
      </c>
    </row>
    <row r="608" spans="1:17" x14ac:dyDescent="0.3">
      <c r="A608">
        <v>607</v>
      </c>
      <c r="B608" s="20">
        <v>199</v>
      </c>
      <c r="C608" s="20" t="str">
        <f>VLOOKUP(B608,товар!$A$2:$C$433,2,FALSE)</f>
        <v>Макароны</v>
      </c>
      <c r="D608" s="20" t="str">
        <f>VLOOKUP(B608,товар!$A$2:$C$433,3,FALSE)</f>
        <v>Борилла</v>
      </c>
      <c r="E608">
        <v>172</v>
      </c>
      <c r="F608">
        <v>3</v>
      </c>
      <c r="G608">
        <v>516</v>
      </c>
      <c r="H608" s="26">
        <v>45223</v>
      </c>
      <c r="I608" t="s">
        <v>22</v>
      </c>
      <c r="J608" s="20">
        <v>421</v>
      </c>
      <c r="K608" s="20">
        <f t="shared" si="45"/>
        <v>265.47674418604652</v>
      </c>
      <c r="L608" s="21">
        <f t="shared" si="46"/>
        <v>-0.35210897463974422</v>
      </c>
      <c r="M608" s="20">
        <f t="shared" si="47"/>
        <v>236.27586206896552</v>
      </c>
      <c r="N608" s="21">
        <f t="shared" si="48"/>
        <v>-0.27203736135434908</v>
      </c>
      <c r="O608" s="26">
        <f>VLOOKUP(J608,клиенты!$A$1:$H$435,8,FALSE)</f>
        <v>44620</v>
      </c>
      <c r="P608">
        <f t="shared" si="49"/>
        <v>603</v>
      </c>
      <c r="Q608" t="str">
        <f>VLOOKUP(J608,клиенты!$A$1:$D$435,4,FALSE)</f>
        <v>Россия</v>
      </c>
    </row>
    <row r="609" spans="1:17" x14ac:dyDescent="0.3">
      <c r="A609">
        <v>608</v>
      </c>
      <c r="B609" s="20">
        <v>122</v>
      </c>
      <c r="C609" s="20" t="str">
        <f>VLOOKUP(B609,товар!$A$2:$C$433,2,FALSE)</f>
        <v>Фрукты</v>
      </c>
      <c r="D609" s="20" t="str">
        <f>VLOOKUP(B609,товар!$A$2:$C$433,3,FALSE)</f>
        <v>Фрукты-Ягоды</v>
      </c>
      <c r="E609">
        <v>482</v>
      </c>
      <c r="F609">
        <v>4</v>
      </c>
      <c r="G609">
        <v>1928</v>
      </c>
      <c r="H609" s="26">
        <v>45038</v>
      </c>
      <c r="I609" t="s">
        <v>23</v>
      </c>
      <c r="J609" s="20">
        <v>320</v>
      </c>
      <c r="K609" s="20">
        <f t="shared" si="45"/>
        <v>274.16279069767444</v>
      </c>
      <c r="L609" s="21">
        <f t="shared" si="46"/>
        <v>0.75807956569683599</v>
      </c>
      <c r="M609" s="20">
        <f t="shared" si="47"/>
        <v>280.66666666666669</v>
      </c>
      <c r="N609" s="21">
        <f t="shared" si="48"/>
        <v>0.71733966745843225</v>
      </c>
      <c r="O609" s="26">
        <f>VLOOKUP(J609,клиенты!$A$1:$H$435,8,FALSE)</f>
        <v>44869</v>
      </c>
      <c r="P609">
        <f t="shared" si="49"/>
        <v>169</v>
      </c>
      <c r="Q609" t="str">
        <f>VLOOKUP(J609,клиенты!$A$1:$D$435,4,FALSE)</f>
        <v>Беларусь</v>
      </c>
    </row>
    <row r="610" spans="1:17" x14ac:dyDescent="0.3">
      <c r="A610">
        <v>609</v>
      </c>
      <c r="B610" s="20">
        <v>415</v>
      </c>
      <c r="C610" s="20" t="str">
        <f>VLOOKUP(B610,товар!$A$2:$C$433,2,FALSE)</f>
        <v>Чипсы</v>
      </c>
      <c r="D610" s="20" t="str">
        <f>VLOOKUP(B610,товар!$A$2:$C$433,3,FALSE)</f>
        <v>Pringles</v>
      </c>
      <c r="E610">
        <v>350</v>
      </c>
      <c r="F610">
        <v>1</v>
      </c>
      <c r="G610">
        <v>350</v>
      </c>
      <c r="H610" s="26">
        <v>45358</v>
      </c>
      <c r="I610" t="s">
        <v>8</v>
      </c>
      <c r="J610" s="20">
        <v>199</v>
      </c>
      <c r="K610" s="20">
        <f t="shared" si="45"/>
        <v>273.72549019607845</v>
      </c>
      <c r="L610" s="21">
        <f t="shared" si="46"/>
        <v>0.27865329512893977</v>
      </c>
      <c r="M610" s="20">
        <f t="shared" si="47"/>
        <v>280.23809523809524</v>
      </c>
      <c r="N610" s="21">
        <f t="shared" si="48"/>
        <v>0.24893797790994054</v>
      </c>
      <c r="O610" s="26">
        <f>VLOOKUP(J610,клиенты!$A$1:$H$435,8,FALSE)</f>
        <v>44715</v>
      </c>
      <c r="P610">
        <f t="shared" si="49"/>
        <v>643</v>
      </c>
      <c r="Q610" t="str">
        <f>VLOOKUP(J610,клиенты!$A$1:$D$435,4,FALSE)</f>
        <v>Узбекистан</v>
      </c>
    </row>
    <row r="611" spans="1:17" x14ac:dyDescent="0.3">
      <c r="A611">
        <v>610</v>
      </c>
      <c r="B611" s="20">
        <v>315</v>
      </c>
      <c r="C611" s="20" t="str">
        <f>VLOOKUP(B611,товар!$A$2:$C$433,2,FALSE)</f>
        <v>Йогурт</v>
      </c>
      <c r="D611" s="20" t="str">
        <f>VLOOKUP(B611,товар!$A$2:$C$433,3,FALSE)</f>
        <v>Чудо</v>
      </c>
      <c r="E611">
        <v>232</v>
      </c>
      <c r="F611">
        <v>1</v>
      </c>
      <c r="G611">
        <v>232</v>
      </c>
      <c r="H611" s="26">
        <v>44929</v>
      </c>
      <c r="I611" t="s">
        <v>13</v>
      </c>
      <c r="J611" s="20">
        <v>247</v>
      </c>
      <c r="K611" s="20">
        <f t="shared" si="45"/>
        <v>263.25423728813558</v>
      </c>
      <c r="L611" s="21">
        <f t="shared" si="46"/>
        <v>-0.11872263713623488</v>
      </c>
      <c r="M611" s="20">
        <f t="shared" si="47"/>
        <v>287.10000000000002</v>
      </c>
      <c r="N611" s="21">
        <f t="shared" si="48"/>
        <v>-0.19191919191919193</v>
      </c>
      <c r="O611" s="26">
        <f>VLOOKUP(J611,клиенты!$A$1:$H$435,8,FALSE)</f>
        <v>44762</v>
      </c>
      <c r="P611">
        <f t="shared" si="49"/>
        <v>167</v>
      </c>
      <c r="Q611" t="str">
        <f>VLOOKUP(J611,клиенты!$A$1:$D$435,4,FALSE)</f>
        <v>Узбекистан</v>
      </c>
    </row>
    <row r="612" spans="1:17" x14ac:dyDescent="0.3">
      <c r="A612">
        <v>611</v>
      </c>
      <c r="B612" s="20">
        <v>25</v>
      </c>
      <c r="C612" s="20" t="str">
        <f>VLOOKUP(B612,товар!$A$2:$C$433,2,FALSE)</f>
        <v>Чипсы</v>
      </c>
      <c r="D612" s="20" t="str">
        <f>VLOOKUP(B612,товар!$A$2:$C$433,3,FALSE)</f>
        <v>Русская картошка</v>
      </c>
      <c r="E612">
        <v>222</v>
      </c>
      <c r="F612">
        <v>1</v>
      </c>
      <c r="G612">
        <v>222</v>
      </c>
      <c r="H612" s="26">
        <v>45245</v>
      </c>
      <c r="I612" t="s">
        <v>11</v>
      </c>
      <c r="J612" s="20">
        <v>364</v>
      </c>
      <c r="K612" s="20">
        <f t="shared" si="45"/>
        <v>273.72549019607845</v>
      </c>
      <c r="L612" s="21">
        <f t="shared" si="46"/>
        <v>-0.18896848137535827</v>
      </c>
      <c r="M612" s="20">
        <f t="shared" si="47"/>
        <v>241.83333333333334</v>
      </c>
      <c r="N612" s="21">
        <f t="shared" si="48"/>
        <v>-8.2012405237767094E-2</v>
      </c>
      <c r="O612" s="26">
        <f>VLOOKUP(J612,клиенты!$A$1:$H$435,8,FALSE)</f>
        <v>44883</v>
      </c>
      <c r="P612">
        <f t="shared" si="49"/>
        <v>362</v>
      </c>
      <c r="Q612" t="str">
        <f>VLOOKUP(J612,клиенты!$A$1:$D$435,4,FALSE)</f>
        <v>не определено</v>
      </c>
    </row>
    <row r="613" spans="1:17" x14ac:dyDescent="0.3">
      <c r="A613">
        <v>612</v>
      </c>
      <c r="B613" s="20">
        <v>207</v>
      </c>
      <c r="C613" s="20" t="str">
        <f>VLOOKUP(B613,товар!$A$2:$C$433,2,FALSE)</f>
        <v>Сахар</v>
      </c>
      <c r="D613" s="20" t="str">
        <f>VLOOKUP(B613,товар!$A$2:$C$433,3,FALSE)</f>
        <v>Агросахар</v>
      </c>
      <c r="E613">
        <v>152</v>
      </c>
      <c r="F613">
        <v>3</v>
      </c>
      <c r="G613">
        <v>456</v>
      </c>
      <c r="H613" s="26">
        <v>45222</v>
      </c>
      <c r="I613" t="s">
        <v>11</v>
      </c>
      <c r="J613" s="20">
        <v>173</v>
      </c>
      <c r="K613" s="20">
        <f t="shared" si="45"/>
        <v>252.76271186440678</v>
      </c>
      <c r="L613" s="21">
        <f t="shared" si="46"/>
        <v>-0.39864547710051634</v>
      </c>
      <c r="M613" s="20">
        <f t="shared" si="47"/>
        <v>215.85714285714286</v>
      </c>
      <c r="N613" s="21">
        <f t="shared" si="48"/>
        <v>-0.29583057577763072</v>
      </c>
      <c r="O613" s="26">
        <f>VLOOKUP(J613,клиенты!$A$1:$H$435,8,FALSE)</f>
        <v>44673</v>
      </c>
      <c r="P613">
        <f t="shared" si="49"/>
        <v>549</v>
      </c>
      <c r="Q613" t="str">
        <f>VLOOKUP(J613,клиенты!$A$1:$D$435,4,FALSE)</f>
        <v>Россия</v>
      </c>
    </row>
    <row r="614" spans="1:17" x14ac:dyDescent="0.3">
      <c r="A614">
        <v>613</v>
      </c>
      <c r="B614" s="20">
        <v>180</v>
      </c>
      <c r="C614" s="20" t="str">
        <f>VLOOKUP(B614,товар!$A$2:$C$433,2,FALSE)</f>
        <v>Чипсы</v>
      </c>
      <c r="D614" s="20" t="str">
        <f>VLOOKUP(B614,товар!$A$2:$C$433,3,FALSE)</f>
        <v>Русская картошка</v>
      </c>
      <c r="E614">
        <v>284</v>
      </c>
      <c r="F614">
        <v>1</v>
      </c>
      <c r="G614">
        <v>284</v>
      </c>
      <c r="H614" s="26">
        <v>45267</v>
      </c>
      <c r="I614" t="s">
        <v>9</v>
      </c>
      <c r="J614" s="20">
        <v>485</v>
      </c>
      <c r="K614" s="20">
        <f t="shared" si="45"/>
        <v>273.72549019607845</v>
      </c>
      <c r="L614" s="21">
        <f t="shared" si="46"/>
        <v>3.7535816618911033E-2</v>
      </c>
      <c r="M614" s="20">
        <f t="shared" si="47"/>
        <v>241.83333333333334</v>
      </c>
      <c r="N614" s="21">
        <f t="shared" si="48"/>
        <v>0.17436250861474845</v>
      </c>
      <c r="O614" s="26">
        <f>VLOOKUP(J614,клиенты!$A$1:$H$435,8,FALSE)</f>
        <v>44723</v>
      </c>
      <c r="P614">
        <f t="shared" si="49"/>
        <v>544</v>
      </c>
      <c r="Q614" t="str">
        <f>VLOOKUP(J614,клиенты!$A$1:$D$435,4,FALSE)</f>
        <v>Россия</v>
      </c>
    </row>
    <row r="615" spans="1:17" x14ac:dyDescent="0.3">
      <c r="A615">
        <v>614</v>
      </c>
      <c r="B615" s="20">
        <v>117</v>
      </c>
      <c r="C615" s="20" t="str">
        <f>VLOOKUP(B615,товар!$A$2:$C$433,2,FALSE)</f>
        <v>Макароны</v>
      </c>
      <c r="D615" s="20" t="str">
        <f>VLOOKUP(B615,товар!$A$2:$C$433,3,FALSE)</f>
        <v>Роллтон</v>
      </c>
      <c r="E615">
        <v>208</v>
      </c>
      <c r="F615">
        <v>3</v>
      </c>
      <c r="G615">
        <v>624</v>
      </c>
      <c r="H615" s="26">
        <v>45397</v>
      </c>
      <c r="I615" t="s">
        <v>8</v>
      </c>
      <c r="J615" s="20">
        <v>401</v>
      </c>
      <c r="K615" s="20">
        <f t="shared" si="45"/>
        <v>265.47674418604652</v>
      </c>
      <c r="L615" s="21">
        <f t="shared" si="46"/>
        <v>-0.21650387630852785</v>
      </c>
      <c r="M615" s="20">
        <f t="shared" si="47"/>
        <v>235.55555555555554</v>
      </c>
      <c r="N615" s="21">
        <f t="shared" si="48"/>
        <v>-0.11698113207547167</v>
      </c>
      <c r="O615" s="26">
        <f>VLOOKUP(J615,клиенты!$A$1:$H$435,8,FALSE)</f>
        <v>44856</v>
      </c>
      <c r="P615">
        <f t="shared" si="49"/>
        <v>541</v>
      </c>
      <c r="Q615" t="str">
        <f>VLOOKUP(J615,клиенты!$A$1:$D$435,4,FALSE)</f>
        <v>Россия</v>
      </c>
    </row>
    <row r="616" spans="1:17" x14ac:dyDescent="0.3">
      <c r="A616">
        <v>615</v>
      </c>
      <c r="B616" s="20">
        <v>211</v>
      </c>
      <c r="C616" s="20" t="str">
        <f>VLOOKUP(B616,товар!$A$2:$C$433,2,FALSE)</f>
        <v>Овощи</v>
      </c>
      <c r="D616" s="20" t="str">
        <f>VLOOKUP(B616,товар!$A$2:$C$433,3,FALSE)</f>
        <v>Овощной ряд</v>
      </c>
      <c r="E616">
        <v>338</v>
      </c>
      <c r="F616">
        <v>4</v>
      </c>
      <c r="G616">
        <v>1352</v>
      </c>
      <c r="H616" s="26">
        <v>45227</v>
      </c>
      <c r="I616" t="s">
        <v>11</v>
      </c>
      <c r="J616" s="20">
        <v>379</v>
      </c>
      <c r="K616" s="20">
        <f t="shared" si="45"/>
        <v>250.48780487804879</v>
      </c>
      <c r="L616" s="21">
        <f t="shared" si="46"/>
        <v>0.3493670886075948</v>
      </c>
      <c r="M616" s="20">
        <f t="shared" si="47"/>
        <v>303.8235294117647</v>
      </c>
      <c r="N616" s="21">
        <f t="shared" si="48"/>
        <v>0.11248789932236214</v>
      </c>
      <c r="O616" s="26">
        <f>VLOOKUP(J616,клиенты!$A$1:$H$435,8,FALSE)</f>
        <v>44581</v>
      </c>
      <c r="P616">
        <f t="shared" si="49"/>
        <v>646</v>
      </c>
      <c r="Q616" t="str">
        <f>VLOOKUP(J616,клиенты!$A$1:$D$435,4,FALSE)</f>
        <v>Таджикистан</v>
      </c>
    </row>
    <row r="617" spans="1:17" x14ac:dyDescent="0.3">
      <c r="A617">
        <v>616</v>
      </c>
      <c r="B617" s="20">
        <v>26</v>
      </c>
      <c r="C617" s="20" t="str">
        <f>VLOOKUP(B617,товар!$A$2:$C$433,2,FALSE)</f>
        <v>Мясо</v>
      </c>
      <c r="D617" s="20" t="str">
        <f>VLOOKUP(B617,товар!$A$2:$C$433,3,FALSE)</f>
        <v>Сава</v>
      </c>
      <c r="E617">
        <v>143</v>
      </c>
      <c r="F617">
        <v>2</v>
      </c>
      <c r="G617">
        <v>286</v>
      </c>
      <c r="H617" s="26">
        <v>45397</v>
      </c>
      <c r="I617" t="s">
        <v>22</v>
      </c>
      <c r="J617" s="20">
        <v>183</v>
      </c>
      <c r="K617" s="20">
        <f t="shared" si="45"/>
        <v>271.74545454545455</v>
      </c>
      <c r="L617" s="21">
        <f t="shared" si="46"/>
        <v>-0.47377224675498464</v>
      </c>
      <c r="M617" s="20">
        <f t="shared" si="47"/>
        <v>212.8125</v>
      </c>
      <c r="N617" s="21">
        <f t="shared" si="48"/>
        <v>-0.32804698972099855</v>
      </c>
      <c r="O617" s="26">
        <f>VLOOKUP(J617,клиенты!$A$1:$H$435,8,FALSE)</f>
        <v>44900</v>
      </c>
      <c r="P617">
        <f t="shared" si="49"/>
        <v>497</v>
      </c>
      <c r="Q617" t="str">
        <f>VLOOKUP(J617,клиенты!$A$1:$D$435,4,FALSE)</f>
        <v>Таджикистан</v>
      </c>
    </row>
    <row r="618" spans="1:17" x14ac:dyDescent="0.3">
      <c r="A618">
        <v>617</v>
      </c>
      <c r="B618" s="20">
        <v>22</v>
      </c>
      <c r="C618" s="20" t="str">
        <f>VLOOKUP(B618,товар!$A$2:$C$433,2,FALSE)</f>
        <v>Конфеты</v>
      </c>
      <c r="D618" s="20" t="str">
        <f>VLOOKUP(B618,товар!$A$2:$C$433,3,FALSE)</f>
        <v>Бабаевский</v>
      </c>
      <c r="E618">
        <v>217</v>
      </c>
      <c r="F618">
        <v>3</v>
      </c>
      <c r="G618">
        <v>651</v>
      </c>
      <c r="H618" s="26">
        <v>45094</v>
      </c>
      <c r="I618" t="s">
        <v>20</v>
      </c>
      <c r="J618" s="20">
        <v>37</v>
      </c>
      <c r="K618" s="20">
        <f t="shared" si="45"/>
        <v>267.85483870967744</v>
      </c>
      <c r="L618" s="21">
        <f t="shared" si="46"/>
        <v>-0.18985969771782985</v>
      </c>
      <c r="M618" s="20">
        <f t="shared" si="47"/>
        <v>250.25925925925927</v>
      </c>
      <c r="N618" s="21">
        <f t="shared" si="48"/>
        <v>-0.13289921562823737</v>
      </c>
      <c r="O618" s="26">
        <f>VLOOKUP(J618,клиенты!$A$1:$H$435,8,FALSE)</f>
        <v>44728</v>
      </c>
      <c r="P618">
        <f t="shared" si="49"/>
        <v>366</v>
      </c>
      <c r="Q618" t="str">
        <f>VLOOKUP(J618,клиенты!$A$1:$D$435,4,FALSE)</f>
        <v>Украина</v>
      </c>
    </row>
    <row r="619" spans="1:17" x14ac:dyDescent="0.3">
      <c r="A619">
        <v>618</v>
      </c>
      <c r="B619" s="20">
        <v>150</v>
      </c>
      <c r="C619" s="20" t="str">
        <f>VLOOKUP(B619,товар!$A$2:$C$433,2,FALSE)</f>
        <v>Рыба</v>
      </c>
      <c r="D619" s="20" t="str">
        <f>VLOOKUP(B619,товар!$A$2:$C$433,3,FALSE)</f>
        <v>Меридиан</v>
      </c>
      <c r="E619">
        <v>347</v>
      </c>
      <c r="F619">
        <v>3</v>
      </c>
      <c r="G619">
        <v>1041</v>
      </c>
      <c r="H619" s="26">
        <v>44979</v>
      </c>
      <c r="I619" t="s">
        <v>10</v>
      </c>
      <c r="J619" s="20">
        <v>201</v>
      </c>
      <c r="K619" s="20">
        <f t="shared" si="45"/>
        <v>258.5128205128205</v>
      </c>
      <c r="L619" s="21">
        <f t="shared" si="46"/>
        <v>0.34229319579448525</v>
      </c>
      <c r="M619" s="20">
        <f t="shared" si="47"/>
        <v>260.64705882352939</v>
      </c>
      <c r="N619" s="21">
        <f t="shared" si="48"/>
        <v>0.33130218912209441</v>
      </c>
      <c r="O619" s="26">
        <f>VLOOKUP(J619,клиенты!$A$1:$H$435,8,FALSE)</f>
        <v>44843</v>
      </c>
      <c r="P619">
        <f t="shared" si="49"/>
        <v>136</v>
      </c>
      <c r="Q619" t="str">
        <f>VLOOKUP(J619,клиенты!$A$1:$D$435,4,FALSE)</f>
        <v>Таджикистан</v>
      </c>
    </row>
    <row r="620" spans="1:17" x14ac:dyDescent="0.3">
      <c r="A620">
        <v>619</v>
      </c>
      <c r="B620" s="20">
        <v>268</v>
      </c>
      <c r="C620" s="20" t="str">
        <f>VLOOKUP(B620,товар!$A$2:$C$433,2,FALSE)</f>
        <v>Рис</v>
      </c>
      <c r="D620" s="20" t="str">
        <f>VLOOKUP(B620,товар!$A$2:$C$433,3,FALSE)</f>
        <v>Мистраль</v>
      </c>
      <c r="E620">
        <v>55</v>
      </c>
      <c r="F620">
        <v>2</v>
      </c>
      <c r="G620">
        <v>110</v>
      </c>
      <c r="H620" s="26">
        <v>45213</v>
      </c>
      <c r="I620" t="s">
        <v>19</v>
      </c>
      <c r="J620" s="20">
        <v>424</v>
      </c>
      <c r="K620" s="20">
        <f t="shared" si="45"/>
        <v>258.375</v>
      </c>
      <c r="L620" s="21">
        <f t="shared" si="46"/>
        <v>-0.78713110788582485</v>
      </c>
      <c r="M620" s="20">
        <f t="shared" si="47"/>
        <v>181.57142857142858</v>
      </c>
      <c r="N620" s="21">
        <f t="shared" si="48"/>
        <v>-0.69708890637293464</v>
      </c>
      <c r="O620" s="26">
        <f>VLOOKUP(J620,клиенты!$A$1:$H$435,8,FALSE)</f>
        <v>44585</v>
      </c>
      <c r="P620">
        <f t="shared" si="49"/>
        <v>628</v>
      </c>
      <c r="Q620" t="str">
        <f>VLOOKUP(J620,клиенты!$A$1:$D$435,4,FALSE)</f>
        <v>не определено</v>
      </c>
    </row>
    <row r="621" spans="1:17" x14ac:dyDescent="0.3">
      <c r="A621">
        <v>620</v>
      </c>
      <c r="B621" s="20">
        <v>67</v>
      </c>
      <c r="C621" s="20" t="str">
        <f>VLOOKUP(B621,товар!$A$2:$C$433,2,FALSE)</f>
        <v>Йогурт</v>
      </c>
      <c r="D621" s="20" t="str">
        <f>VLOOKUP(B621,товар!$A$2:$C$433,3,FALSE)</f>
        <v>Чудо</v>
      </c>
      <c r="E621">
        <v>142</v>
      </c>
      <c r="F621">
        <v>4</v>
      </c>
      <c r="G621">
        <v>568</v>
      </c>
      <c r="H621" s="26">
        <v>45256</v>
      </c>
      <c r="I621" t="s">
        <v>8</v>
      </c>
      <c r="J621" s="20">
        <v>69</v>
      </c>
      <c r="K621" s="20">
        <f t="shared" si="45"/>
        <v>263.25423728813558</v>
      </c>
      <c r="L621" s="21">
        <f t="shared" si="46"/>
        <v>-0.46059747617821267</v>
      </c>
      <c r="M621" s="20">
        <f t="shared" si="47"/>
        <v>287.10000000000002</v>
      </c>
      <c r="N621" s="21">
        <f t="shared" si="48"/>
        <v>-0.50539881574364331</v>
      </c>
      <c r="O621" s="26">
        <f>VLOOKUP(J621,клиенты!$A$1:$H$435,8,FALSE)</f>
        <v>44587</v>
      </c>
      <c r="P621">
        <f t="shared" si="49"/>
        <v>669</v>
      </c>
      <c r="Q621" t="str">
        <f>VLOOKUP(J621,клиенты!$A$1:$D$435,4,FALSE)</f>
        <v>Таджикистан</v>
      </c>
    </row>
    <row r="622" spans="1:17" x14ac:dyDescent="0.3">
      <c r="A622">
        <v>621</v>
      </c>
      <c r="B622" s="20">
        <v>453</v>
      </c>
      <c r="C622" s="20" t="str">
        <f>VLOOKUP(B622,товар!$A$2:$C$433,2,FALSE)</f>
        <v>Макароны</v>
      </c>
      <c r="D622" s="20" t="str">
        <f>VLOOKUP(B622,товар!$A$2:$C$433,3,FALSE)</f>
        <v>Макфа</v>
      </c>
      <c r="E622">
        <v>459</v>
      </c>
      <c r="F622">
        <v>1</v>
      </c>
      <c r="G622">
        <v>459</v>
      </c>
      <c r="H622" s="26">
        <v>45136</v>
      </c>
      <c r="I622" t="s">
        <v>15</v>
      </c>
      <c r="J622" s="20">
        <v>498</v>
      </c>
      <c r="K622" s="20">
        <f t="shared" si="45"/>
        <v>265.47674418604652</v>
      </c>
      <c r="L622" s="21">
        <f t="shared" si="46"/>
        <v>0.72896500372300821</v>
      </c>
      <c r="M622" s="20">
        <f t="shared" si="47"/>
        <v>329.27272727272725</v>
      </c>
      <c r="N622" s="21">
        <f t="shared" si="48"/>
        <v>0.39398122584207629</v>
      </c>
      <c r="O622" s="26">
        <f>VLOOKUP(J622,клиенты!$A$1:$H$435,8,FALSE)</f>
        <v>44721</v>
      </c>
      <c r="P622">
        <f t="shared" si="49"/>
        <v>415</v>
      </c>
      <c r="Q622" t="str">
        <f>VLOOKUP(J622,клиенты!$A$1:$D$435,4,FALSE)</f>
        <v>Украина</v>
      </c>
    </row>
    <row r="623" spans="1:17" x14ac:dyDescent="0.3">
      <c r="A623">
        <v>622</v>
      </c>
      <c r="B623" s="20">
        <v>191</v>
      </c>
      <c r="C623" s="20" t="str">
        <f>VLOOKUP(B623,товар!$A$2:$C$433,2,FALSE)</f>
        <v>Колбаса</v>
      </c>
      <c r="D623" s="20" t="str">
        <f>VLOOKUP(B623,товар!$A$2:$C$433,3,FALSE)</f>
        <v>Окраина</v>
      </c>
      <c r="E623">
        <v>58</v>
      </c>
      <c r="F623">
        <v>1</v>
      </c>
      <c r="G623">
        <v>58</v>
      </c>
      <c r="H623" s="26">
        <v>44981</v>
      </c>
      <c r="I623" t="s">
        <v>19</v>
      </c>
      <c r="J623" s="20">
        <v>237</v>
      </c>
      <c r="K623" s="20">
        <f t="shared" si="45"/>
        <v>286.92307692307691</v>
      </c>
      <c r="L623" s="21">
        <f t="shared" si="46"/>
        <v>-0.79785522788203755</v>
      </c>
      <c r="M623" s="20">
        <f t="shared" si="47"/>
        <v>273.58333333333331</v>
      </c>
      <c r="N623" s="21">
        <f t="shared" si="48"/>
        <v>-0.78799878160219317</v>
      </c>
      <c r="O623" s="26">
        <f>VLOOKUP(J623,клиенты!$A$1:$H$435,8,FALSE)</f>
        <v>44886</v>
      </c>
      <c r="P623">
        <f t="shared" si="49"/>
        <v>95</v>
      </c>
      <c r="Q623" t="str">
        <f>VLOOKUP(J623,клиенты!$A$1:$D$435,4,FALSE)</f>
        <v>Казахстан</v>
      </c>
    </row>
    <row r="624" spans="1:17" x14ac:dyDescent="0.3">
      <c r="A624">
        <v>623</v>
      </c>
      <c r="B624" s="20">
        <v>49</v>
      </c>
      <c r="C624" s="20" t="str">
        <f>VLOOKUP(B624,товар!$A$2:$C$433,2,FALSE)</f>
        <v>Рис</v>
      </c>
      <c r="D624" s="20" t="str">
        <f>VLOOKUP(B624,товар!$A$2:$C$433,3,FALSE)</f>
        <v>Агро-Альянс</v>
      </c>
      <c r="E624">
        <v>465</v>
      </c>
      <c r="F624">
        <v>2</v>
      </c>
      <c r="G624">
        <v>930</v>
      </c>
      <c r="H624" s="26">
        <v>45150</v>
      </c>
      <c r="I624" t="s">
        <v>10</v>
      </c>
      <c r="J624" s="20">
        <v>365</v>
      </c>
      <c r="K624" s="20">
        <f t="shared" si="45"/>
        <v>258.375</v>
      </c>
      <c r="L624" s="21">
        <f t="shared" si="46"/>
        <v>0.79970972423802622</v>
      </c>
      <c r="M624" s="20">
        <f t="shared" si="47"/>
        <v>317.85714285714283</v>
      </c>
      <c r="N624" s="21">
        <f t="shared" si="48"/>
        <v>0.46292134831460685</v>
      </c>
      <c r="O624" s="26">
        <f>VLOOKUP(J624,клиенты!$A$1:$H$435,8,FALSE)</f>
        <v>44841</v>
      </c>
      <c r="P624">
        <f t="shared" si="49"/>
        <v>309</v>
      </c>
      <c r="Q624" t="str">
        <f>VLOOKUP(J624,клиенты!$A$1:$D$435,4,FALSE)</f>
        <v>Беларусь</v>
      </c>
    </row>
    <row r="625" spans="1:17" x14ac:dyDescent="0.3">
      <c r="A625">
        <v>624</v>
      </c>
      <c r="B625" s="20">
        <v>313</v>
      </c>
      <c r="C625" s="20" t="str">
        <f>VLOOKUP(B625,товар!$A$2:$C$433,2,FALSE)</f>
        <v>Конфеты</v>
      </c>
      <c r="D625" s="20" t="str">
        <f>VLOOKUP(B625,товар!$A$2:$C$433,3,FALSE)</f>
        <v>Бабаевский</v>
      </c>
      <c r="E625">
        <v>152</v>
      </c>
      <c r="F625">
        <v>1</v>
      </c>
      <c r="G625">
        <v>152</v>
      </c>
      <c r="H625" s="26">
        <v>45014</v>
      </c>
      <c r="I625" t="s">
        <v>16</v>
      </c>
      <c r="J625" s="20">
        <v>127</v>
      </c>
      <c r="K625" s="20">
        <f t="shared" si="45"/>
        <v>267.85483870967744</v>
      </c>
      <c r="L625" s="21">
        <f t="shared" si="46"/>
        <v>-0.43252845185765043</v>
      </c>
      <c r="M625" s="20">
        <f t="shared" si="47"/>
        <v>250.25925925925927</v>
      </c>
      <c r="N625" s="21">
        <f t="shared" si="48"/>
        <v>-0.39262986532484834</v>
      </c>
      <c r="O625" s="26">
        <f>VLOOKUP(J625,клиенты!$A$1:$H$435,8,FALSE)</f>
        <v>44914</v>
      </c>
      <c r="P625">
        <f t="shared" si="49"/>
        <v>100</v>
      </c>
      <c r="Q625" t="str">
        <f>VLOOKUP(J625,клиенты!$A$1:$D$435,4,FALSE)</f>
        <v>Украина</v>
      </c>
    </row>
    <row r="626" spans="1:17" x14ac:dyDescent="0.3">
      <c r="A626">
        <v>625</v>
      </c>
      <c r="B626" s="20">
        <v>245</v>
      </c>
      <c r="C626" s="20" t="str">
        <f>VLOOKUP(B626,товар!$A$2:$C$433,2,FALSE)</f>
        <v>Сахар</v>
      </c>
      <c r="D626" s="20" t="str">
        <f>VLOOKUP(B626,товар!$A$2:$C$433,3,FALSE)</f>
        <v>Продимекс</v>
      </c>
      <c r="E626">
        <v>144</v>
      </c>
      <c r="F626">
        <v>4</v>
      </c>
      <c r="G626">
        <v>576</v>
      </c>
      <c r="H626" s="26">
        <v>45206</v>
      </c>
      <c r="I626" t="s">
        <v>23</v>
      </c>
      <c r="J626" s="20">
        <v>314</v>
      </c>
      <c r="K626" s="20">
        <f t="shared" si="45"/>
        <v>252.76271186440678</v>
      </c>
      <c r="L626" s="21">
        <f t="shared" si="46"/>
        <v>-0.43029571514785758</v>
      </c>
      <c r="M626" s="20">
        <f t="shared" si="47"/>
        <v>240.5</v>
      </c>
      <c r="N626" s="21">
        <f t="shared" si="48"/>
        <v>-0.40124740124740121</v>
      </c>
      <c r="O626" s="26">
        <f>VLOOKUP(J626,клиенты!$A$1:$H$435,8,FALSE)</f>
        <v>44899</v>
      </c>
      <c r="P626">
        <f t="shared" si="49"/>
        <v>307</v>
      </c>
      <c r="Q626" t="str">
        <f>VLOOKUP(J626,клиенты!$A$1:$D$435,4,FALSE)</f>
        <v>Казахстан</v>
      </c>
    </row>
    <row r="627" spans="1:17" x14ac:dyDescent="0.3">
      <c r="A627">
        <v>626</v>
      </c>
      <c r="B627" s="20">
        <v>194</v>
      </c>
      <c r="C627" s="20" t="str">
        <f>VLOOKUP(B627,товар!$A$2:$C$433,2,FALSE)</f>
        <v>Соль</v>
      </c>
      <c r="D627" s="20" t="str">
        <f>VLOOKUP(B627,товар!$A$2:$C$433,3,FALSE)</f>
        <v>Салта</v>
      </c>
      <c r="E627">
        <v>478</v>
      </c>
      <c r="F627">
        <v>3</v>
      </c>
      <c r="G627">
        <v>1434</v>
      </c>
      <c r="H627" s="26">
        <v>44960</v>
      </c>
      <c r="I627" t="s">
        <v>16</v>
      </c>
      <c r="J627" s="20">
        <v>403</v>
      </c>
      <c r="K627" s="20">
        <f t="shared" si="45"/>
        <v>264.8679245283019</v>
      </c>
      <c r="L627" s="21">
        <f t="shared" si="46"/>
        <v>0.80467303034620308</v>
      </c>
      <c r="M627" s="20">
        <f t="shared" si="47"/>
        <v>273.7</v>
      </c>
      <c r="N627" s="21">
        <f t="shared" si="48"/>
        <v>0.74643770551698951</v>
      </c>
      <c r="O627" s="26">
        <f>VLOOKUP(J627,клиенты!$A$1:$H$435,8,FALSE)</f>
        <v>44594</v>
      </c>
      <c r="P627">
        <f t="shared" si="49"/>
        <v>366</v>
      </c>
      <c r="Q627" t="str">
        <f>VLOOKUP(J627,клиенты!$A$1:$D$435,4,FALSE)</f>
        <v>Казахстан</v>
      </c>
    </row>
    <row r="628" spans="1:17" x14ac:dyDescent="0.3">
      <c r="A628">
        <v>627</v>
      </c>
      <c r="B628" s="20">
        <v>154</v>
      </c>
      <c r="C628" s="20" t="str">
        <f>VLOOKUP(B628,товар!$A$2:$C$433,2,FALSE)</f>
        <v>Овощи</v>
      </c>
      <c r="D628" s="20" t="str">
        <f>VLOOKUP(B628,товар!$A$2:$C$433,3,FALSE)</f>
        <v>Зеленая грядка</v>
      </c>
      <c r="E628">
        <v>75</v>
      </c>
      <c r="F628">
        <v>1</v>
      </c>
      <c r="G628">
        <v>75</v>
      </c>
      <c r="H628" s="26">
        <v>45378</v>
      </c>
      <c r="I628" t="s">
        <v>14</v>
      </c>
      <c r="J628" s="20">
        <v>255</v>
      </c>
      <c r="K628" s="20">
        <f t="shared" si="45"/>
        <v>250.48780487804879</v>
      </c>
      <c r="L628" s="21">
        <f t="shared" si="46"/>
        <v>-0.70058422590068159</v>
      </c>
      <c r="M628" s="20">
        <f t="shared" si="47"/>
        <v>159.19999999999999</v>
      </c>
      <c r="N628" s="21">
        <f t="shared" si="48"/>
        <v>-0.52889447236180898</v>
      </c>
      <c r="O628" s="26">
        <f>VLOOKUP(J628,клиенты!$A$1:$H$435,8,FALSE)</f>
        <v>44793</v>
      </c>
      <c r="P628">
        <f t="shared" si="49"/>
        <v>585</v>
      </c>
      <c r="Q628" t="str">
        <f>VLOOKUP(J628,клиенты!$A$1:$D$435,4,FALSE)</f>
        <v>Украина</v>
      </c>
    </row>
    <row r="629" spans="1:17" x14ac:dyDescent="0.3">
      <c r="A629">
        <v>628</v>
      </c>
      <c r="B629" s="20">
        <v>462</v>
      </c>
      <c r="C629" s="20" t="str">
        <f>VLOOKUP(B629,товар!$A$2:$C$433,2,FALSE)</f>
        <v>Рис</v>
      </c>
      <c r="D629" s="20" t="str">
        <f>VLOOKUP(B629,товар!$A$2:$C$433,3,FALSE)</f>
        <v>Белый Злат</v>
      </c>
      <c r="E629">
        <v>147</v>
      </c>
      <c r="F629">
        <v>5</v>
      </c>
      <c r="G629">
        <v>735</v>
      </c>
      <c r="H629" s="26">
        <v>45113</v>
      </c>
      <c r="I629" t="s">
        <v>23</v>
      </c>
      <c r="J629" s="20">
        <v>229</v>
      </c>
      <c r="K629" s="20">
        <f t="shared" si="45"/>
        <v>258.375</v>
      </c>
      <c r="L629" s="21">
        <f t="shared" si="46"/>
        <v>-0.43105950653120462</v>
      </c>
      <c r="M629" s="20">
        <f t="shared" si="47"/>
        <v>269.70588235294116</v>
      </c>
      <c r="N629" s="21">
        <f t="shared" si="48"/>
        <v>-0.45496183206106866</v>
      </c>
      <c r="O629" s="26">
        <f>VLOOKUP(J629,клиенты!$A$1:$H$435,8,FALSE)</f>
        <v>44766</v>
      </c>
      <c r="P629">
        <f t="shared" si="49"/>
        <v>347</v>
      </c>
      <c r="Q629" t="str">
        <f>VLOOKUP(J629,клиенты!$A$1:$D$435,4,FALSE)</f>
        <v>Беларусь</v>
      </c>
    </row>
    <row r="630" spans="1:17" x14ac:dyDescent="0.3">
      <c r="A630">
        <v>629</v>
      </c>
      <c r="B630" s="20">
        <v>310</v>
      </c>
      <c r="C630" s="20" t="str">
        <f>VLOOKUP(B630,товар!$A$2:$C$433,2,FALSE)</f>
        <v>Макароны</v>
      </c>
      <c r="D630" s="20" t="str">
        <f>VLOOKUP(B630,товар!$A$2:$C$433,3,FALSE)</f>
        <v>Паста Зара</v>
      </c>
      <c r="E630">
        <v>404</v>
      </c>
      <c r="F630">
        <v>4</v>
      </c>
      <c r="G630">
        <v>1616</v>
      </c>
      <c r="H630" s="26">
        <v>45031</v>
      </c>
      <c r="I630" t="s">
        <v>11</v>
      </c>
      <c r="J630" s="20">
        <v>179</v>
      </c>
      <c r="K630" s="20">
        <f t="shared" si="45"/>
        <v>265.47674418604652</v>
      </c>
      <c r="L630" s="21">
        <f t="shared" si="46"/>
        <v>0.52179054793920554</v>
      </c>
      <c r="M630" s="20">
        <f t="shared" si="47"/>
        <v>276.67567567567568</v>
      </c>
      <c r="N630" s="21">
        <f t="shared" si="48"/>
        <v>0.46019341603985531</v>
      </c>
      <c r="O630" s="26">
        <f>VLOOKUP(J630,клиенты!$A$1:$H$435,8,FALSE)</f>
        <v>44833</v>
      </c>
      <c r="P630">
        <f t="shared" si="49"/>
        <v>198</v>
      </c>
      <c r="Q630" t="str">
        <f>VLOOKUP(J630,клиенты!$A$1:$D$435,4,FALSE)</f>
        <v>Казахстан</v>
      </c>
    </row>
    <row r="631" spans="1:17" x14ac:dyDescent="0.3">
      <c r="A631">
        <v>630</v>
      </c>
      <c r="B631" s="20">
        <v>422</v>
      </c>
      <c r="C631" s="20" t="str">
        <f>VLOOKUP(B631,товар!$A$2:$C$433,2,FALSE)</f>
        <v>Кофе</v>
      </c>
      <c r="D631" s="20" t="str">
        <f>VLOOKUP(B631,товар!$A$2:$C$433,3,FALSE)</f>
        <v>Nescafe</v>
      </c>
      <c r="E631">
        <v>361</v>
      </c>
      <c r="F631">
        <v>1</v>
      </c>
      <c r="G631">
        <v>361</v>
      </c>
      <c r="H631" s="26">
        <v>45361</v>
      </c>
      <c r="I631" t="s">
        <v>15</v>
      </c>
      <c r="J631" s="20">
        <v>277</v>
      </c>
      <c r="K631" s="20">
        <f t="shared" si="45"/>
        <v>249.02380952380952</v>
      </c>
      <c r="L631" s="21">
        <f t="shared" si="46"/>
        <v>0.4496605794052968</v>
      </c>
      <c r="M631" s="20">
        <f t="shared" si="47"/>
        <v>256.89999999999998</v>
      </c>
      <c r="N631" s="21">
        <f t="shared" si="48"/>
        <v>0.40521603736862599</v>
      </c>
      <c r="O631" s="26">
        <f>VLOOKUP(J631,клиенты!$A$1:$H$435,8,FALSE)</f>
        <v>44750</v>
      </c>
      <c r="P631">
        <f t="shared" si="49"/>
        <v>611</v>
      </c>
      <c r="Q631" t="str">
        <f>VLOOKUP(J631,клиенты!$A$1:$D$435,4,FALSE)</f>
        <v>Казахстан</v>
      </c>
    </row>
    <row r="632" spans="1:17" x14ac:dyDescent="0.3">
      <c r="A632">
        <v>631</v>
      </c>
      <c r="B632" s="20">
        <v>453</v>
      </c>
      <c r="C632" s="20" t="str">
        <f>VLOOKUP(B632,товар!$A$2:$C$433,2,FALSE)</f>
        <v>Макароны</v>
      </c>
      <c r="D632" s="20" t="str">
        <f>VLOOKUP(B632,товар!$A$2:$C$433,3,FALSE)</f>
        <v>Макфа</v>
      </c>
      <c r="E632">
        <v>404</v>
      </c>
      <c r="F632">
        <v>5</v>
      </c>
      <c r="G632">
        <v>2020</v>
      </c>
      <c r="H632" s="26">
        <v>45108</v>
      </c>
      <c r="I632" t="s">
        <v>8</v>
      </c>
      <c r="J632" s="20">
        <v>460</v>
      </c>
      <c r="K632" s="20">
        <f t="shared" si="45"/>
        <v>265.47674418604652</v>
      </c>
      <c r="L632" s="21">
        <f t="shared" si="46"/>
        <v>0.52179054793920554</v>
      </c>
      <c r="M632" s="20">
        <f t="shared" si="47"/>
        <v>329.27272727272725</v>
      </c>
      <c r="N632" s="21">
        <f t="shared" si="48"/>
        <v>0.22694643843180562</v>
      </c>
      <c r="O632" s="26">
        <f>VLOOKUP(J632,клиенты!$A$1:$H$435,8,FALSE)</f>
        <v>44821</v>
      </c>
      <c r="P632">
        <f t="shared" si="49"/>
        <v>287</v>
      </c>
      <c r="Q632" t="str">
        <f>VLOOKUP(J632,клиенты!$A$1:$D$435,4,FALSE)</f>
        <v>Россия</v>
      </c>
    </row>
    <row r="633" spans="1:17" x14ac:dyDescent="0.3">
      <c r="A633">
        <v>632</v>
      </c>
      <c r="B633" s="20">
        <v>337</v>
      </c>
      <c r="C633" s="20" t="str">
        <f>VLOOKUP(B633,товар!$A$2:$C$433,2,FALSE)</f>
        <v>Макароны</v>
      </c>
      <c r="D633" s="20" t="str">
        <f>VLOOKUP(B633,товар!$A$2:$C$433,3,FALSE)</f>
        <v>Паста Зара</v>
      </c>
      <c r="E633">
        <v>132</v>
      </c>
      <c r="F633">
        <v>3</v>
      </c>
      <c r="G633">
        <v>396</v>
      </c>
      <c r="H633" s="26">
        <v>45003</v>
      </c>
      <c r="I633" t="s">
        <v>26</v>
      </c>
      <c r="J633" s="20">
        <v>434</v>
      </c>
      <c r="K633" s="20">
        <f t="shared" si="45"/>
        <v>265.47674418604652</v>
      </c>
      <c r="L633" s="21">
        <f t="shared" si="46"/>
        <v>-0.50278130611887351</v>
      </c>
      <c r="M633" s="20">
        <f t="shared" si="47"/>
        <v>276.67567567567568</v>
      </c>
      <c r="N633" s="21">
        <f t="shared" si="48"/>
        <v>-0.52290710168994825</v>
      </c>
      <c r="O633" s="26">
        <f>VLOOKUP(J633,клиенты!$A$1:$H$435,8,FALSE)</f>
        <v>44730</v>
      </c>
      <c r="P633">
        <f t="shared" si="49"/>
        <v>273</v>
      </c>
      <c r="Q633" t="str">
        <f>VLOOKUP(J633,клиенты!$A$1:$D$435,4,FALSE)</f>
        <v>Украина</v>
      </c>
    </row>
    <row r="634" spans="1:17" x14ac:dyDescent="0.3">
      <c r="A634">
        <v>633</v>
      </c>
      <c r="B634" s="20">
        <v>258</v>
      </c>
      <c r="C634" s="20" t="str">
        <f>VLOOKUP(B634,товар!$A$2:$C$433,2,FALSE)</f>
        <v>Рыба</v>
      </c>
      <c r="D634" s="20" t="str">
        <f>VLOOKUP(B634,товар!$A$2:$C$433,3,FALSE)</f>
        <v>Санта Бремор</v>
      </c>
      <c r="E634">
        <v>333</v>
      </c>
      <c r="F634">
        <v>4</v>
      </c>
      <c r="G634">
        <v>1332</v>
      </c>
      <c r="H634" s="26">
        <v>45018</v>
      </c>
      <c r="I634" t="s">
        <v>11</v>
      </c>
      <c r="J634" s="20">
        <v>62</v>
      </c>
      <c r="K634" s="20">
        <f t="shared" si="45"/>
        <v>258.5128205128205</v>
      </c>
      <c r="L634" s="21">
        <f t="shared" si="46"/>
        <v>0.28813727435032743</v>
      </c>
      <c r="M634" s="20">
        <f t="shared" si="47"/>
        <v>216.4</v>
      </c>
      <c r="N634" s="21">
        <f t="shared" si="48"/>
        <v>0.53881700554528655</v>
      </c>
      <c r="O634" s="26">
        <f>VLOOKUP(J634,клиенты!$A$1:$H$435,8,FALSE)</f>
        <v>44671</v>
      </c>
      <c r="P634">
        <f t="shared" si="49"/>
        <v>347</v>
      </c>
      <c r="Q634" t="str">
        <f>VLOOKUP(J634,клиенты!$A$1:$D$435,4,FALSE)</f>
        <v>Россия</v>
      </c>
    </row>
    <row r="635" spans="1:17" x14ac:dyDescent="0.3">
      <c r="A635">
        <v>634</v>
      </c>
      <c r="B635" s="20">
        <v>111</v>
      </c>
      <c r="C635" s="20" t="str">
        <f>VLOOKUP(B635,товар!$A$2:$C$433,2,FALSE)</f>
        <v>Сахар</v>
      </c>
      <c r="D635" s="20" t="str">
        <f>VLOOKUP(B635,товар!$A$2:$C$433,3,FALSE)</f>
        <v>Сладов</v>
      </c>
      <c r="E635">
        <v>420</v>
      </c>
      <c r="F635">
        <v>1</v>
      </c>
      <c r="G635">
        <v>420</v>
      </c>
      <c r="H635" s="26">
        <v>45295</v>
      </c>
      <c r="I635" t="s">
        <v>9</v>
      </c>
      <c r="J635" s="20">
        <v>13</v>
      </c>
      <c r="K635" s="20">
        <f t="shared" si="45"/>
        <v>252.76271186440678</v>
      </c>
      <c r="L635" s="21">
        <f t="shared" si="46"/>
        <v>0.66163749748541534</v>
      </c>
      <c r="M635" s="20">
        <f t="shared" si="47"/>
        <v>240.26666666666668</v>
      </c>
      <c r="N635" s="21">
        <f t="shared" si="48"/>
        <v>0.74805771365149831</v>
      </c>
      <c r="O635" s="26">
        <f>VLOOKUP(J635,клиенты!$A$1:$H$435,8,FALSE)</f>
        <v>44724</v>
      </c>
      <c r="P635">
        <f t="shared" si="49"/>
        <v>571</v>
      </c>
      <c r="Q635" t="str">
        <f>VLOOKUP(J635,клиенты!$A$1:$D$435,4,FALSE)</f>
        <v>Казахстан</v>
      </c>
    </row>
    <row r="636" spans="1:17" x14ac:dyDescent="0.3">
      <c r="A636">
        <v>635</v>
      </c>
      <c r="B636" s="20">
        <v>4</v>
      </c>
      <c r="C636" s="20" t="str">
        <f>VLOOKUP(B636,товар!$A$2:$C$433,2,FALSE)</f>
        <v>Рис</v>
      </c>
      <c r="D636" s="20" t="str">
        <f>VLOOKUP(B636,товар!$A$2:$C$433,3,FALSE)</f>
        <v>Белый Злат</v>
      </c>
      <c r="E636">
        <v>151</v>
      </c>
      <c r="F636">
        <v>4</v>
      </c>
      <c r="G636">
        <v>604</v>
      </c>
      <c r="H636" s="26">
        <v>45286</v>
      </c>
      <c r="I636" t="s">
        <v>18</v>
      </c>
      <c r="J636" s="20">
        <v>116</v>
      </c>
      <c r="K636" s="20">
        <f t="shared" si="45"/>
        <v>258.375</v>
      </c>
      <c r="L636" s="21">
        <f t="shared" si="46"/>
        <v>-0.41557813255926468</v>
      </c>
      <c r="M636" s="20">
        <f t="shared" si="47"/>
        <v>269.70588235294116</v>
      </c>
      <c r="N636" s="21">
        <f t="shared" si="48"/>
        <v>-0.44013086150490732</v>
      </c>
      <c r="O636" s="26">
        <f>VLOOKUP(J636,клиенты!$A$1:$H$435,8,FALSE)</f>
        <v>44643</v>
      </c>
      <c r="P636">
        <f t="shared" si="49"/>
        <v>643</v>
      </c>
      <c r="Q636" t="str">
        <f>VLOOKUP(J636,клиенты!$A$1:$D$435,4,FALSE)</f>
        <v>Казахстан</v>
      </c>
    </row>
    <row r="637" spans="1:17" x14ac:dyDescent="0.3">
      <c r="A637">
        <v>636</v>
      </c>
      <c r="B637" s="20">
        <v>266</v>
      </c>
      <c r="C637" s="20" t="str">
        <f>VLOOKUP(B637,товар!$A$2:$C$433,2,FALSE)</f>
        <v>Рыба</v>
      </c>
      <c r="D637" s="20" t="str">
        <f>VLOOKUP(B637,товар!$A$2:$C$433,3,FALSE)</f>
        <v>Меридиан</v>
      </c>
      <c r="E637">
        <v>141</v>
      </c>
      <c r="F637">
        <v>5</v>
      </c>
      <c r="G637">
        <v>705</v>
      </c>
      <c r="H637" s="26">
        <v>45174</v>
      </c>
      <c r="I637" t="s">
        <v>11</v>
      </c>
      <c r="J637" s="20">
        <v>50</v>
      </c>
      <c r="K637" s="20">
        <f t="shared" si="45"/>
        <v>258.5128205128205</v>
      </c>
      <c r="L637" s="21">
        <f t="shared" si="46"/>
        <v>-0.45457250545526673</v>
      </c>
      <c r="M637" s="20">
        <f t="shared" si="47"/>
        <v>260.64705882352939</v>
      </c>
      <c r="N637" s="21">
        <f t="shared" si="48"/>
        <v>-0.45903859174001349</v>
      </c>
      <c r="O637" s="26">
        <f>VLOOKUP(J637,клиенты!$A$1:$H$435,8,FALSE)</f>
        <v>44576</v>
      </c>
      <c r="P637">
        <f t="shared" si="49"/>
        <v>598</v>
      </c>
      <c r="Q637" t="str">
        <f>VLOOKUP(J637,клиенты!$A$1:$D$435,4,FALSE)</f>
        <v>Узбекистан</v>
      </c>
    </row>
    <row r="638" spans="1:17" x14ac:dyDescent="0.3">
      <c r="A638">
        <v>637</v>
      </c>
      <c r="B638" s="20">
        <v>143</v>
      </c>
      <c r="C638" s="20" t="str">
        <f>VLOOKUP(B638,товар!$A$2:$C$433,2,FALSE)</f>
        <v>Сахар</v>
      </c>
      <c r="D638" s="20" t="str">
        <f>VLOOKUP(B638,товар!$A$2:$C$433,3,FALSE)</f>
        <v>Агросахар</v>
      </c>
      <c r="E638">
        <v>339</v>
      </c>
      <c r="F638">
        <v>1</v>
      </c>
      <c r="G638">
        <v>339</v>
      </c>
      <c r="H638" s="26">
        <v>45013</v>
      </c>
      <c r="I638" t="s">
        <v>11</v>
      </c>
      <c r="J638" s="20">
        <v>197</v>
      </c>
      <c r="K638" s="20">
        <f t="shared" si="45"/>
        <v>252.76271186440678</v>
      </c>
      <c r="L638" s="21">
        <f t="shared" si="46"/>
        <v>0.34117883725608533</v>
      </c>
      <c r="M638" s="20">
        <f t="shared" si="47"/>
        <v>215.85714285714286</v>
      </c>
      <c r="N638" s="21">
        <f t="shared" si="48"/>
        <v>0.57048312375909993</v>
      </c>
      <c r="O638" s="26">
        <f>VLOOKUP(J638,клиенты!$A$1:$H$435,8,FALSE)</f>
        <v>44785</v>
      </c>
      <c r="P638">
        <f t="shared" si="49"/>
        <v>228</v>
      </c>
      <c r="Q638" t="str">
        <f>VLOOKUP(J638,клиенты!$A$1:$D$435,4,FALSE)</f>
        <v>Украина</v>
      </c>
    </row>
    <row r="639" spans="1:17" x14ac:dyDescent="0.3">
      <c r="A639">
        <v>638</v>
      </c>
      <c r="B639" s="20">
        <v>475</v>
      </c>
      <c r="C639" s="20" t="str">
        <f>VLOOKUP(B639,товар!$A$2:$C$433,2,FALSE)</f>
        <v>Хлеб</v>
      </c>
      <c r="D639" s="20" t="str">
        <f>VLOOKUP(B639,товар!$A$2:$C$433,3,FALSE)</f>
        <v>Русский Хлеб</v>
      </c>
      <c r="E639">
        <v>206</v>
      </c>
      <c r="F639">
        <v>3</v>
      </c>
      <c r="G639">
        <v>618</v>
      </c>
      <c r="H639" s="26">
        <v>45424</v>
      </c>
      <c r="I639" t="s">
        <v>19</v>
      </c>
      <c r="J639" s="20">
        <v>243</v>
      </c>
      <c r="K639" s="20">
        <f t="shared" si="45"/>
        <v>300.31818181818181</v>
      </c>
      <c r="L639" s="21">
        <f t="shared" si="46"/>
        <v>-0.31406084455880123</v>
      </c>
      <c r="M639" s="20">
        <f t="shared" si="47"/>
        <v>316.60000000000002</v>
      </c>
      <c r="N639" s="21">
        <f t="shared" si="48"/>
        <v>-0.34933670246367665</v>
      </c>
      <c r="O639" s="26">
        <f>VLOOKUP(J639,клиенты!$A$1:$H$435,8,FALSE)</f>
        <v>44681</v>
      </c>
      <c r="P639">
        <f t="shared" si="49"/>
        <v>743</v>
      </c>
      <c r="Q639" t="str">
        <f>VLOOKUP(J639,клиенты!$A$1:$D$435,4,FALSE)</f>
        <v>Россия</v>
      </c>
    </row>
    <row r="640" spans="1:17" x14ac:dyDescent="0.3">
      <c r="A640">
        <v>639</v>
      </c>
      <c r="B640" s="20">
        <v>52</v>
      </c>
      <c r="C640" s="20" t="str">
        <f>VLOOKUP(B640,товар!$A$2:$C$433,2,FALSE)</f>
        <v>Соль</v>
      </c>
      <c r="D640" s="20" t="str">
        <f>VLOOKUP(B640,товар!$A$2:$C$433,3,FALSE)</f>
        <v>Илецкая</v>
      </c>
      <c r="E640">
        <v>105</v>
      </c>
      <c r="F640">
        <v>2</v>
      </c>
      <c r="G640">
        <v>210</v>
      </c>
      <c r="H640" s="26">
        <v>45232</v>
      </c>
      <c r="I640" t="s">
        <v>8</v>
      </c>
      <c r="J640" s="20">
        <v>275</v>
      </c>
      <c r="K640" s="20">
        <f t="shared" si="45"/>
        <v>264.8679245283019</v>
      </c>
      <c r="L640" s="21">
        <f t="shared" si="46"/>
        <v>-0.60357600797834454</v>
      </c>
      <c r="M640" s="20">
        <f t="shared" si="47"/>
        <v>238.16666666666666</v>
      </c>
      <c r="N640" s="21">
        <f t="shared" si="48"/>
        <v>-0.55913226032190333</v>
      </c>
      <c r="O640" s="26">
        <f>VLOOKUP(J640,клиенты!$A$1:$H$435,8,FALSE)</f>
        <v>44651</v>
      </c>
      <c r="P640">
        <f t="shared" si="49"/>
        <v>581</v>
      </c>
      <c r="Q640" t="str">
        <f>VLOOKUP(J640,клиенты!$A$1:$D$435,4,FALSE)</f>
        <v>Таджикистан</v>
      </c>
    </row>
    <row r="641" spans="1:17" x14ac:dyDescent="0.3">
      <c r="A641">
        <v>640</v>
      </c>
      <c r="B641" s="20">
        <v>47</v>
      </c>
      <c r="C641" s="20" t="str">
        <f>VLOOKUP(B641,товар!$A$2:$C$433,2,FALSE)</f>
        <v>Мясо</v>
      </c>
      <c r="D641" s="20" t="str">
        <f>VLOOKUP(B641,товар!$A$2:$C$433,3,FALSE)</f>
        <v>Снежана</v>
      </c>
      <c r="E641">
        <v>356</v>
      </c>
      <c r="F641">
        <v>3</v>
      </c>
      <c r="G641">
        <v>1068</v>
      </c>
      <c r="H641" s="26">
        <v>45288</v>
      </c>
      <c r="I641" t="s">
        <v>15</v>
      </c>
      <c r="J641" s="20">
        <v>45</v>
      </c>
      <c r="K641" s="20">
        <f t="shared" si="45"/>
        <v>271.74545454545455</v>
      </c>
      <c r="L641" s="21">
        <f t="shared" si="46"/>
        <v>0.31004951157500327</v>
      </c>
      <c r="M641" s="20">
        <f t="shared" si="47"/>
        <v>272.35294117647061</v>
      </c>
      <c r="N641" s="21">
        <f t="shared" si="48"/>
        <v>0.30712742980561547</v>
      </c>
      <c r="O641" s="26">
        <f>VLOOKUP(J641,клиенты!$A$1:$H$435,8,FALSE)</f>
        <v>44662</v>
      </c>
      <c r="P641">
        <f t="shared" si="49"/>
        <v>626</v>
      </c>
      <c r="Q641" t="str">
        <f>VLOOKUP(J641,клиенты!$A$1:$D$435,4,FALSE)</f>
        <v>Узбекистан</v>
      </c>
    </row>
    <row r="642" spans="1:17" x14ac:dyDescent="0.3">
      <c r="A642">
        <v>641</v>
      </c>
      <c r="B642" s="20">
        <v>122</v>
      </c>
      <c r="C642" s="20" t="str">
        <f>VLOOKUP(B642,товар!$A$2:$C$433,2,FALSE)</f>
        <v>Фрукты</v>
      </c>
      <c r="D642" s="20" t="str">
        <f>VLOOKUP(B642,товар!$A$2:$C$433,3,FALSE)</f>
        <v>Фрукты-Ягоды</v>
      </c>
      <c r="E642">
        <v>240</v>
      </c>
      <c r="F642">
        <v>1</v>
      </c>
      <c r="G642">
        <v>240</v>
      </c>
      <c r="H642" s="26">
        <v>44961</v>
      </c>
      <c r="I642" t="s">
        <v>9</v>
      </c>
      <c r="J642" s="20">
        <v>419</v>
      </c>
      <c r="K642" s="20">
        <f t="shared" ref="K642:K705" si="50">AVERAGEIF($C$2:$C$1001,C642,$E$2:$E$1001)</f>
        <v>274.16279069767444</v>
      </c>
      <c r="L642" s="21">
        <f t="shared" ref="L642:L705" si="51">(E642/K642)-1</f>
        <v>-0.12460768513020615</v>
      </c>
      <c r="M642" s="20">
        <f t="shared" ref="M642:M705" si="52">AVERAGEIFS($E$2:$E$1001,$C$2:$C$1001,C642,$D$2:$D$1001,D642)</f>
        <v>280.66666666666669</v>
      </c>
      <c r="N642" s="21">
        <f t="shared" ref="N642:N705" si="53">E642/M642-1</f>
        <v>-0.14489311163895491</v>
      </c>
      <c r="O642" s="26">
        <f>VLOOKUP(J642,клиенты!$A$1:$H$435,8,FALSE)</f>
        <v>44869</v>
      </c>
      <c r="P642">
        <f t="shared" ref="P642:P705" si="54">H642-O642</f>
        <v>92</v>
      </c>
      <c r="Q642" t="str">
        <f>VLOOKUP(J642,клиенты!$A$1:$D$435,4,FALSE)</f>
        <v>Таджикистан</v>
      </c>
    </row>
    <row r="643" spans="1:17" x14ac:dyDescent="0.3">
      <c r="A643">
        <v>642</v>
      </c>
      <c r="B643" s="20">
        <v>422</v>
      </c>
      <c r="C643" s="20" t="str">
        <f>VLOOKUP(B643,товар!$A$2:$C$433,2,FALSE)</f>
        <v>Кофе</v>
      </c>
      <c r="D643" s="20" t="str">
        <f>VLOOKUP(B643,товар!$A$2:$C$433,3,FALSE)</f>
        <v>Nescafe</v>
      </c>
      <c r="E643">
        <v>290</v>
      </c>
      <c r="F643">
        <v>5</v>
      </c>
      <c r="G643">
        <v>1450</v>
      </c>
      <c r="H643" s="26">
        <v>45292</v>
      </c>
      <c r="I643" t="s">
        <v>12</v>
      </c>
      <c r="J643" s="20">
        <v>125</v>
      </c>
      <c r="K643" s="20">
        <f t="shared" si="50"/>
        <v>249.02380952380952</v>
      </c>
      <c r="L643" s="21">
        <f t="shared" si="51"/>
        <v>0.16454727985467055</v>
      </c>
      <c r="M643" s="20">
        <f t="shared" si="52"/>
        <v>256.89999999999998</v>
      </c>
      <c r="N643" s="21">
        <f t="shared" si="53"/>
        <v>0.12884390813546132</v>
      </c>
      <c r="O643" s="26">
        <f>VLOOKUP(J643,клиенты!$A$1:$H$435,8,FALSE)</f>
        <v>44701</v>
      </c>
      <c r="P643">
        <f t="shared" si="54"/>
        <v>591</v>
      </c>
      <c r="Q643" t="str">
        <f>VLOOKUP(J643,клиенты!$A$1:$D$435,4,FALSE)</f>
        <v>Казахстан</v>
      </c>
    </row>
    <row r="644" spans="1:17" x14ac:dyDescent="0.3">
      <c r="A644">
        <v>643</v>
      </c>
      <c r="B644" s="20">
        <v>479</v>
      </c>
      <c r="C644" s="20" t="str">
        <f>VLOOKUP(B644,товар!$A$2:$C$433,2,FALSE)</f>
        <v>Овощи</v>
      </c>
      <c r="D644" s="20" t="str">
        <f>VLOOKUP(B644,товар!$A$2:$C$433,3,FALSE)</f>
        <v>Гавриш</v>
      </c>
      <c r="E644">
        <v>405</v>
      </c>
      <c r="F644">
        <v>4</v>
      </c>
      <c r="G644">
        <v>1620</v>
      </c>
      <c r="H644" s="26">
        <v>45302</v>
      </c>
      <c r="I644" t="s">
        <v>19</v>
      </c>
      <c r="J644" s="20">
        <v>242</v>
      </c>
      <c r="K644" s="20">
        <f t="shared" si="50"/>
        <v>250.48780487804879</v>
      </c>
      <c r="L644" s="21">
        <f t="shared" si="51"/>
        <v>0.61684518013631928</v>
      </c>
      <c r="M644" s="20">
        <f t="shared" si="52"/>
        <v>247.66666666666666</v>
      </c>
      <c r="N644" s="21">
        <f t="shared" si="53"/>
        <v>0.63526244952893673</v>
      </c>
      <c r="O644" s="26">
        <f>VLOOKUP(J644,клиенты!$A$1:$H$435,8,FALSE)</f>
        <v>44747</v>
      </c>
      <c r="P644">
        <f t="shared" si="54"/>
        <v>555</v>
      </c>
      <c r="Q644" t="str">
        <f>VLOOKUP(J644,клиенты!$A$1:$D$435,4,FALSE)</f>
        <v>Россия</v>
      </c>
    </row>
    <row r="645" spans="1:17" x14ac:dyDescent="0.3">
      <c r="A645">
        <v>644</v>
      </c>
      <c r="B645" s="20">
        <v>99</v>
      </c>
      <c r="C645" s="20" t="str">
        <f>VLOOKUP(B645,товар!$A$2:$C$433,2,FALSE)</f>
        <v>Овощи</v>
      </c>
      <c r="D645" s="20" t="str">
        <f>VLOOKUP(B645,товар!$A$2:$C$433,3,FALSE)</f>
        <v>Семко</v>
      </c>
      <c r="E645">
        <v>281</v>
      </c>
      <c r="F645">
        <v>5</v>
      </c>
      <c r="G645">
        <v>1405</v>
      </c>
      <c r="H645" s="26">
        <v>45139</v>
      </c>
      <c r="I645" t="s">
        <v>15</v>
      </c>
      <c r="J645" s="20">
        <v>329</v>
      </c>
      <c r="K645" s="20">
        <f t="shared" si="50"/>
        <v>250.48780487804879</v>
      </c>
      <c r="L645" s="21">
        <f t="shared" si="51"/>
        <v>0.12181110029211295</v>
      </c>
      <c r="M645" s="20">
        <f t="shared" si="52"/>
        <v>208</v>
      </c>
      <c r="N645" s="21">
        <f t="shared" si="53"/>
        <v>0.35096153846153855</v>
      </c>
      <c r="O645" s="26">
        <f>VLOOKUP(J645,клиенты!$A$1:$H$435,8,FALSE)</f>
        <v>44653</v>
      </c>
      <c r="P645">
        <f t="shared" si="54"/>
        <v>486</v>
      </c>
      <c r="Q645" t="str">
        <f>VLOOKUP(J645,клиенты!$A$1:$D$435,4,FALSE)</f>
        <v>Беларусь</v>
      </c>
    </row>
    <row r="646" spans="1:17" x14ac:dyDescent="0.3">
      <c r="A646">
        <v>645</v>
      </c>
      <c r="B646" s="20">
        <v>272</v>
      </c>
      <c r="C646" s="20" t="str">
        <f>VLOOKUP(B646,товар!$A$2:$C$433,2,FALSE)</f>
        <v>Крупа</v>
      </c>
      <c r="D646" s="20" t="str">
        <f>VLOOKUP(B646,товар!$A$2:$C$433,3,FALSE)</f>
        <v>Ярмарка</v>
      </c>
      <c r="E646">
        <v>207</v>
      </c>
      <c r="F646">
        <v>5</v>
      </c>
      <c r="G646">
        <v>1035</v>
      </c>
      <c r="H646" s="26">
        <v>45074</v>
      </c>
      <c r="I646" t="s">
        <v>27</v>
      </c>
      <c r="J646" s="20">
        <v>42</v>
      </c>
      <c r="K646" s="20">
        <f t="shared" si="50"/>
        <v>255.11627906976744</v>
      </c>
      <c r="L646" s="21">
        <f t="shared" si="51"/>
        <v>-0.18860528714676394</v>
      </c>
      <c r="M646" s="20">
        <f t="shared" si="52"/>
        <v>252.09090909090909</v>
      </c>
      <c r="N646" s="21">
        <f t="shared" si="53"/>
        <v>-0.1788676523620627</v>
      </c>
      <c r="O646" s="26">
        <f>VLOOKUP(J646,клиенты!$A$1:$H$435,8,FALSE)</f>
        <v>44783</v>
      </c>
      <c r="P646">
        <f t="shared" si="54"/>
        <v>291</v>
      </c>
      <c r="Q646" t="str">
        <f>VLOOKUP(J646,клиенты!$A$1:$D$435,4,FALSE)</f>
        <v>Таджикистан</v>
      </c>
    </row>
    <row r="647" spans="1:17" x14ac:dyDescent="0.3">
      <c r="A647">
        <v>646</v>
      </c>
      <c r="B647" s="20">
        <v>493</v>
      </c>
      <c r="C647" s="20" t="str">
        <f>VLOOKUP(B647,товар!$A$2:$C$433,2,FALSE)</f>
        <v>Овощи</v>
      </c>
      <c r="D647" s="20" t="str">
        <f>VLOOKUP(B647,товар!$A$2:$C$433,3,FALSE)</f>
        <v>Овощной ряд</v>
      </c>
      <c r="E647">
        <v>378</v>
      </c>
      <c r="F647">
        <v>2</v>
      </c>
      <c r="G647">
        <v>756</v>
      </c>
      <c r="H647" s="26">
        <v>45324</v>
      </c>
      <c r="I647" t="s">
        <v>22</v>
      </c>
      <c r="J647" s="20">
        <v>229</v>
      </c>
      <c r="K647" s="20">
        <f t="shared" si="50"/>
        <v>250.48780487804879</v>
      </c>
      <c r="L647" s="21">
        <f t="shared" si="51"/>
        <v>0.50905550146056466</v>
      </c>
      <c r="M647" s="20">
        <f t="shared" si="52"/>
        <v>303.8235294117647</v>
      </c>
      <c r="N647" s="21">
        <f t="shared" si="53"/>
        <v>0.24414327202323327</v>
      </c>
      <c r="O647" s="26">
        <f>VLOOKUP(J647,клиенты!$A$1:$H$435,8,FALSE)</f>
        <v>44766</v>
      </c>
      <c r="P647">
        <f t="shared" si="54"/>
        <v>558</v>
      </c>
      <c r="Q647" t="str">
        <f>VLOOKUP(J647,клиенты!$A$1:$D$435,4,FALSE)</f>
        <v>Беларусь</v>
      </c>
    </row>
    <row r="648" spans="1:17" x14ac:dyDescent="0.3">
      <c r="A648">
        <v>647</v>
      </c>
      <c r="B648" s="20">
        <v>360</v>
      </c>
      <c r="C648" s="20" t="str">
        <f>VLOOKUP(B648,товар!$A$2:$C$433,2,FALSE)</f>
        <v>Соль</v>
      </c>
      <c r="D648" s="20" t="str">
        <f>VLOOKUP(B648,товар!$A$2:$C$433,3,FALSE)</f>
        <v>Славянская</v>
      </c>
      <c r="E648">
        <v>120</v>
      </c>
      <c r="F648">
        <v>2</v>
      </c>
      <c r="G648">
        <v>240</v>
      </c>
      <c r="H648" s="26">
        <v>44960</v>
      </c>
      <c r="I648" t="s">
        <v>27</v>
      </c>
      <c r="J648" s="20">
        <v>306</v>
      </c>
      <c r="K648" s="20">
        <f t="shared" si="50"/>
        <v>264.8679245283019</v>
      </c>
      <c r="L648" s="21">
        <f t="shared" si="51"/>
        <v>-0.54694400911810803</v>
      </c>
      <c r="M648" s="20">
        <f t="shared" si="52"/>
        <v>236.91666666666666</v>
      </c>
      <c r="N648" s="21">
        <f t="shared" si="53"/>
        <v>-0.49349278930706997</v>
      </c>
      <c r="O648" s="26">
        <f>VLOOKUP(J648,клиенты!$A$1:$H$435,8,FALSE)</f>
        <v>44872</v>
      </c>
      <c r="P648">
        <f t="shared" si="54"/>
        <v>88</v>
      </c>
      <c r="Q648" t="str">
        <f>VLOOKUP(J648,клиенты!$A$1:$D$435,4,FALSE)</f>
        <v>Украина</v>
      </c>
    </row>
    <row r="649" spans="1:17" x14ac:dyDescent="0.3">
      <c r="A649">
        <v>648</v>
      </c>
      <c r="B649" s="20">
        <v>215</v>
      </c>
      <c r="C649" s="20" t="str">
        <f>VLOOKUP(B649,товар!$A$2:$C$433,2,FALSE)</f>
        <v>Сок</v>
      </c>
      <c r="D649" s="20" t="str">
        <f>VLOOKUP(B649,товар!$A$2:$C$433,3,FALSE)</f>
        <v>Фруктовый сад</v>
      </c>
      <c r="E649">
        <v>440</v>
      </c>
      <c r="F649">
        <v>2</v>
      </c>
      <c r="G649">
        <v>880</v>
      </c>
      <c r="H649" s="26">
        <v>45381</v>
      </c>
      <c r="I649" t="s">
        <v>18</v>
      </c>
      <c r="J649" s="20">
        <v>292</v>
      </c>
      <c r="K649" s="20">
        <f t="shared" si="50"/>
        <v>268.60344827586209</v>
      </c>
      <c r="L649" s="21">
        <f t="shared" si="51"/>
        <v>0.63810257397779058</v>
      </c>
      <c r="M649" s="20">
        <f t="shared" si="52"/>
        <v>281.96875</v>
      </c>
      <c r="N649" s="21">
        <f t="shared" si="53"/>
        <v>0.56045661088329823</v>
      </c>
      <c r="O649" s="26">
        <f>VLOOKUP(J649,клиенты!$A$1:$H$435,8,FALSE)</f>
        <v>44608</v>
      </c>
      <c r="P649">
        <f t="shared" si="54"/>
        <v>773</v>
      </c>
      <c r="Q649" t="str">
        <f>VLOOKUP(J649,клиенты!$A$1:$D$435,4,FALSE)</f>
        <v>Россия</v>
      </c>
    </row>
    <row r="650" spans="1:17" x14ac:dyDescent="0.3">
      <c r="A650">
        <v>649</v>
      </c>
      <c r="B650" s="20">
        <v>292</v>
      </c>
      <c r="C650" s="20" t="str">
        <f>VLOOKUP(B650,товар!$A$2:$C$433,2,FALSE)</f>
        <v>Колбаса</v>
      </c>
      <c r="D650" s="20" t="str">
        <f>VLOOKUP(B650,товар!$A$2:$C$433,3,FALSE)</f>
        <v>Дымов</v>
      </c>
      <c r="E650">
        <v>327</v>
      </c>
      <c r="F650">
        <v>5</v>
      </c>
      <c r="G650">
        <v>1635</v>
      </c>
      <c r="H650" s="26">
        <v>45038</v>
      </c>
      <c r="I650" t="s">
        <v>20</v>
      </c>
      <c r="J650" s="20">
        <v>275</v>
      </c>
      <c r="K650" s="20">
        <f t="shared" si="50"/>
        <v>286.92307692307691</v>
      </c>
      <c r="L650" s="21">
        <f t="shared" si="51"/>
        <v>0.13967828418230566</v>
      </c>
      <c r="M650" s="20">
        <f t="shared" si="52"/>
        <v>312.66666666666669</v>
      </c>
      <c r="N650" s="21">
        <f t="shared" si="53"/>
        <v>4.5842217484008518E-2</v>
      </c>
      <c r="O650" s="26">
        <f>VLOOKUP(J650,клиенты!$A$1:$H$435,8,FALSE)</f>
        <v>44651</v>
      </c>
      <c r="P650">
        <f t="shared" si="54"/>
        <v>387</v>
      </c>
      <c r="Q650" t="str">
        <f>VLOOKUP(J650,клиенты!$A$1:$D$435,4,FALSE)</f>
        <v>Таджикистан</v>
      </c>
    </row>
    <row r="651" spans="1:17" x14ac:dyDescent="0.3">
      <c r="A651">
        <v>650</v>
      </c>
      <c r="B651" s="20">
        <v>307</v>
      </c>
      <c r="C651" s="20" t="str">
        <f>VLOOKUP(B651,товар!$A$2:$C$433,2,FALSE)</f>
        <v>Сыр</v>
      </c>
      <c r="D651" s="20" t="str">
        <f>VLOOKUP(B651,товар!$A$2:$C$433,3,FALSE)</f>
        <v>Карат</v>
      </c>
      <c r="E651">
        <v>407</v>
      </c>
      <c r="F651">
        <v>1</v>
      </c>
      <c r="G651">
        <v>407</v>
      </c>
      <c r="H651" s="26">
        <v>44950</v>
      </c>
      <c r="I651" t="s">
        <v>20</v>
      </c>
      <c r="J651" s="20">
        <v>103</v>
      </c>
      <c r="K651" s="20">
        <f t="shared" si="50"/>
        <v>262.63492063492066</v>
      </c>
      <c r="L651" s="21">
        <f t="shared" si="51"/>
        <v>0.54967968088964092</v>
      </c>
      <c r="M651" s="20">
        <f t="shared" si="52"/>
        <v>311.33333333333331</v>
      </c>
      <c r="N651" s="21">
        <f t="shared" si="53"/>
        <v>0.30728051391862965</v>
      </c>
      <c r="O651" s="26">
        <f>VLOOKUP(J651,клиенты!$A$1:$H$435,8,FALSE)</f>
        <v>44787</v>
      </c>
      <c r="P651">
        <f t="shared" si="54"/>
        <v>163</v>
      </c>
      <c r="Q651" t="str">
        <f>VLOOKUP(J651,клиенты!$A$1:$D$435,4,FALSE)</f>
        <v>Узбекистан</v>
      </c>
    </row>
    <row r="652" spans="1:17" x14ac:dyDescent="0.3">
      <c r="A652">
        <v>651</v>
      </c>
      <c r="B652" s="20">
        <v>473</v>
      </c>
      <c r="C652" s="20" t="str">
        <f>VLOOKUP(B652,товар!$A$2:$C$433,2,FALSE)</f>
        <v>Хлеб</v>
      </c>
      <c r="D652" s="20" t="str">
        <f>VLOOKUP(B652,товар!$A$2:$C$433,3,FALSE)</f>
        <v>Хлебный Дом</v>
      </c>
      <c r="E652">
        <v>343</v>
      </c>
      <c r="F652">
        <v>5</v>
      </c>
      <c r="G652">
        <v>1715</v>
      </c>
      <c r="H652" s="26">
        <v>45086</v>
      </c>
      <c r="I652" t="s">
        <v>11</v>
      </c>
      <c r="J652" s="20">
        <v>460</v>
      </c>
      <c r="K652" s="20">
        <f t="shared" si="50"/>
        <v>300.31818181818181</v>
      </c>
      <c r="L652" s="21">
        <f t="shared" si="51"/>
        <v>0.14212199182685037</v>
      </c>
      <c r="M652" s="20">
        <f t="shared" si="52"/>
        <v>281.73333333333335</v>
      </c>
      <c r="N652" s="21">
        <f t="shared" si="53"/>
        <v>0.21746332229058196</v>
      </c>
      <c r="O652" s="26">
        <f>VLOOKUP(J652,клиенты!$A$1:$H$435,8,FALSE)</f>
        <v>44821</v>
      </c>
      <c r="P652">
        <f t="shared" si="54"/>
        <v>265</v>
      </c>
      <c r="Q652" t="str">
        <f>VLOOKUP(J652,клиенты!$A$1:$D$435,4,FALSE)</f>
        <v>Россия</v>
      </c>
    </row>
    <row r="653" spans="1:17" x14ac:dyDescent="0.3">
      <c r="A653">
        <v>652</v>
      </c>
      <c r="B653" s="20">
        <v>112</v>
      </c>
      <c r="C653" s="20" t="str">
        <f>VLOOKUP(B653,товар!$A$2:$C$433,2,FALSE)</f>
        <v>Молоко</v>
      </c>
      <c r="D653" s="20" t="str">
        <f>VLOOKUP(B653,товар!$A$2:$C$433,3,FALSE)</f>
        <v>Беллакт</v>
      </c>
      <c r="E653">
        <v>237</v>
      </c>
      <c r="F653">
        <v>3</v>
      </c>
      <c r="G653">
        <v>711</v>
      </c>
      <c r="H653" s="26">
        <v>45079</v>
      </c>
      <c r="I653" t="s">
        <v>25</v>
      </c>
      <c r="J653" s="20">
        <v>342</v>
      </c>
      <c r="K653" s="20">
        <f t="shared" si="50"/>
        <v>294.95238095238096</v>
      </c>
      <c r="L653" s="21">
        <f t="shared" si="51"/>
        <v>-0.19648046496609628</v>
      </c>
      <c r="M653" s="20">
        <f t="shared" si="52"/>
        <v>322.54545454545456</v>
      </c>
      <c r="N653" s="21">
        <f t="shared" si="53"/>
        <v>-0.26521984216459982</v>
      </c>
      <c r="O653" s="26">
        <f>VLOOKUP(J653,клиенты!$A$1:$H$435,8,FALSE)</f>
        <v>44570</v>
      </c>
      <c r="P653">
        <f t="shared" si="54"/>
        <v>509</v>
      </c>
      <c r="Q653" t="str">
        <f>VLOOKUP(J653,клиенты!$A$1:$D$435,4,FALSE)</f>
        <v>Таджикистан</v>
      </c>
    </row>
    <row r="654" spans="1:17" x14ac:dyDescent="0.3">
      <c r="A654">
        <v>653</v>
      </c>
      <c r="B654" s="20">
        <v>131</v>
      </c>
      <c r="C654" s="20" t="str">
        <f>VLOOKUP(B654,товар!$A$2:$C$433,2,FALSE)</f>
        <v>Сок</v>
      </c>
      <c r="D654" s="20" t="str">
        <f>VLOOKUP(B654,товар!$A$2:$C$433,3,FALSE)</f>
        <v>Сады Придонья</v>
      </c>
      <c r="E654">
        <v>116</v>
      </c>
      <c r="F654">
        <v>5</v>
      </c>
      <c r="G654">
        <v>580</v>
      </c>
      <c r="H654" s="26">
        <v>45184</v>
      </c>
      <c r="I654" t="s">
        <v>9</v>
      </c>
      <c r="J654" s="20">
        <v>246</v>
      </c>
      <c r="K654" s="20">
        <f t="shared" si="50"/>
        <v>268.60344827586209</v>
      </c>
      <c r="L654" s="21">
        <f t="shared" si="51"/>
        <v>-0.568136594133128</v>
      </c>
      <c r="M654" s="20">
        <f t="shared" si="52"/>
        <v>254.18181818181819</v>
      </c>
      <c r="N654" s="21">
        <f t="shared" si="53"/>
        <v>-0.54363376251788265</v>
      </c>
      <c r="O654" s="26">
        <f>VLOOKUP(J654,клиенты!$A$1:$H$435,8,FALSE)</f>
        <v>44805</v>
      </c>
      <c r="P654">
        <f t="shared" si="54"/>
        <v>379</v>
      </c>
      <c r="Q654" t="str">
        <f>VLOOKUP(J654,клиенты!$A$1:$D$435,4,FALSE)</f>
        <v>Узбекистан</v>
      </c>
    </row>
    <row r="655" spans="1:17" x14ac:dyDescent="0.3">
      <c r="A655">
        <v>654</v>
      </c>
      <c r="B655" s="20">
        <v>230</v>
      </c>
      <c r="C655" s="20" t="str">
        <f>VLOOKUP(B655,товар!$A$2:$C$433,2,FALSE)</f>
        <v>Сок</v>
      </c>
      <c r="D655" s="20" t="str">
        <f>VLOOKUP(B655,товар!$A$2:$C$433,3,FALSE)</f>
        <v>Фруктовый сад</v>
      </c>
      <c r="E655">
        <v>453</v>
      </c>
      <c r="F655">
        <v>3</v>
      </c>
      <c r="G655">
        <v>1359</v>
      </c>
      <c r="H655" s="26">
        <v>45324</v>
      </c>
      <c r="I655" t="s">
        <v>27</v>
      </c>
      <c r="J655" s="20">
        <v>175</v>
      </c>
      <c r="K655" s="20">
        <f t="shared" si="50"/>
        <v>268.60344827586209</v>
      </c>
      <c r="L655" s="21">
        <f t="shared" si="51"/>
        <v>0.68650105911804338</v>
      </c>
      <c r="M655" s="20">
        <f t="shared" si="52"/>
        <v>281.96875</v>
      </c>
      <c r="N655" s="21">
        <f t="shared" si="53"/>
        <v>0.60656101075030477</v>
      </c>
      <c r="O655" s="26">
        <f>VLOOKUP(J655,клиенты!$A$1:$H$435,8,FALSE)</f>
        <v>44565</v>
      </c>
      <c r="P655">
        <f t="shared" si="54"/>
        <v>759</v>
      </c>
      <c r="Q655" t="str">
        <f>VLOOKUP(J655,клиенты!$A$1:$D$435,4,FALSE)</f>
        <v>Казахстан</v>
      </c>
    </row>
    <row r="656" spans="1:17" x14ac:dyDescent="0.3">
      <c r="A656">
        <v>655</v>
      </c>
      <c r="B656" s="20">
        <v>39</v>
      </c>
      <c r="C656" s="20" t="str">
        <f>VLOOKUP(B656,товар!$A$2:$C$433,2,FALSE)</f>
        <v>Сыр</v>
      </c>
      <c r="D656" s="20" t="str">
        <f>VLOOKUP(B656,товар!$A$2:$C$433,3,FALSE)</f>
        <v>Сырная долина</v>
      </c>
      <c r="E656">
        <v>375</v>
      </c>
      <c r="F656">
        <v>2</v>
      </c>
      <c r="G656">
        <v>750</v>
      </c>
      <c r="H656" s="26">
        <v>45289</v>
      </c>
      <c r="I656" t="s">
        <v>22</v>
      </c>
      <c r="J656" s="20">
        <v>366</v>
      </c>
      <c r="K656" s="20">
        <f t="shared" si="50"/>
        <v>262.63492063492066</v>
      </c>
      <c r="L656" s="21">
        <f t="shared" si="51"/>
        <v>0.4278375438172366</v>
      </c>
      <c r="M656" s="20">
        <f t="shared" si="52"/>
        <v>271</v>
      </c>
      <c r="N656" s="21">
        <f t="shared" si="53"/>
        <v>0.38376383763837629</v>
      </c>
      <c r="O656" s="26">
        <f>VLOOKUP(J656,клиенты!$A$1:$H$435,8,FALSE)</f>
        <v>44827</v>
      </c>
      <c r="P656">
        <f t="shared" si="54"/>
        <v>462</v>
      </c>
      <c r="Q656" t="str">
        <f>VLOOKUP(J656,клиенты!$A$1:$D$435,4,FALSE)</f>
        <v>Узбекистан</v>
      </c>
    </row>
    <row r="657" spans="1:17" x14ac:dyDescent="0.3">
      <c r="A657">
        <v>656</v>
      </c>
      <c r="B657" s="20">
        <v>481</v>
      </c>
      <c r="C657" s="20" t="str">
        <f>VLOOKUP(B657,товар!$A$2:$C$433,2,FALSE)</f>
        <v>Чипсы</v>
      </c>
      <c r="D657" s="20" t="str">
        <f>VLOOKUP(B657,товар!$A$2:$C$433,3,FALSE)</f>
        <v>Pringles</v>
      </c>
      <c r="E657">
        <v>374</v>
      </c>
      <c r="F657">
        <v>5</v>
      </c>
      <c r="G657">
        <v>1870</v>
      </c>
      <c r="H657" s="26">
        <v>45099</v>
      </c>
      <c r="I657" t="s">
        <v>22</v>
      </c>
      <c r="J657" s="20">
        <v>254</v>
      </c>
      <c r="K657" s="20">
        <f t="shared" si="50"/>
        <v>273.72549019607845</v>
      </c>
      <c r="L657" s="21">
        <f t="shared" si="51"/>
        <v>0.36633237822349551</v>
      </c>
      <c r="M657" s="20">
        <f t="shared" si="52"/>
        <v>280.23809523809524</v>
      </c>
      <c r="N657" s="21">
        <f t="shared" si="53"/>
        <v>0.33457943925233646</v>
      </c>
      <c r="O657" s="26">
        <f>VLOOKUP(J657,клиенты!$A$1:$H$435,8,FALSE)</f>
        <v>44862</v>
      </c>
      <c r="P657">
        <f t="shared" si="54"/>
        <v>237</v>
      </c>
      <c r="Q657" t="str">
        <f>VLOOKUP(J657,клиенты!$A$1:$D$435,4,FALSE)</f>
        <v>Беларусь</v>
      </c>
    </row>
    <row r="658" spans="1:17" x14ac:dyDescent="0.3">
      <c r="A658">
        <v>657</v>
      </c>
      <c r="B658" s="20">
        <v>438</v>
      </c>
      <c r="C658" s="20" t="str">
        <f>VLOOKUP(B658,товар!$A$2:$C$433,2,FALSE)</f>
        <v>Кофе</v>
      </c>
      <c r="D658" s="20" t="str">
        <f>VLOOKUP(B658,товар!$A$2:$C$433,3,FALSE)</f>
        <v>Nescafe</v>
      </c>
      <c r="E658">
        <v>81</v>
      </c>
      <c r="F658">
        <v>4</v>
      </c>
      <c r="G658">
        <v>324</v>
      </c>
      <c r="H658" s="26">
        <v>45272</v>
      </c>
      <c r="I658" t="s">
        <v>24</v>
      </c>
      <c r="J658" s="20">
        <v>79</v>
      </c>
      <c r="K658" s="20">
        <f t="shared" si="50"/>
        <v>249.02380952380952</v>
      </c>
      <c r="L658" s="21">
        <f t="shared" si="51"/>
        <v>-0.67472989769576441</v>
      </c>
      <c r="M658" s="20">
        <f t="shared" si="52"/>
        <v>256.89999999999998</v>
      </c>
      <c r="N658" s="21">
        <f t="shared" si="53"/>
        <v>-0.68470221876216431</v>
      </c>
      <c r="O658" s="26">
        <f>VLOOKUP(J658,клиенты!$A$1:$H$435,8,FALSE)</f>
        <v>44716</v>
      </c>
      <c r="P658">
        <f t="shared" si="54"/>
        <v>556</v>
      </c>
      <c r="Q658" t="str">
        <f>VLOOKUP(J658,клиенты!$A$1:$D$435,4,FALSE)</f>
        <v>Таджикистан</v>
      </c>
    </row>
    <row r="659" spans="1:17" x14ac:dyDescent="0.3">
      <c r="A659">
        <v>658</v>
      </c>
      <c r="B659" s="20">
        <v>316</v>
      </c>
      <c r="C659" s="20" t="str">
        <f>VLOOKUP(B659,товар!$A$2:$C$433,2,FALSE)</f>
        <v>Макароны</v>
      </c>
      <c r="D659" s="20" t="str">
        <f>VLOOKUP(B659,товар!$A$2:$C$433,3,FALSE)</f>
        <v>Борилла</v>
      </c>
      <c r="E659">
        <v>428</v>
      </c>
      <c r="F659">
        <v>3</v>
      </c>
      <c r="G659">
        <v>1284</v>
      </c>
      <c r="H659" s="26">
        <v>45387</v>
      </c>
      <c r="I659" t="s">
        <v>12</v>
      </c>
      <c r="J659" s="20">
        <v>70</v>
      </c>
      <c r="K659" s="20">
        <f t="shared" si="50"/>
        <v>265.47674418604652</v>
      </c>
      <c r="L659" s="21">
        <f t="shared" si="51"/>
        <v>0.61219394682668304</v>
      </c>
      <c r="M659" s="20">
        <f t="shared" si="52"/>
        <v>236.27586206896552</v>
      </c>
      <c r="N659" s="21">
        <f t="shared" si="53"/>
        <v>0.8114419147694103</v>
      </c>
      <c r="O659" s="26">
        <f>VLOOKUP(J659,клиенты!$A$1:$H$435,8,FALSE)</f>
        <v>44591</v>
      </c>
      <c r="P659">
        <f t="shared" si="54"/>
        <v>796</v>
      </c>
      <c r="Q659" t="str">
        <f>VLOOKUP(J659,клиенты!$A$1:$D$435,4,FALSE)</f>
        <v>Украина</v>
      </c>
    </row>
    <row r="660" spans="1:17" x14ac:dyDescent="0.3">
      <c r="A660">
        <v>659</v>
      </c>
      <c r="B660" s="20">
        <v>174</v>
      </c>
      <c r="C660" s="20" t="str">
        <f>VLOOKUP(B660,товар!$A$2:$C$433,2,FALSE)</f>
        <v>Чай</v>
      </c>
      <c r="D660" s="20" t="str">
        <f>VLOOKUP(B660,товар!$A$2:$C$433,3,FALSE)</f>
        <v>Ахмад</v>
      </c>
      <c r="E660">
        <v>456</v>
      </c>
      <c r="F660">
        <v>3</v>
      </c>
      <c r="G660">
        <v>1368</v>
      </c>
      <c r="H660" s="26">
        <v>45282</v>
      </c>
      <c r="I660" t="s">
        <v>23</v>
      </c>
      <c r="J660" s="20">
        <v>76</v>
      </c>
      <c r="K660" s="20">
        <f t="shared" si="50"/>
        <v>271.18181818181819</v>
      </c>
      <c r="L660" s="21">
        <f t="shared" si="51"/>
        <v>0.68152866242038224</v>
      </c>
      <c r="M660" s="20">
        <f t="shared" si="52"/>
        <v>243.3</v>
      </c>
      <c r="N660" s="21">
        <f t="shared" si="53"/>
        <v>0.87422934648581996</v>
      </c>
      <c r="O660" s="26">
        <f>VLOOKUP(J660,клиенты!$A$1:$H$435,8,FALSE)</f>
        <v>44575</v>
      </c>
      <c r="P660">
        <f t="shared" si="54"/>
        <v>707</v>
      </c>
      <c r="Q660" t="str">
        <f>VLOOKUP(J660,клиенты!$A$1:$D$435,4,FALSE)</f>
        <v>Беларусь</v>
      </c>
    </row>
    <row r="661" spans="1:17" x14ac:dyDescent="0.3">
      <c r="A661">
        <v>660</v>
      </c>
      <c r="B661" s="20">
        <v>228</v>
      </c>
      <c r="C661" s="20" t="str">
        <f>VLOOKUP(B661,товар!$A$2:$C$433,2,FALSE)</f>
        <v>Рис</v>
      </c>
      <c r="D661" s="20" t="str">
        <f>VLOOKUP(B661,товар!$A$2:$C$433,3,FALSE)</f>
        <v>Мистраль</v>
      </c>
      <c r="E661">
        <v>247</v>
      </c>
      <c r="F661">
        <v>4</v>
      </c>
      <c r="G661">
        <v>988</v>
      </c>
      <c r="H661" s="26">
        <v>45415</v>
      </c>
      <c r="I661" t="s">
        <v>19</v>
      </c>
      <c r="J661" s="20">
        <v>147</v>
      </c>
      <c r="K661" s="20">
        <f t="shared" si="50"/>
        <v>258.375</v>
      </c>
      <c r="L661" s="21">
        <f t="shared" si="51"/>
        <v>-4.4025157232704393E-2</v>
      </c>
      <c r="M661" s="20">
        <f t="shared" si="52"/>
        <v>181.57142857142858</v>
      </c>
      <c r="N661" s="21">
        <f t="shared" si="53"/>
        <v>0.36034618410700237</v>
      </c>
      <c r="O661" s="26">
        <f>VLOOKUP(J661,клиенты!$A$1:$H$435,8,FALSE)</f>
        <v>44827</v>
      </c>
      <c r="P661">
        <f t="shared" si="54"/>
        <v>588</v>
      </c>
      <c r="Q661" t="str">
        <f>VLOOKUP(J661,клиенты!$A$1:$D$435,4,FALSE)</f>
        <v>Россия</v>
      </c>
    </row>
    <row r="662" spans="1:17" x14ac:dyDescent="0.3">
      <c r="A662">
        <v>661</v>
      </c>
      <c r="B662" s="20">
        <v>269</v>
      </c>
      <c r="C662" s="20" t="str">
        <f>VLOOKUP(B662,товар!$A$2:$C$433,2,FALSE)</f>
        <v>Сахар</v>
      </c>
      <c r="D662" s="20" t="str">
        <f>VLOOKUP(B662,товар!$A$2:$C$433,3,FALSE)</f>
        <v>Русский сахар</v>
      </c>
      <c r="E662">
        <v>455</v>
      </c>
      <c r="F662">
        <v>5</v>
      </c>
      <c r="G662">
        <v>2275</v>
      </c>
      <c r="H662" s="26">
        <v>45104</v>
      </c>
      <c r="I662" t="s">
        <v>11</v>
      </c>
      <c r="J662" s="20">
        <v>345</v>
      </c>
      <c r="K662" s="20">
        <f t="shared" si="50"/>
        <v>252.76271186440678</v>
      </c>
      <c r="L662" s="21">
        <f t="shared" si="51"/>
        <v>0.80010728894253336</v>
      </c>
      <c r="M662" s="20">
        <f t="shared" si="52"/>
        <v>293.41176470588238</v>
      </c>
      <c r="N662" s="21">
        <f t="shared" si="53"/>
        <v>0.55072173215717712</v>
      </c>
      <c r="O662" s="26">
        <f>VLOOKUP(J662,клиенты!$A$1:$H$435,8,FALSE)</f>
        <v>44705</v>
      </c>
      <c r="P662">
        <f t="shared" si="54"/>
        <v>399</v>
      </c>
      <c r="Q662" t="str">
        <f>VLOOKUP(J662,клиенты!$A$1:$D$435,4,FALSE)</f>
        <v>Беларусь</v>
      </c>
    </row>
    <row r="663" spans="1:17" x14ac:dyDescent="0.3">
      <c r="A663">
        <v>662</v>
      </c>
      <c r="B663" s="20">
        <v>461</v>
      </c>
      <c r="C663" s="20" t="str">
        <f>VLOOKUP(B663,товар!$A$2:$C$433,2,FALSE)</f>
        <v>Фрукты</v>
      </c>
      <c r="D663" s="20" t="str">
        <f>VLOOKUP(B663,товар!$A$2:$C$433,3,FALSE)</f>
        <v>Green Garden</v>
      </c>
      <c r="E663">
        <v>388</v>
      </c>
      <c r="F663">
        <v>4</v>
      </c>
      <c r="G663">
        <v>1552</v>
      </c>
      <c r="H663" s="26">
        <v>45293</v>
      </c>
      <c r="I663" t="s">
        <v>21</v>
      </c>
      <c r="J663" s="20">
        <v>303</v>
      </c>
      <c r="K663" s="20">
        <f t="shared" si="50"/>
        <v>274.16279069767444</v>
      </c>
      <c r="L663" s="21">
        <f t="shared" si="51"/>
        <v>0.41521757570616669</v>
      </c>
      <c r="M663" s="20">
        <f t="shared" si="52"/>
        <v>369.2</v>
      </c>
      <c r="N663" s="21">
        <f t="shared" si="53"/>
        <v>5.0920910075839654E-2</v>
      </c>
      <c r="O663" s="26">
        <f>VLOOKUP(J663,клиенты!$A$1:$H$435,8,FALSE)</f>
        <v>44689</v>
      </c>
      <c r="P663">
        <f t="shared" si="54"/>
        <v>604</v>
      </c>
      <c r="Q663" t="str">
        <f>VLOOKUP(J663,клиенты!$A$1:$D$435,4,FALSE)</f>
        <v>Узбекистан</v>
      </c>
    </row>
    <row r="664" spans="1:17" x14ac:dyDescent="0.3">
      <c r="A664">
        <v>663</v>
      </c>
      <c r="B664" s="20">
        <v>151</v>
      </c>
      <c r="C664" s="20" t="str">
        <f>VLOOKUP(B664,товар!$A$2:$C$433,2,FALSE)</f>
        <v>Молоко</v>
      </c>
      <c r="D664" s="20" t="str">
        <f>VLOOKUP(B664,товар!$A$2:$C$433,3,FALSE)</f>
        <v>Беллакт</v>
      </c>
      <c r="E664">
        <v>496</v>
      </c>
      <c r="F664">
        <v>3</v>
      </c>
      <c r="G664">
        <v>1488</v>
      </c>
      <c r="H664" s="26">
        <v>45181</v>
      </c>
      <c r="I664" t="s">
        <v>22</v>
      </c>
      <c r="J664" s="20">
        <v>436</v>
      </c>
      <c r="K664" s="20">
        <f t="shared" si="50"/>
        <v>294.95238095238096</v>
      </c>
      <c r="L664" s="21">
        <f t="shared" si="51"/>
        <v>0.68162738133677747</v>
      </c>
      <c r="M664" s="20">
        <f t="shared" si="52"/>
        <v>322.54545454545456</v>
      </c>
      <c r="N664" s="21">
        <f t="shared" si="53"/>
        <v>0.53776775648252539</v>
      </c>
      <c r="O664" s="26">
        <f>VLOOKUP(J664,клиенты!$A$1:$H$435,8,FALSE)</f>
        <v>44683</v>
      </c>
      <c r="P664">
        <f t="shared" si="54"/>
        <v>498</v>
      </c>
      <c r="Q664" t="str">
        <f>VLOOKUP(J664,клиенты!$A$1:$D$435,4,FALSE)</f>
        <v>Казахстан</v>
      </c>
    </row>
    <row r="665" spans="1:17" x14ac:dyDescent="0.3">
      <c r="A665">
        <v>664</v>
      </c>
      <c r="B665" s="20">
        <v>386</v>
      </c>
      <c r="C665" s="20" t="str">
        <f>VLOOKUP(B665,товар!$A$2:$C$433,2,FALSE)</f>
        <v>Крупа</v>
      </c>
      <c r="D665" s="20" t="str">
        <f>VLOOKUP(B665,товар!$A$2:$C$433,3,FALSE)</f>
        <v>Увелка</v>
      </c>
      <c r="E665">
        <v>295</v>
      </c>
      <c r="F665">
        <v>3</v>
      </c>
      <c r="G665">
        <v>885</v>
      </c>
      <c r="H665" s="26">
        <v>45194</v>
      </c>
      <c r="I665" t="s">
        <v>19</v>
      </c>
      <c r="J665" s="20">
        <v>25</v>
      </c>
      <c r="K665" s="20">
        <f t="shared" si="50"/>
        <v>255.11627906976744</v>
      </c>
      <c r="L665" s="21">
        <f t="shared" si="51"/>
        <v>0.15633546034639934</v>
      </c>
      <c r="M665" s="20">
        <f t="shared" si="52"/>
        <v>251.91666666666666</v>
      </c>
      <c r="N665" s="21">
        <f t="shared" si="53"/>
        <v>0.17102216341382737</v>
      </c>
      <c r="O665" s="26">
        <f>VLOOKUP(J665,клиенты!$A$1:$H$435,8,FALSE)</f>
        <v>44582</v>
      </c>
      <c r="P665">
        <f t="shared" si="54"/>
        <v>612</v>
      </c>
      <c r="Q665" t="str">
        <f>VLOOKUP(J665,клиенты!$A$1:$D$435,4,FALSE)</f>
        <v>Таджикистан</v>
      </c>
    </row>
    <row r="666" spans="1:17" x14ac:dyDescent="0.3">
      <c r="A666">
        <v>665</v>
      </c>
      <c r="B666" s="20">
        <v>452</v>
      </c>
      <c r="C666" s="20" t="str">
        <f>VLOOKUP(B666,товар!$A$2:$C$433,2,FALSE)</f>
        <v>Фрукты</v>
      </c>
      <c r="D666" s="20" t="str">
        <f>VLOOKUP(B666,товар!$A$2:$C$433,3,FALSE)</f>
        <v>Экзотик</v>
      </c>
      <c r="E666">
        <v>226</v>
      </c>
      <c r="F666">
        <v>4</v>
      </c>
      <c r="G666">
        <v>904</v>
      </c>
      <c r="H666" s="26">
        <v>45153</v>
      </c>
      <c r="I666" t="s">
        <v>27</v>
      </c>
      <c r="J666" s="20">
        <v>33</v>
      </c>
      <c r="K666" s="20">
        <f t="shared" si="50"/>
        <v>274.16279069767444</v>
      </c>
      <c r="L666" s="21">
        <f t="shared" si="51"/>
        <v>-0.17567223683094413</v>
      </c>
      <c r="M666" s="20">
        <f t="shared" si="52"/>
        <v>253.6875</v>
      </c>
      <c r="N666" s="21">
        <f t="shared" si="53"/>
        <v>-0.10914018231091405</v>
      </c>
      <c r="O666" s="26">
        <f>VLOOKUP(J666,клиенты!$A$1:$H$435,8,FALSE)</f>
        <v>44730</v>
      </c>
      <c r="P666">
        <f t="shared" si="54"/>
        <v>423</v>
      </c>
      <c r="Q666" t="str">
        <f>VLOOKUP(J666,клиенты!$A$1:$D$435,4,FALSE)</f>
        <v>Казахстан</v>
      </c>
    </row>
    <row r="667" spans="1:17" x14ac:dyDescent="0.3">
      <c r="A667">
        <v>666</v>
      </c>
      <c r="B667" s="20">
        <v>37</v>
      </c>
      <c r="C667" s="20" t="str">
        <f>VLOOKUP(B667,товар!$A$2:$C$433,2,FALSE)</f>
        <v>Соль</v>
      </c>
      <c r="D667" s="20" t="str">
        <f>VLOOKUP(B667,товар!$A$2:$C$433,3,FALSE)</f>
        <v>Илецкая</v>
      </c>
      <c r="E667">
        <v>411</v>
      </c>
      <c r="F667">
        <v>5</v>
      </c>
      <c r="G667">
        <v>2055</v>
      </c>
      <c r="H667" s="26">
        <v>45140</v>
      </c>
      <c r="I667" t="s">
        <v>21</v>
      </c>
      <c r="J667" s="20">
        <v>7</v>
      </c>
      <c r="K667" s="20">
        <f t="shared" si="50"/>
        <v>264.8679245283019</v>
      </c>
      <c r="L667" s="21">
        <f t="shared" si="51"/>
        <v>0.55171676877048004</v>
      </c>
      <c r="M667" s="20">
        <f t="shared" si="52"/>
        <v>238.16666666666666</v>
      </c>
      <c r="N667" s="21">
        <f t="shared" si="53"/>
        <v>0.7256822953114066</v>
      </c>
      <c r="O667" s="26">
        <f>VLOOKUP(J667,клиенты!$A$1:$H$435,8,FALSE)</f>
        <v>44893</v>
      </c>
      <c r="P667">
        <f t="shared" si="54"/>
        <v>247</v>
      </c>
      <c r="Q667" t="str">
        <f>VLOOKUP(J667,клиенты!$A$1:$D$435,4,FALSE)</f>
        <v>Казахстан</v>
      </c>
    </row>
    <row r="668" spans="1:17" x14ac:dyDescent="0.3">
      <c r="A668">
        <v>667</v>
      </c>
      <c r="B668" s="20">
        <v>27</v>
      </c>
      <c r="C668" s="20" t="str">
        <f>VLOOKUP(B668,товар!$A$2:$C$433,2,FALSE)</f>
        <v>Макароны</v>
      </c>
      <c r="D668" s="20" t="str">
        <f>VLOOKUP(B668,товар!$A$2:$C$433,3,FALSE)</f>
        <v>Паста Зара</v>
      </c>
      <c r="E668">
        <v>301</v>
      </c>
      <c r="F668">
        <v>1</v>
      </c>
      <c r="G668">
        <v>301</v>
      </c>
      <c r="H668" s="26">
        <v>44931</v>
      </c>
      <c r="I668" t="s">
        <v>22</v>
      </c>
      <c r="J668" s="20">
        <v>494</v>
      </c>
      <c r="K668" s="20">
        <f t="shared" si="50"/>
        <v>265.47674418604652</v>
      </c>
      <c r="L668" s="21">
        <f t="shared" si="51"/>
        <v>0.13380929438044764</v>
      </c>
      <c r="M668" s="20">
        <f t="shared" si="52"/>
        <v>276.67567567567568</v>
      </c>
      <c r="N668" s="21">
        <f t="shared" si="53"/>
        <v>8.7916381752466632E-2</v>
      </c>
      <c r="O668" s="26">
        <f>VLOOKUP(J668,клиенты!$A$1:$H$435,8,FALSE)</f>
        <v>44738</v>
      </c>
      <c r="P668">
        <f t="shared" si="54"/>
        <v>193</v>
      </c>
      <c r="Q668" t="str">
        <f>VLOOKUP(J668,клиенты!$A$1:$D$435,4,FALSE)</f>
        <v>Беларусь</v>
      </c>
    </row>
    <row r="669" spans="1:17" x14ac:dyDescent="0.3">
      <c r="A669">
        <v>668</v>
      </c>
      <c r="B669" s="20">
        <v>435</v>
      </c>
      <c r="C669" s="20" t="str">
        <f>VLOOKUP(B669,товар!$A$2:$C$433,2,FALSE)</f>
        <v>Мясо</v>
      </c>
      <c r="D669" s="20" t="str">
        <f>VLOOKUP(B669,товар!$A$2:$C$433,3,FALSE)</f>
        <v>Снежана</v>
      </c>
      <c r="E669">
        <v>452</v>
      </c>
      <c r="F669">
        <v>4</v>
      </c>
      <c r="G669">
        <v>1808</v>
      </c>
      <c r="H669" s="26">
        <v>44927</v>
      </c>
      <c r="I669" t="s">
        <v>13</v>
      </c>
      <c r="J669" s="20">
        <v>420</v>
      </c>
      <c r="K669" s="20">
        <f t="shared" si="50"/>
        <v>271.74545454545455</v>
      </c>
      <c r="L669" s="21">
        <f t="shared" si="51"/>
        <v>0.66332128997725137</v>
      </c>
      <c r="M669" s="20">
        <f t="shared" si="52"/>
        <v>272.35294117647061</v>
      </c>
      <c r="N669" s="21">
        <f t="shared" si="53"/>
        <v>0.65961123110151165</v>
      </c>
      <c r="O669" s="26">
        <f>VLOOKUP(J669,клиенты!$A$1:$H$435,8,FALSE)</f>
        <v>44698</v>
      </c>
      <c r="P669">
        <f t="shared" si="54"/>
        <v>229</v>
      </c>
      <c r="Q669" t="str">
        <f>VLOOKUP(J669,клиенты!$A$1:$D$435,4,FALSE)</f>
        <v>Украина</v>
      </c>
    </row>
    <row r="670" spans="1:17" x14ac:dyDescent="0.3">
      <c r="A670">
        <v>669</v>
      </c>
      <c r="B670" s="20">
        <v>101</v>
      </c>
      <c r="C670" s="20" t="str">
        <f>VLOOKUP(B670,товар!$A$2:$C$433,2,FALSE)</f>
        <v>Чай</v>
      </c>
      <c r="D670" s="20" t="str">
        <f>VLOOKUP(B670,товар!$A$2:$C$433,3,FALSE)</f>
        <v>Ахмад</v>
      </c>
      <c r="E670">
        <v>293</v>
      </c>
      <c r="F670">
        <v>1</v>
      </c>
      <c r="G670">
        <v>293</v>
      </c>
      <c r="H670" s="26">
        <v>45165</v>
      </c>
      <c r="I670" t="s">
        <v>22</v>
      </c>
      <c r="J670" s="20">
        <v>75</v>
      </c>
      <c r="K670" s="20">
        <f t="shared" si="50"/>
        <v>271.18181818181819</v>
      </c>
      <c r="L670" s="21">
        <f t="shared" si="51"/>
        <v>8.0455916862219201E-2</v>
      </c>
      <c r="M670" s="20">
        <f t="shared" si="52"/>
        <v>243.3</v>
      </c>
      <c r="N670" s="21">
        <f t="shared" si="53"/>
        <v>0.20427455815865181</v>
      </c>
      <c r="O670" s="26">
        <f>VLOOKUP(J670,клиенты!$A$1:$H$435,8,FALSE)</f>
        <v>44796</v>
      </c>
      <c r="P670">
        <f t="shared" si="54"/>
        <v>369</v>
      </c>
      <c r="Q670" t="str">
        <f>VLOOKUP(J670,клиенты!$A$1:$D$435,4,FALSE)</f>
        <v>Украина</v>
      </c>
    </row>
    <row r="671" spans="1:17" x14ac:dyDescent="0.3">
      <c r="A671">
        <v>670</v>
      </c>
      <c r="B671" s="20">
        <v>423</v>
      </c>
      <c r="C671" s="20" t="str">
        <f>VLOOKUP(B671,товар!$A$2:$C$433,2,FALSE)</f>
        <v>Чипсы</v>
      </c>
      <c r="D671" s="20" t="str">
        <f>VLOOKUP(B671,товар!$A$2:$C$433,3,FALSE)</f>
        <v>Pringles</v>
      </c>
      <c r="E671">
        <v>382</v>
      </c>
      <c r="F671">
        <v>2</v>
      </c>
      <c r="G671">
        <v>764</v>
      </c>
      <c r="H671" s="26">
        <v>45283</v>
      </c>
      <c r="I671" t="s">
        <v>16</v>
      </c>
      <c r="J671" s="20">
        <v>83</v>
      </c>
      <c r="K671" s="20">
        <f t="shared" si="50"/>
        <v>273.72549019607845</v>
      </c>
      <c r="L671" s="21">
        <f t="shared" si="51"/>
        <v>0.39555873925501417</v>
      </c>
      <c r="M671" s="20">
        <f t="shared" si="52"/>
        <v>280.23809523809524</v>
      </c>
      <c r="N671" s="21">
        <f t="shared" si="53"/>
        <v>0.3631265930331351</v>
      </c>
      <c r="O671" s="26">
        <f>VLOOKUP(J671,клиенты!$A$1:$H$435,8,FALSE)</f>
        <v>44739</v>
      </c>
      <c r="P671">
        <f t="shared" si="54"/>
        <v>544</v>
      </c>
      <c r="Q671" t="str">
        <f>VLOOKUP(J671,клиенты!$A$1:$D$435,4,FALSE)</f>
        <v>Таджикистан</v>
      </c>
    </row>
    <row r="672" spans="1:17" x14ac:dyDescent="0.3">
      <c r="A672">
        <v>671</v>
      </c>
      <c r="B672" s="20">
        <v>411</v>
      </c>
      <c r="C672" s="20" t="str">
        <f>VLOOKUP(B672,товар!$A$2:$C$433,2,FALSE)</f>
        <v>Хлеб</v>
      </c>
      <c r="D672" s="20" t="str">
        <f>VLOOKUP(B672,товар!$A$2:$C$433,3,FALSE)</f>
        <v>Хлебный Дом</v>
      </c>
      <c r="E672">
        <v>158</v>
      </c>
      <c r="F672">
        <v>3</v>
      </c>
      <c r="G672">
        <v>474</v>
      </c>
      <c r="H672" s="26">
        <v>45070</v>
      </c>
      <c r="I672" t="s">
        <v>16</v>
      </c>
      <c r="J672" s="20">
        <v>109</v>
      </c>
      <c r="K672" s="20">
        <f t="shared" si="50"/>
        <v>300.31818181818181</v>
      </c>
      <c r="L672" s="21">
        <f t="shared" si="51"/>
        <v>-0.47389132738005146</v>
      </c>
      <c r="M672" s="20">
        <f t="shared" si="52"/>
        <v>281.73333333333335</v>
      </c>
      <c r="N672" s="21">
        <f t="shared" si="53"/>
        <v>-0.43918599148130621</v>
      </c>
      <c r="O672" s="26">
        <f>VLOOKUP(J672,клиенты!$A$1:$H$435,8,FALSE)</f>
        <v>44732</v>
      </c>
      <c r="P672">
        <f t="shared" si="54"/>
        <v>338</v>
      </c>
      <c r="Q672" t="str">
        <f>VLOOKUP(J672,клиенты!$A$1:$D$435,4,FALSE)</f>
        <v>Украина</v>
      </c>
    </row>
    <row r="673" spans="1:17" x14ac:dyDescent="0.3">
      <c r="A673">
        <v>672</v>
      </c>
      <c r="B673" s="20">
        <v>381</v>
      </c>
      <c r="C673" s="20" t="str">
        <f>VLOOKUP(B673,товар!$A$2:$C$433,2,FALSE)</f>
        <v>Рыба</v>
      </c>
      <c r="D673" s="20" t="str">
        <f>VLOOKUP(B673,товар!$A$2:$C$433,3,FALSE)</f>
        <v>Русское море</v>
      </c>
      <c r="E673">
        <v>296</v>
      </c>
      <c r="F673">
        <v>4</v>
      </c>
      <c r="G673">
        <v>1184</v>
      </c>
      <c r="H673" s="26">
        <v>45106</v>
      </c>
      <c r="I673" t="s">
        <v>20</v>
      </c>
      <c r="J673" s="20">
        <v>465</v>
      </c>
      <c r="K673" s="20">
        <f t="shared" si="50"/>
        <v>258.5128205128205</v>
      </c>
      <c r="L673" s="21">
        <f t="shared" si="51"/>
        <v>0.14501091053362436</v>
      </c>
      <c r="M673" s="20">
        <f t="shared" si="52"/>
        <v>292.66666666666669</v>
      </c>
      <c r="N673" s="21">
        <f t="shared" si="53"/>
        <v>1.1389521640090994E-2</v>
      </c>
      <c r="O673" s="26">
        <f>VLOOKUP(J673,клиенты!$A$1:$H$435,8,FALSE)</f>
        <v>44671</v>
      </c>
      <c r="P673">
        <f t="shared" si="54"/>
        <v>435</v>
      </c>
      <c r="Q673" t="str">
        <f>VLOOKUP(J673,клиенты!$A$1:$D$435,4,FALSE)</f>
        <v>Узбекистан</v>
      </c>
    </row>
    <row r="674" spans="1:17" x14ac:dyDescent="0.3">
      <c r="A674">
        <v>673</v>
      </c>
      <c r="B674" s="20">
        <v>400</v>
      </c>
      <c r="C674" s="20" t="str">
        <f>VLOOKUP(B674,товар!$A$2:$C$433,2,FALSE)</f>
        <v>Молоко</v>
      </c>
      <c r="D674" s="20" t="str">
        <f>VLOOKUP(B674,товар!$A$2:$C$433,3,FALSE)</f>
        <v>Беллакт</v>
      </c>
      <c r="E674">
        <v>345</v>
      </c>
      <c r="F674">
        <v>2</v>
      </c>
      <c r="G674">
        <v>690</v>
      </c>
      <c r="H674" s="26">
        <v>45143</v>
      </c>
      <c r="I674" t="s">
        <v>22</v>
      </c>
      <c r="J674" s="20">
        <v>18</v>
      </c>
      <c r="K674" s="20">
        <f t="shared" si="50"/>
        <v>294.95238095238096</v>
      </c>
      <c r="L674" s="21">
        <f t="shared" si="51"/>
        <v>0.16968033580884723</v>
      </c>
      <c r="M674" s="20">
        <f t="shared" si="52"/>
        <v>322.54545454545456</v>
      </c>
      <c r="N674" s="21">
        <f t="shared" si="53"/>
        <v>6.9616685456595162E-2</v>
      </c>
      <c r="O674" s="26">
        <f>VLOOKUP(J674,клиенты!$A$1:$H$435,8,FALSE)</f>
        <v>44578</v>
      </c>
      <c r="P674">
        <f t="shared" si="54"/>
        <v>565</v>
      </c>
      <c r="Q674" t="str">
        <f>VLOOKUP(J674,клиенты!$A$1:$D$435,4,FALSE)</f>
        <v>Украина</v>
      </c>
    </row>
    <row r="675" spans="1:17" x14ac:dyDescent="0.3">
      <c r="A675">
        <v>674</v>
      </c>
      <c r="B675" s="20">
        <v>389</v>
      </c>
      <c r="C675" s="20" t="str">
        <f>VLOOKUP(B675,товар!$A$2:$C$433,2,FALSE)</f>
        <v>Чай</v>
      </c>
      <c r="D675" s="20" t="str">
        <f>VLOOKUP(B675,товар!$A$2:$C$433,3,FALSE)</f>
        <v>Ахмад</v>
      </c>
      <c r="E675">
        <v>155</v>
      </c>
      <c r="F675">
        <v>4</v>
      </c>
      <c r="G675">
        <v>620</v>
      </c>
      <c r="H675" s="26">
        <v>45412</v>
      </c>
      <c r="I675" t="s">
        <v>27</v>
      </c>
      <c r="J675" s="20">
        <v>376</v>
      </c>
      <c r="K675" s="20">
        <f t="shared" si="50"/>
        <v>271.18181818181819</v>
      </c>
      <c r="L675" s="21">
        <f t="shared" si="51"/>
        <v>-0.42842775729131743</v>
      </c>
      <c r="M675" s="20">
        <f t="shared" si="52"/>
        <v>243.3</v>
      </c>
      <c r="N675" s="21">
        <f t="shared" si="53"/>
        <v>-0.36292642827784627</v>
      </c>
      <c r="O675" s="26">
        <f>VLOOKUP(J675,клиенты!$A$1:$H$435,8,FALSE)</f>
        <v>44730</v>
      </c>
      <c r="P675">
        <f t="shared" si="54"/>
        <v>682</v>
      </c>
      <c r="Q675" t="str">
        <f>VLOOKUP(J675,клиенты!$A$1:$D$435,4,FALSE)</f>
        <v>Беларусь</v>
      </c>
    </row>
    <row r="676" spans="1:17" x14ac:dyDescent="0.3">
      <c r="A676">
        <v>675</v>
      </c>
      <c r="B676" s="20">
        <v>227</v>
      </c>
      <c r="C676" s="20" t="str">
        <f>VLOOKUP(B676,товар!$A$2:$C$433,2,FALSE)</f>
        <v>Макароны</v>
      </c>
      <c r="D676" s="20" t="str">
        <f>VLOOKUP(B676,товар!$A$2:$C$433,3,FALSE)</f>
        <v>Макфа</v>
      </c>
      <c r="E676">
        <v>300</v>
      </c>
      <c r="F676">
        <v>4</v>
      </c>
      <c r="G676">
        <v>1200</v>
      </c>
      <c r="H676" s="26">
        <v>44991</v>
      </c>
      <c r="I676" t="s">
        <v>16</v>
      </c>
      <c r="J676" s="20">
        <v>88</v>
      </c>
      <c r="K676" s="20">
        <f t="shared" si="50"/>
        <v>265.47674418604652</v>
      </c>
      <c r="L676" s="21">
        <f t="shared" si="51"/>
        <v>0.13004248609346947</v>
      </c>
      <c r="M676" s="20">
        <f t="shared" si="52"/>
        <v>329.27272727272725</v>
      </c>
      <c r="N676" s="21">
        <f t="shared" si="53"/>
        <v>-8.8901159580342282E-2</v>
      </c>
      <c r="O676" s="26">
        <f>VLOOKUP(J676,клиенты!$A$1:$H$435,8,FALSE)</f>
        <v>44630</v>
      </c>
      <c r="P676">
        <f t="shared" si="54"/>
        <v>361</v>
      </c>
      <c r="Q676" t="str">
        <f>VLOOKUP(J676,клиенты!$A$1:$D$435,4,FALSE)</f>
        <v>Украина</v>
      </c>
    </row>
    <row r="677" spans="1:17" x14ac:dyDescent="0.3">
      <c r="A677">
        <v>676</v>
      </c>
      <c r="B677" s="20">
        <v>243</v>
      </c>
      <c r="C677" s="20" t="str">
        <f>VLOOKUP(B677,товар!$A$2:$C$433,2,FALSE)</f>
        <v>Рис</v>
      </c>
      <c r="D677" s="20" t="str">
        <f>VLOOKUP(B677,товар!$A$2:$C$433,3,FALSE)</f>
        <v>Белый Злат</v>
      </c>
      <c r="E677">
        <v>371</v>
      </c>
      <c r="F677">
        <v>3</v>
      </c>
      <c r="G677">
        <v>1113</v>
      </c>
      <c r="H677" s="26">
        <v>45081</v>
      </c>
      <c r="I677" t="s">
        <v>9</v>
      </c>
      <c r="J677" s="20">
        <v>352</v>
      </c>
      <c r="K677" s="20">
        <f t="shared" si="50"/>
        <v>258.375</v>
      </c>
      <c r="L677" s="21">
        <f t="shared" si="51"/>
        <v>0.4358974358974359</v>
      </c>
      <c r="M677" s="20">
        <f t="shared" si="52"/>
        <v>269.70588235294116</v>
      </c>
      <c r="N677" s="21">
        <f t="shared" si="53"/>
        <v>0.3755725190839696</v>
      </c>
      <c r="O677" s="26">
        <f>VLOOKUP(J677,клиенты!$A$1:$H$435,8,FALSE)</f>
        <v>44573</v>
      </c>
      <c r="P677">
        <f t="shared" si="54"/>
        <v>508</v>
      </c>
      <c r="Q677" t="str">
        <f>VLOOKUP(J677,клиенты!$A$1:$D$435,4,FALSE)</f>
        <v>Россия</v>
      </c>
    </row>
    <row r="678" spans="1:17" x14ac:dyDescent="0.3">
      <c r="A678">
        <v>677</v>
      </c>
      <c r="B678" s="20">
        <v>187</v>
      </c>
      <c r="C678" s="20" t="str">
        <f>VLOOKUP(B678,товар!$A$2:$C$433,2,FALSE)</f>
        <v>Макароны</v>
      </c>
      <c r="D678" s="20" t="str">
        <f>VLOOKUP(B678,товар!$A$2:$C$433,3,FALSE)</f>
        <v>Паста Зара</v>
      </c>
      <c r="E678">
        <v>273</v>
      </c>
      <c r="F678">
        <v>3</v>
      </c>
      <c r="G678">
        <v>819</v>
      </c>
      <c r="H678" s="26">
        <v>44980</v>
      </c>
      <c r="I678" t="s">
        <v>24</v>
      </c>
      <c r="J678" s="20">
        <v>452</v>
      </c>
      <c r="K678" s="20">
        <f t="shared" si="50"/>
        <v>265.47674418604652</v>
      </c>
      <c r="L678" s="21">
        <f t="shared" si="51"/>
        <v>2.8338662345057219E-2</v>
      </c>
      <c r="M678" s="20">
        <f t="shared" si="52"/>
        <v>276.67567567567568</v>
      </c>
      <c r="N678" s="21">
        <f t="shared" si="53"/>
        <v>-1.3285142131483796E-2</v>
      </c>
      <c r="O678" s="26">
        <f>VLOOKUP(J678,клиенты!$A$1:$H$435,8,FALSE)</f>
        <v>44769</v>
      </c>
      <c r="P678">
        <f t="shared" si="54"/>
        <v>211</v>
      </c>
      <c r="Q678" t="str">
        <f>VLOOKUP(J678,клиенты!$A$1:$D$435,4,FALSE)</f>
        <v>Россия</v>
      </c>
    </row>
    <row r="679" spans="1:17" x14ac:dyDescent="0.3">
      <c r="A679">
        <v>678</v>
      </c>
      <c r="B679" s="20">
        <v>441</v>
      </c>
      <c r="C679" s="20" t="str">
        <f>VLOOKUP(B679,товар!$A$2:$C$433,2,FALSE)</f>
        <v>Чай</v>
      </c>
      <c r="D679" s="20" t="str">
        <f>VLOOKUP(B679,товар!$A$2:$C$433,3,FALSE)</f>
        <v>Lipton</v>
      </c>
      <c r="E679">
        <v>147</v>
      </c>
      <c r="F679">
        <v>3</v>
      </c>
      <c r="G679">
        <v>441</v>
      </c>
      <c r="H679" s="26">
        <v>45117</v>
      </c>
      <c r="I679" t="s">
        <v>17</v>
      </c>
      <c r="J679" s="20">
        <v>449</v>
      </c>
      <c r="K679" s="20">
        <f t="shared" si="50"/>
        <v>271.18181818181819</v>
      </c>
      <c r="L679" s="21">
        <f t="shared" si="51"/>
        <v>-0.4579282601407979</v>
      </c>
      <c r="M679" s="20">
        <f t="shared" si="52"/>
        <v>260.15789473684208</v>
      </c>
      <c r="N679" s="21">
        <f t="shared" si="53"/>
        <v>-0.43495852721019623</v>
      </c>
      <c r="O679" s="26">
        <f>VLOOKUP(J679,клиенты!$A$1:$H$435,8,FALSE)</f>
        <v>44645</v>
      </c>
      <c r="P679">
        <f t="shared" si="54"/>
        <v>472</v>
      </c>
      <c r="Q679" t="str">
        <f>VLOOKUP(J679,клиенты!$A$1:$D$435,4,FALSE)</f>
        <v>Таджикистан</v>
      </c>
    </row>
    <row r="680" spans="1:17" x14ac:dyDescent="0.3">
      <c r="A680">
        <v>679</v>
      </c>
      <c r="B680" s="20">
        <v>446</v>
      </c>
      <c r="C680" s="20" t="str">
        <f>VLOOKUP(B680,товар!$A$2:$C$433,2,FALSE)</f>
        <v>Чипсы</v>
      </c>
      <c r="D680" s="20" t="str">
        <f>VLOOKUP(B680,товар!$A$2:$C$433,3,FALSE)</f>
        <v>Lay's</v>
      </c>
      <c r="E680">
        <v>440</v>
      </c>
      <c r="F680">
        <v>5</v>
      </c>
      <c r="G680">
        <v>2200</v>
      </c>
      <c r="H680" s="26">
        <v>45394</v>
      </c>
      <c r="I680" t="s">
        <v>24</v>
      </c>
      <c r="J680" s="20">
        <v>197</v>
      </c>
      <c r="K680" s="20">
        <f t="shared" si="50"/>
        <v>273.72549019607845</v>
      </c>
      <c r="L680" s="21">
        <f t="shared" si="51"/>
        <v>0.60744985673352425</v>
      </c>
      <c r="M680" s="20">
        <f t="shared" si="52"/>
        <v>320.57142857142856</v>
      </c>
      <c r="N680" s="21">
        <f t="shared" si="53"/>
        <v>0.37254901960784315</v>
      </c>
      <c r="O680" s="26">
        <f>VLOOKUP(J680,клиенты!$A$1:$H$435,8,FALSE)</f>
        <v>44785</v>
      </c>
      <c r="P680">
        <f t="shared" si="54"/>
        <v>609</v>
      </c>
      <c r="Q680" t="str">
        <f>VLOOKUP(J680,клиенты!$A$1:$D$435,4,FALSE)</f>
        <v>Украина</v>
      </c>
    </row>
    <row r="681" spans="1:17" x14ac:dyDescent="0.3">
      <c r="A681">
        <v>680</v>
      </c>
      <c r="B681" s="20">
        <v>55</v>
      </c>
      <c r="C681" s="20" t="str">
        <f>VLOOKUP(B681,товар!$A$2:$C$433,2,FALSE)</f>
        <v>Крупа</v>
      </c>
      <c r="D681" s="20" t="str">
        <f>VLOOKUP(B681,товар!$A$2:$C$433,3,FALSE)</f>
        <v>Националь</v>
      </c>
      <c r="E681">
        <v>227</v>
      </c>
      <c r="F681">
        <v>4</v>
      </c>
      <c r="G681">
        <v>908</v>
      </c>
      <c r="H681" s="26">
        <v>45338</v>
      </c>
      <c r="I681" t="s">
        <v>8</v>
      </c>
      <c r="J681" s="20">
        <v>70</v>
      </c>
      <c r="K681" s="20">
        <f t="shared" si="50"/>
        <v>255.11627906976744</v>
      </c>
      <c r="L681" s="21">
        <f t="shared" si="51"/>
        <v>-0.11020966271649957</v>
      </c>
      <c r="M681" s="20">
        <f t="shared" si="52"/>
        <v>274.28571428571428</v>
      </c>
      <c r="N681" s="21">
        <f t="shared" si="53"/>
        <v>-0.1723958333333333</v>
      </c>
      <c r="O681" s="26">
        <f>VLOOKUP(J681,клиенты!$A$1:$H$435,8,FALSE)</f>
        <v>44591</v>
      </c>
      <c r="P681">
        <f t="shared" si="54"/>
        <v>747</v>
      </c>
      <c r="Q681" t="str">
        <f>VLOOKUP(J681,клиенты!$A$1:$D$435,4,FALSE)</f>
        <v>Украина</v>
      </c>
    </row>
    <row r="682" spans="1:17" x14ac:dyDescent="0.3">
      <c r="A682">
        <v>681</v>
      </c>
      <c r="B682" s="20">
        <v>27</v>
      </c>
      <c r="C682" s="20" t="str">
        <f>VLOOKUP(B682,товар!$A$2:$C$433,2,FALSE)</f>
        <v>Макароны</v>
      </c>
      <c r="D682" s="20" t="str">
        <f>VLOOKUP(B682,товар!$A$2:$C$433,3,FALSE)</f>
        <v>Паста Зара</v>
      </c>
      <c r="E682">
        <v>415</v>
      </c>
      <c r="F682">
        <v>4</v>
      </c>
      <c r="G682">
        <v>1660</v>
      </c>
      <c r="H682" s="26">
        <v>45229</v>
      </c>
      <c r="I682" t="s">
        <v>25</v>
      </c>
      <c r="J682" s="20">
        <v>345</v>
      </c>
      <c r="K682" s="20">
        <f t="shared" si="50"/>
        <v>265.47674418604652</v>
      </c>
      <c r="L682" s="21">
        <f t="shared" si="51"/>
        <v>0.5632254390959659</v>
      </c>
      <c r="M682" s="20">
        <f t="shared" si="52"/>
        <v>276.67567567567568</v>
      </c>
      <c r="N682" s="21">
        <f t="shared" si="53"/>
        <v>0.49995115756569297</v>
      </c>
      <c r="O682" s="26">
        <f>VLOOKUP(J682,клиенты!$A$1:$H$435,8,FALSE)</f>
        <v>44705</v>
      </c>
      <c r="P682">
        <f t="shared" si="54"/>
        <v>524</v>
      </c>
      <c r="Q682" t="str">
        <f>VLOOKUP(J682,клиенты!$A$1:$D$435,4,FALSE)</f>
        <v>Беларусь</v>
      </c>
    </row>
    <row r="683" spans="1:17" x14ac:dyDescent="0.3">
      <c r="A683">
        <v>682</v>
      </c>
      <c r="B683" s="20">
        <v>110</v>
      </c>
      <c r="C683" s="20" t="str">
        <f>VLOOKUP(B683,товар!$A$2:$C$433,2,FALSE)</f>
        <v>Макароны</v>
      </c>
      <c r="D683" s="20" t="str">
        <f>VLOOKUP(B683,товар!$A$2:$C$433,3,FALSE)</f>
        <v>Паста Зара</v>
      </c>
      <c r="E683">
        <v>84</v>
      </c>
      <c r="F683">
        <v>5</v>
      </c>
      <c r="G683">
        <v>420</v>
      </c>
      <c r="H683" s="26">
        <v>45029</v>
      </c>
      <c r="I683" t="s">
        <v>13</v>
      </c>
      <c r="J683" s="20">
        <v>225</v>
      </c>
      <c r="K683" s="20">
        <f t="shared" si="50"/>
        <v>265.47674418604652</v>
      </c>
      <c r="L683" s="21">
        <f t="shared" si="51"/>
        <v>-0.68358810389382851</v>
      </c>
      <c r="M683" s="20">
        <f t="shared" si="52"/>
        <v>276.67567567567568</v>
      </c>
      <c r="N683" s="21">
        <f t="shared" si="53"/>
        <v>-0.69639542834814883</v>
      </c>
      <c r="O683" s="26">
        <f>VLOOKUP(J683,клиенты!$A$1:$H$435,8,FALSE)</f>
        <v>44827</v>
      </c>
      <c r="P683">
        <f t="shared" si="54"/>
        <v>202</v>
      </c>
      <c r="Q683" t="str">
        <f>VLOOKUP(J683,клиенты!$A$1:$D$435,4,FALSE)</f>
        <v>Беларусь</v>
      </c>
    </row>
    <row r="684" spans="1:17" x14ac:dyDescent="0.3">
      <c r="A684">
        <v>683</v>
      </c>
      <c r="B684" s="20">
        <v>196</v>
      </c>
      <c r="C684" s="20" t="str">
        <f>VLOOKUP(B684,товар!$A$2:$C$433,2,FALSE)</f>
        <v>Конфеты</v>
      </c>
      <c r="D684" s="20" t="str">
        <f>VLOOKUP(B684,товар!$A$2:$C$433,3,FALSE)</f>
        <v>Рот Фронт</v>
      </c>
      <c r="E684">
        <v>196</v>
      </c>
      <c r="F684">
        <v>4</v>
      </c>
      <c r="G684">
        <v>784</v>
      </c>
      <c r="H684" s="26">
        <v>44944</v>
      </c>
      <c r="I684" t="s">
        <v>21</v>
      </c>
      <c r="J684" s="20">
        <v>8</v>
      </c>
      <c r="K684" s="20">
        <f t="shared" si="50"/>
        <v>267.85483870967744</v>
      </c>
      <c r="L684" s="21">
        <f t="shared" si="51"/>
        <v>-0.26826037213223342</v>
      </c>
      <c r="M684" s="20">
        <f t="shared" si="52"/>
        <v>288.23809523809524</v>
      </c>
      <c r="N684" s="21">
        <f t="shared" si="53"/>
        <v>-0.32000660829340821</v>
      </c>
      <c r="O684" s="26">
        <f>VLOOKUP(J684,клиенты!$A$1:$H$435,8,FALSE)</f>
        <v>44883</v>
      </c>
      <c r="P684">
        <f t="shared" si="54"/>
        <v>61</v>
      </c>
      <c r="Q684" t="str">
        <f>VLOOKUP(J684,клиенты!$A$1:$D$435,4,FALSE)</f>
        <v>Беларусь</v>
      </c>
    </row>
    <row r="685" spans="1:17" x14ac:dyDescent="0.3">
      <c r="A685">
        <v>684</v>
      </c>
      <c r="B685" s="20">
        <v>271</v>
      </c>
      <c r="C685" s="20" t="str">
        <f>VLOOKUP(B685,товар!$A$2:$C$433,2,FALSE)</f>
        <v>Сыр</v>
      </c>
      <c r="D685" s="20" t="str">
        <f>VLOOKUP(B685,товар!$A$2:$C$433,3,FALSE)</f>
        <v>Сырная долина</v>
      </c>
      <c r="E685">
        <v>123</v>
      </c>
      <c r="F685">
        <v>2</v>
      </c>
      <c r="G685">
        <v>246</v>
      </c>
      <c r="H685" s="26">
        <v>45350</v>
      </c>
      <c r="I685" t="s">
        <v>11</v>
      </c>
      <c r="J685" s="20">
        <v>11</v>
      </c>
      <c r="K685" s="20">
        <f t="shared" si="50"/>
        <v>262.63492063492066</v>
      </c>
      <c r="L685" s="21">
        <f t="shared" si="51"/>
        <v>-0.53166928562794635</v>
      </c>
      <c r="M685" s="20">
        <f t="shared" si="52"/>
        <v>271</v>
      </c>
      <c r="N685" s="21">
        <f t="shared" si="53"/>
        <v>-0.54612546125461248</v>
      </c>
      <c r="O685" s="26">
        <f>VLOOKUP(J685,клиенты!$A$1:$H$435,8,FALSE)</f>
        <v>44690</v>
      </c>
      <c r="P685">
        <f t="shared" si="54"/>
        <v>660</v>
      </c>
      <c r="Q685" t="str">
        <f>VLOOKUP(J685,клиенты!$A$1:$D$435,4,FALSE)</f>
        <v>Таджикистан</v>
      </c>
    </row>
    <row r="686" spans="1:17" x14ac:dyDescent="0.3">
      <c r="A686">
        <v>685</v>
      </c>
      <c r="B686" s="20">
        <v>189</v>
      </c>
      <c r="C686" s="20" t="str">
        <f>VLOOKUP(B686,товар!$A$2:$C$433,2,FALSE)</f>
        <v>Хлеб</v>
      </c>
      <c r="D686" s="20" t="str">
        <f>VLOOKUP(B686,товар!$A$2:$C$433,3,FALSE)</f>
        <v>Дарница</v>
      </c>
      <c r="E686">
        <v>356</v>
      </c>
      <c r="F686">
        <v>1</v>
      </c>
      <c r="G686">
        <v>356</v>
      </c>
      <c r="H686" s="26">
        <v>45051</v>
      </c>
      <c r="I686" t="s">
        <v>24</v>
      </c>
      <c r="J686" s="20">
        <v>388</v>
      </c>
      <c r="K686" s="20">
        <f t="shared" si="50"/>
        <v>300.31818181818181</v>
      </c>
      <c r="L686" s="21">
        <f t="shared" si="51"/>
        <v>0.18540941425760549</v>
      </c>
      <c r="M686" s="20">
        <f t="shared" si="52"/>
        <v>264</v>
      </c>
      <c r="N686" s="21">
        <f t="shared" si="53"/>
        <v>0.3484848484848484</v>
      </c>
      <c r="O686" s="26">
        <f>VLOOKUP(J686,клиенты!$A$1:$H$435,8,FALSE)</f>
        <v>44581</v>
      </c>
      <c r="P686">
        <f t="shared" si="54"/>
        <v>470</v>
      </c>
      <c r="Q686" t="str">
        <f>VLOOKUP(J686,клиенты!$A$1:$D$435,4,FALSE)</f>
        <v>не определено</v>
      </c>
    </row>
    <row r="687" spans="1:17" x14ac:dyDescent="0.3">
      <c r="A687">
        <v>686</v>
      </c>
      <c r="B687" s="20">
        <v>372</v>
      </c>
      <c r="C687" s="20" t="str">
        <f>VLOOKUP(B687,товар!$A$2:$C$433,2,FALSE)</f>
        <v>Кофе</v>
      </c>
      <c r="D687" s="20" t="str">
        <f>VLOOKUP(B687,товар!$A$2:$C$433,3,FALSE)</f>
        <v>Черная Карта</v>
      </c>
      <c r="E687">
        <v>166</v>
      </c>
      <c r="F687">
        <v>5</v>
      </c>
      <c r="G687">
        <v>830</v>
      </c>
      <c r="H687" s="26">
        <v>45431</v>
      </c>
      <c r="I687" t="s">
        <v>23</v>
      </c>
      <c r="J687" s="20">
        <v>40</v>
      </c>
      <c r="K687" s="20">
        <f t="shared" si="50"/>
        <v>249.02380952380952</v>
      </c>
      <c r="L687" s="21">
        <f t="shared" si="51"/>
        <v>-0.33339707429008503</v>
      </c>
      <c r="M687" s="20">
        <f t="shared" si="52"/>
        <v>222.2</v>
      </c>
      <c r="N687" s="21">
        <f t="shared" si="53"/>
        <v>-0.25292529252925289</v>
      </c>
      <c r="O687" s="26">
        <f>VLOOKUP(J687,клиенты!$A$1:$H$435,8,FALSE)</f>
        <v>44855</v>
      </c>
      <c r="P687">
        <f t="shared" si="54"/>
        <v>576</v>
      </c>
      <c r="Q687" t="str">
        <f>VLOOKUP(J687,клиенты!$A$1:$D$435,4,FALSE)</f>
        <v>не определено</v>
      </c>
    </row>
    <row r="688" spans="1:17" x14ac:dyDescent="0.3">
      <c r="A688">
        <v>687</v>
      </c>
      <c r="B688" s="20">
        <v>205</v>
      </c>
      <c r="C688" s="20" t="str">
        <f>VLOOKUP(B688,товар!$A$2:$C$433,2,FALSE)</f>
        <v>Макароны</v>
      </c>
      <c r="D688" s="20" t="str">
        <f>VLOOKUP(B688,товар!$A$2:$C$433,3,FALSE)</f>
        <v>Борилла</v>
      </c>
      <c r="E688">
        <v>156</v>
      </c>
      <c r="F688">
        <v>4</v>
      </c>
      <c r="G688">
        <v>624</v>
      </c>
      <c r="H688" s="26">
        <v>45429</v>
      </c>
      <c r="I688" t="s">
        <v>12</v>
      </c>
      <c r="J688" s="20">
        <v>286</v>
      </c>
      <c r="K688" s="20">
        <f t="shared" si="50"/>
        <v>265.47674418604652</v>
      </c>
      <c r="L688" s="21">
        <f t="shared" si="51"/>
        <v>-0.41237790723139589</v>
      </c>
      <c r="M688" s="20">
        <f t="shared" si="52"/>
        <v>236.27586206896552</v>
      </c>
      <c r="N688" s="21">
        <f t="shared" si="53"/>
        <v>-0.33975481611208413</v>
      </c>
      <c r="O688" s="26">
        <f>VLOOKUP(J688,клиенты!$A$1:$H$435,8,FALSE)</f>
        <v>44563</v>
      </c>
      <c r="P688">
        <f t="shared" si="54"/>
        <v>866</v>
      </c>
      <c r="Q688" t="str">
        <f>VLOOKUP(J688,клиенты!$A$1:$D$435,4,FALSE)</f>
        <v>Таджикистан</v>
      </c>
    </row>
    <row r="689" spans="1:17" x14ac:dyDescent="0.3">
      <c r="A689">
        <v>688</v>
      </c>
      <c r="B689" s="20">
        <v>187</v>
      </c>
      <c r="C689" s="20" t="str">
        <f>VLOOKUP(B689,товар!$A$2:$C$433,2,FALSE)</f>
        <v>Макароны</v>
      </c>
      <c r="D689" s="20" t="str">
        <f>VLOOKUP(B689,товар!$A$2:$C$433,3,FALSE)</f>
        <v>Паста Зара</v>
      </c>
      <c r="E689">
        <v>496</v>
      </c>
      <c r="F689">
        <v>4</v>
      </c>
      <c r="G689">
        <v>1984</v>
      </c>
      <c r="H689" s="26">
        <v>45315</v>
      </c>
      <c r="I689" t="s">
        <v>10</v>
      </c>
      <c r="J689" s="20">
        <v>448</v>
      </c>
      <c r="K689" s="20">
        <f t="shared" si="50"/>
        <v>265.47674418604652</v>
      </c>
      <c r="L689" s="21">
        <f t="shared" si="51"/>
        <v>0.86833691034120264</v>
      </c>
      <c r="M689" s="20">
        <f t="shared" si="52"/>
        <v>276.67567567567568</v>
      </c>
      <c r="N689" s="21">
        <f t="shared" si="53"/>
        <v>0.79271270880140676</v>
      </c>
      <c r="O689" s="26">
        <f>VLOOKUP(J689,клиенты!$A$1:$H$435,8,FALSE)</f>
        <v>44770</v>
      </c>
      <c r="P689">
        <f t="shared" si="54"/>
        <v>545</v>
      </c>
      <c r="Q689" t="str">
        <f>VLOOKUP(J689,клиенты!$A$1:$D$435,4,FALSE)</f>
        <v>Россия</v>
      </c>
    </row>
    <row r="690" spans="1:17" x14ac:dyDescent="0.3">
      <c r="A690">
        <v>689</v>
      </c>
      <c r="B690" s="20">
        <v>194</v>
      </c>
      <c r="C690" s="20" t="str">
        <f>VLOOKUP(B690,товар!$A$2:$C$433,2,FALSE)</f>
        <v>Соль</v>
      </c>
      <c r="D690" s="20" t="str">
        <f>VLOOKUP(B690,товар!$A$2:$C$433,3,FALSE)</f>
        <v>Салта</v>
      </c>
      <c r="E690">
        <v>257</v>
      </c>
      <c r="F690">
        <v>5</v>
      </c>
      <c r="G690">
        <v>1285</v>
      </c>
      <c r="H690" s="26">
        <v>45122</v>
      </c>
      <c r="I690" t="s">
        <v>9</v>
      </c>
      <c r="J690" s="20">
        <v>291</v>
      </c>
      <c r="K690" s="20">
        <f t="shared" si="50"/>
        <v>264.8679245283019</v>
      </c>
      <c r="L690" s="21">
        <f t="shared" si="51"/>
        <v>-2.9705086194614649E-2</v>
      </c>
      <c r="M690" s="20">
        <f t="shared" si="52"/>
        <v>273.7</v>
      </c>
      <c r="N690" s="21">
        <f t="shared" si="53"/>
        <v>-6.101571063207889E-2</v>
      </c>
      <c r="O690" s="26">
        <f>VLOOKUP(J690,клиенты!$A$1:$H$435,8,FALSE)</f>
        <v>44710</v>
      </c>
      <c r="P690">
        <f t="shared" si="54"/>
        <v>412</v>
      </c>
      <c r="Q690" t="str">
        <f>VLOOKUP(J690,клиенты!$A$1:$D$435,4,FALSE)</f>
        <v>Таджикистан</v>
      </c>
    </row>
    <row r="691" spans="1:17" x14ac:dyDescent="0.3">
      <c r="A691">
        <v>690</v>
      </c>
      <c r="B691" s="20">
        <v>51</v>
      </c>
      <c r="C691" s="20" t="str">
        <f>VLOOKUP(B691,товар!$A$2:$C$433,2,FALSE)</f>
        <v>Колбаса</v>
      </c>
      <c r="D691" s="20" t="str">
        <f>VLOOKUP(B691,товар!$A$2:$C$433,3,FALSE)</f>
        <v>Дымов</v>
      </c>
      <c r="E691">
        <v>476</v>
      </c>
      <c r="F691">
        <v>2</v>
      </c>
      <c r="G691">
        <v>952</v>
      </c>
      <c r="H691" s="26">
        <v>45020</v>
      </c>
      <c r="I691" t="s">
        <v>26</v>
      </c>
      <c r="J691" s="20">
        <v>480</v>
      </c>
      <c r="K691" s="20">
        <f t="shared" si="50"/>
        <v>286.92307692307691</v>
      </c>
      <c r="L691" s="21">
        <f t="shared" si="51"/>
        <v>0.65898123324396796</v>
      </c>
      <c r="M691" s="20">
        <f t="shared" si="52"/>
        <v>312.66666666666669</v>
      </c>
      <c r="N691" s="21">
        <f t="shared" si="53"/>
        <v>0.52238805970149249</v>
      </c>
      <c r="O691" s="26">
        <f>VLOOKUP(J691,клиенты!$A$1:$H$435,8,FALSE)</f>
        <v>44568</v>
      </c>
      <c r="P691">
        <f t="shared" si="54"/>
        <v>452</v>
      </c>
      <c r="Q691" t="str">
        <f>VLOOKUP(J691,клиенты!$A$1:$D$435,4,FALSE)</f>
        <v>Узбекистан</v>
      </c>
    </row>
    <row r="692" spans="1:17" x14ac:dyDescent="0.3">
      <c r="A692">
        <v>691</v>
      </c>
      <c r="B692" s="20">
        <v>80</v>
      </c>
      <c r="C692" s="20" t="str">
        <f>VLOOKUP(B692,товар!$A$2:$C$433,2,FALSE)</f>
        <v>Конфеты</v>
      </c>
      <c r="D692" s="20" t="str">
        <f>VLOOKUP(B692,товар!$A$2:$C$433,3,FALSE)</f>
        <v>Красный Октябрь</v>
      </c>
      <c r="E692">
        <v>232</v>
      </c>
      <c r="F692">
        <v>2</v>
      </c>
      <c r="G692">
        <v>464</v>
      </c>
      <c r="H692" s="26">
        <v>45116</v>
      </c>
      <c r="I692" t="s">
        <v>16</v>
      </c>
      <c r="J692" s="20">
        <v>418</v>
      </c>
      <c r="K692" s="20">
        <f t="shared" si="50"/>
        <v>267.85483870967744</v>
      </c>
      <c r="L692" s="21">
        <f t="shared" si="51"/>
        <v>-0.1338592159932559</v>
      </c>
      <c r="M692" s="20">
        <f t="shared" si="52"/>
        <v>273.625</v>
      </c>
      <c r="N692" s="21">
        <f t="shared" si="53"/>
        <v>-0.15212425765189586</v>
      </c>
      <c r="O692" s="26">
        <f>VLOOKUP(J692,клиенты!$A$1:$H$435,8,FALSE)</f>
        <v>44700</v>
      </c>
      <c r="P692">
        <f t="shared" si="54"/>
        <v>416</v>
      </c>
      <c r="Q692" t="str">
        <f>VLOOKUP(J692,клиенты!$A$1:$D$435,4,FALSE)</f>
        <v>Беларусь</v>
      </c>
    </row>
    <row r="693" spans="1:17" x14ac:dyDescent="0.3">
      <c r="A693">
        <v>692</v>
      </c>
      <c r="B693" s="20">
        <v>474</v>
      </c>
      <c r="C693" s="20" t="str">
        <f>VLOOKUP(B693,товар!$A$2:$C$433,2,FALSE)</f>
        <v>Молоко</v>
      </c>
      <c r="D693" s="20" t="str">
        <f>VLOOKUP(B693,товар!$A$2:$C$433,3,FALSE)</f>
        <v>Простоквашино</v>
      </c>
      <c r="E693">
        <v>252</v>
      </c>
      <c r="F693">
        <v>3</v>
      </c>
      <c r="G693">
        <v>756</v>
      </c>
      <c r="H693" s="26">
        <v>45425</v>
      </c>
      <c r="I693" t="s">
        <v>13</v>
      </c>
      <c r="J693" s="20">
        <v>470</v>
      </c>
      <c r="K693" s="20">
        <f t="shared" si="50"/>
        <v>294.95238095238096</v>
      </c>
      <c r="L693" s="21">
        <f t="shared" si="51"/>
        <v>-0.14562479819179852</v>
      </c>
      <c r="M693" s="20">
        <f t="shared" si="52"/>
        <v>318.81818181818181</v>
      </c>
      <c r="N693" s="21">
        <f t="shared" si="53"/>
        <v>-0.20958083832335328</v>
      </c>
      <c r="O693" s="26">
        <f>VLOOKUP(J693,клиенты!$A$1:$H$435,8,FALSE)</f>
        <v>44690</v>
      </c>
      <c r="P693">
        <f t="shared" si="54"/>
        <v>735</v>
      </c>
      <c r="Q693" t="str">
        <f>VLOOKUP(J693,клиенты!$A$1:$D$435,4,FALSE)</f>
        <v>Таджикистан</v>
      </c>
    </row>
    <row r="694" spans="1:17" x14ac:dyDescent="0.3">
      <c r="A694">
        <v>693</v>
      </c>
      <c r="B694" s="20">
        <v>215</v>
      </c>
      <c r="C694" s="20" t="str">
        <f>VLOOKUP(B694,товар!$A$2:$C$433,2,FALSE)</f>
        <v>Сок</v>
      </c>
      <c r="D694" s="20" t="str">
        <f>VLOOKUP(B694,товар!$A$2:$C$433,3,FALSE)</f>
        <v>Фруктовый сад</v>
      </c>
      <c r="E694">
        <v>485</v>
      </c>
      <c r="F694">
        <v>4</v>
      </c>
      <c r="G694">
        <v>1940</v>
      </c>
      <c r="H694" s="26">
        <v>44959</v>
      </c>
      <c r="I694" t="s">
        <v>9</v>
      </c>
      <c r="J694" s="20">
        <v>318</v>
      </c>
      <c r="K694" s="20">
        <f t="shared" si="50"/>
        <v>268.60344827586209</v>
      </c>
      <c r="L694" s="21">
        <f t="shared" si="51"/>
        <v>0.80563579177097355</v>
      </c>
      <c r="M694" s="20">
        <f t="shared" si="52"/>
        <v>281.96875</v>
      </c>
      <c r="N694" s="21">
        <f t="shared" si="53"/>
        <v>0.72004876426909004</v>
      </c>
      <c r="O694" s="26">
        <f>VLOOKUP(J694,клиенты!$A$1:$H$435,8,FALSE)</f>
        <v>44892</v>
      </c>
      <c r="P694">
        <f t="shared" si="54"/>
        <v>67</v>
      </c>
      <c r="Q694" t="str">
        <f>VLOOKUP(J694,клиенты!$A$1:$D$435,4,FALSE)</f>
        <v>Узбекистан</v>
      </c>
    </row>
    <row r="695" spans="1:17" x14ac:dyDescent="0.3">
      <c r="A695">
        <v>694</v>
      </c>
      <c r="B695" s="20">
        <v>36</v>
      </c>
      <c r="C695" s="20" t="str">
        <f>VLOOKUP(B695,товар!$A$2:$C$433,2,FALSE)</f>
        <v>Макароны</v>
      </c>
      <c r="D695" s="20" t="str">
        <f>VLOOKUP(B695,товар!$A$2:$C$433,3,FALSE)</f>
        <v>Роллтон</v>
      </c>
      <c r="E695">
        <v>150</v>
      </c>
      <c r="F695">
        <v>2</v>
      </c>
      <c r="G695">
        <v>300</v>
      </c>
      <c r="H695" s="26">
        <v>45157</v>
      </c>
      <c r="I695" t="s">
        <v>20</v>
      </c>
      <c r="J695" s="20">
        <v>283</v>
      </c>
      <c r="K695" s="20">
        <f t="shared" si="50"/>
        <v>265.47674418604652</v>
      </c>
      <c r="L695" s="21">
        <f t="shared" si="51"/>
        <v>-0.43497875695326527</v>
      </c>
      <c r="M695" s="20">
        <f t="shared" si="52"/>
        <v>235.55555555555554</v>
      </c>
      <c r="N695" s="21">
        <f t="shared" si="53"/>
        <v>-0.3632075471698113</v>
      </c>
      <c r="O695" s="26">
        <f>VLOOKUP(J695,клиенты!$A$1:$H$435,8,FALSE)</f>
        <v>44889</v>
      </c>
      <c r="P695">
        <f t="shared" si="54"/>
        <v>268</v>
      </c>
      <c r="Q695" t="str">
        <f>VLOOKUP(J695,клиенты!$A$1:$D$435,4,FALSE)</f>
        <v>Таджикистан</v>
      </c>
    </row>
    <row r="696" spans="1:17" x14ac:dyDescent="0.3">
      <c r="A696">
        <v>695</v>
      </c>
      <c r="B696" s="20">
        <v>400</v>
      </c>
      <c r="C696" s="20" t="str">
        <f>VLOOKUP(B696,товар!$A$2:$C$433,2,FALSE)</f>
        <v>Молоко</v>
      </c>
      <c r="D696" s="20" t="str">
        <f>VLOOKUP(B696,товар!$A$2:$C$433,3,FALSE)</f>
        <v>Беллакт</v>
      </c>
      <c r="E696">
        <v>474</v>
      </c>
      <c r="F696">
        <v>4</v>
      </c>
      <c r="G696">
        <v>1896</v>
      </c>
      <c r="H696" s="26">
        <v>44992</v>
      </c>
      <c r="I696" t="s">
        <v>17</v>
      </c>
      <c r="J696" s="20">
        <v>191</v>
      </c>
      <c r="K696" s="20">
        <f t="shared" si="50"/>
        <v>294.95238095238096</v>
      </c>
      <c r="L696" s="21">
        <f t="shared" si="51"/>
        <v>0.60703907006780744</v>
      </c>
      <c r="M696" s="20">
        <f t="shared" si="52"/>
        <v>322.54545454545456</v>
      </c>
      <c r="N696" s="21">
        <f t="shared" si="53"/>
        <v>0.46956031567080037</v>
      </c>
      <c r="O696" s="26">
        <f>VLOOKUP(J696,клиенты!$A$1:$H$435,8,FALSE)</f>
        <v>44866</v>
      </c>
      <c r="P696">
        <f t="shared" si="54"/>
        <v>126</v>
      </c>
      <c r="Q696" t="str">
        <f>VLOOKUP(J696,клиенты!$A$1:$D$435,4,FALSE)</f>
        <v>Украина</v>
      </c>
    </row>
    <row r="697" spans="1:17" x14ac:dyDescent="0.3">
      <c r="A697">
        <v>696</v>
      </c>
      <c r="B697" s="20">
        <v>80</v>
      </c>
      <c r="C697" s="20" t="str">
        <f>VLOOKUP(B697,товар!$A$2:$C$433,2,FALSE)</f>
        <v>Конфеты</v>
      </c>
      <c r="D697" s="20" t="str">
        <f>VLOOKUP(B697,товар!$A$2:$C$433,3,FALSE)</f>
        <v>Красный Октябрь</v>
      </c>
      <c r="E697">
        <v>135</v>
      </c>
      <c r="F697">
        <v>2</v>
      </c>
      <c r="G697">
        <v>270</v>
      </c>
      <c r="H697" s="26">
        <v>45296</v>
      </c>
      <c r="I697" t="s">
        <v>17</v>
      </c>
      <c r="J697" s="20">
        <v>123</v>
      </c>
      <c r="K697" s="20">
        <f t="shared" si="50"/>
        <v>267.85483870967744</v>
      </c>
      <c r="L697" s="21">
        <f t="shared" si="51"/>
        <v>-0.49599566447883425</v>
      </c>
      <c r="M697" s="20">
        <f t="shared" si="52"/>
        <v>273.625</v>
      </c>
      <c r="N697" s="21">
        <f t="shared" si="53"/>
        <v>-0.50662402923709449</v>
      </c>
      <c r="O697" s="26">
        <f>VLOOKUP(J697,клиенты!$A$1:$H$435,8,FALSE)</f>
        <v>44600</v>
      </c>
      <c r="P697">
        <f t="shared" si="54"/>
        <v>696</v>
      </c>
      <c r="Q697" t="str">
        <f>VLOOKUP(J697,клиенты!$A$1:$D$435,4,FALSE)</f>
        <v>Казахстан</v>
      </c>
    </row>
    <row r="698" spans="1:17" x14ac:dyDescent="0.3">
      <c r="A698">
        <v>697</v>
      </c>
      <c r="B698" s="20">
        <v>413</v>
      </c>
      <c r="C698" s="20" t="str">
        <f>VLOOKUP(B698,товар!$A$2:$C$433,2,FALSE)</f>
        <v>Кофе</v>
      </c>
      <c r="D698" s="20" t="str">
        <f>VLOOKUP(B698,товар!$A$2:$C$433,3,FALSE)</f>
        <v>Jacobs</v>
      </c>
      <c r="E698">
        <v>178</v>
      </c>
      <c r="F698">
        <v>5</v>
      </c>
      <c r="G698">
        <v>890</v>
      </c>
      <c r="H698" s="26">
        <v>45095</v>
      </c>
      <c r="I698" t="s">
        <v>10</v>
      </c>
      <c r="J698" s="20">
        <v>380</v>
      </c>
      <c r="K698" s="20">
        <f t="shared" si="50"/>
        <v>249.02380952380952</v>
      </c>
      <c r="L698" s="21">
        <f t="shared" si="51"/>
        <v>-0.28520891098575385</v>
      </c>
      <c r="M698" s="20">
        <f t="shared" si="52"/>
        <v>276.21052631578948</v>
      </c>
      <c r="N698" s="21">
        <f t="shared" si="53"/>
        <v>-0.35556402439024393</v>
      </c>
      <c r="O698" s="26">
        <f>VLOOKUP(J698,клиенты!$A$1:$H$435,8,FALSE)</f>
        <v>44563</v>
      </c>
      <c r="P698">
        <f t="shared" si="54"/>
        <v>532</v>
      </c>
      <c r="Q698" t="str">
        <f>VLOOKUP(J698,клиенты!$A$1:$D$435,4,FALSE)</f>
        <v>Казахстан</v>
      </c>
    </row>
    <row r="699" spans="1:17" x14ac:dyDescent="0.3">
      <c r="A699">
        <v>698</v>
      </c>
      <c r="B699" s="20">
        <v>10</v>
      </c>
      <c r="C699" s="20" t="str">
        <f>VLOOKUP(B699,товар!$A$2:$C$433,2,FALSE)</f>
        <v>Сок</v>
      </c>
      <c r="D699" s="20" t="str">
        <f>VLOOKUP(B699,товар!$A$2:$C$433,3,FALSE)</f>
        <v>Фруктовый сад</v>
      </c>
      <c r="E699">
        <v>112</v>
      </c>
      <c r="F699">
        <v>3</v>
      </c>
      <c r="G699">
        <v>336</v>
      </c>
      <c r="H699" s="26">
        <v>45350</v>
      </c>
      <c r="I699" t="s">
        <v>10</v>
      </c>
      <c r="J699" s="20">
        <v>442</v>
      </c>
      <c r="K699" s="20">
        <f t="shared" si="50"/>
        <v>268.60344827586209</v>
      </c>
      <c r="L699" s="21">
        <f t="shared" si="51"/>
        <v>-0.58302843571474416</v>
      </c>
      <c r="M699" s="20">
        <f t="shared" si="52"/>
        <v>281.96875</v>
      </c>
      <c r="N699" s="21">
        <f t="shared" si="53"/>
        <v>-0.60279286268425136</v>
      </c>
      <c r="O699" s="26">
        <f>VLOOKUP(J699,клиенты!$A$1:$H$435,8,FALSE)</f>
        <v>44746</v>
      </c>
      <c r="P699">
        <f t="shared" si="54"/>
        <v>604</v>
      </c>
      <c r="Q699" t="str">
        <f>VLOOKUP(J699,клиенты!$A$1:$D$435,4,FALSE)</f>
        <v>Таджикистан</v>
      </c>
    </row>
    <row r="700" spans="1:17" x14ac:dyDescent="0.3">
      <c r="A700">
        <v>699</v>
      </c>
      <c r="B700" s="20">
        <v>14</v>
      </c>
      <c r="C700" s="20" t="str">
        <f>VLOOKUP(B700,товар!$A$2:$C$433,2,FALSE)</f>
        <v>Сок</v>
      </c>
      <c r="D700" s="20" t="str">
        <f>VLOOKUP(B700,товар!$A$2:$C$433,3,FALSE)</f>
        <v>Rich</v>
      </c>
      <c r="E700">
        <v>338</v>
      </c>
      <c r="F700">
        <v>4</v>
      </c>
      <c r="G700">
        <v>1352</v>
      </c>
      <c r="H700" s="26">
        <v>44964</v>
      </c>
      <c r="I700" t="s">
        <v>13</v>
      </c>
      <c r="J700" s="20">
        <v>218</v>
      </c>
      <c r="K700" s="20">
        <f t="shared" si="50"/>
        <v>268.60344827586209</v>
      </c>
      <c r="L700" s="21">
        <f t="shared" si="51"/>
        <v>0.25836061364657548</v>
      </c>
      <c r="M700" s="20">
        <f t="shared" si="52"/>
        <v>272.25</v>
      </c>
      <c r="N700" s="21">
        <f t="shared" si="53"/>
        <v>0.24150596877869601</v>
      </c>
      <c r="O700" s="26">
        <f>VLOOKUP(J700,клиенты!$A$1:$H$435,8,FALSE)</f>
        <v>44721</v>
      </c>
      <c r="P700">
        <f t="shared" si="54"/>
        <v>243</v>
      </c>
      <c r="Q700" t="str">
        <f>VLOOKUP(J700,клиенты!$A$1:$D$435,4,FALSE)</f>
        <v>Узбекистан</v>
      </c>
    </row>
    <row r="701" spans="1:17" x14ac:dyDescent="0.3">
      <c r="A701">
        <v>700</v>
      </c>
      <c r="B701" s="20">
        <v>423</v>
      </c>
      <c r="C701" s="20" t="str">
        <f>VLOOKUP(B701,товар!$A$2:$C$433,2,FALSE)</f>
        <v>Чипсы</v>
      </c>
      <c r="D701" s="20" t="str">
        <f>VLOOKUP(B701,товар!$A$2:$C$433,3,FALSE)</f>
        <v>Pringles</v>
      </c>
      <c r="E701">
        <v>277</v>
      </c>
      <c r="F701">
        <v>5</v>
      </c>
      <c r="G701">
        <v>1385</v>
      </c>
      <c r="H701" s="26">
        <v>45143</v>
      </c>
      <c r="I701" t="s">
        <v>12</v>
      </c>
      <c r="J701" s="20">
        <v>331</v>
      </c>
      <c r="K701" s="20">
        <f t="shared" si="50"/>
        <v>273.72549019607845</v>
      </c>
      <c r="L701" s="21">
        <f t="shared" si="51"/>
        <v>1.1962750716332238E-2</v>
      </c>
      <c r="M701" s="20">
        <f t="shared" si="52"/>
        <v>280.23809523809524</v>
      </c>
      <c r="N701" s="21">
        <f t="shared" si="53"/>
        <v>-1.1554800339847127E-2</v>
      </c>
      <c r="O701" s="26">
        <f>VLOOKUP(J701,клиенты!$A$1:$H$435,8,FALSE)</f>
        <v>44813</v>
      </c>
      <c r="P701">
        <f t="shared" si="54"/>
        <v>330</v>
      </c>
      <c r="Q701" t="str">
        <f>VLOOKUP(J701,клиенты!$A$1:$D$435,4,FALSE)</f>
        <v>Узбекистан</v>
      </c>
    </row>
    <row r="702" spans="1:17" x14ac:dyDescent="0.3">
      <c r="A702">
        <v>701</v>
      </c>
      <c r="B702" s="20">
        <v>138</v>
      </c>
      <c r="C702" s="20" t="str">
        <f>VLOOKUP(B702,товар!$A$2:$C$433,2,FALSE)</f>
        <v>Сыр</v>
      </c>
      <c r="D702" s="20" t="str">
        <f>VLOOKUP(B702,товар!$A$2:$C$433,3,FALSE)</f>
        <v>Сырная долина</v>
      </c>
      <c r="E702">
        <v>427</v>
      </c>
      <c r="F702">
        <v>5</v>
      </c>
      <c r="G702">
        <v>2135</v>
      </c>
      <c r="H702" s="26">
        <v>45145</v>
      </c>
      <c r="I702" t="s">
        <v>12</v>
      </c>
      <c r="J702" s="20">
        <v>196</v>
      </c>
      <c r="K702" s="20">
        <f t="shared" si="50"/>
        <v>262.63492063492066</v>
      </c>
      <c r="L702" s="21">
        <f t="shared" si="51"/>
        <v>0.62583101655989348</v>
      </c>
      <c r="M702" s="20">
        <f t="shared" si="52"/>
        <v>271</v>
      </c>
      <c r="N702" s="21">
        <f t="shared" si="53"/>
        <v>0.57564575645756455</v>
      </c>
      <c r="O702" s="26">
        <f>VLOOKUP(J702,клиенты!$A$1:$H$435,8,FALSE)</f>
        <v>44835</v>
      </c>
      <c r="P702">
        <f t="shared" si="54"/>
        <v>310</v>
      </c>
      <c r="Q702" t="str">
        <f>VLOOKUP(J702,клиенты!$A$1:$D$435,4,FALSE)</f>
        <v>Россия</v>
      </c>
    </row>
    <row r="703" spans="1:17" x14ac:dyDescent="0.3">
      <c r="A703">
        <v>702</v>
      </c>
      <c r="B703" s="20">
        <v>498</v>
      </c>
      <c r="C703" s="20" t="str">
        <f>VLOOKUP(B703,товар!$A$2:$C$433,2,FALSE)</f>
        <v>Молоко</v>
      </c>
      <c r="D703" s="20" t="str">
        <f>VLOOKUP(B703,товар!$A$2:$C$433,3,FALSE)</f>
        <v>Домик в деревне</v>
      </c>
      <c r="E703">
        <v>169</v>
      </c>
      <c r="F703">
        <v>4</v>
      </c>
      <c r="G703">
        <v>676</v>
      </c>
      <c r="H703" s="26">
        <v>45129</v>
      </c>
      <c r="I703" t="s">
        <v>25</v>
      </c>
      <c r="J703" s="20">
        <v>36</v>
      </c>
      <c r="K703" s="20">
        <f t="shared" si="50"/>
        <v>294.95238095238096</v>
      </c>
      <c r="L703" s="21">
        <f t="shared" si="51"/>
        <v>-0.42702615434291247</v>
      </c>
      <c r="M703" s="20">
        <f t="shared" si="52"/>
        <v>274.77777777777777</v>
      </c>
      <c r="N703" s="21">
        <f t="shared" si="53"/>
        <v>-0.38495754144763439</v>
      </c>
      <c r="O703" s="26">
        <f>VLOOKUP(J703,клиенты!$A$1:$H$435,8,FALSE)</f>
        <v>44700</v>
      </c>
      <c r="P703">
        <f t="shared" si="54"/>
        <v>429</v>
      </c>
      <c r="Q703" t="str">
        <f>VLOOKUP(J703,клиенты!$A$1:$D$435,4,FALSE)</f>
        <v>не определено</v>
      </c>
    </row>
    <row r="704" spans="1:17" x14ac:dyDescent="0.3">
      <c r="A704">
        <v>703</v>
      </c>
      <c r="B704" s="20">
        <v>46</v>
      </c>
      <c r="C704" s="20" t="str">
        <f>VLOOKUP(B704,товар!$A$2:$C$433,2,FALSE)</f>
        <v>Йогурт</v>
      </c>
      <c r="D704" s="20" t="str">
        <f>VLOOKUP(B704,товар!$A$2:$C$433,3,FALSE)</f>
        <v>Активиа</v>
      </c>
      <c r="E704">
        <v>228</v>
      </c>
      <c r="F704">
        <v>5</v>
      </c>
      <c r="G704">
        <v>1140</v>
      </c>
      <c r="H704" s="26">
        <v>45017</v>
      </c>
      <c r="I704" t="s">
        <v>11</v>
      </c>
      <c r="J704" s="20">
        <v>272</v>
      </c>
      <c r="K704" s="20">
        <f t="shared" si="50"/>
        <v>263.25423728813558</v>
      </c>
      <c r="L704" s="21">
        <f t="shared" si="51"/>
        <v>-0.13391707442698941</v>
      </c>
      <c r="M704" s="20">
        <f t="shared" si="52"/>
        <v>293.66666666666669</v>
      </c>
      <c r="N704" s="21">
        <f t="shared" si="53"/>
        <v>-0.22360953461975031</v>
      </c>
      <c r="O704" s="26">
        <f>VLOOKUP(J704,клиенты!$A$1:$H$435,8,FALSE)</f>
        <v>44668</v>
      </c>
      <c r="P704">
        <f t="shared" si="54"/>
        <v>349</v>
      </c>
      <c r="Q704" t="str">
        <f>VLOOKUP(J704,клиенты!$A$1:$D$435,4,FALSE)</f>
        <v>Таджикистан</v>
      </c>
    </row>
    <row r="705" spans="1:17" x14ac:dyDescent="0.3">
      <c r="A705">
        <v>704</v>
      </c>
      <c r="B705" s="20">
        <v>1</v>
      </c>
      <c r="C705" s="20" t="str">
        <f>VLOOKUP(B705,товар!$A$2:$C$433,2,FALSE)</f>
        <v>Крупа</v>
      </c>
      <c r="D705" s="20" t="str">
        <f>VLOOKUP(B705,товар!$A$2:$C$433,3,FALSE)</f>
        <v>Ярмарка</v>
      </c>
      <c r="E705">
        <v>322</v>
      </c>
      <c r="F705">
        <v>2</v>
      </c>
      <c r="G705">
        <v>644</v>
      </c>
      <c r="H705" s="26">
        <v>45422</v>
      </c>
      <c r="I705" t="s">
        <v>23</v>
      </c>
      <c r="J705" s="20">
        <v>22</v>
      </c>
      <c r="K705" s="20">
        <f t="shared" si="50"/>
        <v>255.11627906976744</v>
      </c>
      <c r="L705" s="21">
        <f t="shared" si="51"/>
        <v>0.26216955332725611</v>
      </c>
      <c r="M705" s="20">
        <f t="shared" si="52"/>
        <v>252.09090909090909</v>
      </c>
      <c r="N705" s="21">
        <f t="shared" si="53"/>
        <v>0.27731698521456916</v>
      </c>
      <c r="O705" s="26">
        <f>VLOOKUP(J705,клиенты!$A$1:$H$435,8,FALSE)</f>
        <v>44870</v>
      </c>
      <c r="P705">
        <f t="shared" si="54"/>
        <v>552</v>
      </c>
      <c r="Q705" t="str">
        <f>VLOOKUP(J705,клиенты!$A$1:$D$435,4,FALSE)</f>
        <v>Беларусь</v>
      </c>
    </row>
    <row r="706" spans="1:17" x14ac:dyDescent="0.3">
      <c r="A706">
        <v>705</v>
      </c>
      <c r="B706" s="20">
        <v>478</v>
      </c>
      <c r="C706" s="20" t="str">
        <f>VLOOKUP(B706,товар!$A$2:$C$433,2,FALSE)</f>
        <v>Конфеты</v>
      </c>
      <c r="D706" s="20" t="str">
        <f>VLOOKUP(B706,товар!$A$2:$C$433,3,FALSE)</f>
        <v>Рот Фронт</v>
      </c>
      <c r="E706">
        <v>342</v>
      </c>
      <c r="F706">
        <v>3</v>
      </c>
      <c r="G706">
        <v>1026</v>
      </c>
      <c r="H706" s="26">
        <v>45037</v>
      </c>
      <c r="I706" t="s">
        <v>14</v>
      </c>
      <c r="J706" s="20">
        <v>360</v>
      </c>
      <c r="K706" s="20">
        <f t="shared" ref="K706:K769" si="55">AVERAGEIF($C$2:$C$1001,C706,$E$2:$E$1001)</f>
        <v>267.85483870967744</v>
      </c>
      <c r="L706" s="21">
        <f t="shared" ref="L706:L769" si="56">(E706/K706)-1</f>
        <v>0.27681098332028653</v>
      </c>
      <c r="M706" s="20">
        <f t="shared" ref="M706:M769" si="57">AVERAGEIFS($E$2:$E$1001,$C$2:$C$1001,C706,$D$2:$D$1001,D706)</f>
        <v>288.23809523809524</v>
      </c>
      <c r="N706" s="21">
        <f t="shared" ref="N706:N769" si="58">E706/M706-1</f>
        <v>0.18651908144721618</v>
      </c>
      <c r="O706" s="26">
        <f>VLOOKUP(J706,клиенты!$A$1:$H$435,8,FALSE)</f>
        <v>44728</v>
      </c>
      <c r="P706">
        <f t="shared" ref="P706:P769" si="59">H706-O706</f>
        <v>309</v>
      </c>
      <c r="Q706" t="str">
        <f>VLOOKUP(J706,клиенты!$A$1:$D$435,4,FALSE)</f>
        <v>Беларусь</v>
      </c>
    </row>
    <row r="707" spans="1:17" x14ac:dyDescent="0.3">
      <c r="A707">
        <v>706</v>
      </c>
      <c r="B707" s="20">
        <v>444</v>
      </c>
      <c r="C707" s="20" t="str">
        <f>VLOOKUP(B707,товар!$A$2:$C$433,2,FALSE)</f>
        <v>Йогурт</v>
      </c>
      <c r="D707" s="20" t="str">
        <f>VLOOKUP(B707,товар!$A$2:$C$433,3,FALSE)</f>
        <v>Эрманн</v>
      </c>
      <c r="E707">
        <v>315</v>
      </c>
      <c r="F707">
        <v>4</v>
      </c>
      <c r="G707">
        <v>1260</v>
      </c>
      <c r="H707" s="26">
        <v>45041</v>
      </c>
      <c r="I707" t="s">
        <v>12</v>
      </c>
      <c r="J707" s="20">
        <v>414</v>
      </c>
      <c r="K707" s="20">
        <f t="shared" si="55"/>
        <v>263.25423728813558</v>
      </c>
      <c r="L707" s="21">
        <f t="shared" si="56"/>
        <v>0.19656193664692245</v>
      </c>
      <c r="M707" s="20">
        <f t="shared" si="57"/>
        <v>248.5</v>
      </c>
      <c r="N707" s="21">
        <f t="shared" si="58"/>
        <v>0.26760563380281699</v>
      </c>
      <c r="O707" s="26">
        <f>VLOOKUP(J707,клиенты!$A$1:$H$435,8,FALSE)</f>
        <v>44794</v>
      </c>
      <c r="P707">
        <f t="shared" si="59"/>
        <v>247</v>
      </c>
      <c r="Q707" t="str">
        <f>VLOOKUP(J707,клиенты!$A$1:$D$435,4,FALSE)</f>
        <v>Беларусь</v>
      </c>
    </row>
    <row r="708" spans="1:17" x14ac:dyDescent="0.3">
      <c r="A708">
        <v>707</v>
      </c>
      <c r="B708" s="20">
        <v>110</v>
      </c>
      <c r="C708" s="20" t="str">
        <f>VLOOKUP(B708,товар!$A$2:$C$433,2,FALSE)</f>
        <v>Макароны</v>
      </c>
      <c r="D708" s="20" t="str">
        <f>VLOOKUP(B708,товар!$A$2:$C$433,3,FALSE)</f>
        <v>Паста Зара</v>
      </c>
      <c r="E708">
        <v>473</v>
      </c>
      <c r="F708">
        <v>2</v>
      </c>
      <c r="G708">
        <v>946</v>
      </c>
      <c r="H708" s="26">
        <v>45373</v>
      </c>
      <c r="I708" t="s">
        <v>25</v>
      </c>
      <c r="J708" s="20">
        <v>152</v>
      </c>
      <c r="K708" s="20">
        <f t="shared" si="55"/>
        <v>265.47674418604652</v>
      </c>
      <c r="L708" s="21">
        <f t="shared" si="56"/>
        <v>0.78170031974070331</v>
      </c>
      <c r="M708" s="20">
        <f t="shared" si="57"/>
        <v>276.67567567567568</v>
      </c>
      <c r="N708" s="21">
        <f t="shared" si="58"/>
        <v>0.7095828856110189</v>
      </c>
      <c r="O708" s="26">
        <f>VLOOKUP(J708,клиенты!$A$1:$H$435,8,FALSE)</f>
        <v>44791</v>
      </c>
      <c r="P708">
        <f t="shared" si="59"/>
        <v>582</v>
      </c>
      <c r="Q708" t="str">
        <f>VLOOKUP(J708,клиенты!$A$1:$D$435,4,FALSE)</f>
        <v>Беларусь</v>
      </c>
    </row>
    <row r="709" spans="1:17" x14ac:dyDescent="0.3">
      <c r="A709">
        <v>708</v>
      </c>
      <c r="B709" s="20">
        <v>191</v>
      </c>
      <c r="C709" s="20" t="str">
        <f>VLOOKUP(B709,товар!$A$2:$C$433,2,FALSE)</f>
        <v>Колбаса</v>
      </c>
      <c r="D709" s="20" t="str">
        <f>VLOOKUP(B709,товар!$A$2:$C$433,3,FALSE)</f>
        <v>Окраина</v>
      </c>
      <c r="E709">
        <v>248</v>
      </c>
      <c r="F709">
        <v>2</v>
      </c>
      <c r="G709">
        <v>496</v>
      </c>
      <c r="H709" s="26">
        <v>45148</v>
      </c>
      <c r="I709" t="s">
        <v>19</v>
      </c>
      <c r="J709" s="20">
        <v>177</v>
      </c>
      <c r="K709" s="20">
        <f t="shared" si="55"/>
        <v>286.92307692307691</v>
      </c>
      <c r="L709" s="21">
        <f t="shared" si="56"/>
        <v>-0.13565683646112592</v>
      </c>
      <c r="M709" s="20">
        <f t="shared" si="57"/>
        <v>273.58333333333331</v>
      </c>
      <c r="N709" s="21">
        <f t="shared" si="58"/>
        <v>-9.3512031678342877E-2</v>
      </c>
      <c r="O709" s="26">
        <f>VLOOKUP(J709,клиенты!$A$1:$H$435,8,FALSE)</f>
        <v>44857</v>
      </c>
      <c r="P709">
        <f t="shared" si="59"/>
        <v>291</v>
      </c>
      <c r="Q709" t="str">
        <f>VLOOKUP(J709,клиенты!$A$1:$D$435,4,FALSE)</f>
        <v>Таджикистан</v>
      </c>
    </row>
    <row r="710" spans="1:17" x14ac:dyDescent="0.3">
      <c r="A710">
        <v>709</v>
      </c>
      <c r="B710" s="20">
        <v>198</v>
      </c>
      <c r="C710" s="20" t="str">
        <f>VLOOKUP(B710,товар!$A$2:$C$433,2,FALSE)</f>
        <v>Мясо</v>
      </c>
      <c r="D710" s="20" t="str">
        <f>VLOOKUP(B710,товар!$A$2:$C$433,3,FALSE)</f>
        <v>Мираторг</v>
      </c>
      <c r="E710">
        <v>335</v>
      </c>
      <c r="F710">
        <v>3</v>
      </c>
      <c r="G710">
        <v>1005</v>
      </c>
      <c r="H710" s="26">
        <v>45164</v>
      </c>
      <c r="I710" t="s">
        <v>18</v>
      </c>
      <c r="J710" s="20">
        <v>111</v>
      </c>
      <c r="K710" s="20">
        <f t="shared" si="55"/>
        <v>271.74545454545455</v>
      </c>
      <c r="L710" s="21">
        <f t="shared" si="56"/>
        <v>0.23277131004951146</v>
      </c>
      <c r="M710" s="20">
        <f t="shared" si="57"/>
        <v>316.58333333333331</v>
      </c>
      <c r="N710" s="21">
        <f t="shared" si="58"/>
        <v>5.8173203474598534E-2</v>
      </c>
      <c r="O710" s="26">
        <f>VLOOKUP(J710,клиенты!$A$1:$H$435,8,FALSE)</f>
        <v>44804</v>
      </c>
      <c r="P710">
        <f t="shared" si="59"/>
        <v>360</v>
      </c>
      <c r="Q710" t="str">
        <f>VLOOKUP(J710,клиенты!$A$1:$D$435,4,FALSE)</f>
        <v>Узбекистан</v>
      </c>
    </row>
    <row r="711" spans="1:17" x14ac:dyDescent="0.3">
      <c r="A711">
        <v>710</v>
      </c>
      <c r="B711" s="20">
        <v>93</v>
      </c>
      <c r="C711" s="20" t="str">
        <f>VLOOKUP(B711,товар!$A$2:$C$433,2,FALSE)</f>
        <v>Чай</v>
      </c>
      <c r="D711" s="20" t="str">
        <f>VLOOKUP(B711,товар!$A$2:$C$433,3,FALSE)</f>
        <v>Greenfield</v>
      </c>
      <c r="E711">
        <v>343</v>
      </c>
      <c r="F711">
        <v>3</v>
      </c>
      <c r="G711">
        <v>1029</v>
      </c>
      <c r="H711" s="26">
        <v>44930</v>
      </c>
      <c r="I711" t="s">
        <v>26</v>
      </c>
      <c r="J711" s="20">
        <v>281</v>
      </c>
      <c r="K711" s="20">
        <f t="shared" si="55"/>
        <v>271.18181818181819</v>
      </c>
      <c r="L711" s="21">
        <f t="shared" si="56"/>
        <v>0.26483405967147156</v>
      </c>
      <c r="M711" s="20">
        <f t="shared" si="57"/>
        <v>291.45454545454544</v>
      </c>
      <c r="N711" s="21">
        <f t="shared" si="58"/>
        <v>0.17685589519650668</v>
      </c>
      <c r="O711" s="26">
        <f>VLOOKUP(J711,клиенты!$A$1:$H$435,8,FALSE)</f>
        <v>44711</v>
      </c>
      <c r="P711">
        <f t="shared" si="59"/>
        <v>219</v>
      </c>
      <c r="Q711" t="str">
        <f>VLOOKUP(J711,клиенты!$A$1:$D$435,4,FALSE)</f>
        <v>Узбекистан</v>
      </c>
    </row>
    <row r="712" spans="1:17" x14ac:dyDescent="0.3">
      <c r="A712">
        <v>711</v>
      </c>
      <c r="B712" s="20">
        <v>385</v>
      </c>
      <c r="C712" s="20" t="str">
        <f>VLOOKUP(B712,товар!$A$2:$C$433,2,FALSE)</f>
        <v>Макароны</v>
      </c>
      <c r="D712" s="20" t="str">
        <f>VLOOKUP(B712,товар!$A$2:$C$433,3,FALSE)</f>
        <v>Макфа</v>
      </c>
      <c r="E712">
        <v>309</v>
      </c>
      <c r="F712">
        <v>1</v>
      </c>
      <c r="G712">
        <v>309</v>
      </c>
      <c r="H712" s="26">
        <v>45100</v>
      </c>
      <c r="I712" t="s">
        <v>14</v>
      </c>
      <c r="J712" s="20">
        <v>177</v>
      </c>
      <c r="K712" s="20">
        <f t="shared" si="55"/>
        <v>265.47674418604652</v>
      </c>
      <c r="L712" s="21">
        <f t="shared" si="56"/>
        <v>0.16394376067627348</v>
      </c>
      <c r="M712" s="20">
        <f t="shared" si="57"/>
        <v>329.27272727272725</v>
      </c>
      <c r="N712" s="21">
        <f t="shared" si="58"/>
        <v>-6.1568194367752516E-2</v>
      </c>
      <c r="O712" s="26">
        <f>VLOOKUP(J712,клиенты!$A$1:$H$435,8,FALSE)</f>
        <v>44857</v>
      </c>
      <c r="P712">
        <f t="shared" si="59"/>
        <v>243</v>
      </c>
      <c r="Q712" t="str">
        <f>VLOOKUP(J712,клиенты!$A$1:$D$435,4,FALSE)</f>
        <v>Таджикистан</v>
      </c>
    </row>
    <row r="713" spans="1:17" x14ac:dyDescent="0.3">
      <c r="A713">
        <v>712</v>
      </c>
      <c r="B713" s="20">
        <v>456</v>
      </c>
      <c r="C713" s="20" t="str">
        <f>VLOOKUP(B713,товар!$A$2:$C$433,2,FALSE)</f>
        <v>Колбаса</v>
      </c>
      <c r="D713" s="20" t="str">
        <f>VLOOKUP(B713,товар!$A$2:$C$433,3,FALSE)</f>
        <v>Окраина</v>
      </c>
      <c r="E713">
        <v>196</v>
      </c>
      <c r="F713">
        <v>4</v>
      </c>
      <c r="G713">
        <v>784</v>
      </c>
      <c r="H713" s="26">
        <v>45006</v>
      </c>
      <c r="I713" t="s">
        <v>12</v>
      </c>
      <c r="J713" s="20">
        <v>446</v>
      </c>
      <c r="K713" s="20">
        <f t="shared" si="55"/>
        <v>286.92307692307691</v>
      </c>
      <c r="L713" s="21">
        <f t="shared" si="56"/>
        <v>-0.31689008042895439</v>
      </c>
      <c r="M713" s="20">
        <f t="shared" si="57"/>
        <v>273.58333333333331</v>
      </c>
      <c r="N713" s="21">
        <f t="shared" si="58"/>
        <v>-0.28358208955223874</v>
      </c>
      <c r="O713" s="26">
        <f>VLOOKUP(J713,клиенты!$A$1:$H$435,8,FALSE)</f>
        <v>44671</v>
      </c>
      <c r="P713">
        <f t="shared" si="59"/>
        <v>335</v>
      </c>
      <c r="Q713" t="str">
        <f>VLOOKUP(J713,клиенты!$A$1:$D$435,4,FALSE)</f>
        <v>Таджикистан</v>
      </c>
    </row>
    <row r="714" spans="1:17" x14ac:dyDescent="0.3">
      <c r="A714">
        <v>713</v>
      </c>
      <c r="B714" s="20">
        <v>147</v>
      </c>
      <c r="C714" s="20" t="str">
        <f>VLOOKUP(B714,товар!$A$2:$C$433,2,FALSE)</f>
        <v>Конфеты</v>
      </c>
      <c r="D714" s="20" t="str">
        <f>VLOOKUP(B714,товар!$A$2:$C$433,3,FALSE)</f>
        <v>Бабаевский</v>
      </c>
      <c r="E714">
        <v>258</v>
      </c>
      <c r="F714">
        <v>5</v>
      </c>
      <c r="G714">
        <v>1290</v>
      </c>
      <c r="H714" s="26">
        <v>45356</v>
      </c>
      <c r="I714" t="s">
        <v>11</v>
      </c>
      <c r="J714" s="20">
        <v>202</v>
      </c>
      <c r="K714" s="20">
        <f t="shared" si="55"/>
        <v>267.85483870967744</v>
      </c>
      <c r="L714" s="21">
        <f t="shared" si="56"/>
        <v>-3.6791714337327752E-2</v>
      </c>
      <c r="M714" s="20">
        <f t="shared" si="57"/>
        <v>250.25925925925927</v>
      </c>
      <c r="N714" s="21">
        <f t="shared" si="58"/>
        <v>3.0930886488086395E-2</v>
      </c>
      <c r="O714" s="26">
        <f>VLOOKUP(J714,клиенты!$A$1:$H$435,8,FALSE)</f>
        <v>44766</v>
      </c>
      <c r="P714">
        <f t="shared" si="59"/>
        <v>590</v>
      </c>
      <c r="Q714" t="str">
        <f>VLOOKUP(J714,клиенты!$A$1:$D$435,4,FALSE)</f>
        <v>Беларусь</v>
      </c>
    </row>
    <row r="715" spans="1:17" x14ac:dyDescent="0.3">
      <c r="A715">
        <v>714</v>
      </c>
      <c r="B715" s="20">
        <v>47</v>
      </c>
      <c r="C715" s="20" t="str">
        <f>VLOOKUP(B715,товар!$A$2:$C$433,2,FALSE)</f>
        <v>Мясо</v>
      </c>
      <c r="D715" s="20" t="str">
        <f>VLOOKUP(B715,товар!$A$2:$C$433,3,FALSE)</f>
        <v>Снежана</v>
      </c>
      <c r="E715">
        <v>496</v>
      </c>
      <c r="F715">
        <v>2</v>
      </c>
      <c r="G715">
        <v>992</v>
      </c>
      <c r="H715" s="26">
        <v>45196</v>
      </c>
      <c r="I715" t="s">
        <v>10</v>
      </c>
      <c r="J715" s="20">
        <v>140</v>
      </c>
      <c r="K715" s="20">
        <f t="shared" si="55"/>
        <v>271.74545454545455</v>
      </c>
      <c r="L715" s="21">
        <f t="shared" si="56"/>
        <v>0.82523752174494835</v>
      </c>
      <c r="M715" s="20">
        <f t="shared" si="57"/>
        <v>272.35294117647061</v>
      </c>
      <c r="N715" s="21">
        <f t="shared" si="58"/>
        <v>0.8211663066954642</v>
      </c>
      <c r="O715" s="26">
        <f>VLOOKUP(J715,клиенты!$A$1:$H$435,8,FALSE)</f>
        <v>44627</v>
      </c>
      <c r="P715">
        <f t="shared" si="59"/>
        <v>569</v>
      </c>
      <c r="Q715" t="str">
        <f>VLOOKUP(J715,клиенты!$A$1:$D$435,4,FALSE)</f>
        <v>Казахстан</v>
      </c>
    </row>
    <row r="716" spans="1:17" x14ac:dyDescent="0.3">
      <c r="A716">
        <v>715</v>
      </c>
      <c r="B716" s="20">
        <v>369</v>
      </c>
      <c r="C716" s="20" t="str">
        <f>VLOOKUP(B716,товар!$A$2:$C$433,2,FALSE)</f>
        <v>Молоко</v>
      </c>
      <c r="D716" s="20" t="str">
        <f>VLOOKUP(B716,товар!$A$2:$C$433,3,FALSE)</f>
        <v>Домик в деревне</v>
      </c>
      <c r="E716">
        <v>202</v>
      </c>
      <c r="F716">
        <v>5</v>
      </c>
      <c r="G716">
        <v>1010</v>
      </c>
      <c r="H716" s="26">
        <v>45100</v>
      </c>
      <c r="I716" t="s">
        <v>21</v>
      </c>
      <c r="J716" s="20">
        <v>321</v>
      </c>
      <c r="K716" s="20">
        <f t="shared" si="55"/>
        <v>294.95238095238096</v>
      </c>
      <c r="L716" s="21">
        <f t="shared" si="56"/>
        <v>-0.31514368743945753</v>
      </c>
      <c r="M716" s="20">
        <f t="shared" si="57"/>
        <v>274.77777777777777</v>
      </c>
      <c r="N716" s="21">
        <f t="shared" si="58"/>
        <v>-0.2648604933279417</v>
      </c>
      <c r="O716" s="26">
        <f>VLOOKUP(J716,клиенты!$A$1:$H$435,8,FALSE)</f>
        <v>44756</v>
      </c>
      <c r="P716">
        <f t="shared" si="59"/>
        <v>344</v>
      </c>
      <c r="Q716" t="str">
        <f>VLOOKUP(J716,клиенты!$A$1:$D$435,4,FALSE)</f>
        <v>Таджикистан</v>
      </c>
    </row>
    <row r="717" spans="1:17" x14ac:dyDescent="0.3">
      <c r="A717">
        <v>716</v>
      </c>
      <c r="B717" s="20">
        <v>296</v>
      </c>
      <c r="C717" s="20" t="str">
        <f>VLOOKUP(B717,товар!$A$2:$C$433,2,FALSE)</f>
        <v>Крупа</v>
      </c>
      <c r="D717" s="20" t="str">
        <f>VLOOKUP(B717,товар!$A$2:$C$433,3,FALSE)</f>
        <v>Мистраль</v>
      </c>
      <c r="E717">
        <v>155</v>
      </c>
      <c r="F717">
        <v>1</v>
      </c>
      <c r="G717">
        <v>155</v>
      </c>
      <c r="H717" s="26">
        <v>45349</v>
      </c>
      <c r="I717" t="s">
        <v>26</v>
      </c>
      <c r="J717" s="20">
        <v>188</v>
      </c>
      <c r="K717" s="20">
        <f t="shared" si="55"/>
        <v>255.11627906976744</v>
      </c>
      <c r="L717" s="21">
        <f t="shared" si="56"/>
        <v>-0.39243391066545119</v>
      </c>
      <c r="M717" s="20">
        <f t="shared" si="57"/>
        <v>250.30769230769232</v>
      </c>
      <c r="N717" s="21">
        <f t="shared" si="58"/>
        <v>-0.38076213890596189</v>
      </c>
      <c r="O717" s="26">
        <f>VLOOKUP(J717,клиенты!$A$1:$H$435,8,FALSE)</f>
        <v>44801</v>
      </c>
      <c r="P717">
        <f t="shared" si="59"/>
        <v>548</v>
      </c>
      <c r="Q717" t="str">
        <f>VLOOKUP(J717,клиенты!$A$1:$D$435,4,FALSE)</f>
        <v>Таджикистан</v>
      </c>
    </row>
    <row r="718" spans="1:17" x14ac:dyDescent="0.3">
      <c r="A718">
        <v>717</v>
      </c>
      <c r="B718" s="20">
        <v>448</v>
      </c>
      <c r="C718" s="20" t="str">
        <f>VLOOKUP(B718,товар!$A$2:$C$433,2,FALSE)</f>
        <v>Йогурт</v>
      </c>
      <c r="D718" s="20" t="str">
        <f>VLOOKUP(B718,товар!$A$2:$C$433,3,FALSE)</f>
        <v>Ростагроэкспорт</v>
      </c>
      <c r="E718">
        <v>72</v>
      </c>
      <c r="F718">
        <v>5</v>
      </c>
      <c r="G718">
        <v>360</v>
      </c>
      <c r="H718" s="26">
        <v>45409</v>
      </c>
      <c r="I718" t="s">
        <v>18</v>
      </c>
      <c r="J718" s="20">
        <v>63</v>
      </c>
      <c r="K718" s="20">
        <f t="shared" si="55"/>
        <v>263.25423728813558</v>
      </c>
      <c r="L718" s="21">
        <f t="shared" si="56"/>
        <v>-0.72650012876641767</v>
      </c>
      <c r="M718" s="20">
        <f t="shared" si="57"/>
        <v>257.78260869565219</v>
      </c>
      <c r="N718" s="21">
        <f t="shared" si="58"/>
        <v>-0.72069488952605831</v>
      </c>
      <c r="O718" s="26">
        <f>VLOOKUP(J718,клиенты!$A$1:$H$435,8,FALSE)</f>
        <v>44684</v>
      </c>
      <c r="P718">
        <f t="shared" si="59"/>
        <v>725</v>
      </c>
      <c r="Q718" t="str">
        <f>VLOOKUP(J718,клиенты!$A$1:$D$435,4,FALSE)</f>
        <v>Украина</v>
      </c>
    </row>
    <row r="719" spans="1:17" x14ac:dyDescent="0.3">
      <c r="A719">
        <v>718</v>
      </c>
      <c r="B719" s="20">
        <v>38</v>
      </c>
      <c r="C719" s="20" t="str">
        <f>VLOOKUP(B719,товар!$A$2:$C$433,2,FALSE)</f>
        <v>Конфеты</v>
      </c>
      <c r="D719" s="20" t="str">
        <f>VLOOKUP(B719,товар!$A$2:$C$433,3,FALSE)</f>
        <v>Рот Фронт</v>
      </c>
      <c r="E719">
        <v>191</v>
      </c>
      <c r="F719">
        <v>5</v>
      </c>
      <c r="G719">
        <v>955</v>
      </c>
      <c r="H719" s="26">
        <v>44992</v>
      </c>
      <c r="I719" t="s">
        <v>22</v>
      </c>
      <c r="J719" s="20">
        <v>25</v>
      </c>
      <c r="K719" s="20">
        <f t="shared" si="55"/>
        <v>267.85483870967744</v>
      </c>
      <c r="L719" s="21">
        <f t="shared" si="56"/>
        <v>-0.2869271993737581</v>
      </c>
      <c r="M719" s="20">
        <f t="shared" si="57"/>
        <v>288.23809523809524</v>
      </c>
      <c r="N719" s="21">
        <f t="shared" si="58"/>
        <v>-0.33735337849000491</v>
      </c>
      <c r="O719" s="26">
        <f>VLOOKUP(J719,клиенты!$A$1:$H$435,8,FALSE)</f>
        <v>44582</v>
      </c>
      <c r="P719">
        <f t="shared" si="59"/>
        <v>410</v>
      </c>
      <c r="Q719" t="str">
        <f>VLOOKUP(J719,клиенты!$A$1:$D$435,4,FALSE)</f>
        <v>Таджикистан</v>
      </c>
    </row>
    <row r="720" spans="1:17" x14ac:dyDescent="0.3">
      <c r="A720">
        <v>719</v>
      </c>
      <c r="B720" s="20">
        <v>272</v>
      </c>
      <c r="C720" s="20" t="str">
        <f>VLOOKUP(B720,товар!$A$2:$C$433,2,FALSE)</f>
        <v>Крупа</v>
      </c>
      <c r="D720" s="20" t="str">
        <f>VLOOKUP(B720,товар!$A$2:$C$433,3,FALSE)</f>
        <v>Ярмарка</v>
      </c>
      <c r="E720">
        <v>362</v>
      </c>
      <c r="F720">
        <v>2</v>
      </c>
      <c r="G720">
        <v>724</v>
      </c>
      <c r="H720" s="26">
        <v>45025</v>
      </c>
      <c r="I720" t="s">
        <v>26</v>
      </c>
      <c r="J720" s="20">
        <v>409</v>
      </c>
      <c r="K720" s="20">
        <f t="shared" si="55"/>
        <v>255.11627906976744</v>
      </c>
      <c r="L720" s="21">
        <f t="shared" si="56"/>
        <v>0.41896080218778486</v>
      </c>
      <c r="M720" s="20">
        <f t="shared" si="57"/>
        <v>252.09090909090909</v>
      </c>
      <c r="N720" s="21">
        <f t="shared" si="58"/>
        <v>0.43598990263252801</v>
      </c>
      <c r="O720" s="26">
        <f>VLOOKUP(J720,клиенты!$A$1:$H$435,8,FALSE)</f>
        <v>44869</v>
      </c>
      <c r="P720">
        <f t="shared" si="59"/>
        <v>156</v>
      </c>
      <c r="Q720" t="str">
        <f>VLOOKUP(J720,клиенты!$A$1:$D$435,4,FALSE)</f>
        <v>Украина</v>
      </c>
    </row>
    <row r="721" spans="1:17" x14ac:dyDescent="0.3">
      <c r="A721">
        <v>720</v>
      </c>
      <c r="B721" s="20">
        <v>426</v>
      </c>
      <c r="C721" s="20" t="str">
        <f>VLOOKUP(B721,товар!$A$2:$C$433,2,FALSE)</f>
        <v>Печенье</v>
      </c>
      <c r="D721" s="20" t="str">
        <f>VLOOKUP(B721,товар!$A$2:$C$433,3,FALSE)</f>
        <v>Посиделкино</v>
      </c>
      <c r="E721">
        <v>394</v>
      </c>
      <c r="F721">
        <v>5</v>
      </c>
      <c r="G721">
        <v>1970</v>
      </c>
      <c r="H721" s="26">
        <v>45349</v>
      </c>
      <c r="I721" t="s">
        <v>23</v>
      </c>
      <c r="J721" s="20">
        <v>386</v>
      </c>
      <c r="K721" s="20">
        <f t="shared" si="55"/>
        <v>283.468085106383</v>
      </c>
      <c r="L721" s="21">
        <f t="shared" si="56"/>
        <v>0.38992719357502059</v>
      </c>
      <c r="M721" s="20">
        <f t="shared" si="57"/>
        <v>321.63636363636363</v>
      </c>
      <c r="N721" s="21">
        <f t="shared" si="58"/>
        <v>0.22498586772187679</v>
      </c>
      <c r="O721" s="26">
        <f>VLOOKUP(J721,клиенты!$A$1:$H$435,8,FALSE)</f>
        <v>44734</v>
      </c>
      <c r="P721">
        <f t="shared" si="59"/>
        <v>615</v>
      </c>
      <c r="Q721" t="str">
        <f>VLOOKUP(J721,клиенты!$A$1:$D$435,4,FALSE)</f>
        <v>Узбекистан</v>
      </c>
    </row>
    <row r="722" spans="1:17" x14ac:dyDescent="0.3">
      <c r="A722">
        <v>721</v>
      </c>
      <c r="B722" s="20">
        <v>378</v>
      </c>
      <c r="C722" s="20" t="str">
        <f>VLOOKUP(B722,товар!$A$2:$C$433,2,FALSE)</f>
        <v>Сок</v>
      </c>
      <c r="D722" s="20" t="str">
        <f>VLOOKUP(B722,товар!$A$2:$C$433,3,FALSE)</f>
        <v>Фруктовый сад</v>
      </c>
      <c r="E722">
        <v>203</v>
      </c>
      <c r="F722">
        <v>4</v>
      </c>
      <c r="G722">
        <v>812</v>
      </c>
      <c r="H722" s="26">
        <v>45244</v>
      </c>
      <c r="I722" t="s">
        <v>16</v>
      </c>
      <c r="J722" s="20">
        <v>238</v>
      </c>
      <c r="K722" s="20">
        <f t="shared" si="55"/>
        <v>268.60344827586209</v>
      </c>
      <c r="L722" s="21">
        <f t="shared" si="56"/>
        <v>-0.24423903973297389</v>
      </c>
      <c r="M722" s="20">
        <f t="shared" si="57"/>
        <v>281.96875</v>
      </c>
      <c r="N722" s="21">
        <f t="shared" si="58"/>
        <v>-0.28006206361520558</v>
      </c>
      <c r="O722" s="26">
        <f>VLOOKUP(J722,клиенты!$A$1:$H$435,8,FALSE)</f>
        <v>44909</v>
      </c>
      <c r="P722">
        <f t="shared" si="59"/>
        <v>335</v>
      </c>
      <c r="Q722" t="str">
        <f>VLOOKUP(J722,клиенты!$A$1:$D$435,4,FALSE)</f>
        <v>Украина</v>
      </c>
    </row>
    <row r="723" spans="1:17" x14ac:dyDescent="0.3">
      <c r="A723">
        <v>722</v>
      </c>
      <c r="B723" s="20">
        <v>134</v>
      </c>
      <c r="C723" s="20" t="str">
        <f>VLOOKUP(B723,товар!$A$2:$C$433,2,FALSE)</f>
        <v>Рыба</v>
      </c>
      <c r="D723" s="20" t="str">
        <f>VLOOKUP(B723,товар!$A$2:$C$433,3,FALSE)</f>
        <v>Меридиан</v>
      </c>
      <c r="E723">
        <v>450</v>
      </c>
      <c r="F723">
        <v>5</v>
      </c>
      <c r="G723">
        <v>2250</v>
      </c>
      <c r="H723" s="26">
        <v>45061</v>
      </c>
      <c r="I723" t="s">
        <v>8</v>
      </c>
      <c r="J723" s="20">
        <v>480</v>
      </c>
      <c r="K723" s="20">
        <f t="shared" si="55"/>
        <v>258.5128205128205</v>
      </c>
      <c r="L723" s="21">
        <f t="shared" si="56"/>
        <v>0.74072604641936124</v>
      </c>
      <c r="M723" s="20">
        <f t="shared" si="57"/>
        <v>260.64705882352939</v>
      </c>
      <c r="N723" s="21">
        <f t="shared" si="58"/>
        <v>0.72647257955314837</v>
      </c>
      <c r="O723" s="26">
        <f>VLOOKUP(J723,клиенты!$A$1:$H$435,8,FALSE)</f>
        <v>44568</v>
      </c>
      <c r="P723">
        <f t="shared" si="59"/>
        <v>493</v>
      </c>
      <c r="Q723" t="str">
        <f>VLOOKUP(J723,клиенты!$A$1:$D$435,4,FALSE)</f>
        <v>Узбекистан</v>
      </c>
    </row>
    <row r="724" spans="1:17" x14ac:dyDescent="0.3">
      <c r="A724">
        <v>723</v>
      </c>
      <c r="B724" s="20">
        <v>485</v>
      </c>
      <c r="C724" s="20" t="str">
        <f>VLOOKUP(B724,товар!$A$2:$C$433,2,FALSE)</f>
        <v>Макароны</v>
      </c>
      <c r="D724" s="20" t="str">
        <f>VLOOKUP(B724,товар!$A$2:$C$433,3,FALSE)</f>
        <v>Борилла</v>
      </c>
      <c r="E724">
        <v>323</v>
      </c>
      <c r="F724">
        <v>1</v>
      </c>
      <c r="G724">
        <v>323</v>
      </c>
      <c r="H724" s="26">
        <v>45144</v>
      </c>
      <c r="I724" t="s">
        <v>25</v>
      </c>
      <c r="J724" s="20">
        <v>157</v>
      </c>
      <c r="K724" s="20">
        <f t="shared" si="55"/>
        <v>265.47674418604652</v>
      </c>
      <c r="L724" s="21">
        <f t="shared" si="56"/>
        <v>0.2166790766939688</v>
      </c>
      <c r="M724" s="20">
        <f t="shared" si="57"/>
        <v>236.27586206896552</v>
      </c>
      <c r="N724" s="21">
        <f t="shared" si="58"/>
        <v>0.36704611792177455</v>
      </c>
      <c r="O724" s="26">
        <f>VLOOKUP(J724,клиенты!$A$1:$H$435,8,FALSE)</f>
        <v>44783</v>
      </c>
      <c r="P724">
        <f t="shared" si="59"/>
        <v>361</v>
      </c>
      <c r="Q724" t="str">
        <f>VLOOKUP(J724,клиенты!$A$1:$D$435,4,FALSE)</f>
        <v>Россия</v>
      </c>
    </row>
    <row r="725" spans="1:17" x14ac:dyDescent="0.3">
      <c r="A725">
        <v>724</v>
      </c>
      <c r="B725" s="20">
        <v>400</v>
      </c>
      <c r="C725" s="20" t="str">
        <f>VLOOKUP(B725,товар!$A$2:$C$433,2,FALSE)</f>
        <v>Молоко</v>
      </c>
      <c r="D725" s="20" t="str">
        <f>VLOOKUP(B725,товар!$A$2:$C$433,3,FALSE)</f>
        <v>Беллакт</v>
      </c>
      <c r="E725">
        <v>358</v>
      </c>
      <c r="F725">
        <v>4</v>
      </c>
      <c r="G725">
        <v>1432</v>
      </c>
      <c r="H725" s="26">
        <v>45103</v>
      </c>
      <c r="I725" t="s">
        <v>10</v>
      </c>
      <c r="J725" s="20">
        <v>9</v>
      </c>
      <c r="K725" s="20">
        <f t="shared" si="55"/>
        <v>294.95238095238096</v>
      </c>
      <c r="L725" s="21">
        <f t="shared" si="56"/>
        <v>0.21375524701323867</v>
      </c>
      <c r="M725" s="20">
        <f t="shared" si="57"/>
        <v>322.54545454545456</v>
      </c>
      <c r="N725" s="21">
        <f t="shared" si="58"/>
        <v>0.10992108229988728</v>
      </c>
      <c r="O725" s="26">
        <f>VLOOKUP(J725,клиенты!$A$1:$H$435,8,FALSE)</f>
        <v>44900</v>
      </c>
      <c r="P725">
        <f t="shared" si="59"/>
        <v>203</v>
      </c>
      <c r="Q725" t="str">
        <f>VLOOKUP(J725,клиенты!$A$1:$D$435,4,FALSE)</f>
        <v>Таджикистан</v>
      </c>
    </row>
    <row r="726" spans="1:17" x14ac:dyDescent="0.3">
      <c r="A726">
        <v>725</v>
      </c>
      <c r="B726" s="20">
        <v>28</v>
      </c>
      <c r="C726" s="20" t="str">
        <f>VLOOKUP(B726,товар!$A$2:$C$433,2,FALSE)</f>
        <v>Крупа</v>
      </c>
      <c r="D726" s="20" t="str">
        <f>VLOOKUP(B726,товар!$A$2:$C$433,3,FALSE)</f>
        <v>Националь</v>
      </c>
      <c r="E726">
        <v>459</v>
      </c>
      <c r="F726">
        <v>1</v>
      </c>
      <c r="G726">
        <v>459</v>
      </c>
      <c r="H726" s="26">
        <v>45377</v>
      </c>
      <c r="I726" t="s">
        <v>8</v>
      </c>
      <c r="J726" s="20">
        <v>63</v>
      </c>
      <c r="K726" s="20">
        <f t="shared" si="55"/>
        <v>255.11627906976744</v>
      </c>
      <c r="L726" s="21">
        <f t="shared" si="56"/>
        <v>0.79917958067456696</v>
      </c>
      <c r="M726" s="20">
        <f t="shared" si="57"/>
        <v>274.28571428571428</v>
      </c>
      <c r="N726" s="21">
        <f t="shared" si="58"/>
        <v>0.67343750000000013</v>
      </c>
      <c r="O726" s="26">
        <f>VLOOKUP(J726,клиенты!$A$1:$H$435,8,FALSE)</f>
        <v>44684</v>
      </c>
      <c r="P726">
        <f t="shared" si="59"/>
        <v>693</v>
      </c>
      <c r="Q726" t="str">
        <f>VLOOKUP(J726,клиенты!$A$1:$D$435,4,FALSE)</f>
        <v>Украина</v>
      </c>
    </row>
    <row r="727" spans="1:17" x14ac:dyDescent="0.3">
      <c r="A727">
        <v>726</v>
      </c>
      <c r="B727" s="20">
        <v>195</v>
      </c>
      <c r="C727" s="20" t="str">
        <f>VLOOKUP(B727,товар!$A$2:$C$433,2,FALSE)</f>
        <v>Хлеб</v>
      </c>
      <c r="D727" s="20" t="str">
        <f>VLOOKUP(B727,товар!$A$2:$C$433,3,FALSE)</f>
        <v>Каравай</v>
      </c>
      <c r="E727">
        <v>497</v>
      </c>
      <c r="F727">
        <v>5</v>
      </c>
      <c r="G727">
        <v>2485</v>
      </c>
      <c r="H727" s="26">
        <v>45136</v>
      </c>
      <c r="I727" t="s">
        <v>24</v>
      </c>
      <c r="J727" s="20">
        <v>105</v>
      </c>
      <c r="K727" s="20">
        <f t="shared" si="55"/>
        <v>300.31818181818181</v>
      </c>
      <c r="L727" s="21">
        <f t="shared" si="56"/>
        <v>0.65491145754502811</v>
      </c>
      <c r="M727" s="20">
        <f t="shared" si="57"/>
        <v>331.16666666666669</v>
      </c>
      <c r="N727" s="21">
        <f t="shared" si="58"/>
        <v>0.50075490689481628</v>
      </c>
      <c r="O727" s="26">
        <f>VLOOKUP(J727,клиенты!$A$1:$H$435,8,FALSE)</f>
        <v>44918</v>
      </c>
      <c r="P727">
        <f t="shared" si="59"/>
        <v>218</v>
      </c>
      <c r="Q727" t="str">
        <f>VLOOKUP(J727,клиенты!$A$1:$D$435,4,FALSE)</f>
        <v>Узбекистан</v>
      </c>
    </row>
    <row r="728" spans="1:17" x14ac:dyDescent="0.3">
      <c r="A728">
        <v>727</v>
      </c>
      <c r="B728" s="20">
        <v>398</v>
      </c>
      <c r="C728" s="20" t="str">
        <f>VLOOKUP(B728,товар!$A$2:$C$433,2,FALSE)</f>
        <v>Сок</v>
      </c>
      <c r="D728" s="20" t="str">
        <f>VLOOKUP(B728,товар!$A$2:$C$433,3,FALSE)</f>
        <v>Фруктовый сад</v>
      </c>
      <c r="E728">
        <v>361</v>
      </c>
      <c r="F728">
        <v>1</v>
      </c>
      <c r="G728">
        <v>361</v>
      </c>
      <c r="H728" s="26">
        <v>45336</v>
      </c>
      <c r="I728" t="s">
        <v>15</v>
      </c>
      <c r="J728" s="20">
        <v>40</v>
      </c>
      <c r="K728" s="20">
        <f t="shared" si="55"/>
        <v>268.60344827586209</v>
      </c>
      <c r="L728" s="21">
        <f t="shared" si="56"/>
        <v>0.34398870274086901</v>
      </c>
      <c r="M728" s="20">
        <f t="shared" si="57"/>
        <v>281.96875</v>
      </c>
      <c r="N728" s="21">
        <f t="shared" si="58"/>
        <v>0.28028371938379704</v>
      </c>
      <c r="O728" s="26">
        <f>VLOOKUP(J728,клиенты!$A$1:$H$435,8,FALSE)</f>
        <v>44855</v>
      </c>
      <c r="P728">
        <f t="shared" si="59"/>
        <v>481</v>
      </c>
      <c r="Q728" t="str">
        <f>VLOOKUP(J728,клиенты!$A$1:$D$435,4,FALSE)</f>
        <v>не определено</v>
      </c>
    </row>
    <row r="729" spans="1:17" x14ac:dyDescent="0.3">
      <c r="A729">
        <v>728</v>
      </c>
      <c r="B729" s="20">
        <v>77</v>
      </c>
      <c r="C729" s="20" t="str">
        <f>VLOOKUP(B729,товар!$A$2:$C$433,2,FALSE)</f>
        <v>Макароны</v>
      </c>
      <c r="D729" s="20" t="str">
        <f>VLOOKUP(B729,товар!$A$2:$C$433,3,FALSE)</f>
        <v>Паста Зара</v>
      </c>
      <c r="E729">
        <v>160</v>
      </c>
      <c r="F729">
        <v>2</v>
      </c>
      <c r="G729">
        <v>320</v>
      </c>
      <c r="H729" s="26">
        <v>45222</v>
      </c>
      <c r="I729" t="s">
        <v>19</v>
      </c>
      <c r="J729" s="20">
        <v>260</v>
      </c>
      <c r="K729" s="20">
        <f t="shared" si="55"/>
        <v>265.47674418604652</v>
      </c>
      <c r="L729" s="21">
        <f t="shared" si="56"/>
        <v>-0.39731067408348297</v>
      </c>
      <c r="M729" s="20">
        <f t="shared" si="57"/>
        <v>276.67567567567568</v>
      </c>
      <c r="N729" s="21">
        <f t="shared" si="58"/>
        <v>-0.42170557780599782</v>
      </c>
      <c r="O729" s="26">
        <f>VLOOKUP(J729,клиенты!$A$1:$H$435,8,FALSE)</f>
        <v>44729</v>
      </c>
      <c r="P729">
        <f t="shared" si="59"/>
        <v>493</v>
      </c>
      <c r="Q729" t="str">
        <f>VLOOKUP(J729,клиенты!$A$1:$D$435,4,FALSE)</f>
        <v>Украина</v>
      </c>
    </row>
    <row r="730" spans="1:17" x14ac:dyDescent="0.3">
      <c r="A730">
        <v>729</v>
      </c>
      <c r="B730" s="20">
        <v>128</v>
      </c>
      <c r="C730" s="20" t="str">
        <f>VLOOKUP(B730,товар!$A$2:$C$433,2,FALSE)</f>
        <v>Мясо</v>
      </c>
      <c r="D730" s="20" t="str">
        <f>VLOOKUP(B730,товар!$A$2:$C$433,3,FALSE)</f>
        <v>Мираторг</v>
      </c>
      <c r="E730">
        <v>419</v>
      </c>
      <c r="F730">
        <v>5</v>
      </c>
      <c r="G730">
        <v>2095</v>
      </c>
      <c r="H730" s="26">
        <v>44943</v>
      </c>
      <c r="I730" t="s">
        <v>12</v>
      </c>
      <c r="J730" s="20">
        <v>220</v>
      </c>
      <c r="K730" s="20">
        <f t="shared" si="55"/>
        <v>271.74545454545455</v>
      </c>
      <c r="L730" s="21">
        <f t="shared" si="56"/>
        <v>0.54188411615147869</v>
      </c>
      <c r="M730" s="20">
        <f t="shared" si="57"/>
        <v>316.58333333333331</v>
      </c>
      <c r="N730" s="21">
        <f t="shared" si="58"/>
        <v>0.32350618583837853</v>
      </c>
      <c r="O730" s="26">
        <f>VLOOKUP(J730,клиенты!$A$1:$H$435,8,FALSE)</f>
        <v>44570</v>
      </c>
      <c r="P730">
        <f t="shared" si="59"/>
        <v>373</v>
      </c>
      <c r="Q730" t="str">
        <f>VLOOKUP(J730,клиенты!$A$1:$D$435,4,FALSE)</f>
        <v>Украина</v>
      </c>
    </row>
    <row r="731" spans="1:17" x14ac:dyDescent="0.3">
      <c r="A731">
        <v>730</v>
      </c>
      <c r="B731" s="20">
        <v>328</v>
      </c>
      <c r="C731" s="20" t="str">
        <f>VLOOKUP(B731,товар!$A$2:$C$433,2,FALSE)</f>
        <v>Чипсы</v>
      </c>
      <c r="D731" s="20" t="str">
        <f>VLOOKUP(B731,товар!$A$2:$C$433,3,FALSE)</f>
        <v>Русская картошка</v>
      </c>
      <c r="E731">
        <v>429</v>
      </c>
      <c r="F731">
        <v>4</v>
      </c>
      <c r="G731">
        <v>1716</v>
      </c>
      <c r="H731" s="26">
        <v>45245</v>
      </c>
      <c r="I731" t="s">
        <v>15</v>
      </c>
      <c r="J731" s="20">
        <v>88</v>
      </c>
      <c r="K731" s="20">
        <f t="shared" si="55"/>
        <v>273.72549019607845</v>
      </c>
      <c r="L731" s="21">
        <f t="shared" si="56"/>
        <v>0.56726361031518602</v>
      </c>
      <c r="M731" s="20">
        <f t="shared" si="57"/>
        <v>241.83333333333334</v>
      </c>
      <c r="N731" s="21">
        <f t="shared" si="58"/>
        <v>0.77394900068917982</v>
      </c>
      <c r="O731" s="26">
        <f>VLOOKUP(J731,клиенты!$A$1:$H$435,8,FALSE)</f>
        <v>44630</v>
      </c>
      <c r="P731">
        <f t="shared" si="59"/>
        <v>615</v>
      </c>
      <c r="Q731" t="str">
        <f>VLOOKUP(J731,клиенты!$A$1:$D$435,4,FALSE)</f>
        <v>Украина</v>
      </c>
    </row>
    <row r="732" spans="1:17" x14ac:dyDescent="0.3">
      <c r="A732">
        <v>731</v>
      </c>
      <c r="B732" s="20">
        <v>455</v>
      </c>
      <c r="C732" s="20" t="str">
        <f>VLOOKUP(B732,товар!$A$2:$C$433,2,FALSE)</f>
        <v>Соль</v>
      </c>
      <c r="D732" s="20" t="str">
        <f>VLOOKUP(B732,товар!$A$2:$C$433,3,FALSE)</f>
        <v>Славянская</v>
      </c>
      <c r="E732">
        <v>72</v>
      </c>
      <c r="F732">
        <v>2</v>
      </c>
      <c r="G732">
        <v>144</v>
      </c>
      <c r="H732" s="26">
        <v>45102</v>
      </c>
      <c r="I732" t="s">
        <v>13</v>
      </c>
      <c r="J732" s="20">
        <v>66</v>
      </c>
      <c r="K732" s="20">
        <f t="shared" si="55"/>
        <v>264.8679245283019</v>
      </c>
      <c r="L732" s="21">
        <f t="shared" si="56"/>
        <v>-0.72816640547086475</v>
      </c>
      <c r="M732" s="20">
        <f t="shared" si="57"/>
        <v>236.91666666666666</v>
      </c>
      <c r="N732" s="21">
        <f t="shared" si="58"/>
        <v>-0.69609567358424196</v>
      </c>
      <c r="O732" s="26">
        <f>VLOOKUP(J732,клиенты!$A$1:$H$435,8,FALSE)</f>
        <v>44777</v>
      </c>
      <c r="P732">
        <f t="shared" si="59"/>
        <v>325</v>
      </c>
      <c r="Q732" t="str">
        <f>VLOOKUP(J732,клиенты!$A$1:$D$435,4,FALSE)</f>
        <v>Казахстан</v>
      </c>
    </row>
    <row r="733" spans="1:17" x14ac:dyDescent="0.3">
      <c r="A733">
        <v>732</v>
      </c>
      <c r="B733" s="20">
        <v>371</v>
      </c>
      <c r="C733" s="20" t="str">
        <f>VLOOKUP(B733,товар!$A$2:$C$433,2,FALSE)</f>
        <v>Сахар</v>
      </c>
      <c r="D733" s="20" t="str">
        <f>VLOOKUP(B733,товар!$A$2:$C$433,3,FALSE)</f>
        <v>Русский сахар</v>
      </c>
      <c r="E733">
        <v>97</v>
      </c>
      <c r="F733">
        <v>3</v>
      </c>
      <c r="G733">
        <v>291</v>
      </c>
      <c r="H733" s="26">
        <v>45134</v>
      </c>
      <c r="I733" t="s">
        <v>9</v>
      </c>
      <c r="J733" s="20">
        <v>15</v>
      </c>
      <c r="K733" s="20">
        <f t="shared" si="55"/>
        <v>252.76271186440678</v>
      </c>
      <c r="L733" s="21">
        <f t="shared" si="56"/>
        <v>-0.6162408636759874</v>
      </c>
      <c r="M733" s="20">
        <f t="shared" si="57"/>
        <v>293.41176470588238</v>
      </c>
      <c r="N733" s="21">
        <f t="shared" si="58"/>
        <v>-0.66940657578187657</v>
      </c>
      <c r="O733" s="26">
        <f>VLOOKUP(J733,клиенты!$A$1:$H$435,8,FALSE)</f>
        <v>44711</v>
      </c>
      <c r="P733">
        <f t="shared" si="59"/>
        <v>423</v>
      </c>
      <c r="Q733" t="str">
        <f>VLOOKUP(J733,клиенты!$A$1:$D$435,4,FALSE)</f>
        <v>Украина</v>
      </c>
    </row>
    <row r="734" spans="1:17" x14ac:dyDescent="0.3">
      <c r="A734">
        <v>733</v>
      </c>
      <c r="B734" s="20">
        <v>486</v>
      </c>
      <c r="C734" s="20" t="str">
        <f>VLOOKUP(B734,товар!$A$2:$C$433,2,FALSE)</f>
        <v>Соль</v>
      </c>
      <c r="D734" s="20" t="str">
        <f>VLOOKUP(B734,товар!$A$2:$C$433,3,FALSE)</f>
        <v>Илецкая</v>
      </c>
      <c r="E734">
        <v>57</v>
      </c>
      <c r="F734">
        <v>2</v>
      </c>
      <c r="G734">
        <v>114</v>
      </c>
      <c r="H734" s="26">
        <v>45198</v>
      </c>
      <c r="I734" t="s">
        <v>8</v>
      </c>
      <c r="J734" s="20">
        <v>485</v>
      </c>
      <c r="K734" s="20">
        <f t="shared" si="55"/>
        <v>264.8679245283019</v>
      </c>
      <c r="L734" s="21">
        <f t="shared" si="56"/>
        <v>-0.78479840433110137</v>
      </c>
      <c r="M734" s="20">
        <f t="shared" si="57"/>
        <v>238.16666666666666</v>
      </c>
      <c r="N734" s="21">
        <f t="shared" si="58"/>
        <v>-0.76067179846046185</v>
      </c>
      <c r="O734" s="26">
        <f>VLOOKUP(J734,клиенты!$A$1:$H$435,8,FALSE)</f>
        <v>44723</v>
      </c>
      <c r="P734">
        <f t="shared" si="59"/>
        <v>475</v>
      </c>
      <c r="Q734" t="str">
        <f>VLOOKUP(J734,клиенты!$A$1:$D$435,4,FALSE)</f>
        <v>Россия</v>
      </c>
    </row>
    <row r="735" spans="1:17" x14ac:dyDescent="0.3">
      <c r="A735">
        <v>734</v>
      </c>
      <c r="B735" s="20">
        <v>359</v>
      </c>
      <c r="C735" s="20" t="str">
        <f>VLOOKUP(B735,товар!$A$2:$C$433,2,FALSE)</f>
        <v>Мясо</v>
      </c>
      <c r="D735" s="20" t="str">
        <f>VLOOKUP(B735,товар!$A$2:$C$433,3,FALSE)</f>
        <v>Мираторг</v>
      </c>
      <c r="E735">
        <v>126</v>
      </c>
      <c r="F735">
        <v>4</v>
      </c>
      <c r="G735">
        <v>504</v>
      </c>
      <c r="H735" s="26">
        <v>45065</v>
      </c>
      <c r="I735" t="s">
        <v>15</v>
      </c>
      <c r="J735" s="20">
        <v>394</v>
      </c>
      <c r="K735" s="20">
        <f t="shared" si="55"/>
        <v>271.74545454545455</v>
      </c>
      <c r="L735" s="21">
        <f t="shared" si="56"/>
        <v>-0.53633079084704938</v>
      </c>
      <c r="M735" s="20">
        <f t="shared" si="57"/>
        <v>316.58333333333331</v>
      </c>
      <c r="N735" s="21">
        <f t="shared" si="58"/>
        <v>-0.60200052645433</v>
      </c>
      <c r="O735" s="26">
        <f>VLOOKUP(J735,клиенты!$A$1:$H$435,8,FALSE)</f>
        <v>44708</v>
      </c>
      <c r="P735">
        <f t="shared" si="59"/>
        <v>357</v>
      </c>
      <c r="Q735" t="str">
        <f>VLOOKUP(J735,клиенты!$A$1:$D$435,4,FALSE)</f>
        <v>Россия</v>
      </c>
    </row>
    <row r="736" spans="1:17" x14ac:dyDescent="0.3">
      <c r="A736">
        <v>735</v>
      </c>
      <c r="B736" s="20">
        <v>267</v>
      </c>
      <c r="C736" s="20" t="str">
        <f>VLOOKUP(B736,товар!$A$2:$C$433,2,FALSE)</f>
        <v>Овощи</v>
      </c>
      <c r="D736" s="20" t="str">
        <f>VLOOKUP(B736,товар!$A$2:$C$433,3,FALSE)</f>
        <v>Семко</v>
      </c>
      <c r="E736">
        <v>54</v>
      </c>
      <c r="F736">
        <v>2</v>
      </c>
      <c r="G736">
        <v>108</v>
      </c>
      <c r="H736" s="26">
        <v>45251</v>
      </c>
      <c r="I736" t="s">
        <v>23</v>
      </c>
      <c r="J736" s="20">
        <v>290</v>
      </c>
      <c r="K736" s="20">
        <f t="shared" si="55"/>
        <v>250.48780487804879</v>
      </c>
      <c r="L736" s="21">
        <f t="shared" si="56"/>
        <v>-0.78442064264849076</v>
      </c>
      <c r="M736" s="20">
        <f t="shared" si="57"/>
        <v>208</v>
      </c>
      <c r="N736" s="21">
        <f t="shared" si="58"/>
        <v>-0.74038461538461542</v>
      </c>
      <c r="O736" s="26">
        <f>VLOOKUP(J736,клиенты!$A$1:$H$435,8,FALSE)</f>
        <v>44777</v>
      </c>
      <c r="P736">
        <f t="shared" si="59"/>
        <v>474</v>
      </c>
      <c r="Q736" t="str">
        <f>VLOOKUP(J736,клиенты!$A$1:$D$435,4,FALSE)</f>
        <v>Россия</v>
      </c>
    </row>
    <row r="737" spans="1:17" x14ac:dyDescent="0.3">
      <c r="A737">
        <v>736</v>
      </c>
      <c r="B737" s="20">
        <v>52</v>
      </c>
      <c r="C737" s="20" t="str">
        <f>VLOOKUP(B737,товар!$A$2:$C$433,2,FALSE)</f>
        <v>Соль</v>
      </c>
      <c r="D737" s="20" t="str">
        <f>VLOOKUP(B737,товар!$A$2:$C$433,3,FALSE)</f>
        <v>Илецкая</v>
      </c>
      <c r="E737">
        <v>150</v>
      </c>
      <c r="F737">
        <v>4</v>
      </c>
      <c r="G737">
        <v>600</v>
      </c>
      <c r="H737" s="26">
        <v>45303</v>
      </c>
      <c r="I737" t="s">
        <v>11</v>
      </c>
      <c r="J737" s="20">
        <v>279</v>
      </c>
      <c r="K737" s="20">
        <f t="shared" si="55"/>
        <v>264.8679245283019</v>
      </c>
      <c r="L737" s="21">
        <f t="shared" si="56"/>
        <v>-0.43368001139763501</v>
      </c>
      <c r="M737" s="20">
        <f t="shared" si="57"/>
        <v>238.16666666666666</v>
      </c>
      <c r="N737" s="21">
        <f t="shared" si="58"/>
        <v>-0.37018894331700491</v>
      </c>
      <c r="O737" s="26">
        <f>VLOOKUP(J737,клиенты!$A$1:$H$435,8,FALSE)</f>
        <v>44786</v>
      </c>
      <c r="P737">
        <f t="shared" si="59"/>
        <v>517</v>
      </c>
      <c r="Q737" t="str">
        <f>VLOOKUP(J737,клиенты!$A$1:$D$435,4,FALSE)</f>
        <v>Узбекистан</v>
      </c>
    </row>
    <row r="738" spans="1:17" x14ac:dyDescent="0.3">
      <c r="A738">
        <v>737</v>
      </c>
      <c r="B738" s="20">
        <v>187</v>
      </c>
      <c r="C738" s="20" t="str">
        <f>VLOOKUP(B738,товар!$A$2:$C$433,2,FALSE)</f>
        <v>Макароны</v>
      </c>
      <c r="D738" s="20" t="str">
        <f>VLOOKUP(B738,товар!$A$2:$C$433,3,FALSE)</f>
        <v>Паста Зара</v>
      </c>
      <c r="E738">
        <v>233</v>
      </c>
      <c r="F738">
        <v>4</v>
      </c>
      <c r="G738">
        <v>932</v>
      </c>
      <c r="H738" s="26">
        <v>45086</v>
      </c>
      <c r="I738" t="s">
        <v>17</v>
      </c>
      <c r="J738" s="20">
        <v>245</v>
      </c>
      <c r="K738" s="20">
        <f t="shared" si="55"/>
        <v>265.47674418604652</v>
      </c>
      <c r="L738" s="21">
        <f t="shared" si="56"/>
        <v>-0.12233366913407206</v>
      </c>
      <c r="M738" s="20">
        <f t="shared" si="57"/>
        <v>276.67567567567568</v>
      </c>
      <c r="N738" s="21">
        <f t="shared" si="58"/>
        <v>-0.15785874767998442</v>
      </c>
      <c r="O738" s="26">
        <f>VLOOKUP(J738,клиенты!$A$1:$H$435,8,FALSE)</f>
        <v>44695</v>
      </c>
      <c r="P738">
        <f t="shared" si="59"/>
        <v>391</v>
      </c>
      <c r="Q738" t="str">
        <f>VLOOKUP(J738,клиенты!$A$1:$D$435,4,FALSE)</f>
        <v>Узбекистан</v>
      </c>
    </row>
    <row r="739" spans="1:17" x14ac:dyDescent="0.3">
      <c r="A739">
        <v>738</v>
      </c>
      <c r="B739" s="20">
        <v>118</v>
      </c>
      <c r="C739" s="20" t="str">
        <f>VLOOKUP(B739,товар!$A$2:$C$433,2,FALSE)</f>
        <v>Сахар</v>
      </c>
      <c r="D739" s="20" t="str">
        <f>VLOOKUP(B739,товар!$A$2:$C$433,3,FALSE)</f>
        <v>Продимекс</v>
      </c>
      <c r="E739">
        <v>156</v>
      </c>
      <c r="F739">
        <v>5</v>
      </c>
      <c r="G739">
        <v>780</v>
      </c>
      <c r="H739" s="26">
        <v>45303</v>
      </c>
      <c r="I739" t="s">
        <v>21</v>
      </c>
      <c r="J739" s="20">
        <v>261</v>
      </c>
      <c r="K739" s="20">
        <f t="shared" si="55"/>
        <v>252.76271186440678</v>
      </c>
      <c r="L739" s="21">
        <f t="shared" si="56"/>
        <v>-0.38282035807684567</v>
      </c>
      <c r="M739" s="20">
        <f t="shared" si="57"/>
        <v>240.5</v>
      </c>
      <c r="N739" s="21">
        <f t="shared" si="58"/>
        <v>-0.35135135135135132</v>
      </c>
      <c r="O739" s="26">
        <f>VLOOKUP(J739,клиенты!$A$1:$H$435,8,FALSE)</f>
        <v>44848</v>
      </c>
      <c r="P739">
        <f t="shared" si="59"/>
        <v>455</v>
      </c>
      <c r="Q739" t="str">
        <f>VLOOKUP(J739,клиенты!$A$1:$D$435,4,FALSE)</f>
        <v>Россия</v>
      </c>
    </row>
    <row r="740" spans="1:17" x14ac:dyDescent="0.3">
      <c r="A740">
        <v>739</v>
      </c>
      <c r="B740" s="20">
        <v>218</v>
      </c>
      <c r="C740" s="20" t="str">
        <f>VLOOKUP(B740,товар!$A$2:$C$433,2,FALSE)</f>
        <v>Колбаса</v>
      </c>
      <c r="D740" s="20" t="str">
        <f>VLOOKUP(B740,товар!$A$2:$C$433,3,FALSE)</f>
        <v>Дымов</v>
      </c>
      <c r="E740">
        <v>383</v>
      </c>
      <c r="F740">
        <v>2</v>
      </c>
      <c r="G740">
        <v>766</v>
      </c>
      <c r="H740" s="26">
        <v>45338</v>
      </c>
      <c r="I740" t="s">
        <v>9</v>
      </c>
      <c r="J740" s="20">
        <v>9</v>
      </c>
      <c r="K740" s="20">
        <f t="shared" si="55"/>
        <v>286.92307692307691</v>
      </c>
      <c r="L740" s="21">
        <f t="shared" si="56"/>
        <v>0.33485254691689015</v>
      </c>
      <c r="M740" s="20">
        <f t="shared" si="57"/>
        <v>312.66666666666669</v>
      </c>
      <c r="N740" s="21">
        <f t="shared" si="58"/>
        <v>0.22494669509594867</v>
      </c>
      <c r="O740" s="26">
        <f>VLOOKUP(J740,клиенты!$A$1:$H$435,8,FALSE)</f>
        <v>44900</v>
      </c>
      <c r="P740">
        <f t="shared" si="59"/>
        <v>438</v>
      </c>
      <c r="Q740" t="str">
        <f>VLOOKUP(J740,клиенты!$A$1:$D$435,4,FALSE)</f>
        <v>Таджикистан</v>
      </c>
    </row>
    <row r="741" spans="1:17" x14ac:dyDescent="0.3">
      <c r="A741">
        <v>740</v>
      </c>
      <c r="B741" s="20">
        <v>46</v>
      </c>
      <c r="C741" s="20" t="str">
        <f>VLOOKUP(B741,товар!$A$2:$C$433,2,FALSE)</f>
        <v>Йогурт</v>
      </c>
      <c r="D741" s="20" t="str">
        <f>VLOOKUP(B741,товар!$A$2:$C$433,3,FALSE)</f>
        <v>Активиа</v>
      </c>
      <c r="E741">
        <v>370</v>
      </c>
      <c r="F741">
        <v>5</v>
      </c>
      <c r="G741">
        <v>1850</v>
      </c>
      <c r="H741" s="26">
        <v>45034</v>
      </c>
      <c r="I741" t="s">
        <v>25</v>
      </c>
      <c r="J741" s="20">
        <v>103</v>
      </c>
      <c r="K741" s="20">
        <f t="shared" si="55"/>
        <v>263.25423728813558</v>
      </c>
      <c r="L741" s="21">
        <f t="shared" si="56"/>
        <v>0.40548544939479791</v>
      </c>
      <c r="M741" s="20">
        <f t="shared" si="57"/>
        <v>293.66666666666669</v>
      </c>
      <c r="N741" s="21">
        <f t="shared" si="58"/>
        <v>0.25993189557321217</v>
      </c>
      <c r="O741" s="26">
        <f>VLOOKUP(J741,клиенты!$A$1:$H$435,8,FALSE)</f>
        <v>44787</v>
      </c>
      <c r="P741">
        <f t="shared" si="59"/>
        <v>247</v>
      </c>
      <c r="Q741" t="str">
        <f>VLOOKUP(J741,клиенты!$A$1:$D$435,4,FALSE)</f>
        <v>Узбекистан</v>
      </c>
    </row>
    <row r="742" spans="1:17" x14ac:dyDescent="0.3">
      <c r="A742">
        <v>741</v>
      </c>
      <c r="B742" s="20">
        <v>263</v>
      </c>
      <c r="C742" s="20" t="str">
        <f>VLOOKUP(B742,товар!$A$2:$C$433,2,FALSE)</f>
        <v>Йогурт</v>
      </c>
      <c r="D742" s="20" t="str">
        <f>VLOOKUP(B742,товар!$A$2:$C$433,3,FALSE)</f>
        <v>Активиа</v>
      </c>
      <c r="E742">
        <v>173</v>
      </c>
      <c r="F742">
        <v>3</v>
      </c>
      <c r="G742">
        <v>519</v>
      </c>
      <c r="H742" s="26">
        <v>45390</v>
      </c>
      <c r="I742" t="s">
        <v>22</v>
      </c>
      <c r="J742" s="20">
        <v>142</v>
      </c>
      <c r="K742" s="20">
        <f t="shared" si="55"/>
        <v>263.25423728813558</v>
      </c>
      <c r="L742" s="21">
        <f t="shared" si="56"/>
        <v>-0.34284058717486476</v>
      </c>
      <c r="M742" s="20">
        <f t="shared" si="57"/>
        <v>293.66666666666669</v>
      </c>
      <c r="N742" s="21">
        <f t="shared" si="58"/>
        <v>-0.41089670828603864</v>
      </c>
      <c r="O742" s="26">
        <f>VLOOKUP(J742,клиенты!$A$1:$H$435,8,FALSE)</f>
        <v>44683</v>
      </c>
      <c r="P742">
        <f t="shared" si="59"/>
        <v>707</v>
      </c>
      <c r="Q742" t="str">
        <f>VLOOKUP(J742,клиенты!$A$1:$D$435,4,FALSE)</f>
        <v>Казахстан</v>
      </c>
    </row>
    <row r="743" spans="1:17" x14ac:dyDescent="0.3">
      <c r="A743">
        <v>742</v>
      </c>
      <c r="B743" s="20">
        <v>201</v>
      </c>
      <c r="C743" s="20" t="str">
        <f>VLOOKUP(B743,товар!$A$2:$C$433,2,FALSE)</f>
        <v>Печенье</v>
      </c>
      <c r="D743" s="20" t="str">
        <f>VLOOKUP(B743,товар!$A$2:$C$433,3,FALSE)</f>
        <v>Белогорье</v>
      </c>
      <c r="E743">
        <v>113</v>
      </c>
      <c r="F743">
        <v>5</v>
      </c>
      <c r="G743">
        <v>565</v>
      </c>
      <c r="H743" s="26">
        <v>44959</v>
      </c>
      <c r="I743" t="s">
        <v>21</v>
      </c>
      <c r="J743" s="20">
        <v>470</v>
      </c>
      <c r="K743" s="20">
        <f t="shared" si="55"/>
        <v>283.468085106383</v>
      </c>
      <c r="L743" s="21">
        <f t="shared" si="56"/>
        <v>-0.60136605869548898</v>
      </c>
      <c r="M743" s="20">
        <f t="shared" si="57"/>
        <v>249.5</v>
      </c>
      <c r="N743" s="21">
        <f t="shared" si="58"/>
        <v>-0.5470941883767535</v>
      </c>
      <c r="O743" s="26">
        <f>VLOOKUP(J743,клиенты!$A$1:$H$435,8,FALSE)</f>
        <v>44690</v>
      </c>
      <c r="P743">
        <f t="shared" si="59"/>
        <v>269</v>
      </c>
      <c r="Q743" t="str">
        <f>VLOOKUP(J743,клиенты!$A$1:$D$435,4,FALSE)</f>
        <v>Таджикистан</v>
      </c>
    </row>
    <row r="744" spans="1:17" x14ac:dyDescent="0.3">
      <c r="A744">
        <v>743</v>
      </c>
      <c r="B744" s="20">
        <v>434</v>
      </c>
      <c r="C744" s="20" t="str">
        <f>VLOOKUP(B744,товар!$A$2:$C$433,2,FALSE)</f>
        <v>Сыр</v>
      </c>
      <c r="D744" s="20" t="str">
        <f>VLOOKUP(B744,товар!$A$2:$C$433,3,FALSE)</f>
        <v>Сырная долина</v>
      </c>
      <c r="E744">
        <v>366</v>
      </c>
      <c r="F744">
        <v>4</v>
      </c>
      <c r="G744">
        <v>1464</v>
      </c>
      <c r="H744" s="26">
        <v>45107</v>
      </c>
      <c r="I744" t="s">
        <v>13</v>
      </c>
      <c r="J744" s="20">
        <v>490</v>
      </c>
      <c r="K744" s="20">
        <f t="shared" si="55"/>
        <v>262.63492063492066</v>
      </c>
      <c r="L744" s="21">
        <f t="shared" si="56"/>
        <v>0.39356944276562289</v>
      </c>
      <c r="M744" s="20">
        <f t="shared" si="57"/>
        <v>271</v>
      </c>
      <c r="N744" s="21">
        <f t="shared" si="58"/>
        <v>0.35055350553505527</v>
      </c>
      <c r="O744" s="26">
        <f>VLOOKUP(J744,клиенты!$A$1:$H$435,8,FALSE)</f>
        <v>44603</v>
      </c>
      <c r="P744">
        <f t="shared" si="59"/>
        <v>504</v>
      </c>
      <c r="Q744" t="str">
        <f>VLOOKUP(J744,клиенты!$A$1:$D$435,4,FALSE)</f>
        <v>Россия</v>
      </c>
    </row>
    <row r="745" spans="1:17" x14ac:dyDescent="0.3">
      <c r="A745">
        <v>744</v>
      </c>
      <c r="B745" s="20">
        <v>99</v>
      </c>
      <c r="C745" s="20" t="str">
        <f>VLOOKUP(B745,товар!$A$2:$C$433,2,FALSE)</f>
        <v>Овощи</v>
      </c>
      <c r="D745" s="20" t="str">
        <f>VLOOKUP(B745,товар!$A$2:$C$433,3,FALSE)</f>
        <v>Семко</v>
      </c>
      <c r="E745">
        <v>92</v>
      </c>
      <c r="F745">
        <v>4</v>
      </c>
      <c r="G745">
        <v>368</v>
      </c>
      <c r="H745" s="26">
        <v>45073</v>
      </c>
      <c r="I745" t="s">
        <v>14</v>
      </c>
      <c r="J745" s="20">
        <v>255</v>
      </c>
      <c r="K745" s="20">
        <f t="shared" si="55"/>
        <v>250.48780487804879</v>
      </c>
      <c r="L745" s="21">
        <f t="shared" si="56"/>
        <v>-0.63271665043816938</v>
      </c>
      <c r="M745" s="20">
        <f t="shared" si="57"/>
        <v>208</v>
      </c>
      <c r="N745" s="21">
        <f t="shared" si="58"/>
        <v>-0.55769230769230771</v>
      </c>
      <c r="O745" s="26">
        <f>VLOOKUP(J745,клиенты!$A$1:$H$435,8,FALSE)</f>
        <v>44793</v>
      </c>
      <c r="P745">
        <f t="shared" si="59"/>
        <v>280</v>
      </c>
      <c r="Q745" t="str">
        <f>VLOOKUP(J745,клиенты!$A$1:$D$435,4,FALSE)</f>
        <v>Украина</v>
      </c>
    </row>
    <row r="746" spans="1:17" x14ac:dyDescent="0.3">
      <c r="A746">
        <v>745</v>
      </c>
      <c r="B746" s="20">
        <v>357</v>
      </c>
      <c r="C746" s="20" t="str">
        <f>VLOOKUP(B746,товар!$A$2:$C$433,2,FALSE)</f>
        <v>Мясо</v>
      </c>
      <c r="D746" s="20" t="str">
        <f>VLOOKUP(B746,товар!$A$2:$C$433,3,FALSE)</f>
        <v>Снежана</v>
      </c>
      <c r="E746">
        <v>290</v>
      </c>
      <c r="F746">
        <v>4</v>
      </c>
      <c r="G746">
        <v>1160</v>
      </c>
      <c r="H746" s="26">
        <v>45077</v>
      </c>
      <c r="I746" t="s">
        <v>13</v>
      </c>
      <c r="J746" s="20">
        <v>422</v>
      </c>
      <c r="K746" s="20">
        <f t="shared" si="55"/>
        <v>271.74545454545455</v>
      </c>
      <c r="L746" s="21">
        <f t="shared" si="56"/>
        <v>6.7175163923457681E-2</v>
      </c>
      <c r="M746" s="20">
        <f t="shared" si="57"/>
        <v>272.35294117647061</v>
      </c>
      <c r="N746" s="21">
        <f t="shared" si="58"/>
        <v>6.4794816414686762E-2</v>
      </c>
      <c r="O746" s="26">
        <f>VLOOKUP(J746,клиенты!$A$1:$H$435,8,FALSE)</f>
        <v>44784</v>
      </c>
      <c r="P746">
        <f t="shared" si="59"/>
        <v>293</v>
      </c>
      <c r="Q746" t="str">
        <f>VLOOKUP(J746,клиенты!$A$1:$D$435,4,FALSE)</f>
        <v>Украина</v>
      </c>
    </row>
    <row r="747" spans="1:17" x14ac:dyDescent="0.3">
      <c r="A747">
        <v>746</v>
      </c>
      <c r="B747" s="20">
        <v>337</v>
      </c>
      <c r="C747" s="20" t="str">
        <f>VLOOKUP(B747,товар!$A$2:$C$433,2,FALSE)</f>
        <v>Макароны</v>
      </c>
      <c r="D747" s="20" t="str">
        <f>VLOOKUP(B747,товар!$A$2:$C$433,3,FALSE)</f>
        <v>Паста Зара</v>
      </c>
      <c r="E747">
        <v>453</v>
      </c>
      <c r="F747">
        <v>4</v>
      </c>
      <c r="G747">
        <v>1812</v>
      </c>
      <c r="H747" s="26">
        <v>45415</v>
      </c>
      <c r="I747" t="s">
        <v>26</v>
      </c>
      <c r="J747" s="20">
        <v>115</v>
      </c>
      <c r="K747" s="20">
        <f t="shared" si="55"/>
        <v>265.47674418604652</v>
      </c>
      <c r="L747" s="21">
        <f t="shared" si="56"/>
        <v>0.70636415400113872</v>
      </c>
      <c r="M747" s="20">
        <f t="shared" si="57"/>
        <v>276.67567567567568</v>
      </c>
      <c r="N747" s="21">
        <f t="shared" si="58"/>
        <v>0.63729608283676864</v>
      </c>
      <c r="O747" s="26">
        <f>VLOOKUP(J747,клиенты!$A$1:$H$435,8,FALSE)</f>
        <v>44832</v>
      </c>
      <c r="P747">
        <f t="shared" si="59"/>
        <v>583</v>
      </c>
      <c r="Q747" t="str">
        <f>VLOOKUP(J747,клиенты!$A$1:$D$435,4,FALSE)</f>
        <v>Беларусь</v>
      </c>
    </row>
    <row r="748" spans="1:17" x14ac:dyDescent="0.3">
      <c r="A748">
        <v>747</v>
      </c>
      <c r="B748" s="20">
        <v>230</v>
      </c>
      <c r="C748" s="20" t="str">
        <f>VLOOKUP(B748,товар!$A$2:$C$433,2,FALSE)</f>
        <v>Сок</v>
      </c>
      <c r="D748" s="20" t="str">
        <f>VLOOKUP(B748,товар!$A$2:$C$433,3,FALSE)</f>
        <v>Фруктовый сад</v>
      </c>
      <c r="E748">
        <v>104</v>
      </c>
      <c r="F748">
        <v>4</v>
      </c>
      <c r="G748">
        <v>416</v>
      </c>
      <c r="H748" s="26">
        <v>44965</v>
      </c>
      <c r="I748" t="s">
        <v>12</v>
      </c>
      <c r="J748" s="20">
        <v>163</v>
      </c>
      <c r="K748" s="20">
        <f t="shared" si="55"/>
        <v>268.60344827586209</v>
      </c>
      <c r="L748" s="21">
        <f t="shared" si="56"/>
        <v>-0.61281211887797682</v>
      </c>
      <c r="M748" s="20">
        <f t="shared" si="57"/>
        <v>281.96875</v>
      </c>
      <c r="N748" s="21">
        <f t="shared" si="58"/>
        <v>-0.63116480106394768</v>
      </c>
      <c r="O748" s="26">
        <f>VLOOKUP(J748,клиенты!$A$1:$H$435,8,FALSE)</f>
        <v>44571</v>
      </c>
      <c r="P748">
        <f t="shared" si="59"/>
        <v>394</v>
      </c>
      <c r="Q748" t="str">
        <f>VLOOKUP(J748,клиенты!$A$1:$D$435,4,FALSE)</f>
        <v>Узбекистан</v>
      </c>
    </row>
    <row r="749" spans="1:17" x14ac:dyDescent="0.3">
      <c r="A749">
        <v>748</v>
      </c>
      <c r="B749" s="20">
        <v>293</v>
      </c>
      <c r="C749" s="20" t="str">
        <f>VLOOKUP(B749,товар!$A$2:$C$433,2,FALSE)</f>
        <v>Конфеты</v>
      </c>
      <c r="D749" s="20" t="str">
        <f>VLOOKUP(B749,товар!$A$2:$C$433,3,FALSE)</f>
        <v>Бабаевский</v>
      </c>
      <c r="E749">
        <v>57</v>
      </c>
      <c r="F749">
        <v>5</v>
      </c>
      <c r="G749">
        <v>285</v>
      </c>
      <c r="H749" s="26">
        <v>45004</v>
      </c>
      <c r="I749" t="s">
        <v>26</v>
      </c>
      <c r="J749" s="20">
        <v>248</v>
      </c>
      <c r="K749" s="20">
        <f t="shared" si="55"/>
        <v>267.85483870967744</v>
      </c>
      <c r="L749" s="21">
        <f t="shared" si="56"/>
        <v>-0.78719816944661891</v>
      </c>
      <c r="M749" s="20">
        <f t="shared" si="57"/>
        <v>250.25925925925927</v>
      </c>
      <c r="N749" s="21">
        <f t="shared" si="58"/>
        <v>-0.7722361994968181</v>
      </c>
      <c r="O749" s="26">
        <f>VLOOKUP(J749,клиенты!$A$1:$H$435,8,FALSE)</f>
        <v>44694</v>
      </c>
      <c r="P749">
        <f t="shared" si="59"/>
        <v>310</v>
      </c>
      <c r="Q749" t="str">
        <f>VLOOKUP(J749,клиенты!$A$1:$D$435,4,FALSE)</f>
        <v>Россия</v>
      </c>
    </row>
    <row r="750" spans="1:17" x14ac:dyDescent="0.3">
      <c r="A750">
        <v>749</v>
      </c>
      <c r="B750" s="20">
        <v>254</v>
      </c>
      <c r="C750" s="20" t="str">
        <f>VLOOKUP(B750,товар!$A$2:$C$433,2,FALSE)</f>
        <v>Соль</v>
      </c>
      <c r="D750" s="20" t="str">
        <f>VLOOKUP(B750,товар!$A$2:$C$433,3,FALSE)</f>
        <v>Илецкая</v>
      </c>
      <c r="E750">
        <v>326</v>
      </c>
      <c r="F750">
        <v>1</v>
      </c>
      <c r="G750">
        <v>326</v>
      </c>
      <c r="H750" s="26">
        <v>45372</v>
      </c>
      <c r="I750" t="s">
        <v>10</v>
      </c>
      <c r="J750" s="20">
        <v>201</v>
      </c>
      <c r="K750" s="20">
        <f t="shared" si="55"/>
        <v>264.8679245283019</v>
      </c>
      <c r="L750" s="21">
        <f t="shared" si="56"/>
        <v>0.23080210856247318</v>
      </c>
      <c r="M750" s="20">
        <f t="shared" si="57"/>
        <v>238.16666666666666</v>
      </c>
      <c r="N750" s="21">
        <f t="shared" si="58"/>
        <v>0.36878936319104283</v>
      </c>
      <c r="O750" s="26">
        <f>VLOOKUP(J750,клиенты!$A$1:$H$435,8,FALSE)</f>
        <v>44843</v>
      </c>
      <c r="P750">
        <f t="shared" si="59"/>
        <v>529</v>
      </c>
      <c r="Q750" t="str">
        <f>VLOOKUP(J750,клиенты!$A$1:$D$435,4,FALSE)</f>
        <v>Таджикистан</v>
      </c>
    </row>
    <row r="751" spans="1:17" x14ac:dyDescent="0.3">
      <c r="A751">
        <v>750</v>
      </c>
      <c r="B751" s="20">
        <v>248</v>
      </c>
      <c r="C751" s="20" t="str">
        <f>VLOOKUP(B751,товар!$A$2:$C$433,2,FALSE)</f>
        <v>Конфеты</v>
      </c>
      <c r="D751" s="20" t="str">
        <f>VLOOKUP(B751,товар!$A$2:$C$433,3,FALSE)</f>
        <v>Красный Октябрь</v>
      </c>
      <c r="E751">
        <v>176</v>
      </c>
      <c r="F751">
        <v>5</v>
      </c>
      <c r="G751">
        <v>880</v>
      </c>
      <c r="H751" s="26">
        <v>44946</v>
      </c>
      <c r="I751" t="s">
        <v>16</v>
      </c>
      <c r="J751" s="20">
        <v>434</v>
      </c>
      <c r="K751" s="20">
        <f t="shared" si="55"/>
        <v>267.85483870967744</v>
      </c>
      <c r="L751" s="21">
        <f t="shared" si="56"/>
        <v>-0.34292768109833205</v>
      </c>
      <c r="M751" s="20">
        <f t="shared" si="57"/>
        <v>273.625</v>
      </c>
      <c r="N751" s="21">
        <f t="shared" si="58"/>
        <v>-0.35678391959798994</v>
      </c>
      <c r="O751" s="26">
        <f>VLOOKUP(J751,клиенты!$A$1:$H$435,8,FALSE)</f>
        <v>44730</v>
      </c>
      <c r="P751">
        <f t="shared" si="59"/>
        <v>216</v>
      </c>
      <c r="Q751" t="str">
        <f>VLOOKUP(J751,клиенты!$A$1:$D$435,4,FALSE)</f>
        <v>Украина</v>
      </c>
    </row>
    <row r="752" spans="1:17" x14ac:dyDescent="0.3">
      <c r="A752">
        <v>751</v>
      </c>
      <c r="B752" s="20">
        <v>156</v>
      </c>
      <c r="C752" s="20" t="str">
        <f>VLOOKUP(B752,товар!$A$2:$C$433,2,FALSE)</f>
        <v>Фрукты</v>
      </c>
      <c r="D752" s="20" t="str">
        <f>VLOOKUP(B752,товар!$A$2:$C$433,3,FALSE)</f>
        <v>Фрукты-Ягоды</v>
      </c>
      <c r="E752">
        <v>490</v>
      </c>
      <c r="F752">
        <v>1</v>
      </c>
      <c r="G752">
        <v>490</v>
      </c>
      <c r="H752" s="26">
        <v>45237</v>
      </c>
      <c r="I752" t="s">
        <v>17</v>
      </c>
      <c r="J752" s="20">
        <v>140</v>
      </c>
      <c r="K752" s="20">
        <f t="shared" si="55"/>
        <v>274.16279069767444</v>
      </c>
      <c r="L752" s="21">
        <f t="shared" si="56"/>
        <v>0.78725930952582912</v>
      </c>
      <c r="M752" s="20">
        <f t="shared" si="57"/>
        <v>280.66666666666669</v>
      </c>
      <c r="N752" s="21">
        <f t="shared" si="58"/>
        <v>0.74584323040380029</v>
      </c>
      <c r="O752" s="26">
        <f>VLOOKUP(J752,клиенты!$A$1:$H$435,8,FALSE)</f>
        <v>44627</v>
      </c>
      <c r="P752">
        <f t="shared" si="59"/>
        <v>610</v>
      </c>
      <c r="Q752" t="str">
        <f>VLOOKUP(J752,клиенты!$A$1:$D$435,4,FALSE)</f>
        <v>Казахстан</v>
      </c>
    </row>
    <row r="753" spans="1:17" x14ac:dyDescent="0.3">
      <c r="A753">
        <v>752</v>
      </c>
      <c r="B753" s="20">
        <v>370</v>
      </c>
      <c r="C753" s="20" t="str">
        <f>VLOOKUP(B753,товар!$A$2:$C$433,2,FALSE)</f>
        <v>Сок</v>
      </c>
      <c r="D753" s="20" t="str">
        <f>VLOOKUP(B753,товар!$A$2:$C$433,3,FALSE)</f>
        <v>Фруктовый сад</v>
      </c>
      <c r="E753">
        <v>95</v>
      </c>
      <c r="F753">
        <v>5</v>
      </c>
      <c r="G753">
        <v>475</v>
      </c>
      <c r="H753" s="26">
        <v>45202</v>
      </c>
      <c r="I753" t="s">
        <v>13</v>
      </c>
      <c r="J753" s="20">
        <v>250</v>
      </c>
      <c r="K753" s="20">
        <f t="shared" si="55"/>
        <v>268.60344827586209</v>
      </c>
      <c r="L753" s="21">
        <f t="shared" si="56"/>
        <v>-0.64631876243661335</v>
      </c>
      <c r="M753" s="20">
        <f t="shared" si="57"/>
        <v>281.96875</v>
      </c>
      <c r="N753" s="21">
        <f t="shared" si="58"/>
        <v>-0.66308323174110606</v>
      </c>
      <c r="O753" s="26">
        <f>VLOOKUP(J753,клиенты!$A$1:$H$435,8,FALSE)</f>
        <v>44856</v>
      </c>
      <c r="P753">
        <f t="shared" si="59"/>
        <v>346</v>
      </c>
      <c r="Q753" t="str">
        <f>VLOOKUP(J753,клиенты!$A$1:$D$435,4,FALSE)</f>
        <v>Россия</v>
      </c>
    </row>
    <row r="754" spans="1:17" x14ac:dyDescent="0.3">
      <c r="A754">
        <v>753</v>
      </c>
      <c r="B754" s="20">
        <v>61</v>
      </c>
      <c r="C754" s="20" t="str">
        <f>VLOOKUP(B754,товар!$A$2:$C$433,2,FALSE)</f>
        <v>Йогурт</v>
      </c>
      <c r="D754" s="20" t="str">
        <f>VLOOKUP(B754,товар!$A$2:$C$433,3,FALSE)</f>
        <v>Эрманн</v>
      </c>
      <c r="E754">
        <v>183</v>
      </c>
      <c r="F754">
        <v>5</v>
      </c>
      <c r="G754">
        <v>915</v>
      </c>
      <c r="H754" s="26">
        <v>45062</v>
      </c>
      <c r="I754" t="s">
        <v>17</v>
      </c>
      <c r="J754" s="20">
        <v>191</v>
      </c>
      <c r="K754" s="20">
        <f t="shared" si="55"/>
        <v>263.25423728813558</v>
      </c>
      <c r="L754" s="21">
        <f t="shared" si="56"/>
        <v>-0.30485449394797837</v>
      </c>
      <c r="M754" s="20">
        <f t="shared" si="57"/>
        <v>248.5</v>
      </c>
      <c r="N754" s="21">
        <f t="shared" si="58"/>
        <v>-0.26358148893360156</v>
      </c>
      <c r="O754" s="26">
        <f>VLOOKUP(J754,клиенты!$A$1:$H$435,8,FALSE)</f>
        <v>44866</v>
      </c>
      <c r="P754">
        <f t="shared" si="59"/>
        <v>196</v>
      </c>
      <c r="Q754" t="str">
        <f>VLOOKUP(J754,клиенты!$A$1:$D$435,4,FALSE)</f>
        <v>Украина</v>
      </c>
    </row>
    <row r="755" spans="1:17" x14ac:dyDescent="0.3">
      <c r="A755">
        <v>754</v>
      </c>
      <c r="B755" s="20">
        <v>246</v>
      </c>
      <c r="C755" s="20" t="str">
        <f>VLOOKUP(B755,товар!$A$2:$C$433,2,FALSE)</f>
        <v>Сыр</v>
      </c>
      <c r="D755" s="20" t="str">
        <f>VLOOKUP(B755,товар!$A$2:$C$433,3,FALSE)</f>
        <v>President</v>
      </c>
      <c r="E755">
        <v>302</v>
      </c>
      <c r="F755">
        <v>5</v>
      </c>
      <c r="G755">
        <v>1510</v>
      </c>
      <c r="H755" s="26">
        <v>45407</v>
      </c>
      <c r="I755" t="s">
        <v>13</v>
      </c>
      <c r="J755" s="20">
        <v>336</v>
      </c>
      <c r="K755" s="20">
        <f t="shared" si="55"/>
        <v>262.63492063492066</v>
      </c>
      <c r="L755" s="21">
        <f t="shared" si="56"/>
        <v>0.14988516862081469</v>
      </c>
      <c r="M755" s="20">
        <f t="shared" si="57"/>
        <v>238.72222222222223</v>
      </c>
      <c r="N755" s="21">
        <f t="shared" si="58"/>
        <v>0.26506865254828949</v>
      </c>
      <c r="O755" s="26">
        <f>VLOOKUP(J755,клиенты!$A$1:$H$435,8,FALSE)</f>
        <v>44856</v>
      </c>
      <c r="P755">
        <f t="shared" si="59"/>
        <v>551</v>
      </c>
      <c r="Q755" t="str">
        <f>VLOOKUP(J755,клиенты!$A$1:$D$435,4,FALSE)</f>
        <v>Узбекистан</v>
      </c>
    </row>
    <row r="756" spans="1:17" x14ac:dyDescent="0.3">
      <c r="A756">
        <v>755</v>
      </c>
      <c r="B756" s="20">
        <v>322</v>
      </c>
      <c r="C756" s="20" t="str">
        <f>VLOOKUP(B756,товар!$A$2:$C$433,2,FALSE)</f>
        <v>Крупа</v>
      </c>
      <c r="D756" s="20" t="str">
        <f>VLOOKUP(B756,товар!$A$2:$C$433,3,FALSE)</f>
        <v>Увелка</v>
      </c>
      <c r="E756">
        <v>417</v>
      </c>
      <c r="F756">
        <v>2</v>
      </c>
      <c r="G756">
        <v>834</v>
      </c>
      <c r="H756" s="26">
        <v>45376</v>
      </c>
      <c r="I756" t="s">
        <v>24</v>
      </c>
      <c r="J756" s="20">
        <v>3</v>
      </c>
      <c r="K756" s="20">
        <f t="shared" si="55"/>
        <v>255.11627906976744</v>
      </c>
      <c r="L756" s="21">
        <f t="shared" si="56"/>
        <v>0.6345487693710119</v>
      </c>
      <c r="M756" s="20">
        <f t="shared" si="57"/>
        <v>251.91666666666666</v>
      </c>
      <c r="N756" s="21">
        <f t="shared" si="58"/>
        <v>0.65530929540191862</v>
      </c>
      <c r="O756" s="26">
        <f>VLOOKUP(J756,клиенты!$A$1:$H$435,8,FALSE)</f>
        <v>44666</v>
      </c>
      <c r="P756">
        <f t="shared" si="59"/>
        <v>710</v>
      </c>
      <c r="Q756" t="str">
        <f>VLOOKUP(J756,клиенты!$A$1:$D$435,4,FALSE)</f>
        <v>Украина</v>
      </c>
    </row>
    <row r="757" spans="1:17" x14ac:dyDescent="0.3">
      <c r="A757">
        <v>756</v>
      </c>
      <c r="B757" s="20">
        <v>51</v>
      </c>
      <c r="C757" s="20" t="str">
        <f>VLOOKUP(B757,товар!$A$2:$C$433,2,FALSE)</f>
        <v>Колбаса</v>
      </c>
      <c r="D757" s="20" t="str">
        <f>VLOOKUP(B757,товар!$A$2:$C$433,3,FALSE)</f>
        <v>Дымов</v>
      </c>
      <c r="E757">
        <v>439</v>
      </c>
      <c r="F757">
        <v>5</v>
      </c>
      <c r="G757">
        <v>2195</v>
      </c>
      <c r="H757" s="26">
        <v>45353</v>
      </c>
      <c r="I757" t="s">
        <v>17</v>
      </c>
      <c r="J757" s="20">
        <v>435</v>
      </c>
      <c r="K757" s="20">
        <f t="shared" si="55"/>
        <v>286.92307692307691</v>
      </c>
      <c r="L757" s="21">
        <f t="shared" si="56"/>
        <v>0.53002680965147464</v>
      </c>
      <c r="M757" s="20">
        <f t="shared" si="57"/>
        <v>312.66666666666669</v>
      </c>
      <c r="N757" s="21">
        <f t="shared" si="58"/>
        <v>0.40405117270788904</v>
      </c>
      <c r="O757" s="26">
        <f>VLOOKUP(J757,клиенты!$A$1:$H$435,8,FALSE)</f>
        <v>44618</v>
      </c>
      <c r="P757">
        <f t="shared" si="59"/>
        <v>735</v>
      </c>
      <c r="Q757" t="str">
        <f>VLOOKUP(J757,клиенты!$A$1:$D$435,4,FALSE)</f>
        <v>Узбекистан</v>
      </c>
    </row>
    <row r="758" spans="1:17" x14ac:dyDescent="0.3">
      <c r="A758">
        <v>757</v>
      </c>
      <c r="B758" s="20">
        <v>189</v>
      </c>
      <c r="C758" s="20" t="str">
        <f>VLOOKUP(B758,товар!$A$2:$C$433,2,FALSE)</f>
        <v>Хлеб</v>
      </c>
      <c r="D758" s="20" t="str">
        <f>VLOOKUP(B758,товар!$A$2:$C$433,3,FALSE)</f>
        <v>Дарница</v>
      </c>
      <c r="E758">
        <v>136</v>
      </c>
      <c r="F758">
        <v>5</v>
      </c>
      <c r="G758">
        <v>680</v>
      </c>
      <c r="H758" s="26">
        <v>45232</v>
      </c>
      <c r="I758" t="s">
        <v>26</v>
      </c>
      <c r="J758" s="20">
        <v>80</v>
      </c>
      <c r="K758" s="20">
        <f t="shared" si="55"/>
        <v>300.31818181818181</v>
      </c>
      <c r="L758" s="21">
        <f t="shared" si="56"/>
        <v>-0.54714696533979112</v>
      </c>
      <c r="M758" s="20">
        <f t="shared" si="57"/>
        <v>264</v>
      </c>
      <c r="N758" s="21">
        <f t="shared" si="58"/>
        <v>-0.48484848484848486</v>
      </c>
      <c r="O758" s="26">
        <f>VLOOKUP(J758,клиенты!$A$1:$H$435,8,FALSE)</f>
        <v>44623</v>
      </c>
      <c r="P758">
        <f t="shared" si="59"/>
        <v>609</v>
      </c>
      <c r="Q758" t="str">
        <f>VLOOKUP(J758,клиенты!$A$1:$D$435,4,FALSE)</f>
        <v>Беларусь</v>
      </c>
    </row>
    <row r="759" spans="1:17" x14ac:dyDescent="0.3">
      <c r="A759">
        <v>758</v>
      </c>
      <c r="B759" s="20">
        <v>67</v>
      </c>
      <c r="C759" s="20" t="str">
        <f>VLOOKUP(B759,товар!$A$2:$C$433,2,FALSE)</f>
        <v>Йогурт</v>
      </c>
      <c r="D759" s="20" t="str">
        <f>VLOOKUP(B759,товар!$A$2:$C$433,3,FALSE)</f>
        <v>Чудо</v>
      </c>
      <c r="E759">
        <v>274</v>
      </c>
      <c r="F759">
        <v>4</v>
      </c>
      <c r="G759">
        <v>1096</v>
      </c>
      <c r="H759" s="26">
        <v>45298</v>
      </c>
      <c r="I759" t="s">
        <v>10</v>
      </c>
      <c r="J759" s="20">
        <v>262</v>
      </c>
      <c r="K759" s="20">
        <f t="shared" si="55"/>
        <v>263.25423728813558</v>
      </c>
      <c r="L759" s="21">
        <f t="shared" si="56"/>
        <v>4.0818954416688147E-2</v>
      </c>
      <c r="M759" s="20">
        <f t="shared" si="57"/>
        <v>287.10000000000002</v>
      </c>
      <c r="N759" s="21">
        <f t="shared" si="58"/>
        <v>-4.5628700801114697E-2</v>
      </c>
      <c r="O759" s="26">
        <f>VLOOKUP(J759,клиенты!$A$1:$H$435,8,FALSE)</f>
        <v>44778</v>
      </c>
      <c r="P759">
        <f t="shared" si="59"/>
        <v>520</v>
      </c>
      <c r="Q759" t="str">
        <f>VLOOKUP(J759,клиенты!$A$1:$D$435,4,FALSE)</f>
        <v>Таджикистан</v>
      </c>
    </row>
    <row r="760" spans="1:17" x14ac:dyDescent="0.3">
      <c r="A760">
        <v>759</v>
      </c>
      <c r="B760" s="20">
        <v>301</v>
      </c>
      <c r="C760" s="20" t="str">
        <f>VLOOKUP(B760,товар!$A$2:$C$433,2,FALSE)</f>
        <v>Фрукты</v>
      </c>
      <c r="D760" s="20" t="str">
        <f>VLOOKUP(B760,товар!$A$2:$C$433,3,FALSE)</f>
        <v>Экзотик</v>
      </c>
      <c r="E760">
        <v>189</v>
      </c>
      <c r="F760">
        <v>3</v>
      </c>
      <c r="G760">
        <v>567</v>
      </c>
      <c r="H760" s="26">
        <v>45144</v>
      </c>
      <c r="I760" t="s">
        <v>23</v>
      </c>
      <c r="J760" s="20">
        <v>43</v>
      </c>
      <c r="K760" s="20">
        <f t="shared" si="55"/>
        <v>274.16279069767444</v>
      </c>
      <c r="L760" s="21">
        <f t="shared" si="56"/>
        <v>-0.31062855204003736</v>
      </c>
      <c r="M760" s="20">
        <f t="shared" si="57"/>
        <v>253.6875</v>
      </c>
      <c r="N760" s="21">
        <f t="shared" si="58"/>
        <v>-0.25498891352549891</v>
      </c>
      <c r="O760" s="26">
        <f>VLOOKUP(J760,клиенты!$A$1:$H$435,8,FALSE)</f>
        <v>44912</v>
      </c>
      <c r="P760">
        <f t="shared" si="59"/>
        <v>232</v>
      </c>
      <c r="Q760" t="str">
        <f>VLOOKUP(J760,клиенты!$A$1:$D$435,4,FALSE)</f>
        <v>не определено</v>
      </c>
    </row>
    <row r="761" spans="1:17" x14ac:dyDescent="0.3">
      <c r="A761">
        <v>760</v>
      </c>
      <c r="B761" s="20">
        <v>463</v>
      </c>
      <c r="C761" s="20" t="str">
        <f>VLOOKUP(B761,товар!$A$2:$C$433,2,FALSE)</f>
        <v>Кофе</v>
      </c>
      <c r="D761" s="20" t="str">
        <f>VLOOKUP(B761,товар!$A$2:$C$433,3,FALSE)</f>
        <v>Черная Карта</v>
      </c>
      <c r="E761">
        <v>77</v>
      </c>
      <c r="F761">
        <v>4</v>
      </c>
      <c r="G761">
        <v>308</v>
      </c>
      <c r="H761" s="26">
        <v>45293</v>
      </c>
      <c r="I761" t="s">
        <v>21</v>
      </c>
      <c r="J761" s="20">
        <v>163</v>
      </c>
      <c r="K761" s="20">
        <f t="shared" si="55"/>
        <v>249.02380952380952</v>
      </c>
      <c r="L761" s="21">
        <f t="shared" si="56"/>
        <v>-0.69079261879720821</v>
      </c>
      <c r="M761" s="20">
        <f t="shared" si="57"/>
        <v>222.2</v>
      </c>
      <c r="N761" s="21">
        <f t="shared" si="58"/>
        <v>-0.65346534653465338</v>
      </c>
      <c r="O761" s="26">
        <f>VLOOKUP(J761,клиенты!$A$1:$H$435,8,FALSE)</f>
        <v>44571</v>
      </c>
      <c r="P761">
        <f t="shared" si="59"/>
        <v>722</v>
      </c>
      <c r="Q761" t="str">
        <f>VLOOKUP(J761,клиенты!$A$1:$D$435,4,FALSE)</f>
        <v>Узбекистан</v>
      </c>
    </row>
    <row r="762" spans="1:17" x14ac:dyDescent="0.3">
      <c r="A762">
        <v>761</v>
      </c>
      <c r="B762" s="20">
        <v>151</v>
      </c>
      <c r="C762" s="20" t="str">
        <f>VLOOKUP(B762,товар!$A$2:$C$433,2,FALSE)</f>
        <v>Молоко</v>
      </c>
      <c r="D762" s="20" t="str">
        <f>VLOOKUP(B762,товар!$A$2:$C$433,3,FALSE)</f>
        <v>Беллакт</v>
      </c>
      <c r="E762">
        <v>239</v>
      </c>
      <c r="F762">
        <v>2</v>
      </c>
      <c r="G762">
        <v>478</v>
      </c>
      <c r="H762" s="26">
        <v>45056</v>
      </c>
      <c r="I762" t="s">
        <v>14</v>
      </c>
      <c r="J762" s="20">
        <v>386</v>
      </c>
      <c r="K762" s="20">
        <f t="shared" si="55"/>
        <v>294.95238095238096</v>
      </c>
      <c r="L762" s="21">
        <f t="shared" si="56"/>
        <v>-0.18969970939618985</v>
      </c>
      <c r="M762" s="20">
        <f t="shared" si="57"/>
        <v>322.54545454545456</v>
      </c>
      <c r="N762" s="21">
        <f t="shared" si="58"/>
        <v>-0.25901916572717032</v>
      </c>
      <c r="O762" s="26">
        <f>VLOOKUP(J762,клиенты!$A$1:$H$435,8,FALSE)</f>
        <v>44734</v>
      </c>
      <c r="P762">
        <f t="shared" si="59"/>
        <v>322</v>
      </c>
      <c r="Q762" t="str">
        <f>VLOOKUP(J762,клиенты!$A$1:$D$435,4,FALSE)</f>
        <v>Узбекистан</v>
      </c>
    </row>
    <row r="763" spans="1:17" x14ac:dyDescent="0.3">
      <c r="A763">
        <v>762</v>
      </c>
      <c r="B763" s="20">
        <v>398</v>
      </c>
      <c r="C763" s="20" t="str">
        <f>VLOOKUP(B763,товар!$A$2:$C$433,2,FALSE)</f>
        <v>Сок</v>
      </c>
      <c r="D763" s="20" t="str">
        <f>VLOOKUP(B763,товар!$A$2:$C$433,3,FALSE)</f>
        <v>Фруктовый сад</v>
      </c>
      <c r="E763">
        <v>464</v>
      </c>
      <c r="F763">
        <v>5</v>
      </c>
      <c r="G763">
        <v>2320</v>
      </c>
      <c r="H763" s="26">
        <v>45040</v>
      </c>
      <c r="I763" t="s">
        <v>11</v>
      </c>
      <c r="J763" s="20">
        <v>342</v>
      </c>
      <c r="K763" s="20">
        <f t="shared" si="55"/>
        <v>268.60344827586209</v>
      </c>
      <c r="L763" s="21">
        <f t="shared" si="56"/>
        <v>0.72745362346748821</v>
      </c>
      <c r="M763" s="20">
        <f t="shared" si="57"/>
        <v>281.96875</v>
      </c>
      <c r="N763" s="21">
        <f t="shared" si="58"/>
        <v>0.64557242602238718</v>
      </c>
      <c r="O763" s="26">
        <f>VLOOKUP(J763,клиенты!$A$1:$H$435,8,FALSE)</f>
        <v>44570</v>
      </c>
      <c r="P763">
        <f t="shared" si="59"/>
        <v>470</v>
      </c>
      <c r="Q763" t="str">
        <f>VLOOKUP(J763,клиенты!$A$1:$D$435,4,FALSE)</f>
        <v>Таджикистан</v>
      </c>
    </row>
    <row r="764" spans="1:17" x14ac:dyDescent="0.3">
      <c r="A764">
        <v>763</v>
      </c>
      <c r="B764" s="20">
        <v>483</v>
      </c>
      <c r="C764" s="20" t="str">
        <f>VLOOKUP(B764,товар!$A$2:$C$433,2,FALSE)</f>
        <v>Колбаса</v>
      </c>
      <c r="D764" s="20" t="str">
        <f>VLOOKUP(B764,товар!$A$2:$C$433,3,FALSE)</f>
        <v>Дымов</v>
      </c>
      <c r="E764">
        <v>140</v>
      </c>
      <c r="F764">
        <v>5</v>
      </c>
      <c r="G764">
        <v>700</v>
      </c>
      <c r="H764" s="26">
        <v>45244</v>
      </c>
      <c r="I764" t="s">
        <v>11</v>
      </c>
      <c r="J764" s="20">
        <v>7</v>
      </c>
      <c r="K764" s="20">
        <f t="shared" si="55"/>
        <v>286.92307692307691</v>
      </c>
      <c r="L764" s="21">
        <f t="shared" si="56"/>
        <v>-0.51206434316353877</v>
      </c>
      <c r="M764" s="20">
        <f t="shared" si="57"/>
        <v>312.66666666666669</v>
      </c>
      <c r="N764" s="21">
        <f t="shared" si="58"/>
        <v>-0.55223880597014929</v>
      </c>
      <c r="O764" s="26">
        <f>VLOOKUP(J764,клиенты!$A$1:$H$435,8,FALSE)</f>
        <v>44893</v>
      </c>
      <c r="P764">
        <f t="shared" si="59"/>
        <v>351</v>
      </c>
      <c r="Q764" t="str">
        <f>VLOOKUP(J764,клиенты!$A$1:$D$435,4,FALSE)</f>
        <v>Казахстан</v>
      </c>
    </row>
    <row r="765" spans="1:17" x14ac:dyDescent="0.3">
      <c r="A765">
        <v>764</v>
      </c>
      <c r="B765" s="20">
        <v>86</v>
      </c>
      <c r="C765" s="20" t="str">
        <f>VLOOKUP(B765,товар!$A$2:$C$433,2,FALSE)</f>
        <v>Сахар</v>
      </c>
      <c r="D765" s="20" t="str">
        <f>VLOOKUP(B765,товар!$A$2:$C$433,3,FALSE)</f>
        <v>Русский сахар</v>
      </c>
      <c r="E765">
        <v>353</v>
      </c>
      <c r="F765">
        <v>2</v>
      </c>
      <c r="G765">
        <v>706</v>
      </c>
      <c r="H765" s="26">
        <v>45333</v>
      </c>
      <c r="I765" t="s">
        <v>27</v>
      </c>
      <c r="J765" s="20">
        <v>264</v>
      </c>
      <c r="K765" s="20">
        <f t="shared" si="55"/>
        <v>252.76271186440678</v>
      </c>
      <c r="L765" s="21">
        <f t="shared" si="56"/>
        <v>0.39656675383893236</v>
      </c>
      <c r="M765" s="20">
        <f t="shared" si="57"/>
        <v>293.41176470588238</v>
      </c>
      <c r="N765" s="21">
        <f t="shared" si="58"/>
        <v>0.20308740978348028</v>
      </c>
      <c r="O765" s="26">
        <f>VLOOKUP(J765,клиенты!$A$1:$H$435,8,FALSE)</f>
        <v>44907</v>
      </c>
      <c r="P765">
        <f t="shared" si="59"/>
        <v>426</v>
      </c>
      <c r="Q765" t="str">
        <f>VLOOKUP(J765,клиенты!$A$1:$D$435,4,FALSE)</f>
        <v>Беларусь</v>
      </c>
    </row>
    <row r="766" spans="1:17" x14ac:dyDescent="0.3">
      <c r="A766">
        <v>765</v>
      </c>
      <c r="B766" s="20">
        <v>158</v>
      </c>
      <c r="C766" s="20" t="str">
        <f>VLOOKUP(B766,товар!$A$2:$C$433,2,FALSE)</f>
        <v>Сахар</v>
      </c>
      <c r="D766" s="20" t="str">
        <f>VLOOKUP(B766,товар!$A$2:$C$433,3,FALSE)</f>
        <v>Сладов</v>
      </c>
      <c r="E766">
        <v>318</v>
      </c>
      <c r="F766">
        <v>5</v>
      </c>
      <c r="G766">
        <v>1590</v>
      </c>
      <c r="H766" s="26">
        <v>44958</v>
      </c>
      <c r="I766" t="s">
        <v>15</v>
      </c>
      <c r="J766" s="20">
        <v>99</v>
      </c>
      <c r="K766" s="20">
        <f t="shared" si="55"/>
        <v>252.76271186440678</v>
      </c>
      <c r="L766" s="21">
        <f t="shared" si="56"/>
        <v>0.25809696238181457</v>
      </c>
      <c r="M766" s="20">
        <f t="shared" si="57"/>
        <v>240.26666666666668</v>
      </c>
      <c r="N766" s="21">
        <f t="shared" si="58"/>
        <v>0.32352941176470584</v>
      </c>
      <c r="O766" s="26">
        <f>VLOOKUP(J766,клиенты!$A$1:$H$435,8,FALSE)</f>
        <v>44886</v>
      </c>
      <c r="P766">
        <f t="shared" si="59"/>
        <v>72</v>
      </c>
      <c r="Q766" t="str">
        <f>VLOOKUP(J766,клиенты!$A$1:$D$435,4,FALSE)</f>
        <v>Россия</v>
      </c>
    </row>
    <row r="767" spans="1:17" x14ac:dyDescent="0.3">
      <c r="A767">
        <v>766</v>
      </c>
      <c r="B767" s="20">
        <v>199</v>
      </c>
      <c r="C767" s="20" t="str">
        <f>VLOOKUP(B767,товар!$A$2:$C$433,2,FALSE)</f>
        <v>Макароны</v>
      </c>
      <c r="D767" s="20" t="str">
        <f>VLOOKUP(B767,товар!$A$2:$C$433,3,FALSE)</f>
        <v>Борилла</v>
      </c>
      <c r="E767">
        <v>80</v>
      </c>
      <c r="F767">
        <v>5</v>
      </c>
      <c r="G767">
        <v>400</v>
      </c>
      <c r="H767" s="26">
        <v>45408</v>
      </c>
      <c r="I767" t="s">
        <v>17</v>
      </c>
      <c r="J767" s="20">
        <v>404</v>
      </c>
      <c r="K767" s="20">
        <f t="shared" si="55"/>
        <v>265.47674418604652</v>
      </c>
      <c r="L767" s="21">
        <f t="shared" si="56"/>
        <v>-0.69865533704174143</v>
      </c>
      <c r="M767" s="20">
        <f t="shared" si="57"/>
        <v>236.27586206896552</v>
      </c>
      <c r="N767" s="21">
        <f t="shared" si="58"/>
        <v>-0.66141272621132519</v>
      </c>
      <c r="O767" s="26">
        <f>VLOOKUP(J767,клиенты!$A$1:$H$435,8,FALSE)</f>
        <v>44913</v>
      </c>
      <c r="P767">
        <f t="shared" si="59"/>
        <v>495</v>
      </c>
      <c r="Q767" t="str">
        <f>VLOOKUP(J767,клиенты!$A$1:$D$435,4,FALSE)</f>
        <v>Украина</v>
      </c>
    </row>
    <row r="768" spans="1:17" x14ac:dyDescent="0.3">
      <c r="A768">
        <v>767</v>
      </c>
      <c r="B768" s="20">
        <v>259</v>
      </c>
      <c r="C768" s="20" t="str">
        <f>VLOOKUP(B768,товар!$A$2:$C$433,2,FALSE)</f>
        <v>Йогурт</v>
      </c>
      <c r="D768" s="20" t="str">
        <f>VLOOKUP(B768,товар!$A$2:$C$433,3,FALSE)</f>
        <v>Ростагроэкспорт</v>
      </c>
      <c r="E768">
        <v>90</v>
      </c>
      <c r="F768">
        <v>4</v>
      </c>
      <c r="G768">
        <v>360</v>
      </c>
      <c r="H768" s="26">
        <v>45058</v>
      </c>
      <c r="I768" t="s">
        <v>12</v>
      </c>
      <c r="J768" s="20">
        <v>79</v>
      </c>
      <c r="K768" s="20">
        <f t="shared" si="55"/>
        <v>263.25423728813558</v>
      </c>
      <c r="L768" s="21">
        <f t="shared" si="56"/>
        <v>-0.65812516095802209</v>
      </c>
      <c r="M768" s="20">
        <f t="shared" si="57"/>
        <v>257.78260869565219</v>
      </c>
      <c r="N768" s="21">
        <f t="shared" si="58"/>
        <v>-0.65086861190757295</v>
      </c>
      <c r="O768" s="26">
        <f>VLOOKUP(J768,клиенты!$A$1:$H$435,8,FALSE)</f>
        <v>44716</v>
      </c>
      <c r="P768">
        <f t="shared" si="59"/>
        <v>342</v>
      </c>
      <c r="Q768" t="str">
        <f>VLOOKUP(J768,клиенты!$A$1:$D$435,4,FALSE)</f>
        <v>Таджикистан</v>
      </c>
    </row>
    <row r="769" spans="1:17" x14ac:dyDescent="0.3">
      <c r="A769">
        <v>768</v>
      </c>
      <c r="B769" s="20">
        <v>468</v>
      </c>
      <c r="C769" s="20" t="str">
        <f>VLOOKUP(B769,товар!$A$2:$C$433,2,FALSE)</f>
        <v>Йогурт</v>
      </c>
      <c r="D769" s="20" t="str">
        <f>VLOOKUP(B769,товар!$A$2:$C$433,3,FALSE)</f>
        <v>Чудо</v>
      </c>
      <c r="E769">
        <v>167</v>
      </c>
      <c r="F769">
        <v>4</v>
      </c>
      <c r="G769">
        <v>668</v>
      </c>
      <c r="H769" s="26">
        <v>45211</v>
      </c>
      <c r="I769" t="s">
        <v>27</v>
      </c>
      <c r="J769" s="20">
        <v>377</v>
      </c>
      <c r="K769" s="20">
        <f t="shared" si="55"/>
        <v>263.25423728813558</v>
      </c>
      <c r="L769" s="21">
        <f t="shared" si="56"/>
        <v>-0.36563224311099662</v>
      </c>
      <c r="M769" s="20">
        <f t="shared" si="57"/>
        <v>287.10000000000002</v>
      </c>
      <c r="N769" s="21">
        <f t="shared" si="58"/>
        <v>-0.41832114245907359</v>
      </c>
      <c r="O769" s="26">
        <f>VLOOKUP(J769,клиенты!$A$1:$H$435,8,FALSE)</f>
        <v>44794</v>
      </c>
      <c r="P769">
        <f t="shared" si="59"/>
        <v>417</v>
      </c>
      <c r="Q769" t="str">
        <f>VLOOKUP(J769,клиенты!$A$1:$D$435,4,FALSE)</f>
        <v>Узбекистан</v>
      </c>
    </row>
    <row r="770" spans="1:17" x14ac:dyDescent="0.3">
      <c r="A770">
        <v>769</v>
      </c>
      <c r="B770" s="20">
        <v>4</v>
      </c>
      <c r="C770" s="20" t="str">
        <f>VLOOKUP(B770,товар!$A$2:$C$433,2,FALSE)</f>
        <v>Рис</v>
      </c>
      <c r="D770" s="20" t="str">
        <f>VLOOKUP(B770,товар!$A$2:$C$433,3,FALSE)</f>
        <v>Белый Злат</v>
      </c>
      <c r="E770">
        <v>478</v>
      </c>
      <c r="F770">
        <v>4</v>
      </c>
      <c r="G770">
        <v>1912</v>
      </c>
      <c r="H770" s="26">
        <v>45156</v>
      </c>
      <c r="I770" t="s">
        <v>21</v>
      </c>
      <c r="J770" s="20">
        <v>146</v>
      </c>
      <c r="K770" s="20">
        <f t="shared" ref="K770:K833" si="60">AVERAGEIF($C$2:$C$1001,C770,$E$2:$E$1001)</f>
        <v>258.375</v>
      </c>
      <c r="L770" s="21">
        <f t="shared" ref="L770:L833" si="61">(E770/K770)-1</f>
        <v>0.85002418964683124</v>
      </c>
      <c r="M770" s="20">
        <f t="shared" ref="M770:M833" si="62">AVERAGEIFS($E$2:$E$1001,$C$2:$C$1001,C770,$D$2:$D$1001,D770)</f>
        <v>269.70588235294116</v>
      </c>
      <c r="N770" s="21">
        <f t="shared" ref="N770:N833" si="63">E770/M770-1</f>
        <v>0.7723009814612869</v>
      </c>
      <c r="O770" s="26">
        <f>VLOOKUP(J770,клиенты!$A$1:$H$435,8,FALSE)</f>
        <v>44617</v>
      </c>
      <c r="P770">
        <f t="shared" ref="P770:P833" si="64">H770-O770</f>
        <v>539</v>
      </c>
      <c r="Q770" t="str">
        <f>VLOOKUP(J770,клиенты!$A$1:$D$435,4,FALSE)</f>
        <v>Беларусь</v>
      </c>
    </row>
    <row r="771" spans="1:17" x14ac:dyDescent="0.3">
      <c r="A771">
        <v>770</v>
      </c>
      <c r="B771" s="20">
        <v>155</v>
      </c>
      <c r="C771" s="20" t="str">
        <f>VLOOKUP(B771,товар!$A$2:$C$433,2,FALSE)</f>
        <v>Йогурт</v>
      </c>
      <c r="D771" s="20" t="str">
        <f>VLOOKUP(B771,товар!$A$2:$C$433,3,FALSE)</f>
        <v>Эрманн</v>
      </c>
      <c r="E771">
        <v>310</v>
      </c>
      <c r="F771">
        <v>4</v>
      </c>
      <c r="G771">
        <v>1240</v>
      </c>
      <c r="H771" s="26">
        <v>44930</v>
      </c>
      <c r="I771" t="s">
        <v>19</v>
      </c>
      <c r="J771" s="20">
        <v>346</v>
      </c>
      <c r="K771" s="20">
        <f t="shared" si="60"/>
        <v>263.25423728813558</v>
      </c>
      <c r="L771" s="21">
        <f t="shared" si="61"/>
        <v>0.17756889003347931</v>
      </c>
      <c r="M771" s="20">
        <f t="shared" si="62"/>
        <v>248.5</v>
      </c>
      <c r="N771" s="21">
        <f t="shared" si="63"/>
        <v>0.2474849094567404</v>
      </c>
      <c r="O771" s="26">
        <f>VLOOKUP(J771,клиенты!$A$1:$H$435,8,FALSE)</f>
        <v>44636</v>
      </c>
      <c r="P771">
        <f t="shared" si="64"/>
        <v>294</v>
      </c>
      <c r="Q771" t="str">
        <f>VLOOKUP(J771,клиенты!$A$1:$D$435,4,FALSE)</f>
        <v>Казахстан</v>
      </c>
    </row>
    <row r="772" spans="1:17" x14ac:dyDescent="0.3">
      <c r="A772">
        <v>771</v>
      </c>
      <c r="B772" s="20">
        <v>413</v>
      </c>
      <c r="C772" s="20" t="str">
        <f>VLOOKUP(B772,товар!$A$2:$C$433,2,FALSE)</f>
        <v>Кофе</v>
      </c>
      <c r="D772" s="20" t="str">
        <f>VLOOKUP(B772,товар!$A$2:$C$433,3,FALSE)</f>
        <v>Jacobs</v>
      </c>
      <c r="E772">
        <v>210</v>
      </c>
      <c r="F772">
        <v>5</v>
      </c>
      <c r="G772">
        <v>1050</v>
      </c>
      <c r="H772" s="26">
        <v>45422</v>
      </c>
      <c r="I772" t="s">
        <v>19</v>
      </c>
      <c r="J772" s="20">
        <v>436</v>
      </c>
      <c r="K772" s="20">
        <f t="shared" si="60"/>
        <v>249.02380952380952</v>
      </c>
      <c r="L772" s="21">
        <f t="shared" si="61"/>
        <v>-0.15670714217420401</v>
      </c>
      <c r="M772" s="20">
        <f t="shared" si="62"/>
        <v>276.21052631578948</v>
      </c>
      <c r="N772" s="21">
        <f t="shared" si="63"/>
        <v>-0.23971036585365857</v>
      </c>
      <c r="O772" s="26">
        <f>VLOOKUP(J772,клиенты!$A$1:$H$435,8,FALSE)</f>
        <v>44683</v>
      </c>
      <c r="P772">
        <f t="shared" si="64"/>
        <v>739</v>
      </c>
      <c r="Q772" t="str">
        <f>VLOOKUP(J772,клиенты!$A$1:$D$435,4,FALSE)</f>
        <v>Казахстан</v>
      </c>
    </row>
    <row r="773" spans="1:17" x14ac:dyDescent="0.3">
      <c r="A773">
        <v>772</v>
      </c>
      <c r="B773" s="20">
        <v>200</v>
      </c>
      <c r="C773" s="20" t="str">
        <f>VLOOKUP(B773,товар!$A$2:$C$433,2,FALSE)</f>
        <v>Чипсы</v>
      </c>
      <c r="D773" s="20" t="str">
        <f>VLOOKUP(B773,товар!$A$2:$C$433,3,FALSE)</f>
        <v>Estrella</v>
      </c>
      <c r="E773">
        <v>67</v>
      </c>
      <c r="F773">
        <v>1</v>
      </c>
      <c r="G773">
        <v>67</v>
      </c>
      <c r="H773" s="26">
        <v>45163</v>
      </c>
      <c r="I773" t="s">
        <v>14</v>
      </c>
      <c r="J773" s="20">
        <v>103</v>
      </c>
      <c r="K773" s="20">
        <f t="shared" si="60"/>
        <v>273.72549019607845</v>
      </c>
      <c r="L773" s="21">
        <f t="shared" si="61"/>
        <v>-0.75522922636103151</v>
      </c>
      <c r="M773" s="20">
        <f t="shared" si="62"/>
        <v>266.27272727272725</v>
      </c>
      <c r="N773" s="21">
        <f t="shared" si="63"/>
        <v>-0.74837828610447255</v>
      </c>
      <c r="O773" s="26">
        <f>VLOOKUP(J773,клиенты!$A$1:$H$435,8,FALSE)</f>
        <v>44787</v>
      </c>
      <c r="P773">
        <f t="shared" si="64"/>
        <v>376</v>
      </c>
      <c r="Q773" t="str">
        <f>VLOOKUP(J773,клиенты!$A$1:$D$435,4,FALSE)</f>
        <v>Узбекистан</v>
      </c>
    </row>
    <row r="774" spans="1:17" x14ac:dyDescent="0.3">
      <c r="A774">
        <v>773</v>
      </c>
      <c r="B774" s="20">
        <v>295</v>
      </c>
      <c r="C774" s="20" t="str">
        <f>VLOOKUP(B774,товар!$A$2:$C$433,2,FALSE)</f>
        <v>Печенье</v>
      </c>
      <c r="D774" s="20" t="str">
        <f>VLOOKUP(B774,товар!$A$2:$C$433,3,FALSE)</f>
        <v>Белогорье</v>
      </c>
      <c r="E774">
        <v>294</v>
      </c>
      <c r="F774">
        <v>5</v>
      </c>
      <c r="G774">
        <v>1470</v>
      </c>
      <c r="H774" s="26">
        <v>45147</v>
      </c>
      <c r="I774" t="s">
        <v>26</v>
      </c>
      <c r="J774" s="20">
        <v>493</v>
      </c>
      <c r="K774" s="20">
        <f t="shared" si="60"/>
        <v>283.468085106383</v>
      </c>
      <c r="L774" s="21">
        <f t="shared" si="61"/>
        <v>3.715379419049758E-2</v>
      </c>
      <c r="M774" s="20">
        <f t="shared" si="62"/>
        <v>249.5</v>
      </c>
      <c r="N774" s="21">
        <f t="shared" si="63"/>
        <v>0.17835671342685377</v>
      </c>
      <c r="O774" s="26">
        <f>VLOOKUP(J774,клиенты!$A$1:$H$435,8,FALSE)</f>
        <v>44855</v>
      </c>
      <c r="P774">
        <f t="shared" si="64"/>
        <v>292</v>
      </c>
      <c r="Q774" t="str">
        <f>VLOOKUP(J774,клиенты!$A$1:$D$435,4,FALSE)</f>
        <v>Украина</v>
      </c>
    </row>
    <row r="775" spans="1:17" x14ac:dyDescent="0.3">
      <c r="A775">
        <v>774</v>
      </c>
      <c r="B775" s="20">
        <v>39</v>
      </c>
      <c r="C775" s="20" t="str">
        <f>VLOOKUP(B775,товар!$A$2:$C$433,2,FALSE)</f>
        <v>Сыр</v>
      </c>
      <c r="D775" s="20" t="str">
        <f>VLOOKUP(B775,товар!$A$2:$C$433,3,FALSE)</f>
        <v>Сырная долина</v>
      </c>
      <c r="E775">
        <v>404</v>
      </c>
      <c r="F775">
        <v>2</v>
      </c>
      <c r="G775">
        <v>808</v>
      </c>
      <c r="H775" s="26">
        <v>45175</v>
      </c>
      <c r="I775" t="s">
        <v>15</v>
      </c>
      <c r="J775" s="20">
        <v>252</v>
      </c>
      <c r="K775" s="20">
        <f t="shared" si="60"/>
        <v>262.63492063492066</v>
      </c>
      <c r="L775" s="21">
        <f t="shared" si="61"/>
        <v>0.53825698053910287</v>
      </c>
      <c r="M775" s="20">
        <f t="shared" si="62"/>
        <v>271</v>
      </c>
      <c r="N775" s="21">
        <f t="shared" si="63"/>
        <v>0.4907749077490775</v>
      </c>
      <c r="O775" s="26">
        <f>VLOOKUP(J775,клиенты!$A$1:$H$435,8,FALSE)</f>
        <v>44643</v>
      </c>
      <c r="P775">
        <f t="shared" si="64"/>
        <v>532</v>
      </c>
      <c r="Q775" t="str">
        <f>VLOOKUP(J775,клиенты!$A$1:$D$435,4,FALSE)</f>
        <v>Россия</v>
      </c>
    </row>
    <row r="776" spans="1:17" x14ac:dyDescent="0.3">
      <c r="A776">
        <v>775</v>
      </c>
      <c r="B776" s="20">
        <v>228</v>
      </c>
      <c r="C776" s="20" t="str">
        <f>VLOOKUP(B776,товар!$A$2:$C$433,2,FALSE)</f>
        <v>Рис</v>
      </c>
      <c r="D776" s="20" t="str">
        <f>VLOOKUP(B776,товар!$A$2:$C$433,3,FALSE)</f>
        <v>Мистраль</v>
      </c>
      <c r="E776">
        <v>98</v>
      </c>
      <c r="F776">
        <v>2</v>
      </c>
      <c r="G776">
        <v>196</v>
      </c>
      <c r="H776" s="26">
        <v>45344</v>
      </c>
      <c r="I776" t="s">
        <v>12</v>
      </c>
      <c r="J776" s="20">
        <v>338</v>
      </c>
      <c r="K776" s="20">
        <f t="shared" si="60"/>
        <v>258.375</v>
      </c>
      <c r="L776" s="21">
        <f t="shared" si="61"/>
        <v>-0.62070633768746974</v>
      </c>
      <c r="M776" s="20">
        <f t="shared" si="62"/>
        <v>181.57142857142858</v>
      </c>
      <c r="N776" s="21">
        <f t="shared" si="63"/>
        <v>-0.46026750590086551</v>
      </c>
      <c r="O776" s="26">
        <f>VLOOKUP(J776,клиенты!$A$1:$H$435,8,FALSE)</f>
        <v>44577</v>
      </c>
      <c r="P776">
        <f t="shared" si="64"/>
        <v>767</v>
      </c>
      <c r="Q776" t="str">
        <f>VLOOKUP(J776,клиенты!$A$1:$D$435,4,FALSE)</f>
        <v>Таджикистан</v>
      </c>
    </row>
    <row r="777" spans="1:17" x14ac:dyDescent="0.3">
      <c r="A777">
        <v>776</v>
      </c>
      <c r="B777" s="20">
        <v>37</v>
      </c>
      <c r="C777" s="20" t="str">
        <f>VLOOKUP(B777,товар!$A$2:$C$433,2,FALSE)</f>
        <v>Соль</v>
      </c>
      <c r="D777" s="20" t="str">
        <f>VLOOKUP(B777,товар!$A$2:$C$433,3,FALSE)</f>
        <v>Илецкая</v>
      </c>
      <c r="E777">
        <v>139</v>
      </c>
      <c r="F777">
        <v>3</v>
      </c>
      <c r="G777">
        <v>417</v>
      </c>
      <c r="H777" s="26">
        <v>45014</v>
      </c>
      <c r="I777" t="s">
        <v>17</v>
      </c>
      <c r="J777" s="20">
        <v>397</v>
      </c>
      <c r="K777" s="20">
        <f t="shared" si="60"/>
        <v>264.8679245283019</v>
      </c>
      <c r="L777" s="21">
        <f t="shared" si="61"/>
        <v>-0.47521014389514182</v>
      </c>
      <c r="M777" s="20">
        <f t="shared" si="62"/>
        <v>238.16666666666666</v>
      </c>
      <c r="N777" s="21">
        <f t="shared" si="63"/>
        <v>-0.41637508747375784</v>
      </c>
      <c r="O777" s="26">
        <f>VLOOKUP(J777,клиенты!$A$1:$H$435,8,FALSE)</f>
        <v>44728</v>
      </c>
      <c r="P777">
        <f t="shared" si="64"/>
        <v>286</v>
      </c>
      <c r="Q777" t="str">
        <f>VLOOKUP(J777,клиенты!$A$1:$D$435,4,FALSE)</f>
        <v>Беларусь</v>
      </c>
    </row>
    <row r="778" spans="1:17" x14ac:dyDescent="0.3">
      <c r="A778">
        <v>777</v>
      </c>
      <c r="B778" s="20">
        <v>62</v>
      </c>
      <c r="C778" s="20" t="str">
        <f>VLOOKUP(B778,товар!$A$2:$C$433,2,FALSE)</f>
        <v>Рыба</v>
      </c>
      <c r="D778" s="20" t="str">
        <f>VLOOKUP(B778,товар!$A$2:$C$433,3,FALSE)</f>
        <v>Балтийский берег</v>
      </c>
      <c r="E778">
        <v>241</v>
      </c>
      <c r="F778">
        <v>2</v>
      </c>
      <c r="G778">
        <v>482</v>
      </c>
      <c r="H778" s="26">
        <v>45231</v>
      </c>
      <c r="I778" t="s">
        <v>8</v>
      </c>
      <c r="J778" s="20">
        <v>247</v>
      </c>
      <c r="K778" s="20">
        <f t="shared" si="60"/>
        <v>258.5128205128205</v>
      </c>
      <c r="L778" s="21">
        <f t="shared" si="61"/>
        <v>-6.7744495139853145E-2</v>
      </c>
      <c r="M778" s="20">
        <f t="shared" si="62"/>
        <v>289.88888888888891</v>
      </c>
      <c r="N778" s="21">
        <f t="shared" si="63"/>
        <v>-0.16864699118436188</v>
      </c>
      <c r="O778" s="26">
        <f>VLOOKUP(J778,клиенты!$A$1:$H$435,8,FALSE)</f>
        <v>44762</v>
      </c>
      <c r="P778">
        <f t="shared" si="64"/>
        <v>469</v>
      </c>
      <c r="Q778" t="str">
        <f>VLOOKUP(J778,клиенты!$A$1:$D$435,4,FALSE)</f>
        <v>Узбекистан</v>
      </c>
    </row>
    <row r="779" spans="1:17" x14ac:dyDescent="0.3">
      <c r="A779">
        <v>778</v>
      </c>
      <c r="B779" s="20">
        <v>468</v>
      </c>
      <c r="C779" s="20" t="str">
        <f>VLOOKUP(B779,товар!$A$2:$C$433,2,FALSE)</f>
        <v>Йогурт</v>
      </c>
      <c r="D779" s="20" t="str">
        <f>VLOOKUP(B779,товар!$A$2:$C$433,3,FALSE)</f>
        <v>Чудо</v>
      </c>
      <c r="E779">
        <v>182</v>
      </c>
      <c r="F779">
        <v>5</v>
      </c>
      <c r="G779">
        <v>910</v>
      </c>
      <c r="H779" s="26">
        <v>45005</v>
      </c>
      <c r="I779" t="s">
        <v>24</v>
      </c>
      <c r="J779" s="20">
        <v>445</v>
      </c>
      <c r="K779" s="20">
        <f t="shared" si="60"/>
        <v>263.25423728813558</v>
      </c>
      <c r="L779" s="21">
        <f t="shared" si="61"/>
        <v>-0.30865310327066697</v>
      </c>
      <c r="M779" s="20">
        <f t="shared" si="62"/>
        <v>287.10000000000002</v>
      </c>
      <c r="N779" s="21">
        <f t="shared" si="63"/>
        <v>-0.3660745384883316</v>
      </c>
      <c r="O779" s="26">
        <f>VLOOKUP(J779,клиенты!$A$1:$H$435,8,FALSE)</f>
        <v>44676</v>
      </c>
      <c r="P779">
        <f t="shared" si="64"/>
        <v>329</v>
      </c>
      <c r="Q779" t="str">
        <f>VLOOKUP(J779,клиенты!$A$1:$D$435,4,FALSE)</f>
        <v>Россия</v>
      </c>
    </row>
    <row r="780" spans="1:17" x14ac:dyDescent="0.3">
      <c r="A780">
        <v>779</v>
      </c>
      <c r="B780" s="20">
        <v>497</v>
      </c>
      <c r="C780" s="20" t="str">
        <f>VLOOKUP(B780,товар!$A$2:$C$433,2,FALSE)</f>
        <v>Конфеты</v>
      </c>
      <c r="D780" s="20" t="str">
        <f>VLOOKUP(B780,товар!$A$2:$C$433,3,FALSE)</f>
        <v>Бабаевский</v>
      </c>
      <c r="E780">
        <v>275</v>
      </c>
      <c r="F780">
        <v>4</v>
      </c>
      <c r="G780">
        <v>1100</v>
      </c>
      <c r="H780" s="26">
        <v>45236</v>
      </c>
      <c r="I780" t="s">
        <v>11</v>
      </c>
      <c r="J780" s="20">
        <v>477</v>
      </c>
      <c r="K780" s="20">
        <f t="shared" si="60"/>
        <v>267.85483870967744</v>
      </c>
      <c r="L780" s="21">
        <f t="shared" si="61"/>
        <v>2.667549828385618E-2</v>
      </c>
      <c r="M780" s="20">
        <f t="shared" si="62"/>
        <v>250.25925925925927</v>
      </c>
      <c r="N780" s="21">
        <f t="shared" si="63"/>
        <v>9.8860441024123169E-2</v>
      </c>
      <c r="O780" s="26">
        <f>VLOOKUP(J780,клиенты!$A$1:$H$435,8,FALSE)</f>
        <v>44738</v>
      </c>
      <c r="P780">
        <f t="shared" si="64"/>
        <v>498</v>
      </c>
      <c r="Q780" t="str">
        <f>VLOOKUP(J780,клиенты!$A$1:$D$435,4,FALSE)</f>
        <v>Узбекистан</v>
      </c>
    </row>
    <row r="781" spans="1:17" x14ac:dyDescent="0.3">
      <c r="A781">
        <v>780</v>
      </c>
      <c r="B781" s="20">
        <v>372</v>
      </c>
      <c r="C781" s="20" t="str">
        <f>VLOOKUP(B781,товар!$A$2:$C$433,2,FALSE)</f>
        <v>Кофе</v>
      </c>
      <c r="D781" s="20" t="str">
        <f>VLOOKUP(B781,товар!$A$2:$C$433,3,FALSE)</f>
        <v>Черная Карта</v>
      </c>
      <c r="E781">
        <v>182</v>
      </c>
      <c r="F781">
        <v>2</v>
      </c>
      <c r="G781">
        <v>364</v>
      </c>
      <c r="H781" s="26">
        <v>44991</v>
      </c>
      <c r="I781" t="s">
        <v>22</v>
      </c>
      <c r="J781" s="20">
        <v>402</v>
      </c>
      <c r="K781" s="20">
        <f t="shared" si="60"/>
        <v>249.02380952380952</v>
      </c>
      <c r="L781" s="21">
        <f t="shared" si="61"/>
        <v>-0.26914618988431016</v>
      </c>
      <c r="M781" s="20">
        <f t="shared" si="62"/>
        <v>222.2</v>
      </c>
      <c r="N781" s="21">
        <f t="shared" si="63"/>
        <v>-0.18091809180918084</v>
      </c>
      <c r="O781" s="26">
        <f>VLOOKUP(J781,клиенты!$A$1:$H$435,8,FALSE)</f>
        <v>44742</v>
      </c>
      <c r="P781">
        <f t="shared" si="64"/>
        <v>249</v>
      </c>
      <c r="Q781" t="str">
        <f>VLOOKUP(J781,клиенты!$A$1:$D$435,4,FALSE)</f>
        <v>Узбекистан</v>
      </c>
    </row>
    <row r="782" spans="1:17" x14ac:dyDescent="0.3">
      <c r="A782">
        <v>781</v>
      </c>
      <c r="B782" s="20">
        <v>354</v>
      </c>
      <c r="C782" s="20" t="str">
        <f>VLOOKUP(B782,товар!$A$2:$C$433,2,FALSE)</f>
        <v>Чай</v>
      </c>
      <c r="D782" s="20" t="str">
        <f>VLOOKUP(B782,товар!$A$2:$C$433,3,FALSE)</f>
        <v>Lipton</v>
      </c>
      <c r="E782">
        <v>203</v>
      </c>
      <c r="F782">
        <v>5</v>
      </c>
      <c r="G782">
        <v>1015</v>
      </c>
      <c r="H782" s="26">
        <v>45234</v>
      </c>
      <c r="I782" t="s">
        <v>25</v>
      </c>
      <c r="J782" s="20">
        <v>265</v>
      </c>
      <c r="K782" s="20">
        <f t="shared" si="60"/>
        <v>271.18181818181819</v>
      </c>
      <c r="L782" s="21">
        <f t="shared" si="61"/>
        <v>-0.25142474019443517</v>
      </c>
      <c r="M782" s="20">
        <f t="shared" si="62"/>
        <v>260.15789473684208</v>
      </c>
      <c r="N782" s="21">
        <f t="shared" si="63"/>
        <v>-0.21970463281408048</v>
      </c>
      <c r="O782" s="26">
        <f>VLOOKUP(J782,клиенты!$A$1:$H$435,8,FALSE)</f>
        <v>44756</v>
      </c>
      <c r="P782">
        <f t="shared" si="64"/>
        <v>478</v>
      </c>
      <c r="Q782" t="str">
        <f>VLOOKUP(J782,клиенты!$A$1:$D$435,4,FALSE)</f>
        <v>Узбекистан</v>
      </c>
    </row>
    <row r="783" spans="1:17" x14ac:dyDescent="0.3">
      <c r="A783">
        <v>782</v>
      </c>
      <c r="B783" s="20">
        <v>460</v>
      </c>
      <c r="C783" s="20" t="str">
        <f>VLOOKUP(B783,товар!$A$2:$C$433,2,FALSE)</f>
        <v>Кофе</v>
      </c>
      <c r="D783" s="20" t="str">
        <f>VLOOKUP(B783,товар!$A$2:$C$433,3,FALSE)</f>
        <v>Tchibo</v>
      </c>
      <c r="E783">
        <v>103</v>
      </c>
      <c r="F783">
        <v>5</v>
      </c>
      <c r="G783">
        <v>515</v>
      </c>
      <c r="H783" s="26">
        <v>45411</v>
      </c>
      <c r="I783" t="s">
        <v>20</v>
      </c>
      <c r="J783" s="20">
        <v>124</v>
      </c>
      <c r="K783" s="20">
        <f t="shared" si="60"/>
        <v>249.02380952380952</v>
      </c>
      <c r="L783" s="21">
        <f t="shared" si="61"/>
        <v>-0.58638493163782379</v>
      </c>
      <c r="M783" s="20">
        <f t="shared" si="62"/>
        <v>140</v>
      </c>
      <c r="N783" s="21">
        <f t="shared" si="63"/>
        <v>-0.26428571428571423</v>
      </c>
      <c r="O783" s="26">
        <f>VLOOKUP(J783,клиенты!$A$1:$H$435,8,FALSE)</f>
        <v>44795</v>
      </c>
      <c r="P783">
        <f t="shared" si="64"/>
        <v>616</v>
      </c>
      <c r="Q783" t="str">
        <f>VLOOKUP(J783,клиенты!$A$1:$D$435,4,FALSE)</f>
        <v>Россия</v>
      </c>
    </row>
    <row r="784" spans="1:17" x14ac:dyDescent="0.3">
      <c r="A784">
        <v>783</v>
      </c>
      <c r="B784" s="20">
        <v>63</v>
      </c>
      <c r="C784" s="20" t="str">
        <f>VLOOKUP(B784,товар!$A$2:$C$433,2,FALSE)</f>
        <v>Рыба</v>
      </c>
      <c r="D784" s="20" t="str">
        <f>VLOOKUP(B784,товар!$A$2:$C$433,3,FALSE)</f>
        <v>Балтийский берег</v>
      </c>
      <c r="E784">
        <v>344</v>
      </c>
      <c r="F784">
        <v>2</v>
      </c>
      <c r="G784">
        <v>688</v>
      </c>
      <c r="H784" s="26">
        <v>45194</v>
      </c>
      <c r="I784" t="s">
        <v>21</v>
      </c>
      <c r="J784" s="20">
        <v>208</v>
      </c>
      <c r="K784" s="20">
        <f t="shared" si="60"/>
        <v>258.5128205128205</v>
      </c>
      <c r="L784" s="21">
        <f t="shared" si="61"/>
        <v>0.33068835548502284</v>
      </c>
      <c r="M784" s="20">
        <f t="shared" si="62"/>
        <v>289.88888888888891</v>
      </c>
      <c r="N784" s="21">
        <f t="shared" si="63"/>
        <v>0.18666155615178215</v>
      </c>
      <c r="O784" s="26">
        <f>VLOOKUP(J784,клиенты!$A$1:$H$435,8,FALSE)</f>
        <v>44736</v>
      </c>
      <c r="P784">
        <f t="shared" si="64"/>
        <v>458</v>
      </c>
      <c r="Q784" t="str">
        <f>VLOOKUP(J784,клиенты!$A$1:$D$435,4,FALSE)</f>
        <v>Украина</v>
      </c>
    </row>
    <row r="785" spans="1:17" x14ac:dyDescent="0.3">
      <c r="A785">
        <v>784</v>
      </c>
      <c r="B785" s="20">
        <v>467</v>
      </c>
      <c r="C785" s="20" t="str">
        <f>VLOOKUP(B785,товар!$A$2:$C$433,2,FALSE)</f>
        <v>Макароны</v>
      </c>
      <c r="D785" s="20" t="str">
        <f>VLOOKUP(B785,товар!$A$2:$C$433,3,FALSE)</f>
        <v>Борилла</v>
      </c>
      <c r="E785">
        <v>436</v>
      </c>
      <c r="F785">
        <v>3</v>
      </c>
      <c r="G785">
        <v>1308</v>
      </c>
      <c r="H785" s="26">
        <v>45289</v>
      </c>
      <c r="I785" t="s">
        <v>13</v>
      </c>
      <c r="J785" s="20">
        <v>343</v>
      </c>
      <c r="K785" s="20">
        <f t="shared" si="60"/>
        <v>265.47674418604652</v>
      </c>
      <c r="L785" s="21">
        <f t="shared" si="61"/>
        <v>0.64232841312250888</v>
      </c>
      <c r="M785" s="20">
        <f t="shared" si="62"/>
        <v>236.27586206896552</v>
      </c>
      <c r="N785" s="21">
        <f t="shared" si="63"/>
        <v>0.84530064214827783</v>
      </c>
      <c r="O785" s="26">
        <f>VLOOKUP(J785,клиенты!$A$1:$H$435,8,FALSE)</f>
        <v>44874</v>
      </c>
      <c r="P785">
        <f t="shared" si="64"/>
        <v>415</v>
      </c>
      <c r="Q785" t="str">
        <f>VLOOKUP(J785,клиенты!$A$1:$D$435,4,FALSE)</f>
        <v>Украина</v>
      </c>
    </row>
    <row r="786" spans="1:17" x14ac:dyDescent="0.3">
      <c r="A786">
        <v>785</v>
      </c>
      <c r="B786" s="20">
        <v>184</v>
      </c>
      <c r="C786" s="20" t="str">
        <f>VLOOKUP(B786,товар!$A$2:$C$433,2,FALSE)</f>
        <v>Конфеты</v>
      </c>
      <c r="D786" s="20" t="str">
        <f>VLOOKUP(B786,товар!$A$2:$C$433,3,FALSE)</f>
        <v>Славянка</v>
      </c>
      <c r="E786">
        <v>79</v>
      </c>
      <c r="F786">
        <v>4</v>
      </c>
      <c r="G786">
        <v>316</v>
      </c>
      <c r="H786" s="26">
        <v>45407</v>
      </c>
      <c r="I786" t="s">
        <v>9</v>
      </c>
      <c r="J786" s="20">
        <v>394</v>
      </c>
      <c r="K786" s="20">
        <f t="shared" si="60"/>
        <v>267.85483870967744</v>
      </c>
      <c r="L786" s="21">
        <f t="shared" si="61"/>
        <v>-0.7050641295839104</v>
      </c>
      <c r="M786" s="20">
        <f t="shared" si="62"/>
        <v>268</v>
      </c>
      <c r="N786" s="21">
        <f t="shared" si="63"/>
        <v>-0.70522388059701491</v>
      </c>
      <c r="O786" s="26">
        <f>VLOOKUP(J786,клиенты!$A$1:$H$435,8,FALSE)</f>
        <v>44708</v>
      </c>
      <c r="P786">
        <f t="shared" si="64"/>
        <v>699</v>
      </c>
      <c r="Q786" t="str">
        <f>VLOOKUP(J786,клиенты!$A$1:$D$435,4,FALSE)</f>
        <v>Россия</v>
      </c>
    </row>
    <row r="787" spans="1:17" x14ac:dyDescent="0.3">
      <c r="A787">
        <v>786</v>
      </c>
      <c r="B787" s="20">
        <v>265</v>
      </c>
      <c r="C787" s="20" t="str">
        <f>VLOOKUP(B787,товар!$A$2:$C$433,2,FALSE)</f>
        <v>Мясо</v>
      </c>
      <c r="D787" s="20" t="str">
        <f>VLOOKUP(B787,товар!$A$2:$C$433,3,FALSE)</f>
        <v>Мираторг</v>
      </c>
      <c r="E787">
        <v>339</v>
      </c>
      <c r="F787">
        <v>3</v>
      </c>
      <c r="G787">
        <v>1017</v>
      </c>
      <c r="H787" s="26">
        <v>44944</v>
      </c>
      <c r="I787" t="s">
        <v>9</v>
      </c>
      <c r="J787" s="20">
        <v>242</v>
      </c>
      <c r="K787" s="20">
        <f t="shared" si="60"/>
        <v>271.74545454545455</v>
      </c>
      <c r="L787" s="21">
        <f t="shared" si="61"/>
        <v>0.24749096748293864</v>
      </c>
      <c r="M787" s="20">
        <f t="shared" si="62"/>
        <v>316.58333333333331</v>
      </c>
      <c r="N787" s="21">
        <f t="shared" si="63"/>
        <v>7.0808107396683306E-2</v>
      </c>
      <c r="O787" s="26">
        <f>VLOOKUP(J787,клиенты!$A$1:$H$435,8,FALSE)</f>
        <v>44747</v>
      </c>
      <c r="P787">
        <f t="shared" si="64"/>
        <v>197</v>
      </c>
      <c r="Q787" t="str">
        <f>VLOOKUP(J787,клиенты!$A$1:$D$435,4,FALSE)</f>
        <v>Россия</v>
      </c>
    </row>
    <row r="788" spans="1:17" x14ac:dyDescent="0.3">
      <c r="A788">
        <v>787</v>
      </c>
      <c r="B788" s="20">
        <v>130</v>
      </c>
      <c r="C788" s="20" t="str">
        <f>VLOOKUP(B788,товар!$A$2:$C$433,2,FALSE)</f>
        <v>Соль</v>
      </c>
      <c r="D788" s="20" t="str">
        <f>VLOOKUP(B788,товар!$A$2:$C$433,3,FALSE)</f>
        <v>Илецкая</v>
      </c>
      <c r="E788">
        <v>319</v>
      </c>
      <c r="F788">
        <v>3</v>
      </c>
      <c r="G788">
        <v>957</v>
      </c>
      <c r="H788" s="26">
        <v>45145</v>
      </c>
      <c r="I788" t="s">
        <v>27</v>
      </c>
      <c r="J788" s="20">
        <v>56</v>
      </c>
      <c r="K788" s="20">
        <f t="shared" si="60"/>
        <v>264.8679245283019</v>
      </c>
      <c r="L788" s="21">
        <f t="shared" si="61"/>
        <v>0.20437384242769618</v>
      </c>
      <c r="M788" s="20">
        <f t="shared" si="62"/>
        <v>238.16666666666666</v>
      </c>
      <c r="N788" s="21">
        <f t="shared" si="63"/>
        <v>0.33939818054583637</v>
      </c>
      <c r="O788" s="26">
        <f>VLOOKUP(J788,клиенты!$A$1:$H$435,8,FALSE)</f>
        <v>44662</v>
      </c>
      <c r="P788">
        <f t="shared" si="64"/>
        <v>483</v>
      </c>
      <c r="Q788" t="str">
        <f>VLOOKUP(J788,клиенты!$A$1:$D$435,4,FALSE)</f>
        <v>Таджикистан</v>
      </c>
    </row>
    <row r="789" spans="1:17" x14ac:dyDescent="0.3">
      <c r="A789">
        <v>788</v>
      </c>
      <c r="B789" s="20">
        <v>443</v>
      </c>
      <c r="C789" s="20" t="str">
        <f>VLOOKUP(B789,товар!$A$2:$C$433,2,FALSE)</f>
        <v>Кофе</v>
      </c>
      <c r="D789" s="20" t="str">
        <f>VLOOKUP(B789,товар!$A$2:$C$433,3,FALSE)</f>
        <v>Jacobs</v>
      </c>
      <c r="E789">
        <v>348</v>
      </c>
      <c r="F789">
        <v>3</v>
      </c>
      <c r="G789">
        <v>1044</v>
      </c>
      <c r="H789" s="26">
        <v>44930</v>
      </c>
      <c r="I789" t="s">
        <v>24</v>
      </c>
      <c r="J789" s="20">
        <v>324</v>
      </c>
      <c r="K789" s="20">
        <f t="shared" si="60"/>
        <v>249.02380952380952</v>
      </c>
      <c r="L789" s="21">
        <f t="shared" si="61"/>
        <v>0.3974567358256047</v>
      </c>
      <c r="M789" s="20">
        <f t="shared" si="62"/>
        <v>276.21052631578948</v>
      </c>
      <c r="N789" s="21">
        <f t="shared" si="63"/>
        <v>0.25990853658536572</v>
      </c>
      <c r="O789" s="26">
        <f>VLOOKUP(J789,клиенты!$A$1:$H$435,8,FALSE)</f>
        <v>44761</v>
      </c>
      <c r="P789">
        <f t="shared" si="64"/>
        <v>169</v>
      </c>
      <c r="Q789" t="str">
        <f>VLOOKUP(J789,клиенты!$A$1:$D$435,4,FALSE)</f>
        <v>Узбекистан</v>
      </c>
    </row>
    <row r="790" spans="1:17" x14ac:dyDescent="0.3">
      <c r="A790">
        <v>789</v>
      </c>
      <c r="B790" s="20">
        <v>408</v>
      </c>
      <c r="C790" s="20" t="str">
        <f>VLOOKUP(B790,товар!$A$2:$C$433,2,FALSE)</f>
        <v>Йогурт</v>
      </c>
      <c r="D790" s="20" t="str">
        <f>VLOOKUP(B790,товар!$A$2:$C$433,3,FALSE)</f>
        <v>Эрманн</v>
      </c>
      <c r="E790">
        <v>60</v>
      </c>
      <c r="F790">
        <v>4</v>
      </c>
      <c r="G790">
        <v>240</v>
      </c>
      <c r="H790" s="26">
        <v>45299</v>
      </c>
      <c r="I790" t="s">
        <v>15</v>
      </c>
      <c r="J790" s="20">
        <v>486</v>
      </c>
      <c r="K790" s="20">
        <f t="shared" si="60"/>
        <v>263.25423728813558</v>
      </c>
      <c r="L790" s="21">
        <f t="shared" si="61"/>
        <v>-0.7720834406386814</v>
      </c>
      <c r="M790" s="20">
        <f t="shared" si="62"/>
        <v>248.5</v>
      </c>
      <c r="N790" s="21">
        <f t="shared" si="63"/>
        <v>-0.75855130784708247</v>
      </c>
      <c r="O790" s="26">
        <f>VLOOKUP(J790,клиенты!$A$1:$H$435,8,FALSE)</f>
        <v>44723</v>
      </c>
      <c r="P790">
        <f t="shared" si="64"/>
        <v>576</v>
      </c>
      <c r="Q790" t="str">
        <f>VLOOKUP(J790,клиенты!$A$1:$D$435,4,FALSE)</f>
        <v>Казахстан</v>
      </c>
    </row>
    <row r="791" spans="1:17" x14ac:dyDescent="0.3">
      <c r="A791">
        <v>790</v>
      </c>
      <c r="B791" s="20">
        <v>249</v>
      </c>
      <c r="C791" s="20" t="str">
        <f>VLOOKUP(B791,товар!$A$2:$C$433,2,FALSE)</f>
        <v>Чай</v>
      </c>
      <c r="D791" s="20" t="str">
        <f>VLOOKUP(B791,товар!$A$2:$C$433,3,FALSE)</f>
        <v>Lipton</v>
      </c>
      <c r="E791">
        <v>125</v>
      </c>
      <c r="F791">
        <v>5</v>
      </c>
      <c r="G791">
        <v>625</v>
      </c>
      <c r="H791" s="26">
        <v>45322</v>
      </c>
      <c r="I791" t="s">
        <v>11</v>
      </c>
      <c r="J791" s="20">
        <v>71</v>
      </c>
      <c r="K791" s="20">
        <f t="shared" si="60"/>
        <v>271.18181818181819</v>
      </c>
      <c r="L791" s="21">
        <f t="shared" si="61"/>
        <v>-0.539054642976869</v>
      </c>
      <c r="M791" s="20">
        <f t="shared" si="62"/>
        <v>260.15789473684208</v>
      </c>
      <c r="N791" s="21">
        <f t="shared" si="63"/>
        <v>-0.5195225571515274</v>
      </c>
      <c r="O791" s="26">
        <f>VLOOKUP(J791,клиенты!$A$1:$H$435,8,FALSE)</f>
        <v>44762</v>
      </c>
      <c r="P791">
        <f t="shared" si="64"/>
        <v>560</v>
      </c>
      <c r="Q791" t="str">
        <f>VLOOKUP(J791,клиенты!$A$1:$D$435,4,FALSE)</f>
        <v>Украина</v>
      </c>
    </row>
    <row r="792" spans="1:17" x14ac:dyDescent="0.3">
      <c r="A792">
        <v>791</v>
      </c>
      <c r="B792" s="20">
        <v>241</v>
      </c>
      <c r="C792" s="20" t="str">
        <f>VLOOKUP(B792,товар!$A$2:$C$433,2,FALSE)</f>
        <v>Колбаса</v>
      </c>
      <c r="D792" s="20" t="str">
        <f>VLOOKUP(B792,товар!$A$2:$C$433,3,FALSE)</f>
        <v>Окраина</v>
      </c>
      <c r="E792">
        <v>490</v>
      </c>
      <c r="F792">
        <v>1</v>
      </c>
      <c r="G792">
        <v>490</v>
      </c>
      <c r="H792" s="26">
        <v>45271</v>
      </c>
      <c r="I792" t="s">
        <v>15</v>
      </c>
      <c r="J792" s="20">
        <v>299</v>
      </c>
      <c r="K792" s="20">
        <f t="shared" si="60"/>
        <v>286.92307692307691</v>
      </c>
      <c r="L792" s="21">
        <f t="shared" si="61"/>
        <v>0.70777479892761397</v>
      </c>
      <c r="M792" s="20">
        <f t="shared" si="62"/>
        <v>273.58333333333331</v>
      </c>
      <c r="N792" s="21">
        <f t="shared" si="63"/>
        <v>0.79104477611940305</v>
      </c>
      <c r="O792" s="26">
        <f>VLOOKUP(J792,клиенты!$A$1:$H$435,8,FALSE)</f>
        <v>44666</v>
      </c>
      <c r="P792">
        <f t="shared" si="64"/>
        <v>605</v>
      </c>
      <c r="Q792" t="str">
        <f>VLOOKUP(J792,клиенты!$A$1:$D$435,4,FALSE)</f>
        <v>Украина</v>
      </c>
    </row>
    <row r="793" spans="1:17" x14ac:dyDescent="0.3">
      <c r="A793">
        <v>792</v>
      </c>
      <c r="B793" s="20">
        <v>202</v>
      </c>
      <c r="C793" s="20" t="str">
        <f>VLOOKUP(B793,товар!$A$2:$C$433,2,FALSE)</f>
        <v>Овощи</v>
      </c>
      <c r="D793" s="20" t="str">
        <f>VLOOKUP(B793,товар!$A$2:$C$433,3,FALSE)</f>
        <v>Овощной ряд</v>
      </c>
      <c r="E793">
        <v>298</v>
      </c>
      <c r="F793">
        <v>4</v>
      </c>
      <c r="G793">
        <v>1192</v>
      </c>
      <c r="H793" s="26">
        <v>44979</v>
      </c>
      <c r="I793" t="s">
        <v>24</v>
      </c>
      <c r="J793" s="20">
        <v>265</v>
      </c>
      <c r="K793" s="20">
        <f t="shared" si="60"/>
        <v>250.48780487804879</v>
      </c>
      <c r="L793" s="21">
        <f t="shared" si="61"/>
        <v>0.18967867575462516</v>
      </c>
      <c r="M793" s="20">
        <f t="shared" si="62"/>
        <v>303.8235294117647</v>
      </c>
      <c r="N793" s="21">
        <f t="shared" si="63"/>
        <v>-1.9167473378509214E-2</v>
      </c>
      <c r="O793" s="26">
        <f>VLOOKUP(J793,клиенты!$A$1:$H$435,8,FALSE)</f>
        <v>44756</v>
      </c>
      <c r="P793">
        <f t="shared" si="64"/>
        <v>223</v>
      </c>
      <c r="Q793" t="str">
        <f>VLOOKUP(J793,клиенты!$A$1:$D$435,4,FALSE)</f>
        <v>Узбекистан</v>
      </c>
    </row>
    <row r="794" spans="1:17" x14ac:dyDescent="0.3">
      <c r="A794">
        <v>793</v>
      </c>
      <c r="B794" s="20">
        <v>376</v>
      </c>
      <c r="C794" s="20" t="str">
        <f>VLOOKUP(B794,товар!$A$2:$C$433,2,FALSE)</f>
        <v>Конфеты</v>
      </c>
      <c r="D794" s="20" t="str">
        <f>VLOOKUP(B794,товар!$A$2:$C$433,3,FALSE)</f>
        <v>Красный Октябрь</v>
      </c>
      <c r="E794">
        <v>441</v>
      </c>
      <c r="F794">
        <v>2</v>
      </c>
      <c r="G794">
        <v>882</v>
      </c>
      <c r="H794" s="26">
        <v>45364</v>
      </c>
      <c r="I794" t="s">
        <v>25</v>
      </c>
      <c r="J794" s="20">
        <v>272</v>
      </c>
      <c r="K794" s="20">
        <f t="shared" si="60"/>
        <v>267.85483870967744</v>
      </c>
      <c r="L794" s="21">
        <f t="shared" si="61"/>
        <v>0.64641416270247465</v>
      </c>
      <c r="M794" s="20">
        <f t="shared" si="62"/>
        <v>273.625</v>
      </c>
      <c r="N794" s="21">
        <f t="shared" si="63"/>
        <v>0.61169483782549117</v>
      </c>
      <c r="O794" s="26">
        <f>VLOOKUP(J794,клиенты!$A$1:$H$435,8,FALSE)</f>
        <v>44668</v>
      </c>
      <c r="P794">
        <f t="shared" si="64"/>
        <v>696</v>
      </c>
      <c r="Q794" t="str">
        <f>VLOOKUP(J794,клиенты!$A$1:$D$435,4,FALSE)</f>
        <v>Таджикистан</v>
      </c>
    </row>
    <row r="795" spans="1:17" x14ac:dyDescent="0.3">
      <c r="A795">
        <v>794</v>
      </c>
      <c r="B795" s="20">
        <v>371</v>
      </c>
      <c r="C795" s="20" t="str">
        <f>VLOOKUP(B795,товар!$A$2:$C$433,2,FALSE)</f>
        <v>Сахар</v>
      </c>
      <c r="D795" s="20" t="str">
        <f>VLOOKUP(B795,товар!$A$2:$C$433,3,FALSE)</f>
        <v>Русский сахар</v>
      </c>
      <c r="E795">
        <v>126</v>
      </c>
      <c r="F795">
        <v>5</v>
      </c>
      <c r="G795">
        <v>630</v>
      </c>
      <c r="H795" s="26">
        <v>45230</v>
      </c>
      <c r="I795" t="s">
        <v>13</v>
      </c>
      <c r="J795" s="20">
        <v>371</v>
      </c>
      <c r="K795" s="20">
        <f t="shared" si="60"/>
        <v>252.76271186440678</v>
      </c>
      <c r="L795" s="21">
        <f t="shared" si="61"/>
        <v>-0.5015087507543754</v>
      </c>
      <c r="M795" s="20">
        <f t="shared" si="62"/>
        <v>293.41176470588238</v>
      </c>
      <c r="N795" s="21">
        <f t="shared" si="63"/>
        <v>-0.57056936647955103</v>
      </c>
      <c r="O795" s="26">
        <f>VLOOKUP(J795,клиенты!$A$1:$H$435,8,FALSE)</f>
        <v>44844</v>
      </c>
      <c r="P795">
        <f t="shared" si="64"/>
        <v>386</v>
      </c>
      <c r="Q795" t="str">
        <f>VLOOKUP(J795,клиенты!$A$1:$D$435,4,FALSE)</f>
        <v>Украина</v>
      </c>
    </row>
    <row r="796" spans="1:17" x14ac:dyDescent="0.3">
      <c r="A796">
        <v>795</v>
      </c>
      <c r="B796" s="20">
        <v>308</v>
      </c>
      <c r="C796" s="20" t="str">
        <f>VLOOKUP(B796,товар!$A$2:$C$433,2,FALSE)</f>
        <v>Конфеты</v>
      </c>
      <c r="D796" s="20" t="str">
        <f>VLOOKUP(B796,товар!$A$2:$C$433,3,FALSE)</f>
        <v>Бабаевский</v>
      </c>
      <c r="E796">
        <v>416</v>
      </c>
      <c r="F796">
        <v>4</v>
      </c>
      <c r="G796">
        <v>1664</v>
      </c>
      <c r="H796" s="26">
        <v>45217</v>
      </c>
      <c r="I796" t="s">
        <v>14</v>
      </c>
      <c r="J796" s="20">
        <v>360</v>
      </c>
      <c r="K796" s="20">
        <f t="shared" si="60"/>
        <v>267.85483870967744</v>
      </c>
      <c r="L796" s="21">
        <f t="shared" si="61"/>
        <v>0.55308002649485144</v>
      </c>
      <c r="M796" s="20">
        <f t="shared" si="62"/>
        <v>250.25925925925927</v>
      </c>
      <c r="N796" s="21">
        <f t="shared" si="63"/>
        <v>0.66227615805830986</v>
      </c>
      <c r="O796" s="26">
        <f>VLOOKUP(J796,клиенты!$A$1:$H$435,8,FALSE)</f>
        <v>44728</v>
      </c>
      <c r="P796">
        <f t="shared" si="64"/>
        <v>489</v>
      </c>
      <c r="Q796" t="str">
        <f>VLOOKUP(J796,клиенты!$A$1:$D$435,4,FALSE)</f>
        <v>Беларусь</v>
      </c>
    </row>
    <row r="797" spans="1:17" x14ac:dyDescent="0.3">
      <c r="A797">
        <v>796</v>
      </c>
      <c r="B797" s="20">
        <v>146</v>
      </c>
      <c r="C797" s="20" t="str">
        <f>VLOOKUP(B797,товар!$A$2:$C$433,2,FALSE)</f>
        <v>Сок</v>
      </c>
      <c r="D797" s="20" t="str">
        <f>VLOOKUP(B797,товар!$A$2:$C$433,3,FALSE)</f>
        <v>Добрый</v>
      </c>
      <c r="E797">
        <v>387</v>
      </c>
      <c r="F797">
        <v>4</v>
      </c>
      <c r="G797">
        <v>1548</v>
      </c>
      <c r="H797" s="26">
        <v>45027</v>
      </c>
      <c r="I797" t="s">
        <v>10</v>
      </c>
      <c r="J797" s="20">
        <v>368</v>
      </c>
      <c r="K797" s="20">
        <f t="shared" si="60"/>
        <v>268.60344827586209</v>
      </c>
      <c r="L797" s="21">
        <f t="shared" si="61"/>
        <v>0.44078567302137484</v>
      </c>
      <c r="M797" s="20">
        <f t="shared" si="62"/>
        <v>242.81818181818181</v>
      </c>
      <c r="N797" s="21">
        <f t="shared" si="63"/>
        <v>0.59378509921377765</v>
      </c>
      <c r="O797" s="26">
        <f>VLOOKUP(J797,клиенты!$A$1:$H$435,8,FALSE)</f>
        <v>44872</v>
      </c>
      <c r="P797">
        <f t="shared" si="64"/>
        <v>155</v>
      </c>
      <c r="Q797" t="str">
        <f>VLOOKUP(J797,клиенты!$A$1:$D$435,4,FALSE)</f>
        <v>Узбекистан</v>
      </c>
    </row>
    <row r="798" spans="1:17" x14ac:dyDescent="0.3">
      <c r="A798">
        <v>797</v>
      </c>
      <c r="B798" s="20">
        <v>77</v>
      </c>
      <c r="C798" s="20" t="str">
        <f>VLOOKUP(B798,товар!$A$2:$C$433,2,FALSE)</f>
        <v>Макароны</v>
      </c>
      <c r="D798" s="20" t="str">
        <f>VLOOKUP(B798,товар!$A$2:$C$433,3,FALSE)</f>
        <v>Паста Зара</v>
      </c>
      <c r="E798">
        <v>151</v>
      </c>
      <c r="F798">
        <v>2</v>
      </c>
      <c r="G798">
        <v>302</v>
      </c>
      <c r="H798" s="26">
        <v>45067</v>
      </c>
      <c r="I798" t="s">
        <v>27</v>
      </c>
      <c r="J798" s="20">
        <v>481</v>
      </c>
      <c r="K798" s="20">
        <f t="shared" si="60"/>
        <v>265.47674418604652</v>
      </c>
      <c r="L798" s="21">
        <f t="shared" si="61"/>
        <v>-0.43121194866628709</v>
      </c>
      <c r="M798" s="20">
        <f t="shared" si="62"/>
        <v>276.67567567567568</v>
      </c>
      <c r="N798" s="21">
        <f t="shared" si="63"/>
        <v>-0.45423463905441053</v>
      </c>
      <c r="O798" s="26">
        <f>VLOOKUP(J798,клиенты!$A$1:$H$435,8,FALSE)</f>
        <v>44756</v>
      </c>
      <c r="P798">
        <f t="shared" si="64"/>
        <v>311</v>
      </c>
      <c r="Q798" t="str">
        <f>VLOOKUP(J798,клиенты!$A$1:$D$435,4,FALSE)</f>
        <v>Беларусь</v>
      </c>
    </row>
    <row r="799" spans="1:17" x14ac:dyDescent="0.3">
      <c r="A799">
        <v>798</v>
      </c>
      <c r="B799" s="20">
        <v>407</v>
      </c>
      <c r="C799" s="20" t="str">
        <f>VLOOKUP(B799,товар!$A$2:$C$433,2,FALSE)</f>
        <v>Конфеты</v>
      </c>
      <c r="D799" s="20" t="str">
        <f>VLOOKUP(B799,товар!$A$2:$C$433,3,FALSE)</f>
        <v>Славянка</v>
      </c>
      <c r="E799">
        <v>157</v>
      </c>
      <c r="F799">
        <v>3</v>
      </c>
      <c r="G799">
        <v>471</v>
      </c>
      <c r="H799" s="26">
        <v>45275</v>
      </c>
      <c r="I799" t="s">
        <v>9</v>
      </c>
      <c r="J799" s="20">
        <v>354</v>
      </c>
      <c r="K799" s="20">
        <f t="shared" si="60"/>
        <v>267.85483870967744</v>
      </c>
      <c r="L799" s="21">
        <f t="shared" si="61"/>
        <v>-0.41386162461612575</v>
      </c>
      <c r="M799" s="20">
        <f t="shared" si="62"/>
        <v>268</v>
      </c>
      <c r="N799" s="21">
        <f t="shared" si="63"/>
        <v>-0.41417910447761197</v>
      </c>
      <c r="O799" s="26">
        <f>VLOOKUP(J799,клиенты!$A$1:$H$435,8,FALSE)</f>
        <v>44811</v>
      </c>
      <c r="P799">
        <f t="shared" si="64"/>
        <v>464</v>
      </c>
      <c r="Q799" t="str">
        <f>VLOOKUP(J799,клиенты!$A$1:$D$435,4,FALSE)</f>
        <v>Узбекистан</v>
      </c>
    </row>
    <row r="800" spans="1:17" x14ac:dyDescent="0.3">
      <c r="A800">
        <v>799</v>
      </c>
      <c r="B800" s="20">
        <v>357</v>
      </c>
      <c r="C800" s="20" t="str">
        <f>VLOOKUP(B800,товар!$A$2:$C$433,2,FALSE)</f>
        <v>Мясо</v>
      </c>
      <c r="D800" s="20" t="str">
        <f>VLOOKUP(B800,товар!$A$2:$C$433,3,FALSE)</f>
        <v>Снежана</v>
      </c>
      <c r="E800">
        <v>55</v>
      </c>
      <c r="F800">
        <v>5</v>
      </c>
      <c r="G800">
        <v>275</v>
      </c>
      <c r="H800" s="26">
        <v>45302</v>
      </c>
      <c r="I800" t="s">
        <v>24</v>
      </c>
      <c r="J800" s="20">
        <v>8</v>
      </c>
      <c r="K800" s="20">
        <f t="shared" si="60"/>
        <v>271.74545454545455</v>
      </c>
      <c r="L800" s="21">
        <f t="shared" si="61"/>
        <v>-0.79760471029037872</v>
      </c>
      <c r="M800" s="20">
        <f t="shared" si="62"/>
        <v>272.35294117647061</v>
      </c>
      <c r="N800" s="21">
        <f t="shared" si="63"/>
        <v>-0.79805615550755937</v>
      </c>
      <c r="O800" s="26">
        <f>VLOOKUP(J800,клиенты!$A$1:$H$435,8,FALSE)</f>
        <v>44883</v>
      </c>
      <c r="P800">
        <f t="shared" si="64"/>
        <v>419</v>
      </c>
      <c r="Q800" t="str">
        <f>VLOOKUP(J800,клиенты!$A$1:$D$435,4,FALSE)</f>
        <v>Беларусь</v>
      </c>
    </row>
    <row r="801" spans="1:17" x14ac:dyDescent="0.3">
      <c r="A801">
        <v>800</v>
      </c>
      <c r="B801" s="20">
        <v>409</v>
      </c>
      <c r="C801" s="20" t="str">
        <f>VLOOKUP(B801,товар!$A$2:$C$433,2,FALSE)</f>
        <v>Фрукты</v>
      </c>
      <c r="D801" s="20" t="str">
        <f>VLOOKUP(B801,товар!$A$2:$C$433,3,FALSE)</f>
        <v>Фруктовый Рай</v>
      </c>
      <c r="E801">
        <v>235</v>
      </c>
      <c r="F801">
        <v>5</v>
      </c>
      <c r="G801">
        <v>1175</v>
      </c>
      <c r="H801" s="26">
        <v>44960</v>
      </c>
      <c r="I801" t="s">
        <v>16</v>
      </c>
      <c r="J801" s="20">
        <v>1</v>
      </c>
      <c r="K801" s="20">
        <f t="shared" si="60"/>
        <v>274.16279069767444</v>
      </c>
      <c r="L801" s="21">
        <f t="shared" si="61"/>
        <v>-0.14284502502332685</v>
      </c>
      <c r="M801" s="20">
        <f t="shared" si="62"/>
        <v>258.30769230769232</v>
      </c>
      <c r="N801" s="21">
        <f t="shared" si="63"/>
        <v>-9.0232281119714153E-2</v>
      </c>
      <c r="O801" s="26">
        <f>VLOOKUP(J801,клиенты!$A$1:$H$435,8,FALSE)</f>
        <v>44585</v>
      </c>
      <c r="P801">
        <f t="shared" si="64"/>
        <v>375</v>
      </c>
      <c r="Q801" t="str">
        <f>VLOOKUP(J801,клиенты!$A$1:$D$435,4,FALSE)</f>
        <v>Россия</v>
      </c>
    </row>
    <row r="802" spans="1:17" x14ac:dyDescent="0.3">
      <c r="A802">
        <v>801</v>
      </c>
      <c r="B802" s="20">
        <v>148</v>
      </c>
      <c r="C802" s="20" t="str">
        <f>VLOOKUP(B802,товар!$A$2:$C$433,2,FALSE)</f>
        <v>Сок</v>
      </c>
      <c r="D802" s="20" t="str">
        <f>VLOOKUP(B802,товар!$A$2:$C$433,3,FALSE)</f>
        <v>Фруктовый сад</v>
      </c>
      <c r="E802">
        <v>474</v>
      </c>
      <c r="F802">
        <v>4</v>
      </c>
      <c r="G802">
        <v>1896</v>
      </c>
      <c r="H802" s="26">
        <v>45074</v>
      </c>
      <c r="I802" t="s">
        <v>19</v>
      </c>
      <c r="J802" s="20">
        <v>333</v>
      </c>
      <c r="K802" s="20">
        <f t="shared" si="60"/>
        <v>268.60344827586209</v>
      </c>
      <c r="L802" s="21">
        <f t="shared" si="61"/>
        <v>0.76468322742152872</v>
      </c>
      <c r="M802" s="20">
        <f t="shared" si="62"/>
        <v>281.96875</v>
      </c>
      <c r="N802" s="21">
        <f t="shared" si="63"/>
        <v>0.68103734899700763</v>
      </c>
      <c r="O802" s="26">
        <f>VLOOKUP(J802,клиенты!$A$1:$H$435,8,FALSE)</f>
        <v>44857</v>
      </c>
      <c r="P802">
        <f t="shared" si="64"/>
        <v>217</v>
      </c>
      <c r="Q802" t="str">
        <f>VLOOKUP(J802,клиенты!$A$1:$D$435,4,FALSE)</f>
        <v>Россия</v>
      </c>
    </row>
    <row r="803" spans="1:17" x14ac:dyDescent="0.3">
      <c r="A803">
        <v>802</v>
      </c>
      <c r="B803" s="20">
        <v>63</v>
      </c>
      <c r="C803" s="20" t="str">
        <f>VLOOKUP(B803,товар!$A$2:$C$433,2,FALSE)</f>
        <v>Рыба</v>
      </c>
      <c r="D803" s="20" t="str">
        <f>VLOOKUP(B803,товар!$A$2:$C$433,3,FALSE)</f>
        <v>Балтийский берег</v>
      </c>
      <c r="E803">
        <v>479</v>
      </c>
      <c r="F803">
        <v>4</v>
      </c>
      <c r="G803">
        <v>1916</v>
      </c>
      <c r="H803" s="26">
        <v>45235</v>
      </c>
      <c r="I803" t="s">
        <v>11</v>
      </c>
      <c r="J803" s="20">
        <v>396</v>
      </c>
      <c r="K803" s="20">
        <f t="shared" si="60"/>
        <v>258.5128205128205</v>
      </c>
      <c r="L803" s="21">
        <f t="shared" si="61"/>
        <v>0.85290616941083131</v>
      </c>
      <c r="M803" s="20">
        <f t="shared" si="62"/>
        <v>289.88888888888891</v>
      </c>
      <c r="N803" s="21">
        <f t="shared" si="63"/>
        <v>0.65235722499041771</v>
      </c>
      <c r="O803" s="26">
        <f>VLOOKUP(J803,клиенты!$A$1:$H$435,8,FALSE)</f>
        <v>44871</v>
      </c>
      <c r="P803">
        <f t="shared" si="64"/>
        <v>364</v>
      </c>
      <c r="Q803" t="str">
        <f>VLOOKUP(J803,клиенты!$A$1:$D$435,4,FALSE)</f>
        <v>Украина</v>
      </c>
    </row>
    <row r="804" spans="1:17" x14ac:dyDescent="0.3">
      <c r="A804">
        <v>803</v>
      </c>
      <c r="B804" s="20">
        <v>410</v>
      </c>
      <c r="C804" s="20" t="str">
        <f>VLOOKUP(B804,товар!$A$2:$C$433,2,FALSE)</f>
        <v>Чипсы</v>
      </c>
      <c r="D804" s="20" t="str">
        <f>VLOOKUP(B804,товар!$A$2:$C$433,3,FALSE)</f>
        <v>Lay's</v>
      </c>
      <c r="E804">
        <v>320</v>
      </c>
      <c r="F804">
        <v>4</v>
      </c>
      <c r="G804">
        <v>1280</v>
      </c>
      <c r="H804" s="26">
        <v>45045</v>
      </c>
      <c r="I804" t="s">
        <v>16</v>
      </c>
      <c r="J804" s="20">
        <v>401</v>
      </c>
      <c r="K804" s="20">
        <f t="shared" si="60"/>
        <v>273.72549019607845</v>
      </c>
      <c r="L804" s="21">
        <f t="shared" si="61"/>
        <v>0.16905444126074487</v>
      </c>
      <c r="M804" s="20">
        <f t="shared" si="62"/>
        <v>320.57142857142856</v>
      </c>
      <c r="N804" s="21">
        <f t="shared" si="63"/>
        <v>-1.7825311942958333E-3</v>
      </c>
      <c r="O804" s="26">
        <f>VLOOKUP(J804,клиенты!$A$1:$H$435,8,FALSE)</f>
        <v>44856</v>
      </c>
      <c r="P804">
        <f t="shared" si="64"/>
        <v>189</v>
      </c>
      <c r="Q804" t="str">
        <f>VLOOKUP(J804,клиенты!$A$1:$D$435,4,FALSE)</f>
        <v>Россия</v>
      </c>
    </row>
    <row r="805" spans="1:17" x14ac:dyDescent="0.3">
      <c r="A805">
        <v>804</v>
      </c>
      <c r="B805" s="20">
        <v>223</v>
      </c>
      <c r="C805" s="20" t="str">
        <f>VLOOKUP(B805,товар!$A$2:$C$433,2,FALSE)</f>
        <v>Чай</v>
      </c>
      <c r="D805" s="20" t="str">
        <f>VLOOKUP(B805,товар!$A$2:$C$433,3,FALSE)</f>
        <v>Greenfield</v>
      </c>
      <c r="E805">
        <v>477</v>
      </c>
      <c r="F805">
        <v>4</v>
      </c>
      <c r="G805">
        <v>1908</v>
      </c>
      <c r="H805" s="26">
        <v>45064</v>
      </c>
      <c r="I805" t="s">
        <v>15</v>
      </c>
      <c r="J805" s="20">
        <v>121</v>
      </c>
      <c r="K805" s="20">
        <f t="shared" si="60"/>
        <v>271.18181818181819</v>
      </c>
      <c r="L805" s="21">
        <f t="shared" si="61"/>
        <v>0.75896748240026812</v>
      </c>
      <c r="M805" s="20">
        <f t="shared" si="62"/>
        <v>291.45454545454544</v>
      </c>
      <c r="N805" s="21">
        <f t="shared" si="63"/>
        <v>0.63661883967560828</v>
      </c>
      <c r="O805" s="26">
        <f>VLOOKUP(J805,клиенты!$A$1:$H$435,8,FALSE)</f>
        <v>44763</v>
      </c>
      <c r="P805">
        <f t="shared" si="64"/>
        <v>301</v>
      </c>
      <c r="Q805" t="str">
        <f>VLOOKUP(J805,клиенты!$A$1:$D$435,4,FALSE)</f>
        <v>Россия</v>
      </c>
    </row>
    <row r="806" spans="1:17" x14ac:dyDescent="0.3">
      <c r="A806">
        <v>805</v>
      </c>
      <c r="B806" s="20">
        <v>35</v>
      </c>
      <c r="C806" s="20" t="str">
        <f>VLOOKUP(B806,товар!$A$2:$C$433,2,FALSE)</f>
        <v>Крупа</v>
      </c>
      <c r="D806" s="20" t="str">
        <f>VLOOKUP(B806,товар!$A$2:$C$433,3,FALSE)</f>
        <v>Мистраль</v>
      </c>
      <c r="E806">
        <v>277</v>
      </c>
      <c r="F806">
        <v>4</v>
      </c>
      <c r="G806">
        <v>1108</v>
      </c>
      <c r="H806" s="26">
        <v>45422</v>
      </c>
      <c r="I806" t="s">
        <v>10</v>
      </c>
      <c r="J806" s="20">
        <v>108</v>
      </c>
      <c r="K806" s="20">
        <f t="shared" si="60"/>
        <v>255.11627906976744</v>
      </c>
      <c r="L806" s="21">
        <f t="shared" si="61"/>
        <v>8.5779398359161263E-2</v>
      </c>
      <c r="M806" s="20">
        <f t="shared" si="62"/>
        <v>250.30769230769232</v>
      </c>
      <c r="N806" s="21">
        <f t="shared" si="63"/>
        <v>0.10663798401966806</v>
      </c>
      <c r="O806" s="26">
        <f>VLOOKUP(J806,клиенты!$A$1:$H$435,8,FALSE)</f>
        <v>44835</v>
      </c>
      <c r="P806">
        <f t="shared" si="64"/>
        <v>587</v>
      </c>
      <c r="Q806" t="str">
        <f>VLOOKUP(J806,клиенты!$A$1:$D$435,4,FALSE)</f>
        <v>Узбекистан</v>
      </c>
    </row>
    <row r="807" spans="1:17" x14ac:dyDescent="0.3">
      <c r="A807">
        <v>806</v>
      </c>
      <c r="B807" s="20">
        <v>398</v>
      </c>
      <c r="C807" s="20" t="str">
        <f>VLOOKUP(B807,товар!$A$2:$C$433,2,FALSE)</f>
        <v>Сок</v>
      </c>
      <c r="D807" s="20" t="str">
        <f>VLOOKUP(B807,товар!$A$2:$C$433,3,FALSE)</f>
        <v>Фруктовый сад</v>
      </c>
      <c r="E807">
        <v>127</v>
      </c>
      <c r="F807">
        <v>5</v>
      </c>
      <c r="G807">
        <v>635</v>
      </c>
      <c r="H807" s="26">
        <v>45253</v>
      </c>
      <c r="I807" t="s">
        <v>15</v>
      </c>
      <c r="J807" s="20">
        <v>191</v>
      </c>
      <c r="K807" s="20">
        <f t="shared" si="60"/>
        <v>268.60344827586209</v>
      </c>
      <c r="L807" s="21">
        <f t="shared" si="61"/>
        <v>-0.52718402978368317</v>
      </c>
      <c r="M807" s="20">
        <f t="shared" si="62"/>
        <v>281.96875</v>
      </c>
      <c r="N807" s="21">
        <f t="shared" si="63"/>
        <v>-0.54959547822232069</v>
      </c>
      <c r="O807" s="26">
        <f>VLOOKUP(J807,клиенты!$A$1:$H$435,8,FALSE)</f>
        <v>44866</v>
      </c>
      <c r="P807">
        <f t="shared" si="64"/>
        <v>387</v>
      </c>
      <c r="Q807" t="str">
        <f>VLOOKUP(J807,клиенты!$A$1:$D$435,4,FALSE)</f>
        <v>Украина</v>
      </c>
    </row>
    <row r="808" spans="1:17" x14ac:dyDescent="0.3">
      <c r="A808">
        <v>807</v>
      </c>
      <c r="B808" s="20">
        <v>132</v>
      </c>
      <c r="C808" s="20" t="str">
        <f>VLOOKUP(B808,товар!$A$2:$C$433,2,FALSE)</f>
        <v>Рыба</v>
      </c>
      <c r="D808" s="20" t="str">
        <f>VLOOKUP(B808,товар!$A$2:$C$433,3,FALSE)</f>
        <v>Меридиан</v>
      </c>
      <c r="E808">
        <v>154</v>
      </c>
      <c r="F808">
        <v>3</v>
      </c>
      <c r="G808">
        <v>462</v>
      </c>
      <c r="H808" s="26">
        <v>45294</v>
      </c>
      <c r="I808" t="s">
        <v>19</v>
      </c>
      <c r="J808" s="20">
        <v>443</v>
      </c>
      <c r="K808" s="20">
        <f t="shared" si="60"/>
        <v>258.5128205128205</v>
      </c>
      <c r="L808" s="21">
        <f t="shared" si="61"/>
        <v>-0.40428486411426301</v>
      </c>
      <c r="M808" s="20">
        <f t="shared" si="62"/>
        <v>260.64705882352939</v>
      </c>
      <c r="N808" s="21">
        <f t="shared" si="63"/>
        <v>-0.40916271721958919</v>
      </c>
      <c r="O808" s="26">
        <f>VLOOKUP(J808,клиенты!$A$1:$H$435,8,FALSE)</f>
        <v>44649</v>
      </c>
      <c r="P808">
        <f t="shared" si="64"/>
        <v>645</v>
      </c>
      <c r="Q808" t="str">
        <f>VLOOKUP(J808,клиенты!$A$1:$D$435,4,FALSE)</f>
        <v>Россия</v>
      </c>
    </row>
    <row r="809" spans="1:17" x14ac:dyDescent="0.3">
      <c r="A809">
        <v>808</v>
      </c>
      <c r="B809" s="20">
        <v>415</v>
      </c>
      <c r="C809" s="20" t="str">
        <f>VLOOKUP(B809,товар!$A$2:$C$433,2,FALSE)</f>
        <v>Чипсы</v>
      </c>
      <c r="D809" s="20" t="str">
        <f>VLOOKUP(B809,товар!$A$2:$C$433,3,FALSE)</f>
        <v>Pringles</v>
      </c>
      <c r="E809">
        <v>84</v>
      </c>
      <c r="F809">
        <v>5</v>
      </c>
      <c r="G809">
        <v>420</v>
      </c>
      <c r="H809" s="26">
        <v>45156</v>
      </c>
      <c r="I809" t="s">
        <v>26</v>
      </c>
      <c r="J809" s="20">
        <v>191</v>
      </c>
      <c r="K809" s="20">
        <f t="shared" si="60"/>
        <v>273.72549019607845</v>
      </c>
      <c r="L809" s="21">
        <f t="shared" si="61"/>
        <v>-0.69312320916905446</v>
      </c>
      <c r="M809" s="20">
        <f t="shared" si="62"/>
        <v>280.23809523809524</v>
      </c>
      <c r="N809" s="21">
        <f t="shared" si="63"/>
        <v>-0.70025488530161428</v>
      </c>
      <c r="O809" s="26">
        <f>VLOOKUP(J809,клиенты!$A$1:$H$435,8,FALSE)</f>
        <v>44866</v>
      </c>
      <c r="P809">
        <f t="shared" si="64"/>
        <v>290</v>
      </c>
      <c r="Q809" t="str">
        <f>VLOOKUP(J809,клиенты!$A$1:$D$435,4,FALSE)</f>
        <v>Украина</v>
      </c>
    </row>
    <row r="810" spans="1:17" x14ac:dyDescent="0.3">
      <c r="A810">
        <v>809</v>
      </c>
      <c r="B810" s="20">
        <v>384</v>
      </c>
      <c r="C810" s="20" t="str">
        <f>VLOOKUP(B810,товар!$A$2:$C$433,2,FALSE)</f>
        <v>Сахар</v>
      </c>
      <c r="D810" s="20" t="str">
        <f>VLOOKUP(B810,товар!$A$2:$C$433,3,FALSE)</f>
        <v>Сладов</v>
      </c>
      <c r="E810">
        <v>423</v>
      </c>
      <c r="F810">
        <v>5</v>
      </c>
      <c r="G810">
        <v>2115</v>
      </c>
      <c r="H810" s="26">
        <v>45346</v>
      </c>
      <c r="I810" t="s">
        <v>25</v>
      </c>
      <c r="J810" s="20">
        <v>249</v>
      </c>
      <c r="K810" s="20">
        <f t="shared" si="60"/>
        <v>252.76271186440678</v>
      </c>
      <c r="L810" s="21">
        <f t="shared" si="61"/>
        <v>0.6735063367531684</v>
      </c>
      <c r="M810" s="20">
        <f t="shared" si="62"/>
        <v>240.26666666666668</v>
      </c>
      <c r="N810" s="21">
        <f t="shared" si="63"/>
        <v>0.76054384017758037</v>
      </c>
      <c r="O810" s="26">
        <f>VLOOKUP(J810,клиенты!$A$1:$H$435,8,FALSE)</f>
        <v>44781</v>
      </c>
      <c r="P810">
        <f t="shared" si="64"/>
        <v>565</v>
      </c>
      <c r="Q810" t="str">
        <f>VLOOKUP(J810,клиенты!$A$1:$D$435,4,FALSE)</f>
        <v>Россия</v>
      </c>
    </row>
    <row r="811" spans="1:17" x14ac:dyDescent="0.3">
      <c r="A811">
        <v>810</v>
      </c>
      <c r="B811" s="20">
        <v>311</v>
      </c>
      <c r="C811" s="20" t="str">
        <f>VLOOKUP(B811,товар!$A$2:$C$433,2,FALSE)</f>
        <v>Макароны</v>
      </c>
      <c r="D811" s="20" t="str">
        <f>VLOOKUP(B811,товар!$A$2:$C$433,3,FALSE)</f>
        <v>Паста Зара</v>
      </c>
      <c r="E811">
        <v>470</v>
      </c>
      <c r="F811">
        <v>2</v>
      </c>
      <c r="G811">
        <v>940</v>
      </c>
      <c r="H811" s="26">
        <v>45304</v>
      </c>
      <c r="I811" t="s">
        <v>19</v>
      </c>
      <c r="J811" s="20">
        <v>418</v>
      </c>
      <c r="K811" s="20">
        <f t="shared" si="60"/>
        <v>265.47674418604652</v>
      </c>
      <c r="L811" s="21">
        <f t="shared" si="61"/>
        <v>0.77039989487976879</v>
      </c>
      <c r="M811" s="20">
        <f t="shared" si="62"/>
        <v>276.67567567567568</v>
      </c>
      <c r="N811" s="21">
        <f t="shared" si="63"/>
        <v>0.69873986519488129</v>
      </c>
      <c r="O811" s="26">
        <f>VLOOKUP(J811,клиенты!$A$1:$H$435,8,FALSE)</f>
        <v>44700</v>
      </c>
      <c r="P811">
        <f t="shared" si="64"/>
        <v>604</v>
      </c>
      <c r="Q811" t="str">
        <f>VLOOKUP(J811,клиенты!$A$1:$D$435,4,FALSE)</f>
        <v>Беларусь</v>
      </c>
    </row>
    <row r="812" spans="1:17" x14ac:dyDescent="0.3">
      <c r="A812">
        <v>811</v>
      </c>
      <c r="B812" s="20">
        <v>328</v>
      </c>
      <c r="C812" s="20" t="str">
        <f>VLOOKUP(B812,товар!$A$2:$C$433,2,FALSE)</f>
        <v>Чипсы</v>
      </c>
      <c r="D812" s="20" t="str">
        <f>VLOOKUP(B812,товар!$A$2:$C$433,3,FALSE)</f>
        <v>Русская картошка</v>
      </c>
      <c r="E812">
        <v>59</v>
      </c>
      <c r="F812">
        <v>1</v>
      </c>
      <c r="G812">
        <v>59</v>
      </c>
      <c r="H812" s="26">
        <v>44991</v>
      </c>
      <c r="I812" t="s">
        <v>22</v>
      </c>
      <c r="J812" s="20">
        <v>126</v>
      </c>
      <c r="K812" s="20">
        <f t="shared" si="60"/>
        <v>273.72549019607845</v>
      </c>
      <c r="L812" s="21">
        <f t="shared" si="61"/>
        <v>-0.78445558739255017</v>
      </c>
      <c r="M812" s="20">
        <f t="shared" si="62"/>
        <v>241.83333333333334</v>
      </c>
      <c r="N812" s="21">
        <f t="shared" si="63"/>
        <v>-0.75603032391454172</v>
      </c>
      <c r="O812" s="26">
        <f>VLOOKUP(J812,клиенты!$A$1:$H$435,8,FALSE)</f>
        <v>44822</v>
      </c>
      <c r="P812">
        <f t="shared" si="64"/>
        <v>169</v>
      </c>
      <c r="Q812" t="str">
        <f>VLOOKUP(J812,клиенты!$A$1:$D$435,4,FALSE)</f>
        <v>Узбекистан</v>
      </c>
    </row>
    <row r="813" spans="1:17" x14ac:dyDescent="0.3">
      <c r="A813">
        <v>812</v>
      </c>
      <c r="B813" s="20">
        <v>74</v>
      </c>
      <c r="C813" s="20" t="str">
        <f>VLOOKUP(B813,товар!$A$2:$C$433,2,FALSE)</f>
        <v>Колбаса</v>
      </c>
      <c r="D813" s="20" t="str">
        <f>VLOOKUP(B813,товар!$A$2:$C$433,3,FALSE)</f>
        <v>Черкизово</v>
      </c>
      <c r="E813">
        <v>332</v>
      </c>
      <c r="F813">
        <v>3</v>
      </c>
      <c r="G813">
        <v>996</v>
      </c>
      <c r="H813" s="26">
        <v>45000</v>
      </c>
      <c r="I813" t="s">
        <v>24</v>
      </c>
      <c r="J813" s="20">
        <v>497</v>
      </c>
      <c r="K813" s="20">
        <f t="shared" si="60"/>
        <v>286.92307692307691</v>
      </c>
      <c r="L813" s="21">
        <f t="shared" si="61"/>
        <v>0.15710455764075082</v>
      </c>
      <c r="M813" s="20">
        <f t="shared" si="62"/>
        <v>320.25</v>
      </c>
      <c r="N813" s="21">
        <f t="shared" si="63"/>
        <v>3.669008587041378E-2</v>
      </c>
      <c r="O813" s="26">
        <f>VLOOKUP(J813,клиенты!$A$1:$H$435,8,FALSE)</f>
        <v>44826</v>
      </c>
      <c r="P813">
        <f t="shared" si="64"/>
        <v>174</v>
      </c>
      <c r="Q813" t="str">
        <f>VLOOKUP(J813,клиенты!$A$1:$D$435,4,FALSE)</f>
        <v>Узбекистан</v>
      </c>
    </row>
    <row r="814" spans="1:17" x14ac:dyDescent="0.3">
      <c r="A814">
        <v>813</v>
      </c>
      <c r="B814" s="20">
        <v>152</v>
      </c>
      <c r="C814" s="20" t="str">
        <f>VLOOKUP(B814,товар!$A$2:$C$433,2,FALSE)</f>
        <v>Печенье</v>
      </c>
      <c r="D814" s="20" t="str">
        <f>VLOOKUP(B814,товар!$A$2:$C$433,3,FALSE)</f>
        <v>Белогорье</v>
      </c>
      <c r="E814">
        <v>94</v>
      </c>
      <c r="F814">
        <v>5</v>
      </c>
      <c r="G814">
        <v>470</v>
      </c>
      <c r="H814" s="26">
        <v>44942</v>
      </c>
      <c r="I814" t="s">
        <v>24</v>
      </c>
      <c r="J814" s="20">
        <v>332</v>
      </c>
      <c r="K814" s="20">
        <f t="shared" si="60"/>
        <v>283.468085106383</v>
      </c>
      <c r="L814" s="21">
        <f t="shared" si="61"/>
        <v>-0.66839300457854844</v>
      </c>
      <c r="M814" s="20">
        <f t="shared" si="62"/>
        <v>249.5</v>
      </c>
      <c r="N814" s="21">
        <f t="shared" si="63"/>
        <v>-0.62324649298597201</v>
      </c>
      <c r="O814" s="26">
        <f>VLOOKUP(J814,клиенты!$A$1:$H$435,8,FALSE)</f>
        <v>44858</v>
      </c>
      <c r="P814">
        <f t="shared" si="64"/>
        <v>84</v>
      </c>
      <c r="Q814" t="str">
        <f>VLOOKUP(J814,клиенты!$A$1:$D$435,4,FALSE)</f>
        <v>Узбекистан</v>
      </c>
    </row>
    <row r="815" spans="1:17" x14ac:dyDescent="0.3">
      <c r="A815">
        <v>814</v>
      </c>
      <c r="B815" s="20">
        <v>319</v>
      </c>
      <c r="C815" s="20" t="str">
        <f>VLOOKUP(B815,товар!$A$2:$C$433,2,FALSE)</f>
        <v>Йогурт</v>
      </c>
      <c r="D815" s="20" t="str">
        <f>VLOOKUP(B815,товар!$A$2:$C$433,3,FALSE)</f>
        <v>Эрманн</v>
      </c>
      <c r="E815">
        <v>148</v>
      </c>
      <c r="F815">
        <v>1</v>
      </c>
      <c r="G815">
        <v>148</v>
      </c>
      <c r="H815" s="26">
        <v>45143</v>
      </c>
      <c r="I815" t="s">
        <v>14</v>
      </c>
      <c r="J815" s="20">
        <v>445</v>
      </c>
      <c r="K815" s="20">
        <f t="shared" si="60"/>
        <v>263.25423728813558</v>
      </c>
      <c r="L815" s="21">
        <f t="shared" si="61"/>
        <v>-0.43780582024208081</v>
      </c>
      <c r="M815" s="20">
        <f t="shared" si="62"/>
        <v>248.5</v>
      </c>
      <c r="N815" s="21">
        <f t="shared" si="63"/>
        <v>-0.40442655935613681</v>
      </c>
      <c r="O815" s="26">
        <f>VLOOKUP(J815,клиенты!$A$1:$H$435,8,FALSE)</f>
        <v>44676</v>
      </c>
      <c r="P815">
        <f t="shared" si="64"/>
        <v>467</v>
      </c>
      <c r="Q815" t="str">
        <f>VLOOKUP(J815,клиенты!$A$1:$D$435,4,FALSE)</f>
        <v>Россия</v>
      </c>
    </row>
    <row r="816" spans="1:17" x14ac:dyDescent="0.3">
      <c r="A816">
        <v>815</v>
      </c>
      <c r="B816" s="20">
        <v>19</v>
      </c>
      <c r="C816" s="20" t="str">
        <f>VLOOKUP(B816,товар!$A$2:$C$433,2,FALSE)</f>
        <v>Мясо</v>
      </c>
      <c r="D816" s="20" t="str">
        <f>VLOOKUP(B816,товар!$A$2:$C$433,3,FALSE)</f>
        <v>Снежана</v>
      </c>
      <c r="E816">
        <v>378</v>
      </c>
      <c r="F816">
        <v>2</v>
      </c>
      <c r="G816">
        <v>756</v>
      </c>
      <c r="H816" s="26">
        <v>45358</v>
      </c>
      <c r="I816" t="s">
        <v>23</v>
      </c>
      <c r="J816" s="20">
        <v>167</v>
      </c>
      <c r="K816" s="20">
        <f t="shared" si="60"/>
        <v>271.74545454545455</v>
      </c>
      <c r="L816" s="21">
        <f t="shared" si="61"/>
        <v>0.39100762745885187</v>
      </c>
      <c r="M816" s="20">
        <f t="shared" si="62"/>
        <v>272.35294117647061</v>
      </c>
      <c r="N816" s="21">
        <f t="shared" si="63"/>
        <v>0.38790496760259163</v>
      </c>
      <c r="O816" s="26">
        <f>VLOOKUP(J816,клиенты!$A$1:$H$435,8,FALSE)</f>
        <v>44563</v>
      </c>
      <c r="P816">
        <f t="shared" si="64"/>
        <v>795</v>
      </c>
      <c r="Q816" t="str">
        <f>VLOOKUP(J816,клиенты!$A$1:$D$435,4,FALSE)</f>
        <v>Узбекистан</v>
      </c>
    </row>
    <row r="817" spans="1:17" x14ac:dyDescent="0.3">
      <c r="A817">
        <v>816</v>
      </c>
      <c r="B817" s="20">
        <v>242</v>
      </c>
      <c r="C817" s="20" t="str">
        <f>VLOOKUP(B817,товар!$A$2:$C$433,2,FALSE)</f>
        <v>Овощи</v>
      </c>
      <c r="D817" s="20" t="str">
        <f>VLOOKUP(B817,товар!$A$2:$C$433,3,FALSE)</f>
        <v>Овощной ряд</v>
      </c>
      <c r="E817">
        <v>265</v>
      </c>
      <c r="F817">
        <v>4</v>
      </c>
      <c r="G817">
        <v>1060</v>
      </c>
      <c r="H817" s="26">
        <v>44931</v>
      </c>
      <c r="I817" t="s">
        <v>27</v>
      </c>
      <c r="J817" s="20">
        <v>415</v>
      </c>
      <c r="K817" s="20">
        <f t="shared" si="60"/>
        <v>250.48780487804879</v>
      </c>
      <c r="L817" s="21">
        <f t="shared" si="61"/>
        <v>5.7935735150924872E-2</v>
      </c>
      <c r="M817" s="20">
        <f t="shared" si="62"/>
        <v>303.8235294117647</v>
      </c>
      <c r="N817" s="21">
        <f t="shared" si="63"/>
        <v>-0.12778315585672795</v>
      </c>
      <c r="O817" s="26">
        <f>VLOOKUP(J817,клиенты!$A$1:$H$435,8,FALSE)</f>
        <v>44661</v>
      </c>
      <c r="P817">
        <f t="shared" si="64"/>
        <v>270</v>
      </c>
      <c r="Q817" t="str">
        <f>VLOOKUP(J817,клиенты!$A$1:$D$435,4,FALSE)</f>
        <v>Украина</v>
      </c>
    </row>
    <row r="818" spans="1:17" x14ac:dyDescent="0.3">
      <c r="A818">
        <v>817</v>
      </c>
      <c r="B818" s="20">
        <v>354</v>
      </c>
      <c r="C818" s="20" t="str">
        <f>VLOOKUP(B818,товар!$A$2:$C$433,2,FALSE)</f>
        <v>Чай</v>
      </c>
      <c r="D818" s="20" t="str">
        <f>VLOOKUP(B818,товар!$A$2:$C$433,3,FALSE)</f>
        <v>Lipton</v>
      </c>
      <c r="E818">
        <v>431</v>
      </c>
      <c r="F818">
        <v>1</v>
      </c>
      <c r="G818">
        <v>431</v>
      </c>
      <c r="H818" s="26">
        <v>45419</v>
      </c>
      <c r="I818" t="s">
        <v>20</v>
      </c>
      <c r="J818" s="20">
        <v>229</v>
      </c>
      <c r="K818" s="20">
        <f t="shared" si="60"/>
        <v>271.18181818181819</v>
      </c>
      <c r="L818" s="21">
        <f t="shared" si="61"/>
        <v>0.58933959101575595</v>
      </c>
      <c r="M818" s="20">
        <f t="shared" si="62"/>
        <v>260.15789473684208</v>
      </c>
      <c r="N818" s="21">
        <f t="shared" si="63"/>
        <v>0.65668622294153356</v>
      </c>
      <c r="O818" s="26">
        <f>VLOOKUP(J818,клиенты!$A$1:$H$435,8,FALSE)</f>
        <v>44766</v>
      </c>
      <c r="P818">
        <f t="shared" si="64"/>
        <v>653</v>
      </c>
      <c r="Q818" t="str">
        <f>VLOOKUP(J818,клиенты!$A$1:$D$435,4,FALSE)</f>
        <v>Беларусь</v>
      </c>
    </row>
    <row r="819" spans="1:17" x14ac:dyDescent="0.3">
      <c r="A819">
        <v>818</v>
      </c>
      <c r="B819" s="20">
        <v>354</v>
      </c>
      <c r="C819" s="20" t="str">
        <f>VLOOKUP(B819,товар!$A$2:$C$433,2,FALSE)</f>
        <v>Чай</v>
      </c>
      <c r="D819" s="20" t="str">
        <f>VLOOKUP(B819,товар!$A$2:$C$433,3,FALSE)</f>
        <v>Lipton</v>
      </c>
      <c r="E819">
        <v>382</v>
      </c>
      <c r="F819">
        <v>4</v>
      </c>
      <c r="G819">
        <v>1528</v>
      </c>
      <c r="H819" s="26">
        <v>44939</v>
      </c>
      <c r="I819" t="s">
        <v>16</v>
      </c>
      <c r="J819" s="20">
        <v>119</v>
      </c>
      <c r="K819" s="20">
        <f t="shared" si="60"/>
        <v>271.18181818181819</v>
      </c>
      <c r="L819" s="21">
        <f t="shared" si="61"/>
        <v>0.40864901106268858</v>
      </c>
      <c r="M819" s="20">
        <f t="shared" si="62"/>
        <v>260.15789473684208</v>
      </c>
      <c r="N819" s="21">
        <f t="shared" si="63"/>
        <v>0.46833906534493241</v>
      </c>
      <c r="O819" s="26">
        <f>VLOOKUP(J819,клиенты!$A$1:$H$435,8,FALSE)</f>
        <v>44690</v>
      </c>
      <c r="P819">
        <f t="shared" si="64"/>
        <v>249</v>
      </c>
      <c r="Q819" t="str">
        <f>VLOOKUP(J819,клиенты!$A$1:$D$435,4,FALSE)</f>
        <v>Казахстан</v>
      </c>
    </row>
    <row r="820" spans="1:17" x14ac:dyDescent="0.3">
      <c r="A820">
        <v>819</v>
      </c>
      <c r="B820" s="20">
        <v>245</v>
      </c>
      <c r="C820" s="20" t="str">
        <f>VLOOKUP(B820,товар!$A$2:$C$433,2,FALSE)</f>
        <v>Сахар</v>
      </c>
      <c r="D820" s="20" t="str">
        <f>VLOOKUP(B820,товар!$A$2:$C$433,3,FALSE)</f>
        <v>Продимекс</v>
      </c>
      <c r="E820">
        <v>281</v>
      </c>
      <c r="F820">
        <v>1</v>
      </c>
      <c r="G820">
        <v>281</v>
      </c>
      <c r="H820" s="26">
        <v>45036</v>
      </c>
      <c r="I820" t="s">
        <v>11</v>
      </c>
      <c r="J820" s="20">
        <v>341</v>
      </c>
      <c r="K820" s="20">
        <f t="shared" si="60"/>
        <v>252.76271186440678</v>
      </c>
      <c r="L820" s="21">
        <f t="shared" si="61"/>
        <v>0.11171461141286132</v>
      </c>
      <c r="M820" s="20">
        <f t="shared" si="62"/>
        <v>240.5</v>
      </c>
      <c r="N820" s="21">
        <f t="shared" si="63"/>
        <v>0.16839916839916835</v>
      </c>
      <c r="O820" s="26">
        <f>VLOOKUP(J820,клиенты!$A$1:$H$435,8,FALSE)</f>
        <v>44724</v>
      </c>
      <c r="P820">
        <f t="shared" si="64"/>
        <v>312</v>
      </c>
      <c r="Q820" t="str">
        <f>VLOOKUP(J820,клиенты!$A$1:$D$435,4,FALSE)</f>
        <v>Россия</v>
      </c>
    </row>
    <row r="821" spans="1:17" x14ac:dyDescent="0.3">
      <c r="A821">
        <v>820</v>
      </c>
      <c r="B821" s="20">
        <v>386</v>
      </c>
      <c r="C821" s="20" t="str">
        <f>VLOOKUP(B821,товар!$A$2:$C$433,2,FALSE)</f>
        <v>Крупа</v>
      </c>
      <c r="D821" s="20" t="str">
        <f>VLOOKUP(B821,товар!$A$2:$C$433,3,FALSE)</f>
        <v>Увелка</v>
      </c>
      <c r="E821">
        <v>149</v>
      </c>
      <c r="F821">
        <v>5</v>
      </c>
      <c r="G821">
        <v>745</v>
      </c>
      <c r="H821" s="26">
        <v>45103</v>
      </c>
      <c r="I821" t="s">
        <v>8</v>
      </c>
      <c r="J821" s="20">
        <v>407</v>
      </c>
      <c r="K821" s="20">
        <f t="shared" si="60"/>
        <v>255.11627906976744</v>
      </c>
      <c r="L821" s="21">
        <f t="shared" si="61"/>
        <v>-0.41595259799453055</v>
      </c>
      <c r="M821" s="20">
        <f t="shared" si="62"/>
        <v>251.91666666666666</v>
      </c>
      <c r="N821" s="21">
        <f t="shared" si="63"/>
        <v>-0.4085345683096262</v>
      </c>
      <c r="O821" s="26">
        <f>VLOOKUP(J821,клиенты!$A$1:$H$435,8,FALSE)</f>
        <v>44621</v>
      </c>
      <c r="P821">
        <f t="shared" si="64"/>
        <v>482</v>
      </c>
      <c r="Q821" t="str">
        <f>VLOOKUP(J821,клиенты!$A$1:$D$435,4,FALSE)</f>
        <v>Беларусь</v>
      </c>
    </row>
    <row r="822" spans="1:17" x14ac:dyDescent="0.3">
      <c r="A822">
        <v>821</v>
      </c>
      <c r="B822" s="20">
        <v>434</v>
      </c>
      <c r="C822" s="20" t="str">
        <f>VLOOKUP(B822,товар!$A$2:$C$433,2,FALSE)</f>
        <v>Сыр</v>
      </c>
      <c r="D822" s="20" t="str">
        <f>VLOOKUP(B822,товар!$A$2:$C$433,3,FALSE)</f>
        <v>Сырная долина</v>
      </c>
      <c r="E822">
        <v>257</v>
      </c>
      <c r="F822">
        <v>2</v>
      </c>
      <c r="G822">
        <v>514</v>
      </c>
      <c r="H822" s="26">
        <v>45128</v>
      </c>
      <c r="I822" t="s">
        <v>10</v>
      </c>
      <c r="J822" s="20">
        <v>264</v>
      </c>
      <c r="K822" s="20">
        <f t="shared" si="60"/>
        <v>262.63492063492066</v>
      </c>
      <c r="L822" s="21">
        <f t="shared" si="61"/>
        <v>-2.1455336637253852E-2</v>
      </c>
      <c r="M822" s="20">
        <f t="shared" si="62"/>
        <v>271</v>
      </c>
      <c r="N822" s="21">
        <f t="shared" si="63"/>
        <v>-5.1660516605166018E-2</v>
      </c>
      <c r="O822" s="26">
        <f>VLOOKUP(J822,клиенты!$A$1:$H$435,8,FALSE)</f>
        <v>44907</v>
      </c>
      <c r="P822">
        <f t="shared" si="64"/>
        <v>221</v>
      </c>
      <c r="Q822" t="str">
        <f>VLOOKUP(J822,клиенты!$A$1:$D$435,4,FALSE)</f>
        <v>Беларусь</v>
      </c>
    </row>
    <row r="823" spans="1:17" x14ac:dyDescent="0.3">
      <c r="A823">
        <v>822</v>
      </c>
      <c r="B823" s="20">
        <v>402</v>
      </c>
      <c r="C823" s="20" t="str">
        <f>VLOOKUP(B823,товар!$A$2:$C$433,2,FALSE)</f>
        <v>Хлеб</v>
      </c>
      <c r="D823" s="20" t="str">
        <f>VLOOKUP(B823,товар!$A$2:$C$433,3,FALSE)</f>
        <v>Каравай</v>
      </c>
      <c r="E823">
        <v>218</v>
      </c>
      <c r="F823">
        <v>1</v>
      </c>
      <c r="G823">
        <v>218</v>
      </c>
      <c r="H823" s="26">
        <v>45322</v>
      </c>
      <c r="I823" t="s">
        <v>14</v>
      </c>
      <c r="J823" s="20">
        <v>91</v>
      </c>
      <c r="K823" s="20">
        <f t="shared" si="60"/>
        <v>300.31818181818181</v>
      </c>
      <c r="L823" s="21">
        <f t="shared" si="61"/>
        <v>-0.27410322385348873</v>
      </c>
      <c r="M823" s="20">
        <f t="shared" si="62"/>
        <v>331.16666666666669</v>
      </c>
      <c r="N823" s="21">
        <f t="shared" si="63"/>
        <v>-0.34172118772018123</v>
      </c>
      <c r="O823" s="26">
        <f>VLOOKUP(J823,клиенты!$A$1:$H$435,8,FALSE)</f>
        <v>44687</v>
      </c>
      <c r="P823">
        <f t="shared" si="64"/>
        <v>635</v>
      </c>
      <c r="Q823" t="str">
        <f>VLOOKUP(J823,клиенты!$A$1:$D$435,4,FALSE)</f>
        <v>Россия</v>
      </c>
    </row>
    <row r="824" spans="1:17" x14ac:dyDescent="0.3">
      <c r="A824">
        <v>823</v>
      </c>
      <c r="B824" s="20">
        <v>326</v>
      </c>
      <c r="C824" s="20" t="str">
        <f>VLOOKUP(B824,товар!$A$2:$C$433,2,FALSE)</f>
        <v>Крупа</v>
      </c>
      <c r="D824" s="20" t="str">
        <f>VLOOKUP(B824,товар!$A$2:$C$433,3,FALSE)</f>
        <v>Увелка</v>
      </c>
      <c r="E824">
        <v>198</v>
      </c>
      <c r="F824">
        <v>2</v>
      </c>
      <c r="G824">
        <v>396</v>
      </c>
      <c r="H824" s="26">
        <v>45396</v>
      </c>
      <c r="I824" t="s">
        <v>10</v>
      </c>
      <c r="J824" s="20">
        <v>362</v>
      </c>
      <c r="K824" s="20">
        <f t="shared" si="60"/>
        <v>255.11627906976744</v>
      </c>
      <c r="L824" s="21">
        <f t="shared" si="61"/>
        <v>-0.22388331814038287</v>
      </c>
      <c r="M824" s="20">
        <f t="shared" si="62"/>
        <v>251.91666666666666</v>
      </c>
      <c r="N824" s="21">
        <f t="shared" si="63"/>
        <v>-0.21402580218326162</v>
      </c>
      <c r="O824" s="26">
        <f>VLOOKUP(J824,клиенты!$A$1:$H$435,8,FALSE)</f>
        <v>44916</v>
      </c>
      <c r="P824">
        <f t="shared" si="64"/>
        <v>480</v>
      </c>
      <c r="Q824" t="str">
        <f>VLOOKUP(J824,клиенты!$A$1:$D$435,4,FALSE)</f>
        <v>Казахстан</v>
      </c>
    </row>
    <row r="825" spans="1:17" x14ac:dyDescent="0.3">
      <c r="A825">
        <v>824</v>
      </c>
      <c r="B825" s="20">
        <v>491</v>
      </c>
      <c r="C825" s="20" t="str">
        <f>VLOOKUP(B825,товар!$A$2:$C$433,2,FALSE)</f>
        <v>Овощи</v>
      </c>
      <c r="D825" s="20" t="str">
        <f>VLOOKUP(B825,товар!$A$2:$C$433,3,FALSE)</f>
        <v>Зеленая грядка</v>
      </c>
      <c r="E825">
        <v>111</v>
      </c>
      <c r="F825">
        <v>4</v>
      </c>
      <c r="G825">
        <v>444</v>
      </c>
      <c r="H825" s="26">
        <v>45145</v>
      </c>
      <c r="I825" t="s">
        <v>9</v>
      </c>
      <c r="J825" s="20">
        <v>473</v>
      </c>
      <c r="K825" s="20">
        <f t="shared" si="60"/>
        <v>250.48780487804879</v>
      </c>
      <c r="L825" s="21">
        <f t="shared" si="61"/>
        <v>-0.5568646543330088</v>
      </c>
      <c r="M825" s="20">
        <f t="shared" si="62"/>
        <v>159.19999999999999</v>
      </c>
      <c r="N825" s="21">
        <f t="shared" si="63"/>
        <v>-0.30276381909547734</v>
      </c>
      <c r="O825" s="26">
        <f>VLOOKUP(J825,клиенты!$A$1:$H$435,8,FALSE)</f>
        <v>44799</v>
      </c>
      <c r="P825">
        <f t="shared" si="64"/>
        <v>346</v>
      </c>
      <c r="Q825" t="str">
        <f>VLOOKUP(J825,клиенты!$A$1:$D$435,4,FALSE)</f>
        <v>Россия</v>
      </c>
    </row>
    <row r="826" spans="1:17" x14ac:dyDescent="0.3">
      <c r="A826">
        <v>825</v>
      </c>
      <c r="B826" s="20">
        <v>240</v>
      </c>
      <c r="C826" s="20" t="str">
        <f>VLOOKUP(B826,товар!$A$2:$C$433,2,FALSE)</f>
        <v>Макароны</v>
      </c>
      <c r="D826" s="20" t="str">
        <f>VLOOKUP(B826,товар!$A$2:$C$433,3,FALSE)</f>
        <v>Борилла</v>
      </c>
      <c r="E826">
        <v>306</v>
      </c>
      <c r="F826">
        <v>5</v>
      </c>
      <c r="G826">
        <v>1530</v>
      </c>
      <c r="H826" s="26">
        <v>45319</v>
      </c>
      <c r="I826" t="s">
        <v>27</v>
      </c>
      <c r="J826" s="20">
        <v>482</v>
      </c>
      <c r="K826" s="20">
        <f t="shared" si="60"/>
        <v>265.47674418604652</v>
      </c>
      <c r="L826" s="21">
        <f t="shared" si="61"/>
        <v>0.15264333581533873</v>
      </c>
      <c r="M826" s="20">
        <f t="shared" si="62"/>
        <v>236.27586206896552</v>
      </c>
      <c r="N826" s="21">
        <f t="shared" si="63"/>
        <v>0.29509632224168114</v>
      </c>
      <c r="O826" s="26">
        <f>VLOOKUP(J826,клиенты!$A$1:$H$435,8,FALSE)</f>
        <v>44679</v>
      </c>
      <c r="P826">
        <f t="shared" si="64"/>
        <v>640</v>
      </c>
      <c r="Q826" t="str">
        <f>VLOOKUP(J826,клиенты!$A$1:$D$435,4,FALSE)</f>
        <v>Украина</v>
      </c>
    </row>
    <row r="827" spans="1:17" x14ac:dyDescent="0.3">
      <c r="A827">
        <v>826</v>
      </c>
      <c r="B827" s="20">
        <v>352</v>
      </c>
      <c r="C827" s="20" t="str">
        <f>VLOOKUP(B827,товар!$A$2:$C$433,2,FALSE)</f>
        <v>Йогурт</v>
      </c>
      <c r="D827" s="20" t="str">
        <f>VLOOKUP(B827,товар!$A$2:$C$433,3,FALSE)</f>
        <v>Эрманн</v>
      </c>
      <c r="E827">
        <v>391</v>
      </c>
      <c r="F827">
        <v>1</v>
      </c>
      <c r="G827">
        <v>391</v>
      </c>
      <c r="H827" s="26">
        <v>45099</v>
      </c>
      <c r="I827" t="s">
        <v>20</v>
      </c>
      <c r="J827" s="20">
        <v>367</v>
      </c>
      <c r="K827" s="20">
        <f t="shared" si="60"/>
        <v>263.25423728813558</v>
      </c>
      <c r="L827" s="21">
        <f t="shared" si="61"/>
        <v>0.48525624517125943</v>
      </c>
      <c r="M827" s="20">
        <f t="shared" si="62"/>
        <v>248.5</v>
      </c>
      <c r="N827" s="21">
        <f t="shared" si="63"/>
        <v>0.57344064386317917</v>
      </c>
      <c r="O827" s="26">
        <f>VLOOKUP(J827,клиенты!$A$1:$H$435,8,FALSE)</f>
        <v>44867</v>
      </c>
      <c r="P827">
        <f t="shared" si="64"/>
        <v>232</v>
      </c>
      <c r="Q827" t="str">
        <f>VLOOKUP(J827,клиенты!$A$1:$D$435,4,FALSE)</f>
        <v>Таджикистан</v>
      </c>
    </row>
    <row r="828" spans="1:17" x14ac:dyDescent="0.3">
      <c r="A828">
        <v>827</v>
      </c>
      <c r="B828" s="20">
        <v>305</v>
      </c>
      <c r="C828" s="20" t="str">
        <f>VLOOKUP(B828,товар!$A$2:$C$433,2,FALSE)</f>
        <v>Печенье</v>
      </c>
      <c r="D828" s="20" t="str">
        <f>VLOOKUP(B828,товар!$A$2:$C$433,3,FALSE)</f>
        <v>Посиделкино</v>
      </c>
      <c r="E828">
        <v>252</v>
      </c>
      <c r="F828">
        <v>1</v>
      </c>
      <c r="G828">
        <v>252</v>
      </c>
      <c r="H828" s="26">
        <v>45413</v>
      </c>
      <c r="I828" t="s">
        <v>18</v>
      </c>
      <c r="J828" s="20">
        <v>172</v>
      </c>
      <c r="K828" s="20">
        <f t="shared" si="60"/>
        <v>283.468085106383</v>
      </c>
      <c r="L828" s="21">
        <f t="shared" si="61"/>
        <v>-0.11101103355100206</v>
      </c>
      <c r="M828" s="20">
        <f t="shared" si="62"/>
        <v>321.63636363636363</v>
      </c>
      <c r="N828" s="21">
        <f t="shared" si="63"/>
        <v>-0.21650650084793666</v>
      </c>
      <c r="O828" s="26">
        <f>VLOOKUP(J828,клиенты!$A$1:$H$435,8,FALSE)</f>
        <v>44737</v>
      </c>
      <c r="P828">
        <f t="shared" si="64"/>
        <v>676</v>
      </c>
      <c r="Q828" t="str">
        <f>VLOOKUP(J828,клиенты!$A$1:$D$435,4,FALSE)</f>
        <v>Россия</v>
      </c>
    </row>
    <row r="829" spans="1:17" x14ac:dyDescent="0.3">
      <c r="A829">
        <v>828</v>
      </c>
      <c r="B829" s="20">
        <v>269</v>
      </c>
      <c r="C829" s="20" t="str">
        <f>VLOOKUP(B829,товар!$A$2:$C$433,2,FALSE)</f>
        <v>Сахар</v>
      </c>
      <c r="D829" s="20" t="str">
        <f>VLOOKUP(B829,товар!$A$2:$C$433,3,FALSE)</f>
        <v>Русский сахар</v>
      </c>
      <c r="E829">
        <v>398</v>
      </c>
      <c r="F829">
        <v>4</v>
      </c>
      <c r="G829">
        <v>1592</v>
      </c>
      <c r="H829" s="26">
        <v>45051</v>
      </c>
      <c r="I829" t="s">
        <v>23</v>
      </c>
      <c r="J829" s="20">
        <v>466</v>
      </c>
      <c r="K829" s="20">
        <f t="shared" si="60"/>
        <v>252.76271186440678</v>
      </c>
      <c r="L829" s="21">
        <f t="shared" si="61"/>
        <v>0.57459934285522696</v>
      </c>
      <c r="M829" s="20">
        <f t="shared" si="62"/>
        <v>293.41176470588238</v>
      </c>
      <c r="N829" s="21">
        <f t="shared" si="63"/>
        <v>0.35645549318364056</v>
      </c>
      <c r="O829" s="26">
        <f>VLOOKUP(J829,клиенты!$A$1:$H$435,8,FALSE)</f>
        <v>44772</v>
      </c>
      <c r="P829">
        <f t="shared" si="64"/>
        <v>279</v>
      </c>
      <c r="Q829" t="str">
        <f>VLOOKUP(J829,клиенты!$A$1:$D$435,4,FALSE)</f>
        <v>Беларусь</v>
      </c>
    </row>
    <row r="830" spans="1:17" x14ac:dyDescent="0.3">
      <c r="A830">
        <v>829</v>
      </c>
      <c r="B830" s="20">
        <v>380</v>
      </c>
      <c r="C830" s="20" t="str">
        <f>VLOOKUP(B830,товар!$A$2:$C$433,2,FALSE)</f>
        <v>Конфеты</v>
      </c>
      <c r="D830" s="20" t="str">
        <f>VLOOKUP(B830,товар!$A$2:$C$433,3,FALSE)</f>
        <v>Бабаевский</v>
      </c>
      <c r="E830">
        <v>100</v>
      </c>
      <c r="F830">
        <v>2</v>
      </c>
      <c r="G830">
        <v>200</v>
      </c>
      <c r="H830" s="26">
        <v>45082</v>
      </c>
      <c r="I830" t="s">
        <v>17</v>
      </c>
      <c r="J830" s="20">
        <v>57</v>
      </c>
      <c r="K830" s="20">
        <f t="shared" si="60"/>
        <v>267.85483870967744</v>
      </c>
      <c r="L830" s="21">
        <f t="shared" si="61"/>
        <v>-0.62666345516950683</v>
      </c>
      <c r="M830" s="20">
        <f t="shared" si="62"/>
        <v>250.25925925925927</v>
      </c>
      <c r="N830" s="21">
        <f t="shared" si="63"/>
        <v>-0.60041438508213707</v>
      </c>
      <c r="O830" s="26">
        <f>VLOOKUP(J830,клиенты!$A$1:$H$435,8,FALSE)</f>
        <v>44669</v>
      </c>
      <c r="P830">
        <f t="shared" si="64"/>
        <v>413</v>
      </c>
      <c r="Q830" t="str">
        <f>VLOOKUP(J830,клиенты!$A$1:$D$435,4,FALSE)</f>
        <v>Россия</v>
      </c>
    </row>
    <row r="831" spans="1:17" x14ac:dyDescent="0.3">
      <c r="A831">
        <v>830</v>
      </c>
      <c r="B831" s="20">
        <v>44</v>
      </c>
      <c r="C831" s="20" t="str">
        <f>VLOOKUP(B831,товар!$A$2:$C$433,2,FALSE)</f>
        <v>Молоко</v>
      </c>
      <c r="D831" s="20" t="str">
        <f>VLOOKUP(B831,товар!$A$2:$C$433,3,FALSE)</f>
        <v>Беллакт</v>
      </c>
      <c r="E831">
        <v>310</v>
      </c>
      <c r="F831">
        <v>3</v>
      </c>
      <c r="G831">
        <v>930</v>
      </c>
      <c r="H831" s="26">
        <v>44971</v>
      </c>
      <c r="I831" t="s">
        <v>15</v>
      </c>
      <c r="J831" s="20">
        <v>48</v>
      </c>
      <c r="K831" s="20">
        <f t="shared" si="60"/>
        <v>294.95238095238096</v>
      </c>
      <c r="L831" s="21">
        <f t="shared" si="61"/>
        <v>5.1017113335485975E-2</v>
      </c>
      <c r="M831" s="20">
        <f t="shared" si="62"/>
        <v>322.54545454545456</v>
      </c>
      <c r="N831" s="21">
        <f t="shared" si="63"/>
        <v>-3.8895152198421656E-2</v>
      </c>
      <c r="O831" s="26">
        <f>VLOOKUP(J831,клиенты!$A$1:$H$435,8,FALSE)</f>
        <v>44856</v>
      </c>
      <c r="P831">
        <f t="shared" si="64"/>
        <v>115</v>
      </c>
      <c r="Q831" t="str">
        <f>VLOOKUP(J831,клиенты!$A$1:$D$435,4,FALSE)</f>
        <v>Узбекистан</v>
      </c>
    </row>
    <row r="832" spans="1:17" x14ac:dyDescent="0.3">
      <c r="A832">
        <v>831</v>
      </c>
      <c r="B832" s="20">
        <v>183</v>
      </c>
      <c r="C832" s="20" t="str">
        <f>VLOOKUP(B832,товар!$A$2:$C$433,2,FALSE)</f>
        <v>Конфеты</v>
      </c>
      <c r="D832" s="20" t="str">
        <f>VLOOKUP(B832,товар!$A$2:$C$433,3,FALSE)</f>
        <v>Бабаевский</v>
      </c>
      <c r="E832">
        <v>286</v>
      </c>
      <c r="F832">
        <v>2</v>
      </c>
      <c r="G832">
        <v>572</v>
      </c>
      <c r="H832" s="26">
        <v>44983</v>
      </c>
      <c r="I832" t="s">
        <v>22</v>
      </c>
      <c r="J832" s="20">
        <v>11</v>
      </c>
      <c r="K832" s="20">
        <f t="shared" si="60"/>
        <v>267.85483870967744</v>
      </c>
      <c r="L832" s="21">
        <f t="shared" si="61"/>
        <v>6.774251821521049E-2</v>
      </c>
      <c r="M832" s="20">
        <f t="shared" si="62"/>
        <v>250.25925925925927</v>
      </c>
      <c r="N832" s="21">
        <f t="shared" si="63"/>
        <v>0.14281485866508792</v>
      </c>
      <c r="O832" s="26">
        <f>VLOOKUP(J832,клиенты!$A$1:$H$435,8,FALSE)</f>
        <v>44690</v>
      </c>
      <c r="P832">
        <f t="shared" si="64"/>
        <v>293</v>
      </c>
      <c r="Q832" t="str">
        <f>VLOOKUP(J832,клиенты!$A$1:$D$435,4,FALSE)</f>
        <v>Таджикистан</v>
      </c>
    </row>
    <row r="833" spans="1:17" x14ac:dyDescent="0.3">
      <c r="A833">
        <v>832</v>
      </c>
      <c r="B833" s="20">
        <v>65</v>
      </c>
      <c r="C833" s="20" t="str">
        <f>VLOOKUP(B833,товар!$A$2:$C$433,2,FALSE)</f>
        <v>Хлеб</v>
      </c>
      <c r="D833" s="20" t="str">
        <f>VLOOKUP(B833,товар!$A$2:$C$433,3,FALSE)</f>
        <v>Хлебный Дом</v>
      </c>
      <c r="E833">
        <v>201</v>
      </c>
      <c r="F833">
        <v>2</v>
      </c>
      <c r="G833">
        <v>402</v>
      </c>
      <c r="H833" s="26">
        <v>45296</v>
      </c>
      <c r="I833" t="s">
        <v>9</v>
      </c>
      <c r="J833" s="20">
        <v>125</v>
      </c>
      <c r="K833" s="20">
        <f t="shared" si="60"/>
        <v>300.31818181818181</v>
      </c>
      <c r="L833" s="21">
        <f t="shared" si="61"/>
        <v>-0.33070985318601487</v>
      </c>
      <c r="M833" s="20">
        <f t="shared" si="62"/>
        <v>281.73333333333335</v>
      </c>
      <c r="N833" s="21">
        <f t="shared" si="63"/>
        <v>-0.28655939422621868</v>
      </c>
      <c r="O833" s="26">
        <f>VLOOKUP(J833,клиенты!$A$1:$H$435,8,FALSE)</f>
        <v>44701</v>
      </c>
      <c r="P833">
        <f t="shared" si="64"/>
        <v>595</v>
      </c>
      <c r="Q833" t="str">
        <f>VLOOKUP(J833,клиенты!$A$1:$D$435,4,FALSE)</f>
        <v>Казахстан</v>
      </c>
    </row>
    <row r="834" spans="1:17" x14ac:dyDescent="0.3">
      <c r="A834">
        <v>833</v>
      </c>
      <c r="B834" s="20">
        <v>425</v>
      </c>
      <c r="C834" s="20" t="str">
        <f>VLOOKUP(B834,товар!$A$2:$C$433,2,FALSE)</f>
        <v>Соль</v>
      </c>
      <c r="D834" s="20" t="str">
        <f>VLOOKUP(B834,товар!$A$2:$C$433,3,FALSE)</f>
        <v>Экстра</v>
      </c>
      <c r="E834">
        <v>258</v>
      </c>
      <c r="F834">
        <v>4</v>
      </c>
      <c r="G834">
        <v>1032</v>
      </c>
      <c r="H834" s="26">
        <v>45128</v>
      </c>
      <c r="I834" t="s">
        <v>23</v>
      </c>
      <c r="J834" s="20">
        <v>72</v>
      </c>
      <c r="K834" s="20">
        <f t="shared" ref="K834:K897" si="65">AVERAGEIF($C$2:$C$1001,C834,$E$2:$E$1001)</f>
        <v>264.8679245283019</v>
      </c>
      <c r="L834" s="21">
        <f t="shared" ref="L834:L897" si="66">(E834/K834)-1</f>
        <v>-2.5929619603932252E-2</v>
      </c>
      <c r="M834" s="20">
        <f t="shared" ref="M834:M897" si="67">AVERAGEIFS($E$2:$E$1001,$C$2:$C$1001,C834,$D$2:$D$1001,D834)</f>
        <v>320.84615384615387</v>
      </c>
      <c r="N834" s="21">
        <f t="shared" ref="N834:N897" si="68">E834/M834-1</f>
        <v>-0.1958762886597939</v>
      </c>
      <c r="O834" s="26">
        <f>VLOOKUP(J834,клиенты!$A$1:$H$435,8,FALSE)</f>
        <v>44906</v>
      </c>
      <c r="P834">
        <f t="shared" ref="P834:P897" si="69">H834-O834</f>
        <v>222</v>
      </c>
      <c r="Q834" t="str">
        <f>VLOOKUP(J834,клиенты!$A$1:$D$435,4,FALSE)</f>
        <v>Таджикистан</v>
      </c>
    </row>
    <row r="835" spans="1:17" x14ac:dyDescent="0.3">
      <c r="A835">
        <v>834</v>
      </c>
      <c r="B835" s="20">
        <v>230</v>
      </c>
      <c r="C835" s="20" t="str">
        <f>VLOOKUP(B835,товар!$A$2:$C$433,2,FALSE)</f>
        <v>Сок</v>
      </c>
      <c r="D835" s="20" t="str">
        <f>VLOOKUP(B835,товар!$A$2:$C$433,3,FALSE)</f>
        <v>Фруктовый сад</v>
      </c>
      <c r="E835">
        <v>179</v>
      </c>
      <c r="F835">
        <v>4</v>
      </c>
      <c r="G835">
        <v>716</v>
      </c>
      <c r="H835" s="26">
        <v>45395</v>
      </c>
      <c r="I835" t="s">
        <v>27</v>
      </c>
      <c r="J835" s="20">
        <v>68</v>
      </c>
      <c r="K835" s="20">
        <f t="shared" si="65"/>
        <v>268.60344827586209</v>
      </c>
      <c r="L835" s="21">
        <f t="shared" si="66"/>
        <v>-0.33359008922267164</v>
      </c>
      <c r="M835" s="20">
        <f t="shared" si="67"/>
        <v>281.96875</v>
      </c>
      <c r="N835" s="21">
        <f t="shared" si="68"/>
        <v>-0.36517787875429453</v>
      </c>
      <c r="O835" s="26">
        <f>VLOOKUP(J835,клиенты!$A$1:$H$435,8,FALSE)</f>
        <v>44882</v>
      </c>
      <c r="P835">
        <f t="shared" si="69"/>
        <v>513</v>
      </c>
      <c r="Q835" t="str">
        <f>VLOOKUP(J835,клиенты!$A$1:$D$435,4,FALSE)</f>
        <v>Узбекистан</v>
      </c>
    </row>
    <row r="836" spans="1:17" x14ac:dyDescent="0.3">
      <c r="A836">
        <v>835</v>
      </c>
      <c r="B836" s="20">
        <v>497</v>
      </c>
      <c r="C836" s="20" t="str">
        <f>VLOOKUP(B836,товар!$A$2:$C$433,2,FALSE)</f>
        <v>Конфеты</v>
      </c>
      <c r="D836" s="20" t="str">
        <f>VLOOKUP(B836,товар!$A$2:$C$433,3,FALSE)</f>
        <v>Бабаевский</v>
      </c>
      <c r="E836">
        <v>113</v>
      </c>
      <c r="F836">
        <v>2</v>
      </c>
      <c r="G836">
        <v>226</v>
      </c>
      <c r="H836" s="26">
        <v>45243</v>
      </c>
      <c r="I836" t="s">
        <v>25</v>
      </c>
      <c r="J836" s="20">
        <v>219</v>
      </c>
      <c r="K836" s="20">
        <f t="shared" si="65"/>
        <v>267.85483870967744</v>
      </c>
      <c r="L836" s="21">
        <f t="shared" si="66"/>
        <v>-0.57812970434154276</v>
      </c>
      <c r="M836" s="20">
        <f t="shared" si="67"/>
        <v>250.25925925925927</v>
      </c>
      <c r="N836" s="21">
        <f t="shared" si="68"/>
        <v>-0.54846825514281483</v>
      </c>
      <c r="O836" s="26">
        <f>VLOOKUP(J836,клиенты!$A$1:$H$435,8,FALSE)</f>
        <v>44585</v>
      </c>
      <c r="P836">
        <f t="shared" si="69"/>
        <v>658</v>
      </c>
      <c r="Q836" t="str">
        <f>VLOOKUP(J836,клиенты!$A$1:$D$435,4,FALSE)</f>
        <v>Таджикистан</v>
      </c>
    </row>
    <row r="837" spans="1:17" x14ac:dyDescent="0.3">
      <c r="A837">
        <v>836</v>
      </c>
      <c r="B837" s="20">
        <v>82</v>
      </c>
      <c r="C837" s="20" t="str">
        <f>VLOOKUP(B837,товар!$A$2:$C$433,2,FALSE)</f>
        <v>Сыр</v>
      </c>
      <c r="D837" s="20" t="str">
        <f>VLOOKUP(B837,товар!$A$2:$C$433,3,FALSE)</f>
        <v>Hochland</v>
      </c>
      <c r="E837">
        <v>73</v>
      </c>
      <c r="F837">
        <v>1</v>
      </c>
      <c r="G837">
        <v>73</v>
      </c>
      <c r="H837" s="26">
        <v>45159</v>
      </c>
      <c r="I837" t="s">
        <v>16</v>
      </c>
      <c r="J837" s="20">
        <v>218</v>
      </c>
      <c r="K837" s="20">
        <f t="shared" si="65"/>
        <v>262.63492063492066</v>
      </c>
      <c r="L837" s="21">
        <f t="shared" si="66"/>
        <v>-0.72204762480357787</v>
      </c>
      <c r="M837" s="20">
        <f t="shared" si="67"/>
        <v>168</v>
      </c>
      <c r="N837" s="21">
        <f t="shared" si="68"/>
        <v>-0.56547619047619047</v>
      </c>
      <c r="O837" s="26">
        <f>VLOOKUP(J837,клиенты!$A$1:$H$435,8,FALSE)</f>
        <v>44721</v>
      </c>
      <c r="P837">
        <f t="shared" si="69"/>
        <v>438</v>
      </c>
      <c r="Q837" t="str">
        <f>VLOOKUP(J837,клиенты!$A$1:$D$435,4,FALSE)</f>
        <v>Узбекистан</v>
      </c>
    </row>
    <row r="838" spans="1:17" x14ac:dyDescent="0.3">
      <c r="A838">
        <v>837</v>
      </c>
      <c r="B838" s="20">
        <v>104</v>
      </c>
      <c r="C838" s="20" t="str">
        <f>VLOOKUP(B838,товар!$A$2:$C$433,2,FALSE)</f>
        <v>Йогурт</v>
      </c>
      <c r="D838" s="20" t="str">
        <f>VLOOKUP(B838,товар!$A$2:$C$433,3,FALSE)</f>
        <v>Ростагроэкспорт</v>
      </c>
      <c r="E838">
        <v>420</v>
      </c>
      <c r="F838">
        <v>2</v>
      </c>
      <c r="G838">
        <v>840</v>
      </c>
      <c r="H838" s="26">
        <v>45427</v>
      </c>
      <c r="I838" t="s">
        <v>10</v>
      </c>
      <c r="J838" s="20">
        <v>26</v>
      </c>
      <c r="K838" s="20">
        <f t="shared" si="65"/>
        <v>263.25423728813558</v>
      </c>
      <c r="L838" s="21">
        <f t="shared" si="66"/>
        <v>0.59541591552923001</v>
      </c>
      <c r="M838" s="20">
        <f t="shared" si="67"/>
        <v>257.78260869565219</v>
      </c>
      <c r="N838" s="21">
        <f t="shared" si="68"/>
        <v>0.62927981109799291</v>
      </c>
      <c r="O838" s="26">
        <f>VLOOKUP(J838,клиенты!$A$1:$H$435,8,FALSE)</f>
        <v>44819</v>
      </c>
      <c r="P838">
        <f t="shared" si="69"/>
        <v>608</v>
      </c>
      <c r="Q838" t="str">
        <f>VLOOKUP(J838,клиенты!$A$1:$D$435,4,FALSE)</f>
        <v>Таджикистан</v>
      </c>
    </row>
    <row r="839" spans="1:17" x14ac:dyDescent="0.3">
      <c r="A839">
        <v>838</v>
      </c>
      <c r="B839" s="20">
        <v>364</v>
      </c>
      <c r="C839" s="20" t="str">
        <f>VLOOKUP(B839,товар!$A$2:$C$433,2,FALSE)</f>
        <v>Сахар</v>
      </c>
      <c r="D839" s="20" t="str">
        <f>VLOOKUP(B839,товар!$A$2:$C$433,3,FALSE)</f>
        <v>Русский сахар</v>
      </c>
      <c r="E839">
        <v>496</v>
      </c>
      <c r="F839">
        <v>1</v>
      </c>
      <c r="G839">
        <v>496</v>
      </c>
      <c r="H839" s="26">
        <v>45060</v>
      </c>
      <c r="I839" t="s">
        <v>10</v>
      </c>
      <c r="J839" s="20">
        <v>417</v>
      </c>
      <c r="K839" s="20">
        <f t="shared" si="65"/>
        <v>252.76271186440678</v>
      </c>
      <c r="L839" s="21">
        <f t="shared" si="66"/>
        <v>0.96231475893515728</v>
      </c>
      <c r="M839" s="20">
        <f t="shared" si="67"/>
        <v>293.41176470588238</v>
      </c>
      <c r="N839" s="21">
        <f t="shared" si="68"/>
        <v>0.69045709703287872</v>
      </c>
      <c r="O839" s="26">
        <f>VLOOKUP(J839,клиенты!$A$1:$H$435,8,FALSE)</f>
        <v>44608</v>
      </c>
      <c r="P839">
        <f t="shared" si="69"/>
        <v>452</v>
      </c>
      <c r="Q839" t="str">
        <f>VLOOKUP(J839,клиенты!$A$1:$D$435,4,FALSE)</f>
        <v>Таджикистан</v>
      </c>
    </row>
    <row r="840" spans="1:17" x14ac:dyDescent="0.3">
      <c r="A840">
        <v>839</v>
      </c>
      <c r="B840" s="20">
        <v>334</v>
      </c>
      <c r="C840" s="20" t="str">
        <f>VLOOKUP(B840,товар!$A$2:$C$433,2,FALSE)</f>
        <v>Молоко</v>
      </c>
      <c r="D840" s="20" t="str">
        <f>VLOOKUP(B840,товар!$A$2:$C$433,3,FALSE)</f>
        <v>Домик в деревне</v>
      </c>
      <c r="E840">
        <v>223</v>
      </c>
      <c r="F840">
        <v>2</v>
      </c>
      <c r="G840">
        <v>446</v>
      </c>
      <c r="H840" s="26">
        <v>45234</v>
      </c>
      <c r="I840" t="s">
        <v>12</v>
      </c>
      <c r="J840" s="20">
        <v>216</v>
      </c>
      <c r="K840" s="20">
        <f t="shared" si="65"/>
        <v>294.95238095238096</v>
      </c>
      <c r="L840" s="21">
        <f t="shared" si="66"/>
        <v>-0.24394575395544082</v>
      </c>
      <c r="M840" s="20">
        <f t="shared" si="67"/>
        <v>274.77777777777777</v>
      </c>
      <c r="N840" s="21">
        <f t="shared" si="68"/>
        <v>-0.18843509906995548</v>
      </c>
      <c r="O840" s="26">
        <f>VLOOKUP(J840,клиенты!$A$1:$H$435,8,FALSE)</f>
        <v>44655</v>
      </c>
      <c r="P840">
        <f t="shared" si="69"/>
        <v>579</v>
      </c>
      <c r="Q840" t="str">
        <f>VLOOKUP(J840,клиенты!$A$1:$D$435,4,FALSE)</f>
        <v>Таджикистан</v>
      </c>
    </row>
    <row r="841" spans="1:17" x14ac:dyDescent="0.3">
      <c r="A841">
        <v>840</v>
      </c>
      <c r="B841" s="20">
        <v>356</v>
      </c>
      <c r="C841" s="20" t="str">
        <f>VLOOKUP(B841,товар!$A$2:$C$433,2,FALSE)</f>
        <v>Печенье</v>
      </c>
      <c r="D841" s="20" t="str">
        <f>VLOOKUP(B841,товар!$A$2:$C$433,3,FALSE)</f>
        <v>Посиделкино</v>
      </c>
      <c r="E841">
        <v>97</v>
      </c>
      <c r="F841">
        <v>2</v>
      </c>
      <c r="G841">
        <v>194</v>
      </c>
      <c r="H841" s="26">
        <v>45032</v>
      </c>
      <c r="I841" t="s">
        <v>11</v>
      </c>
      <c r="J841" s="20">
        <v>491</v>
      </c>
      <c r="K841" s="20">
        <f t="shared" si="65"/>
        <v>283.468085106383</v>
      </c>
      <c r="L841" s="21">
        <f t="shared" si="66"/>
        <v>-0.65780980259701272</v>
      </c>
      <c r="M841" s="20">
        <f t="shared" si="67"/>
        <v>321.63636363636363</v>
      </c>
      <c r="N841" s="21">
        <f t="shared" si="68"/>
        <v>-0.69841718485019788</v>
      </c>
      <c r="O841" s="26">
        <f>VLOOKUP(J841,клиенты!$A$1:$H$435,8,FALSE)</f>
        <v>44752</v>
      </c>
      <c r="P841">
        <f t="shared" si="69"/>
        <v>280</v>
      </c>
      <c r="Q841" t="str">
        <f>VLOOKUP(J841,клиенты!$A$1:$D$435,4,FALSE)</f>
        <v>Россия</v>
      </c>
    </row>
    <row r="842" spans="1:17" x14ac:dyDescent="0.3">
      <c r="A842">
        <v>841</v>
      </c>
      <c r="B842" s="20">
        <v>446</v>
      </c>
      <c r="C842" s="20" t="str">
        <f>VLOOKUP(B842,товар!$A$2:$C$433,2,FALSE)</f>
        <v>Чипсы</v>
      </c>
      <c r="D842" s="20" t="str">
        <f>VLOOKUP(B842,товар!$A$2:$C$433,3,FALSE)</f>
        <v>Lay's</v>
      </c>
      <c r="E842">
        <v>445</v>
      </c>
      <c r="F842">
        <v>5</v>
      </c>
      <c r="G842">
        <v>2225</v>
      </c>
      <c r="H842" s="26">
        <v>44993</v>
      </c>
      <c r="I842" t="s">
        <v>23</v>
      </c>
      <c r="J842" s="20">
        <v>307</v>
      </c>
      <c r="K842" s="20">
        <f t="shared" si="65"/>
        <v>273.72549019607845</v>
      </c>
      <c r="L842" s="21">
        <f t="shared" si="66"/>
        <v>0.62571633237822333</v>
      </c>
      <c r="M842" s="20">
        <f t="shared" si="67"/>
        <v>320.57142857142856</v>
      </c>
      <c r="N842" s="21">
        <f t="shared" si="68"/>
        <v>0.3881461675579323</v>
      </c>
      <c r="O842" s="26">
        <f>VLOOKUP(J842,клиенты!$A$1:$H$435,8,FALSE)</f>
        <v>44764</v>
      </c>
      <c r="P842">
        <f t="shared" si="69"/>
        <v>229</v>
      </c>
      <c r="Q842" t="str">
        <f>VLOOKUP(J842,клиенты!$A$1:$D$435,4,FALSE)</f>
        <v>Беларусь</v>
      </c>
    </row>
    <row r="843" spans="1:17" x14ac:dyDescent="0.3">
      <c r="A843">
        <v>842</v>
      </c>
      <c r="B843" s="20">
        <v>88</v>
      </c>
      <c r="C843" s="20" t="str">
        <f>VLOOKUP(B843,товар!$A$2:$C$433,2,FALSE)</f>
        <v>Крупа</v>
      </c>
      <c r="D843" s="20" t="str">
        <f>VLOOKUP(B843,товар!$A$2:$C$433,3,FALSE)</f>
        <v>Мистраль</v>
      </c>
      <c r="E843">
        <v>206</v>
      </c>
      <c r="F843">
        <v>4</v>
      </c>
      <c r="G843">
        <v>824</v>
      </c>
      <c r="H843" s="26">
        <v>45237</v>
      </c>
      <c r="I843" t="s">
        <v>23</v>
      </c>
      <c r="J843" s="20">
        <v>492</v>
      </c>
      <c r="K843" s="20">
        <f t="shared" si="65"/>
        <v>255.11627906976744</v>
      </c>
      <c r="L843" s="21">
        <f t="shared" si="66"/>
        <v>-0.1925250683682771</v>
      </c>
      <c r="M843" s="20">
        <f t="shared" si="67"/>
        <v>250.30769230769232</v>
      </c>
      <c r="N843" s="21">
        <f t="shared" si="68"/>
        <v>-0.17701290719114937</v>
      </c>
      <c r="O843" s="26">
        <f>VLOOKUP(J843,клиенты!$A$1:$H$435,8,FALSE)</f>
        <v>44688</v>
      </c>
      <c r="P843">
        <f t="shared" si="69"/>
        <v>549</v>
      </c>
      <c r="Q843" t="str">
        <f>VLOOKUP(J843,клиенты!$A$1:$D$435,4,FALSE)</f>
        <v>Украина</v>
      </c>
    </row>
    <row r="844" spans="1:17" x14ac:dyDescent="0.3">
      <c r="A844">
        <v>843</v>
      </c>
      <c r="B844" s="20">
        <v>347</v>
      </c>
      <c r="C844" s="20" t="str">
        <f>VLOOKUP(B844,товар!$A$2:$C$433,2,FALSE)</f>
        <v>Макароны</v>
      </c>
      <c r="D844" s="20" t="str">
        <f>VLOOKUP(B844,товар!$A$2:$C$433,3,FALSE)</f>
        <v>Паста Зара</v>
      </c>
      <c r="E844">
        <v>265</v>
      </c>
      <c r="F844">
        <v>1</v>
      </c>
      <c r="G844">
        <v>265</v>
      </c>
      <c r="H844" s="26">
        <v>45390</v>
      </c>
      <c r="I844" t="s">
        <v>19</v>
      </c>
      <c r="J844" s="20">
        <v>264</v>
      </c>
      <c r="K844" s="20">
        <f t="shared" si="65"/>
        <v>265.47674418604652</v>
      </c>
      <c r="L844" s="21">
        <f t="shared" si="66"/>
        <v>-1.7958039507687262E-3</v>
      </c>
      <c r="M844" s="20">
        <f t="shared" si="67"/>
        <v>276.67567567567568</v>
      </c>
      <c r="N844" s="21">
        <f t="shared" si="68"/>
        <v>-4.2199863241183966E-2</v>
      </c>
      <c r="O844" s="26">
        <f>VLOOKUP(J844,клиенты!$A$1:$H$435,8,FALSE)</f>
        <v>44907</v>
      </c>
      <c r="P844">
        <f t="shared" si="69"/>
        <v>483</v>
      </c>
      <c r="Q844" t="str">
        <f>VLOOKUP(J844,клиенты!$A$1:$D$435,4,FALSE)</f>
        <v>Беларусь</v>
      </c>
    </row>
    <row r="845" spans="1:17" x14ac:dyDescent="0.3">
      <c r="A845">
        <v>844</v>
      </c>
      <c r="B845" s="20">
        <v>342</v>
      </c>
      <c r="C845" s="20" t="str">
        <f>VLOOKUP(B845,товар!$A$2:$C$433,2,FALSE)</f>
        <v>Овощи</v>
      </c>
      <c r="D845" s="20" t="str">
        <f>VLOOKUP(B845,товар!$A$2:$C$433,3,FALSE)</f>
        <v>Овощной ряд</v>
      </c>
      <c r="E845">
        <v>269</v>
      </c>
      <c r="F845">
        <v>4</v>
      </c>
      <c r="G845">
        <v>1076</v>
      </c>
      <c r="H845" s="26">
        <v>45093</v>
      </c>
      <c r="I845" t="s">
        <v>21</v>
      </c>
      <c r="J845" s="20">
        <v>190</v>
      </c>
      <c r="K845" s="20">
        <f t="shared" si="65"/>
        <v>250.48780487804879</v>
      </c>
      <c r="L845" s="21">
        <f t="shared" si="66"/>
        <v>7.3904576436222058E-2</v>
      </c>
      <c r="M845" s="20">
        <f t="shared" si="67"/>
        <v>303.8235294117647</v>
      </c>
      <c r="N845" s="21">
        <f t="shared" si="68"/>
        <v>-0.11461761858664077</v>
      </c>
      <c r="O845" s="26">
        <f>VLOOKUP(J845,клиенты!$A$1:$H$435,8,FALSE)</f>
        <v>44689</v>
      </c>
      <c r="P845">
        <f t="shared" si="69"/>
        <v>404</v>
      </c>
      <c r="Q845" t="str">
        <f>VLOOKUP(J845,клиенты!$A$1:$D$435,4,FALSE)</f>
        <v>Беларусь</v>
      </c>
    </row>
    <row r="846" spans="1:17" x14ac:dyDescent="0.3">
      <c r="A846">
        <v>845</v>
      </c>
      <c r="B846" s="20">
        <v>474</v>
      </c>
      <c r="C846" s="20" t="str">
        <f>VLOOKUP(B846,товар!$A$2:$C$433,2,FALSE)</f>
        <v>Молоко</v>
      </c>
      <c r="D846" s="20" t="str">
        <f>VLOOKUP(B846,товар!$A$2:$C$433,3,FALSE)</f>
        <v>Простоквашино</v>
      </c>
      <c r="E846">
        <v>405</v>
      </c>
      <c r="F846">
        <v>2</v>
      </c>
      <c r="G846">
        <v>810</v>
      </c>
      <c r="H846" s="26">
        <v>45390</v>
      </c>
      <c r="I846" t="s">
        <v>16</v>
      </c>
      <c r="J846" s="20">
        <v>18</v>
      </c>
      <c r="K846" s="20">
        <f t="shared" si="65"/>
        <v>294.95238095238096</v>
      </c>
      <c r="L846" s="21">
        <f t="shared" si="66"/>
        <v>0.37310300290603804</v>
      </c>
      <c r="M846" s="20">
        <f t="shared" si="67"/>
        <v>318.81818181818181</v>
      </c>
      <c r="N846" s="21">
        <f t="shared" si="68"/>
        <v>0.27031650983746802</v>
      </c>
      <c r="O846" s="26">
        <f>VLOOKUP(J846,клиенты!$A$1:$H$435,8,FALSE)</f>
        <v>44578</v>
      </c>
      <c r="P846">
        <f t="shared" si="69"/>
        <v>812</v>
      </c>
      <c r="Q846" t="str">
        <f>VLOOKUP(J846,клиенты!$A$1:$D$435,4,FALSE)</f>
        <v>Украина</v>
      </c>
    </row>
    <row r="847" spans="1:17" x14ac:dyDescent="0.3">
      <c r="A847">
        <v>846</v>
      </c>
      <c r="B847" s="20">
        <v>69</v>
      </c>
      <c r="C847" s="20" t="str">
        <f>VLOOKUP(B847,товар!$A$2:$C$433,2,FALSE)</f>
        <v>Чипсы</v>
      </c>
      <c r="D847" s="20" t="str">
        <f>VLOOKUP(B847,товар!$A$2:$C$433,3,FALSE)</f>
        <v>Estrella</v>
      </c>
      <c r="E847">
        <v>197</v>
      </c>
      <c r="F847">
        <v>2</v>
      </c>
      <c r="G847">
        <v>394</v>
      </c>
      <c r="H847" s="26">
        <v>45195</v>
      </c>
      <c r="I847" t="s">
        <v>21</v>
      </c>
      <c r="J847" s="20">
        <v>125</v>
      </c>
      <c r="K847" s="20">
        <f t="shared" si="65"/>
        <v>273.72549019607845</v>
      </c>
      <c r="L847" s="21">
        <f t="shared" si="66"/>
        <v>-0.28030085959885398</v>
      </c>
      <c r="M847" s="20">
        <f t="shared" si="67"/>
        <v>266.27272727272725</v>
      </c>
      <c r="N847" s="21">
        <f t="shared" si="68"/>
        <v>-0.26015705018777735</v>
      </c>
      <c r="O847" s="26">
        <f>VLOOKUP(J847,клиенты!$A$1:$H$435,8,FALSE)</f>
        <v>44701</v>
      </c>
      <c r="P847">
        <f t="shared" si="69"/>
        <v>494</v>
      </c>
      <c r="Q847" t="str">
        <f>VLOOKUP(J847,клиенты!$A$1:$D$435,4,FALSE)</f>
        <v>Казахстан</v>
      </c>
    </row>
    <row r="848" spans="1:17" x14ac:dyDescent="0.3">
      <c r="A848">
        <v>847</v>
      </c>
      <c r="B848" s="20">
        <v>206</v>
      </c>
      <c r="C848" s="20" t="str">
        <f>VLOOKUP(B848,товар!$A$2:$C$433,2,FALSE)</f>
        <v>Молоко</v>
      </c>
      <c r="D848" s="20" t="str">
        <f>VLOOKUP(B848,товар!$A$2:$C$433,3,FALSE)</f>
        <v>Домик в деревне</v>
      </c>
      <c r="E848">
        <v>93</v>
      </c>
      <c r="F848">
        <v>2</v>
      </c>
      <c r="G848">
        <v>186</v>
      </c>
      <c r="H848" s="26">
        <v>45154</v>
      </c>
      <c r="I848" t="s">
        <v>17</v>
      </c>
      <c r="J848" s="20">
        <v>155</v>
      </c>
      <c r="K848" s="20">
        <f t="shared" si="65"/>
        <v>294.95238095238096</v>
      </c>
      <c r="L848" s="21">
        <f t="shared" si="66"/>
        <v>-0.68469486599935425</v>
      </c>
      <c r="M848" s="20">
        <f t="shared" si="67"/>
        <v>274.77777777777777</v>
      </c>
      <c r="N848" s="21">
        <f t="shared" si="68"/>
        <v>-0.66154468257177523</v>
      </c>
      <c r="O848" s="26">
        <f>VLOOKUP(J848,клиенты!$A$1:$H$435,8,FALSE)</f>
        <v>44564</v>
      </c>
      <c r="P848">
        <f t="shared" si="69"/>
        <v>590</v>
      </c>
      <c r="Q848" t="str">
        <f>VLOOKUP(J848,клиенты!$A$1:$D$435,4,FALSE)</f>
        <v>Украина</v>
      </c>
    </row>
    <row r="849" spans="1:17" x14ac:dyDescent="0.3">
      <c r="A849">
        <v>848</v>
      </c>
      <c r="B849" s="20">
        <v>319</v>
      </c>
      <c r="C849" s="20" t="str">
        <f>VLOOKUP(B849,товар!$A$2:$C$433,2,FALSE)</f>
        <v>Йогурт</v>
      </c>
      <c r="D849" s="20" t="str">
        <f>VLOOKUP(B849,товар!$A$2:$C$433,3,FALSE)</f>
        <v>Эрманн</v>
      </c>
      <c r="E849">
        <v>193</v>
      </c>
      <c r="F849">
        <v>1</v>
      </c>
      <c r="G849">
        <v>193</v>
      </c>
      <c r="H849" s="26">
        <v>45396</v>
      </c>
      <c r="I849" t="s">
        <v>15</v>
      </c>
      <c r="J849" s="20">
        <v>43</v>
      </c>
      <c r="K849" s="20">
        <f t="shared" si="65"/>
        <v>263.25423728813558</v>
      </c>
      <c r="L849" s="21">
        <f t="shared" si="66"/>
        <v>-0.26686840072109197</v>
      </c>
      <c r="M849" s="20">
        <f t="shared" si="67"/>
        <v>248.5</v>
      </c>
      <c r="N849" s="21">
        <f t="shared" si="68"/>
        <v>-0.22334004024144871</v>
      </c>
      <c r="O849" s="26">
        <f>VLOOKUP(J849,клиенты!$A$1:$H$435,8,FALSE)</f>
        <v>44912</v>
      </c>
      <c r="P849">
        <f t="shared" si="69"/>
        <v>484</v>
      </c>
      <c r="Q849" t="str">
        <f>VLOOKUP(J849,клиенты!$A$1:$D$435,4,FALSE)</f>
        <v>не определено</v>
      </c>
    </row>
    <row r="850" spans="1:17" x14ac:dyDescent="0.3">
      <c r="A850">
        <v>849</v>
      </c>
      <c r="B850" s="20">
        <v>59</v>
      </c>
      <c r="C850" s="20" t="str">
        <f>VLOOKUP(B850,товар!$A$2:$C$433,2,FALSE)</f>
        <v>Сахар</v>
      </c>
      <c r="D850" s="20" t="str">
        <f>VLOOKUP(B850,товар!$A$2:$C$433,3,FALSE)</f>
        <v>Продимекс</v>
      </c>
      <c r="E850">
        <v>150</v>
      </c>
      <c r="F850">
        <v>4</v>
      </c>
      <c r="G850">
        <v>600</v>
      </c>
      <c r="H850" s="26">
        <v>45134</v>
      </c>
      <c r="I850" t="s">
        <v>17</v>
      </c>
      <c r="J850" s="20">
        <v>343</v>
      </c>
      <c r="K850" s="20">
        <f t="shared" si="65"/>
        <v>252.76271186440678</v>
      </c>
      <c r="L850" s="21">
        <f t="shared" si="66"/>
        <v>-0.40655803661235168</v>
      </c>
      <c r="M850" s="20">
        <f t="shared" si="67"/>
        <v>240.5</v>
      </c>
      <c r="N850" s="21">
        <f t="shared" si="68"/>
        <v>-0.37629937629937626</v>
      </c>
      <c r="O850" s="26">
        <f>VLOOKUP(J850,клиенты!$A$1:$H$435,8,FALSE)</f>
        <v>44874</v>
      </c>
      <c r="P850">
        <f t="shared" si="69"/>
        <v>260</v>
      </c>
      <c r="Q850" t="str">
        <f>VLOOKUP(J850,клиенты!$A$1:$D$435,4,FALSE)</f>
        <v>Украина</v>
      </c>
    </row>
    <row r="851" spans="1:17" x14ac:dyDescent="0.3">
      <c r="A851">
        <v>850</v>
      </c>
      <c r="B851" s="20">
        <v>16</v>
      </c>
      <c r="C851" s="20" t="str">
        <f>VLOOKUP(B851,товар!$A$2:$C$433,2,FALSE)</f>
        <v>Сыр</v>
      </c>
      <c r="D851" s="20" t="str">
        <f>VLOOKUP(B851,товар!$A$2:$C$433,3,FALSE)</f>
        <v>Сырная долина</v>
      </c>
      <c r="E851">
        <v>207</v>
      </c>
      <c r="F851">
        <v>2</v>
      </c>
      <c r="G851">
        <v>414</v>
      </c>
      <c r="H851" s="26">
        <v>45251</v>
      </c>
      <c r="I851" t="s">
        <v>11</v>
      </c>
      <c r="J851" s="20">
        <v>26</v>
      </c>
      <c r="K851" s="20">
        <f t="shared" si="65"/>
        <v>262.63492063492066</v>
      </c>
      <c r="L851" s="21">
        <f t="shared" si="66"/>
        <v>-0.21183367581288537</v>
      </c>
      <c r="M851" s="20">
        <f t="shared" si="67"/>
        <v>271</v>
      </c>
      <c r="N851" s="21">
        <f t="shared" si="68"/>
        <v>-0.23616236162361626</v>
      </c>
      <c r="O851" s="26">
        <f>VLOOKUP(J851,клиенты!$A$1:$H$435,8,FALSE)</f>
        <v>44819</v>
      </c>
      <c r="P851">
        <f t="shared" si="69"/>
        <v>432</v>
      </c>
      <c r="Q851" t="str">
        <f>VLOOKUP(J851,клиенты!$A$1:$D$435,4,FALSE)</f>
        <v>Таджикистан</v>
      </c>
    </row>
    <row r="852" spans="1:17" x14ac:dyDescent="0.3">
      <c r="A852">
        <v>851</v>
      </c>
      <c r="B852" s="20">
        <v>220</v>
      </c>
      <c r="C852" s="20" t="str">
        <f>VLOOKUP(B852,товар!$A$2:$C$433,2,FALSE)</f>
        <v>Чай</v>
      </c>
      <c r="D852" s="20" t="str">
        <f>VLOOKUP(B852,товар!$A$2:$C$433,3,FALSE)</f>
        <v>Тесс</v>
      </c>
      <c r="E852">
        <v>305</v>
      </c>
      <c r="F852">
        <v>4</v>
      </c>
      <c r="G852">
        <v>1220</v>
      </c>
      <c r="H852" s="26">
        <v>45056</v>
      </c>
      <c r="I852" t="s">
        <v>14</v>
      </c>
      <c r="J852" s="20">
        <v>306</v>
      </c>
      <c r="K852" s="20">
        <f t="shared" si="65"/>
        <v>271.18181818181819</v>
      </c>
      <c r="L852" s="21">
        <f t="shared" si="66"/>
        <v>0.12470667113643974</v>
      </c>
      <c r="M852" s="20">
        <f t="shared" si="67"/>
        <v>281.75</v>
      </c>
      <c r="N852" s="21">
        <f t="shared" si="68"/>
        <v>8.2519964507542065E-2</v>
      </c>
      <c r="O852" s="26">
        <f>VLOOKUP(J852,клиенты!$A$1:$H$435,8,FALSE)</f>
        <v>44872</v>
      </c>
      <c r="P852">
        <f t="shared" si="69"/>
        <v>184</v>
      </c>
      <c r="Q852" t="str">
        <f>VLOOKUP(J852,клиенты!$A$1:$D$435,4,FALSE)</f>
        <v>Украина</v>
      </c>
    </row>
    <row r="853" spans="1:17" x14ac:dyDescent="0.3">
      <c r="A853">
        <v>852</v>
      </c>
      <c r="B853" s="20">
        <v>474</v>
      </c>
      <c r="C853" s="20" t="str">
        <f>VLOOKUP(B853,товар!$A$2:$C$433,2,FALSE)</f>
        <v>Молоко</v>
      </c>
      <c r="D853" s="20" t="str">
        <f>VLOOKUP(B853,товар!$A$2:$C$433,3,FALSE)</f>
        <v>Простоквашино</v>
      </c>
      <c r="E853">
        <v>171</v>
      </c>
      <c r="F853">
        <v>3</v>
      </c>
      <c r="G853">
        <v>513</v>
      </c>
      <c r="H853" s="26">
        <v>44985</v>
      </c>
      <c r="I853" t="s">
        <v>11</v>
      </c>
      <c r="J853" s="20">
        <v>260</v>
      </c>
      <c r="K853" s="20">
        <f t="shared" si="65"/>
        <v>294.95238095238096</v>
      </c>
      <c r="L853" s="21">
        <f t="shared" si="66"/>
        <v>-0.42024539877300615</v>
      </c>
      <c r="M853" s="20">
        <f t="shared" si="67"/>
        <v>318.81818181818181</v>
      </c>
      <c r="N853" s="21">
        <f t="shared" si="68"/>
        <v>-0.46364414029084688</v>
      </c>
      <c r="O853" s="26">
        <f>VLOOKUP(J853,клиенты!$A$1:$H$435,8,FALSE)</f>
        <v>44729</v>
      </c>
      <c r="P853">
        <f t="shared" si="69"/>
        <v>256</v>
      </c>
      <c r="Q853" t="str">
        <f>VLOOKUP(J853,клиенты!$A$1:$D$435,4,FALSE)</f>
        <v>Украина</v>
      </c>
    </row>
    <row r="854" spans="1:17" x14ac:dyDescent="0.3">
      <c r="A854">
        <v>853</v>
      </c>
      <c r="B854" s="20">
        <v>118</v>
      </c>
      <c r="C854" s="20" t="str">
        <f>VLOOKUP(B854,товар!$A$2:$C$433,2,FALSE)</f>
        <v>Сахар</v>
      </c>
      <c r="D854" s="20" t="str">
        <f>VLOOKUP(B854,товар!$A$2:$C$433,3,FALSE)</f>
        <v>Продимекс</v>
      </c>
      <c r="E854">
        <v>466</v>
      </c>
      <c r="F854">
        <v>3</v>
      </c>
      <c r="G854">
        <v>1398</v>
      </c>
      <c r="H854" s="26">
        <v>44980</v>
      </c>
      <c r="I854" t="s">
        <v>22</v>
      </c>
      <c r="J854" s="20">
        <v>188</v>
      </c>
      <c r="K854" s="20">
        <f t="shared" si="65"/>
        <v>252.76271186440678</v>
      </c>
      <c r="L854" s="21">
        <f t="shared" si="66"/>
        <v>0.84362636625762755</v>
      </c>
      <c r="M854" s="20">
        <f t="shared" si="67"/>
        <v>240.5</v>
      </c>
      <c r="N854" s="21">
        <f t="shared" si="68"/>
        <v>0.93762993762993774</v>
      </c>
      <c r="O854" s="26">
        <f>VLOOKUP(J854,клиенты!$A$1:$H$435,8,FALSE)</f>
        <v>44801</v>
      </c>
      <c r="P854">
        <f t="shared" si="69"/>
        <v>179</v>
      </c>
      <c r="Q854" t="str">
        <f>VLOOKUP(J854,клиенты!$A$1:$D$435,4,FALSE)</f>
        <v>Таджикистан</v>
      </c>
    </row>
    <row r="855" spans="1:17" x14ac:dyDescent="0.3">
      <c r="A855">
        <v>854</v>
      </c>
      <c r="B855" s="20">
        <v>207</v>
      </c>
      <c r="C855" s="20" t="str">
        <f>VLOOKUP(B855,товар!$A$2:$C$433,2,FALSE)</f>
        <v>Сахар</v>
      </c>
      <c r="D855" s="20" t="str">
        <f>VLOOKUP(B855,товар!$A$2:$C$433,3,FALSE)</f>
        <v>Агросахар</v>
      </c>
      <c r="E855">
        <v>57</v>
      </c>
      <c r="F855">
        <v>2</v>
      </c>
      <c r="G855">
        <v>114</v>
      </c>
      <c r="H855" s="26">
        <v>45344</v>
      </c>
      <c r="I855" t="s">
        <v>21</v>
      </c>
      <c r="J855" s="20">
        <v>152</v>
      </c>
      <c r="K855" s="20">
        <f t="shared" si="65"/>
        <v>252.76271186440678</v>
      </c>
      <c r="L855" s="21">
        <f t="shared" si="66"/>
        <v>-0.7744920539126936</v>
      </c>
      <c r="M855" s="20">
        <f t="shared" si="67"/>
        <v>215.85714285714286</v>
      </c>
      <c r="N855" s="21">
        <f t="shared" si="68"/>
        <v>-0.73593646591661144</v>
      </c>
      <c r="O855" s="26">
        <f>VLOOKUP(J855,клиенты!$A$1:$H$435,8,FALSE)</f>
        <v>44791</v>
      </c>
      <c r="P855">
        <f t="shared" si="69"/>
        <v>553</v>
      </c>
      <c r="Q855" t="str">
        <f>VLOOKUP(J855,клиенты!$A$1:$D$435,4,FALSE)</f>
        <v>Беларусь</v>
      </c>
    </row>
    <row r="856" spans="1:17" x14ac:dyDescent="0.3">
      <c r="A856">
        <v>855</v>
      </c>
      <c r="B856" s="20">
        <v>239</v>
      </c>
      <c r="C856" s="20" t="str">
        <f>VLOOKUP(B856,товар!$A$2:$C$433,2,FALSE)</f>
        <v>Йогурт</v>
      </c>
      <c r="D856" s="20" t="str">
        <f>VLOOKUP(B856,товар!$A$2:$C$433,3,FALSE)</f>
        <v>Эрманн</v>
      </c>
      <c r="E856">
        <v>397</v>
      </c>
      <c r="F856">
        <v>2</v>
      </c>
      <c r="G856">
        <v>794</v>
      </c>
      <c r="H856" s="26">
        <v>45398</v>
      </c>
      <c r="I856" t="s">
        <v>14</v>
      </c>
      <c r="J856" s="20">
        <v>65</v>
      </c>
      <c r="K856" s="20">
        <f t="shared" si="65"/>
        <v>263.25423728813558</v>
      </c>
      <c r="L856" s="21">
        <f t="shared" si="66"/>
        <v>0.50804790110739129</v>
      </c>
      <c r="M856" s="20">
        <f t="shared" si="67"/>
        <v>248.5</v>
      </c>
      <c r="N856" s="21">
        <f t="shared" si="68"/>
        <v>0.59758551307847085</v>
      </c>
      <c r="O856" s="26">
        <f>VLOOKUP(J856,клиенты!$A$1:$H$435,8,FALSE)</f>
        <v>44623</v>
      </c>
      <c r="P856">
        <f t="shared" si="69"/>
        <v>775</v>
      </c>
      <c r="Q856" t="str">
        <f>VLOOKUP(J856,клиенты!$A$1:$D$435,4,FALSE)</f>
        <v>Украина</v>
      </c>
    </row>
    <row r="857" spans="1:17" x14ac:dyDescent="0.3">
      <c r="A857">
        <v>856</v>
      </c>
      <c r="B857" s="20">
        <v>367</v>
      </c>
      <c r="C857" s="20" t="str">
        <f>VLOOKUP(B857,товар!$A$2:$C$433,2,FALSE)</f>
        <v>Колбаса</v>
      </c>
      <c r="D857" s="20" t="str">
        <f>VLOOKUP(B857,товар!$A$2:$C$433,3,FALSE)</f>
        <v>Окраина</v>
      </c>
      <c r="E857">
        <v>289</v>
      </c>
      <c r="F857">
        <v>1</v>
      </c>
      <c r="G857">
        <v>289</v>
      </c>
      <c r="H857" s="26">
        <v>45041</v>
      </c>
      <c r="I857" t="s">
        <v>9</v>
      </c>
      <c r="J857" s="20">
        <v>281</v>
      </c>
      <c r="K857" s="20">
        <f t="shared" si="65"/>
        <v>286.92307692307691</v>
      </c>
      <c r="L857" s="21">
        <f t="shared" si="66"/>
        <v>7.238605898123307E-3</v>
      </c>
      <c r="M857" s="20">
        <f t="shared" si="67"/>
        <v>273.58333333333331</v>
      </c>
      <c r="N857" s="21">
        <f t="shared" si="68"/>
        <v>5.6350898568382712E-2</v>
      </c>
      <c r="O857" s="26">
        <f>VLOOKUP(J857,клиенты!$A$1:$H$435,8,FALSE)</f>
        <v>44711</v>
      </c>
      <c r="P857">
        <f t="shared" si="69"/>
        <v>330</v>
      </c>
      <c r="Q857" t="str">
        <f>VLOOKUP(J857,клиенты!$A$1:$D$435,4,FALSE)</f>
        <v>Узбекистан</v>
      </c>
    </row>
    <row r="858" spans="1:17" x14ac:dyDescent="0.3">
      <c r="A858">
        <v>857</v>
      </c>
      <c r="B858" s="20">
        <v>87</v>
      </c>
      <c r="C858" s="20" t="str">
        <f>VLOOKUP(B858,товар!$A$2:$C$433,2,FALSE)</f>
        <v>Кофе</v>
      </c>
      <c r="D858" s="20" t="str">
        <f>VLOOKUP(B858,товар!$A$2:$C$433,3,FALSE)</f>
        <v>Jacobs</v>
      </c>
      <c r="E858">
        <v>191</v>
      </c>
      <c r="F858">
        <v>3</v>
      </c>
      <c r="G858">
        <v>573</v>
      </c>
      <c r="H858" s="26">
        <v>45125</v>
      </c>
      <c r="I858" t="s">
        <v>26</v>
      </c>
      <c r="J858" s="20">
        <v>430</v>
      </c>
      <c r="K858" s="20">
        <f t="shared" si="65"/>
        <v>249.02380952380952</v>
      </c>
      <c r="L858" s="21">
        <f t="shared" si="66"/>
        <v>-0.23300506740606175</v>
      </c>
      <c r="M858" s="20">
        <f t="shared" si="67"/>
        <v>276.21052631578948</v>
      </c>
      <c r="N858" s="21">
        <f t="shared" si="68"/>
        <v>-0.30849847560975607</v>
      </c>
      <c r="O858" s="26">
        <f>VLOOKUP(J858,клиенты!$A$1:$H$435,8,FALSE)</f>
        <v>44799</v>
      </c>
      <c r="P858">
        <f t="shared" si="69"/>
        <v>326</v>
      </c>
      <c r="Q858" t="str">
        <f>VLOOKUP(J858,клиенты!$A$1:$D$435,4,FALSE)</f>
        <v>Таджикистан</v>
      </c>
    </row>
    <row r="859" spans="1:17" x14ac:dyDescent="0.3">
      <c r="A859">
        <v>858</v>
      </c>
      <c r="B859" s="20">
        <v>309</v>
      </c>
      <c r="C859" s="20" t="str">
        <f>VLOOKUP(B859,товар!$A$2:$C$433,2,FALSE)</f>
        <v>Конфеты</v>
      </c>
      <c r="D859" s="20" t="str">
        <f>VLOOKUP(B859,товар!$A$2:$C$433,3,FALSE)</f>
        <v>Рот Фронт</v>
      </c>
      <c r="E859">
        <v>244</v>
      </c>
      <c r="F859">
        <v>3</v>
      </c>
      <c r="G859">
        <v>732</v>
      </c>
      <c r="H859" s="26">
        <v>45374</v>
      </c>
      <c r="I859" t="s">
        <v>27</v>
      </c>
      <c r="J859" s="20">
        <v>299</v>
      </c>
      <c r="K859" s="20">
        <f t="shared" si="65"/>
        <v>267.85483870967744</v>
      </c>
      <c r="L859" s="21">
        <f t="shared" si="66"/>
        <v>-8.9058830613596762E-2</v>
      </c>
      <c r="M859" s="20">
        <f t="shared" si="67"/>
        <v>288.23809523809524</v>
      </c>
      <c r="N859" s="21">
        <f t="shared" si="68"/>
        <v>-0.15347761440607965</v>
      </c>
      <c r="O859" s="26">
        <f>VLOOKUP(J859,клиенты!$A$1:$H$435,8,FALSE)</f>
        <v>44666</v>
      </c>
      <c r="P859">
        <f t="shared" si="69"/>
        <v>708</v>
      </c>
      <c r="Q859" t="str">
        <f>VLOOKUP(J859,клиенты!$A$1:$D$435,4,FALSE)</f>
        <v>Украина</v>
      </c>
    </row>
    <row r="860" spans="1:17" x14ac:dyDescent="0.3">
      <c r="A860">
        <v>859</v>
      </c>
      <c r="B860" s="20">
        <v>271</v>
      </c>
      <c r="C860" s="20" t="str">
        <f>VLOOKUP(B860,товар!$A$2:$C$433,2,FALSE)</f>
        <v>Сыр</v>
      </c>
      <c r="D860" s="20" t="str">
        <f>VLOOKUP(B860,товар!$A$2:$C$433,3,FALSE)</f>
        <v>Сырная долина</v>
      </c>
      <c r="E860">
        <v>392</v>
      </c>
      <c r="F860">
        <v>3</v>
      </c>
      <c r="G860">
        <v>1176</v>
      </c>
      <c r="H860" s="26">
        <v>45103</v>
      </c>
      <c r="I860" t="s">
        <v>19</v>
      </c>
      <c r="J860" s="20">
        <v>132</v>
      </c>
      <c r="K860" s="20">
        <f t="shared" si="65"/>
        <v>262.63492063492066</v>
      </c>
      <c r="L860" s="21">
        <f t="shared" si="66"/>
        <v>0.49256617913695133</v>
      </c>
      <c r="M860" s="20">
        <f t="shared" si="67"/>
        <v>271</v>
      </c>
      <c r="N860" s="21">
        <f t="shared" si="68"/>
        <v>0.44649446494464939</v>
      </c>
      <c r="O860" s="26">
        <f>VLOOKUP(J860,клиенты!$A$1:$H$435,8,FALSE)</f>
        <v>44601</v>
      </c>
      <c r="P860">
        <f t="shared" si="69"/>
        <v>502</v>
      </c>
      <c r="Q860" t="str">
        <f>VLOOKUP(J860,клиенты!$A$1:$D$435,4,FALSE)</f>
        <v>Украина</v>
      </c>
    </row>
    <row r="861" spans="1:17" x14ac:dyDescent="0.3">
      <c r="A861">
        <v>860</v>
      </c>
      <c r="B861" s="20">
        <v>354</v>
      </c>
      <c r="C861" s="20" t="str">
        <f>VLOOKUP(B861,товар!$A$2:$C$433,2,FALSE)</f>
        <v>Чай</v>
      </c>
      <c r="D861" s="20" t="str">
        <f>VLOOKUP(B861,товар!$A$2:$C$433,3,FALSE)</f>
        <v>Lipton</v>
      </c>
      <c r="E861">
        <v>493</v>
      </c>
      <c r="F861">
        <v>2</v>
      </c>
      <c r="G861">
        <v>986</v>
      </c>
      <c r="H861" s="26">
        <v>45320</v>
      </c>
      <c r="I861" t="s">
        <v>24</v>
      </c>
      <c r="J861" s="20">
        <v>68</v>
      </c>
      <c r="K861" s="20">
        <f t="shared" si="65"/>
        <v>271.18181818181819</v>
      </c>
      <c r="L861" s="21">
        <f t="shared" si="66"/>
        <v>0.81796848809922884</v>
      </c>
      <c r="M861" s="20">
        <f t="shared" si="67"/>
        <v>260.15789473684208</v>
      </c>
      <c r="N861" s="21">
        <f t="shared" si="68"/>
        <v>0.89500303459437602</v>
      </c>
      <c r="O861" s="26">
        <f>VLOOKUP(J861,клиенты!$A$1:$H$435,8,FALSE)</f>
        <v>44882</v>
      </c>
      <c r="P861">
        <f t="shared" si="69"/>
        <v>438</v>
      </c>
      <c r="Q861" t="str">
        <f>VLOOKUP(J861,клиенты!$A$1:$D$435,4,FALSE)</f>
        <v>Узбекистан</v>
      </c>
    </row>
    <row r="862" spans="1:17" x14ac:dyDescent="0.3">
      <c r="A862">
        <v>861</v>
      </c>
      <c r="B862" s="20">
        <v>266</v>
      </c>
      <c r="C862" s="20" t="str">
        <f>VLOOKUP(B862,товар!$A$2:$C$433,2,FALSE)</f>
        <v>Рыба</v>
      </c>
      <c r="D862" s="20" t="str">
        <f>VLOOKUP(B862,товар!$A$2:$C$433,3,FALSE)</f>
        <v>Меридиан</v>
      </c>
      <c r="E862">
        <v>339</v>
      </c>
      <c r="F862">
        <v>5</v>
      </c>
      <c r="G862">
        <v>1695</v>
      </c>
      <c r="H862" s="26">
        <v>45358</v>
      </c>
      <c r="I862" t="s">
        <v>9</v>
      </c>
      <c r="J862" s="20">
        <v>42</v>
      </c>
      <c r="K862" s="20">
        <f t="shared" si="65"/>
        <v>258.5128205128205</v>
      </c>
      <c r="L862" s="21">
        <f t="shared" si="66"/>
        <v>0.31134695496925224</v>
      </c>
      <c r="M862" s="20">
        <f t="shared" si="67"/>
        <v>260.64705882352939</v>
      </c>
      <c r="N862" s="21">
        <f t="shared" si="68"/>
        <v>0.30060934326337185</v>
      </c>
      <c r="O862" s="26">
        <f>VLOOKUP(J862,клиенты!$A$1:$H$435,8,FALSE)</f>
        <v>44783</v>
      </c>
      <c r="P862">
        <f t="shared" si="69"/>
        <v>575</v>
      </c>
      <c r="Q862" t="str">
        <f>VLOOKUP(J862,клиенты!$A$1:$D$435,4,FALSE)</f>
        <v>Таджикистан</v>
      </c>
    </row>
    <row r="863" spans="1:17" x14ac:dyDescent="0.3">
      <c r="A863">
        <v>862</v>
      </c>
      <c r="B863" s="20">
        <v>441</v>
      </c>
      <c r="C863" s="20" t="str">
        <f>VLOOKUP(B863,товар!$A$2:$C$433,2,FALSE)</f>
        <v>Чай</v>
      </c>
      <c r="D863" s="20" t="str">
        <f>VLOOKUP(B863,товар!$A$2:$C$433,3,FALSE)</f>
        <v>Lipton</v>
      </c>
      <c r="E863">
        <v>316</v>
      </c>
      <c r="F863">
        <v>4</v>
      </c>
      <c r="G863">
        <v>1264</v>
      </c>
      <c r="H863" s="26">
        <v>45410</v>
      </c>
      <c r="I863" t="s">
        <v>22</v>
      </c>
      <c r="J863" s="20">
        <v>488</v>
      </c>
      <c r="K863" s="20">
        <f t="shared" si="65"/>
        <v>271.18181818181819</v>
      </c>
      <c r="L863" s="21">
        <f t="shared" si="66"/>
        <v>0.16526986255447529</v>
      </c>
      <c r="M863" s="20">
        <f t="shared" si="67"/>
        <v>260.15789473684208</v>
      </c>
      <c r="N863" s="21">
        <f t="shared" si="68"/>
        <v>0.21464697552093881</v>
      </c>
      <c r="O863" s="26">
        <f>VLOOKUP(J863,клиенты!$A$1:$H$435,8,FALSE)</f>
        <v>44738</v>
      </c>
      <c r="P863">
        <f t="shared" si="69"/>
        <v>672</v>
      </c>
      <c r="Q863" t="str">
        <f>VLOOKUP(J863,клиенты!$A$1:$D$435,4,FALSE)</f>
        <v>Беларусь</v>
      </c>
    </row>
    <row r="864" spans="1:17" x14ac:dyDescent="0.3">
      <c r="A864">
        <v>863</v>
      </c>
      <c r="B864" s="20">
        <v>245</v>
      </c>
      <c r="C864" s="20" t="str">
        <f>VLOOKUP(B864,товар!$A$2:$C$433,2,FALSE)</f>
        <v>Сахар</v>
      </c>
      <c r="D864" s="20" t="str">
        <f>VLOOKUP(B864,товар!$A$2:$C$433,3,FALSE)</f>
        <v>Продимекс</v>
      </c>
      <c r="E864">
        <v>284</v>
      </c>
      <c r="F864">
        <v>4</v>
      </c>
      <c r="G864">
        <v>1136</v>
      </c>
      <c r="H864" s="26">
        <v>45405</v>
      </c>
      <c r="I864" t="s">
        <v>15</v>
      </c>
      <c r="J864" s="20">
        <v>324</v>
      </c>
      <c r="K864" s="20">
        <f t="shared" si="65"/>
        <v>252.76271186440678</v>
      </c>
      <c r="L864" s="21">
        <f t="shared" si="66"/>
        <v>0.12358345068061416</v>
      </c>
      <c r="M864" s="20">
        <f t="shared" si="67"/>
        <v>240.5</v>
      </c>
      <c r="N864" s="21">
        <f t="shared" si="68"/>
        <v>0.18087318087318094</v>
      </c>
      <c r="O864" s="26">
        <f>VLOOKUP(J864,клиенты!$A$1:$H$435,8,FALSE)</f>
        <v>44761</v>
      </c>
      <c r="P864">
        <f t="shared" si="69"/>
        <v>644</v>
      </c>
      <c r="Q864" t="str">
        <f>VLOOKUP(J864,клиенты!$A$1:$D$435,4,FALSE)</f>
        <v>Узбекистан</v>
      </c>
    </row>
    <row r="865" spans="1:17" x14ac:dyDescent="0.3">
      <c r="A865">
        <v>864</v>
      </c>
      <c r="B865" s="20">
        <v>369</v>
      </c>
      <c r="C865" s="20" t="str">
        <f>VLOOKUP(B865,товар!$A$2:$C$433,2,FALSE)</f>
        <v>Молоко</v>
      </c>
      <c r="D865" s="20" t="str">
        <f>VLOOKUP(B865,товар!$A$2:$C$433,3,FALSE)</f>
        <v>Домик в деревне</v>
      </c>
      <c r="E865">
        <v>206</v>
      </c>
      <c r="F865">
        <v>4</v>
      </c>
      <c r="G865">
        <v>824</v>
      </c>
      <c r="H865" s="26">
        <v>45132</v>
      </c>
      <c r="I865" t="s">
        <v>17</v>
      </c>
      <c r="J865" s="20">
        <v>346</v>
      </c>
      <c r="K865" s="20">
        <f t="shared" si="65"/>
        <v>294.95238095238096</v>
      </c>
      <c r="L865" s="21">
        <f t="shared" si="66"/>
        <v>-0.30158217629964479</v>
      </c>
      <c r="M865" s="20">
        <f t="shared" si="67"/>
        <v>274.77777777777777</v>
      </c>
      <c r="N865" s="21">
        <f t="shared" si="68"/>
        <v>-0.25030327537403962</v>
      </c>
      <c r="O865" s="26">
        <f>VLOOKUP(J865,клиенты!$A$1:$H$435,8,FALSE)</f>
        <v>44636</v>
      </c>
      <c r="P865">
        <f t="shared" si="69"/>
        <v>496</v>
      </c>
      <c r="Q865" t="str">
        <f>VLOOKUP(J865,клиенты!$A$1:$D$435,4,FALSE)</f>
        <v>Казахстан</v>
      </c>
    </row>
    <row r="866" spans="1:17" x14ac:dyDescent="0.3">
      <c r="A866">
        <v>865</v>
      </c>
      <c r="B866" s="20">
        <v>176</v>
      </c>
      <c r="C866" s="20" t="str">
        <f>VLOOKUP(B866,товар!$A$2:$C$433,2,FALSE)</f>
        <v>Сахар</v>
      </c>
      <c r="D866" s="20" t="str">
        <f>VLOOKUP(B866,товар!$A$2:$C$433,3,FALSE)</f>
        <v>Продимекс</v>
      </c>
      <c r="E866">
        <v>217</v>
      </c>
      <c r="F866">
        <v>4</v>
      </c>
      <c r="G866">
        <v>868</v>
      </c>
      <c r="H866" s="26">
        <v>45135</v>
      </c>
      <c r="I866" t="s">
        <v>12</v>
      </c>
      <c r="J866" s="20">
        <v>313</v>
      </c>
      <c r="K866" s="20">
        <f t="shared" si="65"/>
        <v>252.76271186440678</v>
      </c>
      <c r="L866" s="21">
        <f t="shared" si="66"/>
        <v>-0.14148729296586871</v>
      </c>
      <c r="M866" s="20">
        <f t="shared" si="67"/>
        <v>240.5</v>
      </c>
      <c r="N866" s="21">
        <f t="shared" si="68"/>
        <v>-9.7713097713097663E-2</v>
      </c>
      <c r="O866" s="26">
        <f>VLOOKUP(J866,клиенты!$A$1:$H$435,8,FALSE)</f>
        <v>44896</v>
      </c>
      <c r="P866">
        <f t="shared" si="69"/>
        <v>239</v>
      </c>
      <c r="Q866" t="str">
        <f>VLOOKUP(J866,клиенты!$A$1:$D$435,4,FALSE)</f>
        <v>Узбекистан</v>
      </c>
    </row>
    <row r="867" spans="1:17" x14ac:dyDescent="0.3">
      <c r="A867">
        <v>866</v>
      </c>
      <c r="B867" s="20">
        <v>467</v>
      </c>
      <c r="C867" s="20" t="str">
        <f>VLOOKUP(B867,товар!$A$2:$C$433,2,FALSE)</f>
        <v>Макароны</v>
      </c>
      <c r="D867" s="20" t="str">
        <f>VLOOKUP(B867,товар!$A$2:$C$433,3,FALSE)</f>
        <v>Борилла</v>
      </c>
      <c r="E867">
        <v>72</v>
      </c>
      <c r="F867">
        <v>2</v>
      </c>
      <c r="G867">
        <v>144</v>
      </c>
      <c r="H867" s="26">
        <v>45050</v>
      </c>
      <c r="I867" t="s">
        <v>13</v>
      </c>
      <c r="J867" s="20">
        <v>233</v>
      </c>
      <c r="K867" s="20">
        <f t="shared" si="65"/>
        <v>265.47674418604652</v>
      </c>
      <c r="L867" s="21">
        <f t="shared" si="66"/>
        <v>-0.72878980333756727</v>
      </c>
      <c r="M867" s="20">
        <f t="shared" si="67"/>
        <v>236.27586206896552</v>
      </c>
      <c r="N867" s="21">
        <f t="shared" si="68"/>
        <v>-0.69527145359019271</v>
      </c>
      <c r="O867" s="26">
        <f>VLOOKUP(J867,клиенты!$A$1:$H$435,8,FALSE)</f>
        <v>44616</v>
      </c>
      <c r="P867">
        <f t="shared" si="69"/>
        <v>434</v>
      </c>
      <c r="Q867" t="str">
        <f>VLOOKUP(J867,клиенты!$A$1:$D$435,4,FALSE)</f>
        <v>Таджикистан</v>
      </c>
    </row>
    <row r="868" spans="1:17" x14ac:dyDescent="0.3">
      <c r="A868">
        <v>867</v>
      </c>
      <c r="B868" s="20">
        <v>237</v>
      </c>
      <c r="C868" s="20" t="str">
        <f>VLOOKUP(B868,товар!$A$2:$C$433,2,FALSE)</f>
        <v>Конфеты</v>
      </c>
      <c r="D868" s="20" t="str">
        <f>VLOOKUP(B868,товар!$A$2:$C$433,3,FALSE)</f>
        <v>Рот Фронт</v>
      </c>
      <c r="E868">
        <v>121</v>
      </c>
      <c r="F868">
        <v>3</v>
      </c>
      <c r="G868">
        <v>363</v>
      </c>
      <c r="H868" s="26">
        <v>45240</v>
      </c>
      <c r="I868" t="s">
        <v>26</v>
      </c>
      <c r="J868" s="20">
        <v>77</v>
      </c>
      <c r="K868" s="20">
        <f t="shared" si="65"/>
        <v>267.85483870967744</v>
      </c>
      <c r="L868" s="21">
        <f t="shared" si="66"/>
        <v>-0.54826278075510326</v>
      </c>
      <c r="M868" s="20">
        <f t="shared" si="67"/>
        <v>288.23809523809524</v>
      </c>
      <c r="N868" s="21">
        <f t="shared" si="68"/>
        <v>-0.58020816124235919</v>
      </c>
      <c r="O868" s="26">
        <f>VLOOKUP(J868,клиенты!$A$1:$H$435,8,FALSE)</f>
        <v>44644</v>
      </c>
      <c r="P868">
        <f t="shared" si="69"/>
        <v>596</v>
      </c>
      <c r="Q868" t="str">
        <f>VLOOKUP(J868,клиенты!$A$1:$D$435,4,FALSE)</f>
        <v>Россия</v>
      </c>
    </row>
    <row r="869" spans="1:17" x14ac:dyDescent="0.3">
      <c r="A869">
        <v>868</v>
      </c>
      <c r="B869" s="20">
        <v>300</v>
      </c>
      <c r="C869" s="20" t="str">
        <f>VLOOKUP(B869,товар!$A$2:$C$433,2,FALSE)</f>
        <v>Сахар</v>
      </c>
      <c r="D869" s="20" t="str">
        <f>VLOOKUP(B869,товар!$A$2:$C$433,3,FALSE)</f>
        <v>Продимекс</v>
      </c>
      <c r="E869">
        <v>140</v>
      </c>
      <c r="F869">
        <v>4</v>
      </c>
      <c r="G869">
        <v>560</v>
      </c>
      <c r="H869" s="26">
        <v>45317</v>
      </c>
      <c r="I869" t="s">
        <v>17</v>
      </c>
      <c r="J869" s="20">
        <v>107</v>
      </c>
      <c r="K869" s="20">
        <f t="shared" si="65"/>
        <v>252.76271186440678</v>
      </c>
      <c r="L869" s="21">
        <f t="shared" si="66"/>
        <v>-0.44612083417152815</v>
      </c>
      <c r="M869" s="20">
        <f t="shared" si="67"/>
        <v>240.5</v>
      </c>
      <c r="N869" s="21">
        <f t="shared" si="68"/>
        <v>-0.41787941787941785</v>
      </c>
      <c r="O869" s="26">
        <f>VLOOKUP(J869,клиенты!$A$1:$H$435,8,FALSE)</f>
        <v>44744</v>
      </c>
      <c r="P869">
        <f t="shared" si="69"/>
        <v>573</v>
      </c>
      <c r="Q869" t="str">
        <f>VLOOKUP(J869,клиенты!$A$1:$D$435,4,FALSE)</f>
        <v>Таджикистан</v>
      </c>
    </row>
    <row r="870" spans="1:17" x14ac:dyDescent="0.3">
      <c r="A870">
        <v>869</v>
      </c>
      <c r="B870" s="20">
        <v>137</v>
      </c>
      <c r="C870" s="20" t="str">
        <f>VLOOKUP(B870,товар!$A$2:$C$433,2,FALSE)</f>
        <v>Фрукты</v>
      </c>
      <c r="D870" s="20" t="str">
        <f>VLOOKUP(B870,товар!$A$2:$C$433,3,FALSE)</f>
        <v>Экзотик</v>
      </c>
      <c r="E870">
        <v>295</v>
      </c>
      <c r="F870">
        <v>2</v>
      </c>
      <c r="G870">
        <v>590</v>
      </c>
      <c r="H870" s="26">
        <v>45111</v>
      </c>
      <c r="I870" t="s">
        <v>21</v>
      </c>
      <c r="J870" s="20">
        <v>375</v>
      </c>
      <c r="K870" s="20">
        <f t="shared" si="65"/>
        <v>274.16279069767444</v>
      </c>
      <c r="L870" s="21">
        <f t="shared" si="66"/>
        <v>7.6003053694121636E-2</v>
      </c>
      <c r="M870" s="20">
        <f t="shared" si="67"/>
        <v>253.6875</v>
      </c>
      <c r="N870" s="21">
        <f t="shared" si="68"/>
        <v>0.16284799211628487</v>
      </c>
      <c r="O870" s="26">
        <f>VLOOKUP(J870,клиенты!$A$1:$H$435,8,FALSE)</f>
        <v>44674</v>
      </c>
      <c r="P870">
        <f t="shared" si="69"/>
        <v>437</v>
      </c>
      <c r="Q870" t="str">
        <f>VLOOKUP(J870,клиенты!$A$1:$D$435,4,FALSE)</f>
        <v>Россия</v>
      </c>
    </row>
    <row r="871" spans="1:17" x14ac:dyDescent="0.3">
      <c r="A871">
        <v>870</v>
      </c>
      <c r="B871" s="20">
        <v>194</v>
      </c>
      <c r="C871" s="20" t="str">
        <f>VLOOKUP(B871,товар!$A$2:$C$433,2,FALSE)</f>
        <v>Соль</v>
      </c>
      <c r="D871" s="20" t="str">
        <f>VLOOKUP(B871,товар!$A$2:$C$433,3,FALSE)</f>
        <v>Салта</v>
      </c>
      <c r="E871">
        <v>325</v>
      </c>
      <c r="F871">
        <v>4</v>
      </c>
      <c r="G871">
        <v>1300</v>
      </c>
      <c r="H871" s="26">
        <v>45319</v>
      </c>
      <c r="I871" t="s">
        <v>20</v>
      </c>
      <c r="J871" s="20">
        <v>62</v>
      </c>
      <c r="K871" s="20">
        <f t="shared" si="65"/>
        <v>264.8679245283019</v>
      </c>
      <c r="L871" s="21">
        <f t="shared" si="66"/>
        <v>0.22702664197179079</v>
      </c>
      <c r="M871" s="20">
        <f t="shared" si="67"/>
        <v>273.7</v>
      </c>
      <c r="N871" s="21">
        <f t="shared" si="68"/>
        <v>0.18743149433686512</v>
      </c>
      <c r="O871" s="26">
        <f>VLOOKUP(J871,клиенты!$A$1:$H$435,8,FALSE)</f>
        <v>44671</v>
      </c>
      <c r="P871">
        <f t="shared" si="69"/>
        <v>648</v>
      </c>
      <c r="Q871" t="str">
        <f>VLOOKUP(J871,клиенты!$A$1:$D$435,4,FALSE)</f>
        <v>Россия</v>
      </c>
    </row>
    <row r="872" spans="1:17" x14ac:dyDescent="0.3">
      <c r="A872">
        <v>871</v>
      </c>
      <c r="B872" s="20">
        <v>215</v>
      </c>
      <c r="C872" s="20" t="str">
        <f>VLOOKUP(B872,товар!$A$2:$C$433,2,FALSE)</f>
        <v>Сок</v>
      </c>
      <c r="D872" s="20" t="str">
        <f>VLOOKUP(B872,товар!$A$2:$C$433,3,FALSE)</f>
        <v>Фруктовый сад</v>
      </c>
      <c r="E872">
        <v>147</v>
      </c>
      <c r="F872">
        <v>3</v>
      </c>
      <c r="G872">
        <v>441</v>
      </c>
      <c r="H872" s="26">
        <v>45173</v>
      </c>
      <c r="I872" t="s">
        <v>13</v>
      </c>
      <c r="J872" s="20">
        <v>368</v>
      </c>
      <c r="K872" s="20">
        <f t="shared" si="65"/>
        <v>268.60344827586209</v>
      </c>
      <c r="L872" s="21">
        <f t="shared" si="66"/>
        <v>-0.45272482187560181</v>
      </c>
      <c r="M872" s="20">
        <f t="shared" si="67"/>
        <v>281.96875</v>
      </c>
      <c r="N872" s="21">
        <f t="shared" si="68"/>
        <v>-0.4786656322730799</v>
      </c>
      <c r="O872" s="26">
        <f>VLOOKUP(J872,клиенты!$A$1:$H$435,8,FALSE)</f>
        <v>44872</v>
      </c>
      <c r="P872">
        <f t="shared" si="69"/>
        <v>301</v>
      </c>
      <c r="Q872" t="str">
        <f>VLOOKUP(J872,клиенты!$A$1:$D$435,4,FALSE)</f>
        <v>Узбекистан</v>
      </c>
    </row>
    <row r="873" spans="1:17" x14ac:dyDescent="0.3">
      <c r="A873">
        <v>872</v>
      </c>
      <c r="B873" s="20">
        <v>307</v>
      </c>
      <c r="C873" s="20" t="str">
        <f>VLOOKUP(B873,товар!$A$2:$C$433,2,FALSE)</f>
        <v>Сыр</v>
      </c>
      <c r="D873" s="20" t="str">
        <f>VLOOKUP(B873,товар!$A$2:$C$433,3,FALSE)</f>
        <v>Карат</v>
      </c>
      <c r="E873">
        <v>419</v>
      </c>
      <c r="F873">
        <v>1</v>
      </c>
      <c r="G873">
        <v>419</v>
      </c>
      <c r="H873" s="26">
        <v>45189</v>
      </c>
      <c r="I873" t="s">
        <v>25</v>
      </c>
      <c r="J873" s="20">
        <v>64</v>
      </c>
      <c r="K873" s="20">
        <f t="shared" si="65"/>
        <v>262.63492063492066</v>
      </c>
      <c r="L873" s="21">
        <f t="shared" si="66"/>
        <v>0.59537048229179246</v>
      </c>
      <c r="M873" s="20">
        <f t="shared" si="67"/>
        <v>311.33333333333331</v>
      </c>
      <c r="N873" s="21">
        <f t="shared" si="68"/>
        <v>0.34582441113490381</v>
      </c>
      <c r="O873" s="26">
        <f>VLOOKUP(J873,клиенты!$A$1:$H$435,8,FALSE)</f>
        <v>44707</v>
      </c>
      <c r="P873">
        <f t="shared" si="69"/>
        <v>482</v>
      </c>
      <c r="Q873" t="str">
        <f>VLOOKUP(J873,клиенты!$A$1:$D$435,4,FALSE)</f>
        <v>Узбекистан</v>
      </c>
    </row>
    <row r="874" spans="1:17" x14ac:dyDescent="0.3">
      <c r="A874">
        <v>873</v>
      </c>
      <c r="B874" s="20">
        <v>424</v>
      </c>
      <c r="C874" s="20" t="str">
        <f>VLOOKUP(B874,товар!$A$2:$C$433,2,FALSE)</f>
        <v>Печенье</v>
      </c>
      <c r="D874" s="20" t="str">
        <f>VLOOKUP(B874,товар!$A$2:$C$433,3,FALSE)</f>
        <v>КДВ</v>
      </c>
      <c r="E874">
        <v>457</v>
      </c>
      <c r="F874">
        <v>1</v>
      </c>
      <c r="G874">
        <v>457</v>
      </c>
      <c r="H874" s="26">
        <v>45099</v>
      </c>
      <c r="I874" t="s">
        <v>18</v>
      </c>
      <c r="J874" s="20">
        <v>286</v>
      </c>
      <c r="K874" s="20">
        <f t="shared" si="65"/>
        <v>283.468085106383</v>
      </c>
      <c r="L874" s="21">
        <f t="shared" si="66"/>
        <v>0.61217443518726999</v>
      </c>
      <c r="M874" s="20">
        <f t="shared" si="67"/>
        <v>323.07692307692309</v>
      </c>
      <c r="N874" s="21">
        <f t="shared" si="68"/>
        <v>0.41452380952380952</v>
      </c>
      <c r="O874" s="26">
        <f>VLOOKUP(J874,клиенты!$A$1:$H$435,8,FALSE)</f>
        <v>44563</v>
      </c>
      <c r="P874">
        <f t="shared" si="69"/>
        <v>536</v>
      </c>
      <c r="Q874" t="str">
        <f>VLOOKUP(J874,клиенты!$A$1:$D$435,4,FALSE)</f>
        <v>Таджикистан</v>
      </c>
    </row>
    <row r="875" spans="1:17" x14ac:dyDescent="0.3">
      <c r="A875">
        <v>874</v>
      </c>
      <c r="B875" s="20">
        <v>439</v>
      </c>
      <c r="C875" s="20" t="str">
        <f>VLOOKUP(B875,товар!$A$2:$C$433,2,FALSE)</f>
        <v>Сок</v>
      </c>
      <c r="D875" s="20" t="str">
        <f>VLOOKUP(B875,товар!$A$2:$C$433,3,FALSE)</f>
        <v>Добрый</v>
      </c>
      <c r="E875">
        <v>392</v>
      </c>
      <c r="F875">
        <v>2</v>
      </c>
      <c r="G875">
        <v>784</v>
      </c>
      <c r="H875" s="26">
        <v>45135</v>
      </c>
      <c r="I875" t="s">
        <v>15</v>
      </c>
      <c r="J875" s="20">
        <v>74</v>
      </c>
      <c r="K875" s="20">
        <f t="shared" si="65"/>
        <v>268.60344827586209</v>
      </c>
      <c r="L875" s="21">
        <f t="shared" si="66"/>
        <v>0.45940047499839509</v>
      </c>
      <c r="M875" s="20">
        <f t="shared" si="67"/>
        <v>242.81818181818181</v>
      </c>
      <c r="N875" s="21">
        <f t="shared" si="68"/>
        <v>0.61437663796330955</v>
      </c>
      <c r="O875" s="26">
        <f>VLOOKUP(J875,клиенты!$A$1:$H$435,8,FALSE)</f>
        <v>44857</v>
      </c>
      <c r="P875">
        <f t="shared" si="69"/>
        <v>278</v>
      </c>
      <c r="Q875" t="str">
        <f>VLOOKUP(J875,клиенты!$A$1:$D$435,4,FALSE)</f>
        <v>Россия</v>
      </c>
    </row>
    <row r="876" spans="1:17" x14ac:dyDescent="0.3">
      <c r="A876">
        <v>875</v>
      </c>
      <c r="B876" s="20">
        <v>83</v>
      </c>
      <c r="C876" s="20" t="str">
        <f>VLOOKUP(B876,товар!$A$2:$C$433,2,FALSE)</f>
        <v>Сок</v>
      </c>
      <c r="D876" s="20" t="str">
        <f>VLOOKUP(B876,товар!$A$2:$C$433,3,FALSE)</f>
        <v>Сады Придонья</v>
      </c>
      <c r="E876">
        <v>282</v>
      </c>
      <c r="F876">
        <v>5</v>
      </c>
      <c r="G876">
        <v>1410</v>
      </c>
      <c r="H876" s="26">
        <v>44970</v>
      </c>
      <c r="I876" t="s">
        <v>12</v>
      </c>
      <c r="J876" s="20">
        <v>6</v>
      </c>
      <c r="K876" s="20">
        <f t="shared" si="65"/>
        <v>268.60344827586209</v>
      </c>
      <c r="L876" s="21">
        <f t="shared" si="66"/>
        <v>4.9874831503947448E-2</v>
      </c>
      <c r="M876" s="20">
        <f t="shared" si="67"/>
        <v>254.18181818181819</v>
      </c>
      <c r="N876" s="21">
        <f t="shared" si="68"/>
        <v>0.10944206008583679</v>
      </c>
      <c r="O876" s="26">
        <f>VLOOKUP(J876,клиенты!$A$1:$H$435,8,FALSE)</f>
        <v>44710</v>
      </c>
      <c r="P876">
        <f t="shared" si="69"/>
        <v>260</v>
      </c>
      <c r="Q876" t="str">
        <f>VLOOKUP(J876,клиенты!$A$1:$D$435,4,FALSE)</f>
        <v>Украина</v>
      </c>
    </row>
    <row r="877" spans="1:17" x14ac:dyDescent="0.3">
      <c r="A877">
        <v>876</v>
      </c>
      <c r="B877" s="20">
        <v>329</v>
      </c>
      <c r="C877" s="20" t="str">
        <f>VLOOKUP(B877,товар!$A$2:$C$433,2,FALSE)</f>
        <v>Соль</v>
      </c>
      <c r="D877" s="20" t="str">
        <f>VLOOKUP(B877,товар!$A$2:$C$433,3,FALSE)</f>
        <v>Славянская</v>
      </c>
      <c r="E877">
        <v>265</v>
      </c>
      <c r="F877">
        <v>2</v>
      </c>
      <c r="G877">
        <v>530</v>
      </c>
      <c r="H877" s="26">
        <v>45413</v>
      </c>
      <c r="I877" t="s">
        <v>22</v>
      </c>
      <c r="J877" s="20">
        <v>258</v>
      </c>
      <c r="K877" s="20">
        <f t="shared" si="65"/>
        <v>264.8679245283019</v>
      </c>
      <c r="L877" s="21">
        <f t="shared" si="66"/>
        <v>4.9864653084474853E-4</v>
      </c>
      <c r="M877" s="20">
        <f t="shared" si="67"/>
        <v>236.91666666666666</v>
      </c>
      <c r="N877" s="21">
        <f t="shared" si="68"/>
        <v>0.11853675694688715</v>
      </c>
      <c r="O877" s="26">
        <f>VLOOKUP(J877,клиенты!$A$1:$H$435,8,FALSE)</f>
        <v>44717</v>
      </c>
      <c r="P877">
        <f t="shared" si="69"/>
        <v>696</v>
      </c>
      <c r="Q877" t="str">
        <f>VLOOKUP(J877,клиенты!$A$1:$D$435,4,FALSE)</f>
        <v>Украина</v>
      </c>
    </row>
    <row r="878" spans="1:17" x14ac:dyDescent="0.3">
      <c r="A878">
        <v>877</v>
      </c>
      <c r="B878" s="20">
        <v>91</v>
      </c>
      <c r="C878" s="20" t="str">
        <f>VLOOKUP(B878,товар!$A$2:$C$433,2,FALSE)</f>
        <v>Сыр</v>
      </c>
      <c r="D878" s="20" t="str">
        <f>VLOOKUP(B878,товар!$A$2:$C$433,3,FALSE)</f>
        <v>Сырная долина</v>
      </c>
      <c r="E878">
        <v>146</v>
      </c>
      <c r="F878">
        <v>1</v>
      </c>
      <c r="G878">
        <v>146</v>
      </c>
      <c r="H878" s="26">
        <v>45022</v>
      </c>
      <c r="I878" t="s">
        <v>24</v>
      </c>
      <c r="J878" s="20">
        <v>138</v>
      </c>
      <c r="K878" s="20">
        <f t="shared" si="65"/>
        <v>262.63492063492066</v>
      </c>
      <c r="L878" s="21">
        <f t="shared" si="66"/>
        <v>-0.44409524960715585</v>
      </c>
      <c r="M878" s="20">
        <f t="shared" si="67"/>
        <v>271</v>
      </c>
      <c r="N878" s="21">
        <f t="shared" si="68"/>
        <v>-0.46125461254612543</v>
      </c>
      <c r="O878" s="26">
        <f>VLOOKUP(J878,клиенты!$A$1:$H$435,8,FALSE)</f>
        <v>44723</v>
      </c>
      <c r="P878">
        <f t="shared" si="69"/>
        <v>299</v>
      </c>
      <c r="Q878" t="str">
        <f>VLOOKUP(J878,клиенты!$A$1:$D$435,4,FALSE)</f>
        <v>Украина</v>
      </c>
    </row>
    <row r="879" spans="1:17" x14ac:dyDescent="0.3">
      <c r="A879">
        <v>878</v>
      </c>
      <c r="B879" s="20">
        <v>296</v>
      </c>
      <c r="C879" s="20" t="str">
        <f>VLOOKUP(B879,товар!$A$2:$C$433,2,FALSE)</f>
        <v>Крупа</v>
      </c>
      <c r="D879" s="20" t="str">
        <f>VLOOKUP(B879,товар!$A$2:$C$433,3,FALSE)</f>
        <v>Мистраль</v>
      </c>
      <c r="E879">
        <v>58</v>
      </c>
      <c r="F879">
        <v>2</v>
      </c>
      <c r="G879">
        <v>116</v>
      </c>
      <c r="H879" s="26">
        <v>45401</v>
      </c>
      <c r="I879" t="s">
        <v>8</v>
      </c>
      <c r="J879" s="20">
        <v>419</v>
      </c>
      <c r="K879" s="20">
        <f t="shared" si="65"/>
        <v>255.11627906976744</v>
      </c>
      <c r="L879" s="21">
        <f t="shared" si="66"/>
        <v>-0.7726526891522334</v>
      </c>
      <c r="M879" s="20">
        <f t="shared" si="67"/>
        <v>250.30769230769232</v>
      </c>
      <c r="N879" s="21">
        <f t="shared" si="68"/>
        <v>-0.76828518746158569</v>
      </c>
      <c r="O879" s="26">
        <f>VLOOKUP(J879,клиенты!$A$1:$H$435,8,FALSE)</f>
        <v>44869</v>
      </c>
      <c r="P879">
        <f t="shared" si="69"/>
        <v>532</v>
      </c>
      <c r="Q879" t="str">
        <f>VLOOKUP(J879,клиенты!$A$1:$D$435,4,FALSE)</f>
        <v>Таджикистан</v>
      </c>
    </row>
    <row r="880" spans="1:17" x14ac:dyDescent="0.3">
      <c r="A880">
        <v>879</v>
      </c>
      <c r="B880" s="20">
        <v>437</v>
      </c>
      <c r="C880" s="20" t="str">
        <f>VLOOKUP(B880,товар!$A$2:$C$433,2,FALSE)</f>
        <v>Чай</v>
      </c>
      <c r="D880" s="20" t="str">
        <f>VLOOKUP(B880,товар!$A$2:$C$433,3,FALSE)</f>
        <v>Тесс</v>
      </c>
      <c r="E880">
        <v>379</v>
      </c>
      <c r="F880">
        <v>2</v>
      </c>
      <c r="G880">
        <v>758</v>
      </c>
      <c r="H880" s="26">
        <v>45381</v>
      </c>
      <c r="I880" t="s">
        <v>25</v>
      </c>
      <c r="J880" s="20">
        <v>148</v>
      </c>
      <c r="K880" s="20">
        <f t="shared" si="65"/>
        <v>271.18181818181819</v>
      </c>
      <c r="L880" s="21">
        <f t="shared" si="66"/>
        <v>0.39758632249413339</v>
      </c>
      <c r="M880" s="20">
        <f t="shared" si="67"/>
        <v>281.75</v>
      </c>
      <c r="N880" s="21">
        <f t="shared" si="68"/>
        <v>0.34516415261756883</v>
      </c>
      <c r="O880" s="26">
        <f>VLOOKUP(J880,клиенты!$A$1:$H$435,8,FALSE)</f>
        <v>44700</v>
      </c>
      <c r="P880">
        <f t="shared" si="69"/>
        <v>681</v>
      </c>
      <c r="Q880" t="str">
        <f>VLOOKUP(J880,клиенты!$A$1:$D$435,4,FALSE)</f>
        <v>Казахстан</v>
      </c>
    </row>
    <row r="881" spans="1:17" x14ac:dyDescent="0.3">
      <c r="A881">
        <v>880</v>
      </c>
      <c r="B881" s="20">
        <v>193</v>
      </c>
      <c r="C881" s="20" t="str">
        <f>VLOOKUP(B881,товар!$A$2:$C$433,2,FALSE)</f>
        <v>Соль</v>
      </c>
      <c r="D881" s="20" t="str">
        <f>VLOOKUP(B881,товар!$A$2:$C$433,3,FALSE)</f>
        <v>Салта</v>
      </c>
      <c r="E881">
        <v>201</v>
      </c>
      <c r="F881">
        <v>4</v>
      </c>
      <c r="G881">
        <v>804</v>
      </c>
      <c r="H881" s="26">
        <v>45203</v>
      </c>
      <c r="I881" t="s">
        <v>14</v>
      </c>
      <c r="J881" s="20">
        <v>105</v>
      </c>
      <c r="K881" s="20">
        <f t="shared" si="65"/>
        <v>264.8679245283019</v>
      </c>
      <c r="L881" s="21">
        <f t="shared" si="66"/>
        <v>-0.24113121527283088</v>
      </c>
      <c r="M881" s="20">
        <f t="shared" si="67"/>
        <v>273.7</v>
      </c>
      <c r="N881" s="21">
        <f t="shared" si="68"/>
        <v>-0.2656192911947387</v>
      </c>
      <c r="O881" s="26">
        <f>VLOOKUP(J881,клиенты!$A$1:$H$435,8,FALSE)</f>
        <v>44918</v>
      </c>
      <c r="P881">
        <f t="shared" si="69"/>
        <v>285</v>
      </c>
      <c r="Q881" t="str">
        <f>VLOOKUP(J881,клиенты!$A$1:$D$435,4,FALSE)</f>
        <v>Узбекистан</v>
      </c>
    </row>
    <row r="882" spans="1:17" x14ac:dyDescent="0.3">
      <c r="A882">
        <v>881</v>
      </c>
      <c r="B882" s="20">
        <v>144</v>
      </c>
      <c r="C882" s="20" t="str">
        <f>VLOOKUP(B882,товар!$A$2:$C$433,2,FALSE)</f>
        <v>Макароны</v>
      </c>
      <c r="D882" s="20" t="str">
        <f>VLOOKUP(B882,товар!$A$2:$C$433,3,FALSE)</f>
        <v>Роллтон</v>
      </c>
      <c r="E882">
        <v>337</v>
      </c>
      <c r="F882">
        <v>3</v>
      </c>
      <c r="G882">
        <v>1011</v>
      </c>
      <c r="H882" s="26">
        <v>45039</v>
      </c>
      <c r="I882" t="s">
        <v>24</v>
      </c>
      <c r="J882" s="20">
        <v>365</v>
      </c>
      <c r="K882" s="20">
        <f t="shared" si="65"/>
        <v>265.47674418604652</v>
      </c>
      <c r="L882" s="21">
        <f t="shared" si="66"/>
        <v>0.2694143927116639</v>
      </c>
      <c r="M882" s="20">
        <f t="shared" si="67"/>
        <v>235.55555555555554</v>
      </c>
      <c r="N882" s="21">
        <f t="shared" si="68"/>
        <v>0.43066037735849072</v>
      </c>
      <c r="O882" s="26">
        <f>VLOOKUP(J882,клиенты!$A$1:$H$435,8,FALSE)</f>
        <v>44841</v>
      </c>
      <c r="P882">
        <f t="shared" si="69"/>
        <v>198</v>
      </c>
      <c r="Q882" t="str">
        <f>VLOOKUP(J882,клиенты!$A$1:$D$435,4,FALSE)</f>
        <v>Беларусь</v>
      </c>
    </row>
    <row r="883" spans="1:17" x14ac:dyDescent="0.3">
      <c r="A883">
        <v>882</v>
      </c>
      <c r="B883" s="20">
        <v>27</v>
      </c>
      <c r="C883" s="20" t="str">
        <f>VLOOKUP(B883,товар!$A$2:$C$433,2,FALSE)</f>
        <v>Макароны</v>
      </c>
      <c r="D883" s="20" t="str">
        <f>VLOOKUP(B883,товар!$A$2:$C$433,3,FALSE)</f>
        <v>Паста Зара</v>
      </c>
      <c r="E883">
        <v>160</v>
      </c>
      <c r="F883">
        <v>1</v>
      </c>
      <c r="G883">
        <v>160</v>
      </c>
      <c r="H883" s="26">
        <v>45276</v>
      </c>
      <c r="I883" t="s">
        <v>16</v>
      </c>
      <c r="J883" s="20">
        <v>416</v>
      </c>
      <c r="K883" s="20">
        <f t="shared" si="65"/>
        <v>265.47674418604652</v>
      </c>
      <c r="L883" s="21">
        <f t="shared" si="66"/>
        <v>-0.39731067408348297</v>
      </c>
      <c r="M883" s="20">
        <f t="shared" si="67"/>
        <v>276.67567567567568</v>
      </c>
      <c r="N883" s="21">
        <f t="shared" si="68"/>
        <v>-0.42170557780599782</v>
      </c>
      <c r="O883" s="26">
        <f>VLOOKUP(J883,клиенты!$A$1:$H$435,8,FALSE)</f>
        <v>44703</v>
      </c>
      <c r="P883">
        <f t="shared" si="69"/>
        <v>573</v>
      </c>
      <c r="Q883" t="str">
        <f>VLOOKUP(J883,клиенты!$A$1:$D$435,4,FALSE)</f>
        <v>Таджикистан</v>
      </c>
    </row>
    <row r="884" spans="1:17" x14ac:dyDescent="0.3">
      <c r="A884">
        <v>883</v>
      </c>
      <c r="B884" s="20">
        <v>375</v>
      </c>
      <c r="C884" s="20" t="str">
        <f>VLOOKUP(B884,товар!$A$2:$C$433,2,FALSE)</f>
        <v>Макароны</v>
      </c>
      <c r="D884" s="20" t="str">
        <f>VLOOKUP(B884,товар!$A$2:$C$433,3,FALSE)</f>
        <v>Борилла</v>
      </c>
      <c r="E884">
        <v>197</v>
      </c>
      <c r="F884">
        <v>5</v>
      </c>
      <c r="G884">
        <v>985</v>
      </c>
      <c r="H884" s="26">
        <v>45368</v>
      </c>
      <c r="I884" t="s">
        <v>15</v>
      </c>
      <c r="J884" s="20">
        <v>315</v>
      </c>
      <c r="K884" s="20">
        <f t="shared" si="65"/>
        <v>265.47674418604652</v>
      </c>
      <c r="L884" s="21">
        <f t="shared" si="66"/>
        <v>-0.25793876746528843</v>
      </c>
      <c r="M884" s="20">
        <f t="shared" si="67"/>
        <v>236.27586206896552</v>
      </c>
      <c r="N884" s="21">
        <f t="shared" si="68"/>
        <v>-0.16622883829538826</v>
      </c>
      <c r="O884" s="26">
        <f>VLOOKUP(J884,клиенты!$A$1:$H$435,8,FALSE)</f>
        <v>44747</v>
      </c>
      <c r="P884">
        <f t="shared" si="69"/>
        <v>621</v>
      </c>
      <c r="Q884" t="str">
        <f>VLOOKUP(J884,клиенты!$A$1:$D$435,4,FALSE)</f>
        <v>Узбекистан</v>
      </c>
    </row>
    <row r="885" spans="1:17" x14ac:dyDescent="0.3">
      <c r="A885">
        <v>884</v>
      </c>
      <c r="B885" s="20">
        <v>453</v>
      </c>
      <c r="C885" s="20" t="str">
        <f>VLOOKUP(B885,товар!$A$2:$C$433,2,FALSE)</f>
        <v>Макароны</v>
      </c>
      <c r="D885" s="20" t="str">
        <f>VLOOKUP(B885,товар!$A$2:$C$433,3,FALSE)</f>
        <v>Макфа</v>
      </c>
      <c r="E885">
        <v>437</v>
      </c>
      <c r="F885">
        <v>2</v>
      </c>
      <c r="G885">
        <v>874</v>
      </c>
      <c r="H885" s="26">
        <v>45394</v>
      </c>
      <c r="I885" t="s">
        <v>25</v>
      </c>
      <c r="J885" s="20">
        <v>81</v>
      </c>
      <c r="K885" s="20">
        <f t="shared" si="65"/>
        <v>265.47674418604652</v>
      </c>
      <c r="L885" s="21">
        <f t="shared" si="66"/>
        <v>0.64609522140948705</v>
      </c>
      <c r="M885" s="20">
        <f t="shared" si="67"/>
        <v>329.27272727272725</v>
      </c>
      <c r="N885" s="21">
        <f t="shared" si="68"/>
        <v>0.32716731087796802</v>
      </c>
      <c r="O885" s="26">
        <f>VLOOKUP(J885,клиенты!$A$1:$H$435,8,FALSE)</f>
        <v>44825</v>
      </c>
      <c r="P885">
        <f t="shared" si="69"/>
        <v>569</v>
      </c>
      <c r="Q885" t="str">
        <f>VLOOKUP(J885,клиенты!$A$1:$D$435,4,FALSE)</f>
        <v>Россия</v>
      </c>
    </row>
    <row r="886" spans="1:17" x14ac:dyDescent="0.3">
      <c r="A886">
        <v>885</v>
      </c>
      <c r="B886" s="20">
        <v>388</v>
      </c>
      <c r="C886" s="20" t="str">
        <f>VLOOKUP(B886,товар!$A$2:$C$433,2,FALSE)</f>
        <v>Рыба</v>
      </c>
      <c r="D886" s="20" t="str">
        <f>VLOOKUP(B886,товар!$A$2:$C$433,3,FALSE)</f>
        <v>Меридиан</v>
      </c>
      <c r="E886">
        <v>205</v>
      </c>
      <c r="F886">
        <v>2</v>
      </c>
      <c r="G886">
        <v>410</v>
      </c>
      <c r="H886" s="26">
        <v>45404</v>
      </c>
      <c r="I886" t="s">
        <v>21</v>
      </c>
      <c r="J886" s="20">
        <v>262</v>
      </c>
      <c r="K886" s="20">
        <f t="shared" si="65"/>
        <v>258.5128205128205</v>
      </c>
      <c r="L886" s="21">
        <f t="shared" si="66"/>
        <v>-0.20700257885340201</v>
      </c>
      <c r="M886" s="20">
        <f t="shared" si="67"/>
        <v>260.64705882352939</v>
      </c>
      <c r="N886" s="21">
        <f t="shared" si="68"/>
        <v>-0.21349582487023244</v>
      </c>
      <c r="O886" s="26">
        <f>VLOOKUP(J886,клиенты!$A$1:$H$435,8,FALSE)</f>
        <v>44778</v>
      </c>
      <c r="P886">
        <f t="shared" si="69"/>
        <v>626</v>
      </c>
      <c r="Q886" t="str">
        <f>VLOOKUP(J886,клиенты!$A$1:$D$435,4,FALSE)</f>
        <v>Таджикистан</v>
      </c>
    </row>
    <row r="887" spans="1:17" x14ac:dyDescent="0.3">
      <c r="A887">
        <v>886</v>
      </c>
      <c r="B887" s="20">
        <v>312</v>
      </c>
      <c r="C887" s="20" t="str">
        <f>VLOOKUP(B887,товар!$A$2:$C$433,2,FALSE)</f>
        <v>Хлеб</v>
      </c>
      <c r="D887" s="20" t="str">
        <f>VLOOKUP(B887,товар!$A$2:$C$433,3,FALSE)</f>
        <v>Каравай</v>
      </c>
      <c r="E887">
        <v>476</v>
      </c>
      <c r="F887">
        <v>2</v>
      </c>
      <c r="G887">
        <v>952</v>
      </c>
      <c r="H887" s="26">
        <v>45113</v>
      </c>
      <c r="I887" t="s">
        <v>24</v>
      </c>
      <c r="J887" s="20">
        <v>239</v>
      </c>
      <c r="K887" s="20">
        <f t="shared" si="65"/>
        <v>300.31818181818181</v>
      </c>
      <c r="L887" s="21">
        <f t="shared" si="66"/>
        <v>0.58498562131073117</v>
      </c>
      <c r="M887" s="20">
        <f t="shared" si="67"/>
        <v>331.16666666666669</v>
      </c>
      <c r="N887" s="21">
        <f t="shared" si="68"/>
        <v>0.43734272773024663</v>
      </c>
      <c r="O887" s="26">
        <f>VLOOKUP(J887,клиенты!$A$1:$H$435,8,FALSE)</f>
        <v>44767</v>
      </c>
      <c r="P887">
        <f t="shared" si="69"/>
        <v>346</v>
      </c>
      <c r="Q887" t="str">
        <f>VLOOKUP(J887,клиенты!$A$1:$D$435,4,FALSE)</f>
        <v>Узбекистан</v>
      </c>
    </row>
    <row r="888" spans="1:17" x14ac:dyDescent="0.3">
      <c r="A888">
        <v>887</v>
      </c>
      <c r="B888" s="20">
        <v>486</v>
      </c>
      <c r="C888" s="20" t="str">
        <f>VLOOKUP(B888,товар!$A$2:$C$433,2,FALSE)</f>
        <v>Соль</v>
      </c>
      <c r="D888" s="20" t="str">
        <f>VLOOKUP(B888,товар!$A$2:$C$433,3,FALSE)</f>
        <v>Илецкая</v>
      </c>
      <c r="E888">
        <v>230</v>
      </c>
      <c r="F888">
        <v>2</v>
      </c>
      <c r="G888">
        <v>460</v>
      </c>
      <c r="H888" s="26">
        <v>45207</v>
      </c>
      <c r="I888" t="s">
        <v>9</v>
      </c>
      <c r="J888" s="20">
        <v>358</v>
      </c>
      <c r="K888" s="20">
        <f t="shared" si="65"/>
        <v>264.8679245283019</v>
      </c>
      <c r="L888" s="21">
        <f t="shared" si="66"/>
        <v>-0.13164268414304037</v>
      </c>
      <c r="M888" s="20">
        <f t="shared" si="67"/>
        <v>238.16666666666666</v>
      </c>
      <c r="N888" s="21">
        <f t="shared" si="68"/>
        <v>-3.4289713086074092E-2</v>
      </c>
      <c r="O888" s="26">
        <f>VLOOKUP(J888,клиенты!$A$1:$H$435,8,FALSE)</f>
        <v>44771</v>
      </c>
      <c r="P888">
        <f t="shared" si="69"/>
        <v>436</v>
      </c>
      <c r="Q888" t="str">
        <f>VLOOKUP(J888,клиенты!$A$1:$D$435,4,FALSE)</f>
        <v>Украина</v>
      </c>
    </row>
    <row r="889" spans="1:17" x14ac:dyDescent="0.3">
      <c r="A889">
        <v>888</v>
      </c>
      <c r="B889" s="20">
        <v>295</v>
      </c>
      <c r="C889" s="20" t="str">
        <f>VLOOKUP(B889,товар!$A$2:$C$433,2,FALSE)</f>
        <v>Печенье</v>
      </c>
      <c r="D889" s="20" t="str">
        <f>VLOOKUP(B889,товар!$A$2:$C$433,3,FALSE)</f>
        <v>Белогорье</v>
      </c>
      <c r="E889">
        <v>219</v>
      </c>
      <c r="F889">
        <v>5</v>
      </c>
      <c r="G889">
        <v>1095</v>
      </c>
      <c r="H889" s="26">
        <v>45165</v>
      </c>
      <c r="I889" t="s">
        <v>19</v>
      </c>
      <c r="J889" s="20">
        <v>331</v>
      </c>
      <c r="K889" s="20">
        <f t="shared" si="65"/>
        <v>283.468085106383</v>
      </c>
      <c r="L889" s="21">
        <f t="shared" si="66"/>
        <v>-0.22742625534789462</v>
      </c>
      <c r="M889" s="20">
        <f t="shared" si="67"/>
        <v>249.5</v>
      </c>
      <c r="N889" s="21">
        <f t="shared" si="68"/>
        <v>-0.12224448897795592</v>
      </c>
      <c r="O889" s="26">
        <f>VLOOKUP(J889,клиенты!$A$1:$H$435,8,FALSE)</f>
        <v>44813</v>
      </c>
      <c r="P889">
        <f t="shared" si="69"/>
        <v>352</v>
      </c>
      <c r="Q889" t="str">
        <f>VLOOKUP(J889,клиенты!$A$1:$D$435,4,FALSE)</f>
        <v>Узбекистан</v>
      </c>
    </row>
    <row r="890" spans="1:17" x14ac:dyDescent="0.3">
      <c r="A890">
        <v>889</v>
      </c>
      <c r="B890" s="20">
        <v>1</v>
      </c>
      <c r="C890" s="20" t="str">
        <f>VLOOKUP(B890,товар!$A$2:$C$433,2,FALSE)</f>
        <v>Крупа</v>
      </c>
      <c r="D890" s="20" t="str">
        <f>VLOOKUP(B890,товар!$A$2:$C$433,3,FALSE)</f>
        <v>Ярмарка</v>
      </c>
      <c r="E890">
        <v>206</v>
      </c>
      <c r="F890">
        <v>3</v>
      </c>
      <c r="G890">
        <v>618</v>
      </c>
      <c r="H890" s="26">
        <v>44986</v>
      </c>
      <c r="I890" t="s">
        <v>13</v>
      </c>
      <c r="J890" s="20">
        <v>31</v>
      </c>
      <c r="K890" s="20">
        <f t="shared" si="65"/>
        <v>255.11627906976744</v>
      </c>
      <c r="L890" s="21">
        <f t="shared" si="66"/>
        <v>-0.1925250683682771</v>
      </c>
      <c r="M890" s="20">
        <f t="shared" si="67"/>
        <v>252.09090909090909</v>
      </c>
      <c r="N890" s="21">
        <f t="shared" si="68"/>
        <v>-0.18283447529751173</v>
      </c>
      <c r="O890" s="26">
        <f>VLOOKUP(J890,клиенты!$A$1:$H$435,8,FALSE)</f>
        <v>44580</v>
      </c>
      <c r="P890">
        <f t="shared" si="69"/>
        <v>406</v>
      </c>
      <c r="Q890" t="str">
        <f>VLOOKUP(J890,клиенты!$A$1:$D$435,4,FALSE)</f>
        <v>Украина</v>
      </c>
    </row>
    <row r="891" spans="1:17" x14ac:dyDescent="0.3">
      <c r="A891">
        <v>890</v>
      </c>
      <c r="B891" s="20">
        <v>347</v>
      </c>
      <c r="C891" s="20" t="str">
        <f>VLOOKUP(B891,товар!$A$2:$C$433,2,FALSE)</f>
        <v>Макароны</v>
      </c>
      <c r="D891" s="20" t="str">
        <f>VLOOKUP(B891,товар!$A$2:$C$433,3,FALSE)</f>
        <v>Паста Зара</v>
      </c>
      <c r="E891">
        <v>343</v>
      </c>
      <c r="F891">
        <v>3</v>
      </c>
      <c r="G891">
        <v>1029</v>
      </c>
      <c r="H891" s="26">
        <v>44937</v>
      </c>
      <c r="I891" t="s">
        <v>10</v>
      </c>
      <c r="J891" s="20">
        <v>74</v>
      </c>
      <c r="K891" s="20">
        <f t="shared" si="65"/>
        <v>265.47674418604652</v>
      </c>
      <c r="L891" s="21">
        <f t="shared" si="66"/>
        <v>0.29201524243353338</v>
      </c>
      <c r="M891" s="20">
        <f t="shared" si="67"/>
        <v>276.67567567567568</v>
      </c>
      <c r="N891" s="21">
        <f t="shared" si="68"/>
        <v>0.239718667578392</v>
      </c>
      <c r="O891" s="26">
        <f>VLOOKUP(J891,клиенты!$A$1:$H$435,8,FALSE)</f>
        <v>44857</v>
      </c>
      <c r="P891">
        <f t="shared" si="69"/>
        <v>80</v>
      </c>
      <c r="Q891" t="str">
        <f>VLOOKUP(J891,клиенты!$A$1:$D$435,4,FALSE)</f>
        <v>Россия</v>
      </c>
    </row>
    <row r="892" spans="1:17" x14ac:dyDescent="0.3">
      <c r="A892">
        <v>891</v>
      </c>
      <c r="B892" s="20">
        <v>308</v>
      </c>
      <c r="C892" s="20" t="str">
        <f>VLOOKUP(B892,товар!$A$2:$C$433,2,FALSE)</f>
        <v>Конфеты</v>
      </c>
      <c r="D892" s="20" t="str">
        <f>VLOOKUP(B892,товар!$A$2:$C$433,3,FALSE)</f>
        <v>Бабаевский</v>
      </c>
      <c r="E892">
        <v>147</v>
      </c>
      <c r="F892">
        <v>2</v>
      </c>
      <c r="G892">
        <v>294</v>
      </c>
      <c r="H892" s="26">
        <v>45261</v>
      </c>
      <c r="I892" t="s">
        <v>19</v>
      </c>
      <c r="J892" s="20">
        <v>80</v>
      </c>
      <c r="K892" s="20">
        <f t="shared" si="65"/>
        <v>267.85483870967744</v>
      </c>
      <c r="L892" s="21">
        <f t="shared" si="66"/>
        <v>-0.45119527909917512</v>
      </c>
      <c r="M892" s="20">
        <f t="shared" si="67"/>
        <v>250.25925925925927</v>
      </c>
      <c r="N892" s="21">
        <f t="shared" si="68"/>
        <v>-0.41260914607074151</v>
      </c>
      <c r="O892" s="26">
        <f>VLOOKUP(J892,клиенты!$A$1:$H$435,8,FALSE)</f>
        <v>44623</v>
      </c>
      <c r="P892">
        <f t="shared" si="69"/>
        <v>638</v>
      </c>
      <c r="Q892" t="str">
        <f>VLOOKUP(J892,клиенты!$A$1:$D$435,4,FALSE)</f>
        <v>Беларусь</v>
      </c>
    </row>
    <row r="893" spans="1:17" x14ac:dyDescent="0.3">
      <c r="A893">
        <v>892</v>
      </c>
      <c r="B893" s="20">
        <v>52</v>
      </c>
      <c r="C893" s="20" t="str">
        <f>VLOOKUP(B893,товар!$A$2:$C$433,2,FALSE)</f>
        <v>Соль</v>
      </c>
      <c r="D893" s="20" t="str">
        <f>VLOOKUP(B893,товар!$A$2:$C$433,3,FALSE)</f>
        <v>Илецкая</v>
      </c>
      <c r="E893">
        <v>423</v>
      </c>
      <c r="F893">
        <v>3</v>
      </c>
      <c r="G893">
        <v>1269</v>
      </c>
      <c r="H893" s="26">
        <v>45378</v>
      </c>
      <c r="I893" t="s">
        <v>14</v>
      </c>
      <c r="J893" s="20">
        <v>496</v>
      </c>
      <c r="K893" s="20">
        <f t="shared" si="65"/>
        <v>264.8679245283019</v>
      </c>
      <c r="L893" s="21">
        <f t="shared" si="66"/>
        <v>0.59702236785866925</v>
      </c>
      <c r="M893" s="20">
        <f t="shared" si="67"/>
        <v>238.16666666666666</v>
      </c>
      <c r="N893" s="21">
        <f t="shared" si="68"/>
        <v>0.77606717984604634</v>
      </c>
      <c r="O893" s="26">
        <f>VLOOKUP(J893,клиенты!$A$1:$H$435,8,FALSE)</f>
        <v>44867</v>
      </c>
      <c r="P893">
        <f t="shared" si="69"/>
        <v>511</v>
      </c>
      <c r="Q893" t="str">
        <f>VLOOKUP(J893,клиенты!$A$1:$D$435,4,FALSE)</f>
        <v>Украина</v>
      </c>
    </row>
    <row r="894" spans="1:17" x14ac:dyDescent="0.3">
      <c r="A894">
        <v>893</v>
      </c>
      <c r="B894" s="20">
        <v>75</v>
      </c>
      <c r="C894" s="20" t="str">
        <f>VLOOKUP(B894,товар!$A$2:$C$433,2,FALSE)</f>
        <v>Печенье</v>
      </c>
      <c r="D894" s="20" t="str">
        <f>VLOOKUP(B894,товар!$A$2:$C$433,3,FALSE)</f>
        <v>Белогорье</v>
      </c>
      <c r="E894">
        <v>494</v>
      </c>
      <c r="F894">
        <v>4</v>
      </c>
      <c r="G894">
        <v>1976</v>
      </c>
      <c r="H894" s="26">
        <v>45030</v>
      </c>
      <c r="I894" t="s">
        <v>11</v>
      </c>
      <c r="J894" s="20">
        <v>477</v>
      </c>
      <c r="K894" s="20">
        <f t="shared" si="65"/>
        <v>283.468085106383</v>
      </c>
      <c r="L894" s="21">
        <f t="shared" si="66"/>
        <v>0.7427005929595436</v>
      </c>
      <c r="M894" s="20">
        <f t="shared" si="67"/>
        <v>249.5</v>
      </c>
      <c r="N894" s="21">
        <f t="shared" si="68"/>
        <v>0.97995991983967934</v>
      </c>
      <c r="O894" s="26">
        <f>VLOOKUP(J894,клиенты!$A$1:$H$435,8,FALSE)</f>
        <v>44738</v>
      </c>
      <c r="P894">
        <f t="shared" si="69"/>
        <v>292</v>
      </c>
      <c r="Q894" t="str">
        <f>VLOOKUP(J894,клиенты!$A$1:$D$435,4,FALSE)</f>
        <v>Узбекистан</v>
      </c>
    </row>
    <row r="895" spans="1:17" x14ac:dyDescent="0.3">
      <c r="A895">
        <v>894</v>
      </c>
      <c r="B895" s="20">
        <v>148</v>
      </c>
      <c r="C895" s="20" t="str">
        <f>VLOOKUP(B895,товар!$A$2:$C$433,2,FALSE)</f>
        <v>Сок</v>
      </c>
      <c r="D895" s="20" t="str">
        <f>VLOOKUP(B895,товар!$A$2:$C$433,3,FALSE)</f>
        <v>Фруктовый сад</v>
      </c>
      <c r="E895">
        <v>270</v>
      </c>
      <c r="F895">
        <v>2</v>
      </c>
      <c r="G895">
        <v>540</v>
      </c>
      <c r="H895" s="26">
        <v>45206</v>
      </c>
      <c r="I895" t="s">
        <v>13</v>
      </c>
      <c r="J895" s="20">
        <v>196</v>
      </c>
      <c r="K895" s="20">
        <f t="shared" si="65"/>
        <v>268.60344827586209</v>
      </c>
      <c r="L895" s="21">
        <f t="shared" si="66"/>
        <v>5.199306759098743E-3</v>
      </c>
      <c r="M895" s="20">
        <f t="shared" si="67"/>
        <v>281.96875</v>
      </c>
      <c r="N895" s="21">
        <f t="shared" si="68"/>
        <v>-4.2447079685248856E-2</v>
      </c>
      <c r="O895" s="26">
        <f>VLOOKUP(J895,клиенты!$A$1:$H$435,8,FALSE)</f>
        <v>44835</v>
      </c>
      <c r="P895">
        <f t="shared" si="69"/>
        <v>371</v>
      </c>
      <c r="Q895" t="str">
        <f>VLOOKUP(J895,клиенты!$A$1:$D$435,4,FALSE)</f>
        <v>Россия</v>
      </c>
    </row>
    <row r="896" spans="1:17" x14ac:dyDescent="0.3">
      <c r="A896">
        <v>895</v>
      </c>
      <c r="B896" s="20">
        <v>481</v>
      </c>
      <c r="C896" s="20" t="str">
        <f>VLOOKUP(B896,товар!$A$2:$C$433,2,FALSE)</f>
        <v>Чипсы</v>
      </c>
      <c r="D896" s="20" t="str">
        <f>VLOOKUP(B896,товар!$A$2:$C$433,3,FALSE)</f>
        <v>Pringles</v>
      </c>
      <c r="E896">
        <v>470</v>
      </c>
      <c r="F896">
        <v>2</v>
      </c>
      <c r="G896">
        <v>940</v>
      </c>
      <c r="H896" s="26">
        <v>45101</v>
      </c>
      <c r="I896" t="s">
        <v>9</v>
      </c>
      <c r="J896" s="20">
        <v>400</v>
      </c>
      <c r="K896" s="20">
        <f t="shared" si="65"/>
        <v>273.72549019607845</v>
      </c>
      <c r="L896" s="21">
        <f t="shared" si="66"/>
        <v>0.71704871060171915</v>
      </c>
      <c r="M896" s="20">
        <f t="shared" si="67"/>
        <v>280.23809523809524</v>
      </c>
      <c r="N896" s="21">
        <f t="shared" si="68"/>
        <v>0.67714528462192014</v>
      </c>
      <c r="O896" s="26">
        <f>VLOOKUP(J896,клиенты!$A$1:$H$435,8,FALSE)</f>
        <v>44765</v>
      </c>
      <c r="P896">
        <f t="shared" si="69"/>
        <v>336</v>
      </c>
      <c r="Q896" t="str">
        <f>VLOOKUP(J896,клиенты!$A$1:$D$435,4,FALSE)</f>
        <v>Беларусь</v>
      </c>
    </row>
    <row r="897" spans="1:17" x14ac:dyDescent="0.3">
      <c r="A897">
        <v>896</v>
      </c>
      <c r="B897" s="20">
        <v>194</v>
      </c>
      <c r="C897" s="20" t="str">
        <f>VLOOKUP(B897,товар!$A$2:$C$433,2,FALSE)</f>
        <v>Соль</v>
      </c>
      <c r="D897" s="20" t="str">
        <f>VLOOKUP(B897,товар!$A$2:$C$433,3,FALSE)</f>
        <v>Салта</v>
      </c>
      <c r="E897">
        <v>278</v>
      </c>
      <c r="F897">
        <v>4</v>
      </c>
      <c r="G897">
        <v>1112</v>
      </c>
      <c r="H897" s="26">
        <v>45286</v>
      </c>
      <c r="I897" t="s">
        <v>17</v>
      </c>
      <c r="J897" s="20">
        <v>271</v>
      </c>
      <c r="K897" s="20">
        <f t="shared" si="65"/>
        <v>264.8679245283019</v>
      </c>
      <c r="L897" s="21">
        <f t="shared" si="66"/>
        <v>4.9579712209716353E-2</v>
      </c>
      <c r="M897" s="20">
        <f t="shared" si="67"/>
        <v>273.7</v>
      </c>
      <c r="N897" s="21">
        <f t="shared" si="68"/>
        <v>1.5710632078918652E-2</v>
      </c>
      <c r="O897" s="26">
        <f>VLOOKUP(J897,клиенты!$A$1:$H$435,8,FALSE)</f>
        <v>44892</v>
      </c>
      <c r="P897">
        <f t="shared" si="69"/>
        <v>394</v>
      </c>
      <c r="Q897" t="str">
        <f>VLOOKUP(J897,клиенты!$A$1:$D$435,4,FALSE)</f>
        <v>Беларусь</v>
      </c>
    </row>
    <row r="898" spans="1:17" x14ac:dyDescent="0.3">
      <c r="A898">
        <v>897</v>
      </c>
      <c r="B898" s="20">
        <v>422</v>
      </c>
      <c r="C898" s="20" t="str">
        <f>VLOOKUP(B898,товар!$A$2:$C$433,2,FALSE)</f>
        <v>Кофе</v>
      </c>
      <c r="D898" s="20" t="str">
        <f>VLOOKUP(B898,товар!$A$2:$C$433,3,FALSE)</f>
        <v>Nescafe</v>
      </c>
      <c r="E898">
        <v>244</v>
      </c>
      <c r="F898">
        <v>3</v>
      </c>
      <c r="G898">
        <v>732</v>
      </c>
      <c r="H898" s="26">
        <v>45370</v>
      </c>
      <c r="I898" t="s">
        <v>13</v>
      </c>
      <c r="J898" s="20">
        <v>265</v>
      </c>
      <c r="K898" s="20">
        <f t="shared" ref="K898:K961" si="70">AVERAGEIF($C$2:$C$1001,C898,$E$2:$E$1001)</f>
        <v>249.02380952380952</v>
      </c>
      <c r="L898" s="21">
        <f t="shared" ref="L898:L961" si="71">(E898/K898)-1</f>
        <v>-2.0174012811932318E-2</v>
      </c>
      <c r="M898" s="20">
        <f t="shared" ref="M898:M961" si="72">AVERAGEIFS($E$2:$E$1001,$C$2:$C$1001,C898,$D$2:$D$1001,D898)</f>
        <v>256.89999999999998</v>
      </c>
      <c r="N898" s="21">
        <f t="shared" ref="N898:N961" si="73">E898/M898-1</f>
        <v>-5.0214091086025592E-2</v>
      </c>
      <c r="O898" s="26">
        <f>VLOOKUP(J898,клиенты!$A$1:$H$435,8,FALSE)</f>
        <v>44756</v>
      </c>
      <c r="P898">
        <f t="shared" ref="P898:P961" si="74">H898-O898</f>
        <v>614</v>
      </c>
      <c r="Q898" t="str">
        <f>VLOOKUP(J898,клиенты!$A$1:$D$435,4,FALSE)</f>
        <v>Узбекистан</v>
      </c>
    </row>
    <row r="899" spans="1:17" x14ac:dyDescent="0.3">
      <c r="A899">
        <v>898</v>
      </c>
      <c r="B899" s="20">
        <v>52</v>
      </c>
      <c r="C899" s="20" t="str">
        <f>VLOOKUP(B899,товар!$A$2:$C$433,2,FALSE)</f>
        <v>Соль</v>
      </c>
      <c r="D899" s="20" t="str">
        <f>VLOOKUP(B899,товар!$A$2:$C$433,3,FALSE)</f>
        <v>Илецкая</v>
      </c>
      <c r="E899">
        <v>142</v>
      </c>
      <c r="F899">
        <v>3</v>
      </c>
      <c r="G899">
        <v>426</v>
      </c>
      <c r="H899" s="26">
        <v>44929</v>
      </c>
      <c r="I899" t="s">
        <v>18</v>
      </c>
      <c r="J899" s="20">
        <v>366</v>
      </c>
      <c r="K899" s="20">
        <f t="shared" si="70"/>
        <v>264.8679245283019</v>
      </c>
      <c r="L899" s="21">
        <f t="shared" si="71"/>
        <v>-0.46388374412309452</v>
      </c>
      <c r="M899" s="20">
        <f t="shared" si="72"/>
        <v>238.16666666666666</v>
      </c>
      <c r="N899" s="21">
        <f t="shared" si="73"/>
        <v>-0.40377886634009796</v>
      </c>
      <c r="O899" s="26">
        <f>VLOOKUP(J899,клиенты!$A$1:$H$435,8,FALSE)</f>
        <v>44827</v>
      </c>
      <c r="P899">
        <f t="shared" si="74"/>
        <v>102</v>
      </c>
      <c r="Q899" t="str">
        <f>VLOOKUP(J899,клиенты!$A$1:$D$435,4,FALSE)</f>
        <v>Узбекистан</v>
      </c>
    </row>
    <row r="900" spans="1:17" x14ac:dyDescent="0.3">
      <c r="A900">
        <v>899</v>
      </c>
      <c r="B900" s="20">
        <v>73</v>
      </c>
      <c r="C900" s="20" t="str">
        <f>VLOOKUP(B900,товар!$A$2:$C$433,2,FALSE)</f>
        <v>Хлеб</v>
      </c>
      <c r="D900" s="20" t="str">
        <f>VLOOKUP(B900,товар!$A$2:$C$433,3,FALSE)</f>
        <v>Дарница</v>
      </c>
      <c r="E900">
        <v>160</v>
      </c>
      <c r="F900">
        <v>4</v>
      </c>
      <c r="G900">
        <v>640</v>
      </c>
      <c r="H900" s="26">
        <v>45163</v>
      </c>
      <c r="I900" t="s">
        <v>12</v>
      </c>
      <c r="J900" s="20">
        <v>302</v>
      </c>
      <c r="K900" s="20">
        <f t="shared" si="70"/>
        <v>300.31818181818181</v>
      </c>
      <c r="L900" s="21">
        <f t="shared" si="71"/>
        <v>-0.46723172392916601</v>
      </c>
      <c r="M900" s="20">
        <f t="shared" si="72"/>
        <v>264</v>
      </c>
      <c r="N900" s="21">
        <f t="shared" si="73"/>
        <v>-0.39393939393939392</v>
      </c>
      <c r="O900" s="26">
        <f>VLOOKUP(J900,клиенты!$A$1:$H$435,8,FALSE)</f>
        <v>44859</v>
      </c>
      <c r="P900">
        <f t="shared" si="74"/>
        <v>304</v>
      </c>
      <c r="Q900" t="str">
        <f>VLOOKUP(J900,клиенты!$A$1:$D$435,4,FALSE)</f>
        <v>Россия</v>
      </c>
    </row>
    <row r="901" spans="1:17" x14ac:dyDescent="0.3">
      <c r="A901">
        <v>900</v>
      </c>
      <c r="B901" s="20">
        <v>208</v>
      </c>
      <c r="C901" s="20" t="str">
        <f>VLOOKUP(B901,товар!$A$2:$C$433,2,FALSE)</f>
        <v>Конфеты</v>
      </c>
      <c r="D901" s="20" t="str">
        <f>VLOOKUP(B901,товар!$A$2:$C$433,3,FALSE)</f>
        <v>Славянка</v>
      </c>
      <c r="E901">
        <v>476</v>
      </c>
      <c r="F901">
        <v>5</v>
      </c>
      <c r="G901">
        <v>2380</v>
      </c>
      <c r="H901" s="26">
        <v>45262</v>
      </c>
      <c r="I901" t="s">
        <v>26</v>
      </c>
      <c r="J901" s="20">
        <v>326</v>
      </c>
      <c r="K901" s="20">
        <f t="shared" si="70"/>
        <v>267.85483870967744</v>
      </c>
      <c r="L901" s="21">
        <f t="shared" si="71"/>
        <v>0.77708195339314745</v>
      </c>
      <c r="M901" s="20">
        <f t="shared" si="72"/>
        <v>268</v>
      </c>
      <c r="N901" s="21">
        <f t="shared" si="73"/>
        <v>0.77611940298507465</v>
      </c>
      <c r="O901" s="26">
        <f>VLOOKUP(J901,клиенты!$A$1:$H$435,8,FALSE)</f>
        <v>44655</v>
      </c>
      <c r="P901">
        <f t="shared" si="74"/>
        <v>607</v>
      </c>
      <c r="Q901" t="str">
        <f>VLOOKUP(J901,клиенты!$A$1:$D$435,4,FALSE)</f>
        <v>Россия</v>
      </c>
    </row>
    <row r="902" spans="1:17" x14ac:dyDescent="0.3">
      <c r="A902">
        <v>901</v>
      </c>
      <c r="B902" s="20">
        <v>458</v>
      </c>
      <c r="C902" s="20" t="str">
        <f>VLOOKUP(B902,товар!$A$2:$C$433,2,FALSE)</f>
        <v>Макароны</v>
      </c>
      <c r="D902" s="20" t="str">
        <f>VLOOKUP(B902,товар!$A$2:$C$433,3,FALSE)</f>
        <v>Борилла</v>
      </c>
      <c r="E902">
        <v>343</v>
      </c>
      <c r="F902">
        <v>3</v>
      </c>
      <c r="G902">
        <v>1029</v>
      </c>
      <c r="H902" s="26">
        <v>45005</v>
      </c>
      <c r="I902" t="s">
        <v>20</v>
      </c>
      <c r="J902" s="20">
        <v>282</v>
      </c>
      <c r="K902" s="20">
        <f t="shared" si="70"/>
        <v>265.47674418604652</v>
      </c>
      <c r="L902" s="21">
        <f t="shared" si="71"/>
        <v>0.29201524243353338</v>
      </c>
      <c r="M902" s="20">
        <f t="shared" si="72"/>
        <v>236.27586206896552</v>
      </c>
      <c r="N902" s="21">
        <f t="shared" si="73"/>
        <v>0.45169293636894325</v>
      </c>
      <c r="O902" s="26">
        <f>VLOOKUP(J902,клиенты!$A$1:$H$435,8,FALSE)</f>
        <v>44735</v>
      </c>
      <c r="P902">
        <f t="shared" si="74"/>
        <v>270</v>
      </c>
      <c r="Q902" t="str">
        <f>VLOOKUP(J902,клиенты!$A$1:$D$435,4,FALSE)</f>
        <v>Узбекистан</v>
      </c>
    </row>
    <row r="903" spans="1:17" x14ac:dyDescent="0.3">
      <c r="A903">
        <v>902</v>
      </c>
      <c r="B903" s="20">
        <v>444</v>
      </c>
      <c r="C903" s="20" t="str">
        <f>VLOOKUP(B903,товар!$A$2:$C$433,2,FALSE)</f>
        <v>Йогурт</v>
      </c>
      <c r="D903" s="20" t="str">
        <f>VLOOKUP(B903,товар!$A$2:$C$433,3,FALSE)</f>
        <v>Эрманн</v>
      </c>
      <c r="E903">
        <v>328</v>
      </c>
      <c r="F903">
        <v>3</v>
      </c>
      <c r="G903">
        <v>984</v>
      </c>
      <c r="H903" s="26">
        <v>45102</v>
      </c>
      <c r="I903" t="s">
        <v>27</v>
      </c>
      <c r="J903" s="20">
        <v>292</v>
      </c>
      <c r="K903" s="20">
        <f t="shared" si="70"/>
        <v>263.25423728813558</v>
      </c>
      <c r="L903" s="21">
        <f t="shared" si="71"/>
        <v>0.24594385784187489</v>
      </c>
      <c r="M903" s="20">
        <f t="shared" si="72"/>
        <v>248.5</v>
      </c>
      <c r="N903" s="21">
        <f t="shared" si="73"/>
        <v>0.31991951710261568</v>
      </c>
      <c r="O903" s="26">
        <f>VLOOKUP(J903,клиенты!$A$1:$H$435,8,FALSE)</f>
        <v>44608</v>
      </c>
      <c r="P903">
        <f t="shared" si="74"/>
        <v>494</v>
      </c>
      <c r="Q903" t="str">
        <f>VLOOKUP(J903,клиенты!$A$1:$D$435,4,FALSE)</f>
        <v>Россия</v>
      </c>
    </row>
    <row r="904" spans="1:17" x14ac:dyDescent="0.3">
      <c r="A904">
        <v>903</v>
      </c>
      <c r="B904" s="20">
        <v>369</v>
      </c>
      <c r="C904" s="20" t="str">
        <f>VLOOKUP(B904,товар!$A$2:$C$433,2,FALSE)</f>
        <v>Молоко</v>
      </c>
      <c r="D904" s="20" t="str">
        <f>VLOOKUP(B904,товар!$A$2:$C$433,3,FALSE)</f>
        <v>Домик в деревне</v>
      </c>
      <c r="E904">
        <v>379</v>
      </c>
      <c r="F904">
        <v>5</v>
      </c>
      <c r="G904">
        <v>1895</v>
      </c>
      <c r="H904" s="26">
        <v>45189</v>
      </c>
      <c r="I904" t="s">
        <v>24</v>
      </c>
      <c r="J904" s="20">
        <v>267</v>
      </c>
      <c r="K904" s="20">
        <f t="shared" si="70"/>
        <v>294.95238095238096</v>
      </c>
      <c r="L904" s="21">
        <f t="shared" si="71"/>
        <v>0.28495318049725538</v>
      </c>
      <c r="M904" s="20">
        <f t="shared" si="72"/>
        <v>274.77777777777777</v>
      </c>
      <c r="N904" s="21">
        <f t="shared" si="73"/>
        <v>0.37929640113222818</v>
      </c>
      <c r="O904" s="26">
        <f>VLOOKUP(J904,клиенты!$A$1:$H$435,8,FALSE)</f>
        <v>44910</v>
      </c>
      <c r="P904">
        <f t="shared" si="74"/>
        <v>279</v>
      </c>
      <c r="Q904" t="str">
        <f>VLOOKUP(J904,клиенты!$A$1:$D$435,4,FALSE)</f>
        <v>Казахстан</v>
      </c>
    </row>
    <row r="905" spans="1:17" x14ac:dyDescent="0.3">
      <c r="A905">
        <v>904</v>
      </c>
      <c r="B905" s="20">
        <v>6</v>
      </c>
      <c r="C905" s="20" t="str">
        <f>VLOOKUP(B905,товар!$A$2:$C$433,2,FALSE)</f>
        <v>Фрукты</v>
      </c>
      <c r="D905" s="20" t="str">
        <f>VLOOKUP(B905,товар!$A$2:$C$433,3,FALSE)</f>
        <v>Фрукты-Ягоды</v>
      </c>
      <c r="E905">
        <v>70</v>
      </c>
      <c r="F905">
        <v>5</v>
      </c>
      <c r="G905">
        <v>350</v>
      </c>
      <c r="H905" s="26">
        <v>45364</v>
      </c>
      <c r="I905" t="s">
        <v>12</v>
      </c>
      <c r="J905" s="20">
        <v>433</v>
      </c>
      <c r="K905" s="20">
        <f t="shared" si="70"/>
        <v>274.16279069767444</v>
      </c>
      <c r="L905" s="21">
        <f t="shared" si="71"/>
        <v>-0.74467724149631009</v>
      </c>
      <c r="M905" s="20">
        <f t="shared" si="72"/>
        <v>280.66666666666669</v>
      </c>
      <c r="N905" s="21">
        <f t="shared" si="73"/>
        <v>-0.75059382422802856</v>
      </c>
      <c r="O905" s="26">
        <f>VLOOKUP(J905,клиенты!$A$1:$H$435,8,FALSE)</f>
        <v>44832</v>
      </c>
      <c r="P905">
        <f t="shared" si="74"/>
        <v>532</v>
      </c>
      <c r="Q905" t="str">
        <f>VLOOKUP(J905,клиенты!$A$1:$D$435,4,FALSE)</f>
        <v>Таджикистан</v>
      </c>
    </row>
    <row r="906" spans="1:17" x14ac:dyDescent="0.3">
      <c r="A906">
        <v>905</v>
      </c>
      <c r="B906" s="20">
        <v>318</v>
      </c>
      <c r="C906" s="20" t="str">
        <f>VLOOKUP(B906,товар!$A$2:$C$433,2,FALSE)</f>
        <v>Молоко</v>
      </c>
      <c r="D906" s="20" t="str">
        <f>VLOOKUP(B906,товар!$A$2:$C$433,3,FALSE)</f>
        <v>Домик в деревне</v>
      </c>
      <c r="E906">
        <v>280</v>
      </c>
      <c r="F906">
        <v>1</v>
      </c>
      <c r="G906">
        <v>280</v>
      </c>
      <c r="H906" s="26">
        <v>45213</v>
      </c>
      <c r="I906" t="s">
        <v>9</v>
      </c>
      <c r="J906" s="20">
        <v>382</v>
      </c>
      <c r="K906" s="20">
        <f t="shared" si="70"/>
        <v>294.95238095238096</v>
      </c>
      <c r="L906" s="21">
        <f t="shared" si="71"/>
        <v>-5.0694220213109542E-2</v>
      </c>
      <c r="M906" s="20">
        <f t="shared" si="72"/>
        <v>274.77777777777777</v>
      </c>
      <c r="N906" s="21">
        <f t="shared" si="73"/>
        <v>1.9005256773150014E-2</v>
      </c>
      <c r="O906" s="26">
        <f>VLOOKUP(J906,клиенты!$A$1:$H$435,8,FALSE)</f>
        <v>44850</v>
      </c>
      <c r="P906">
        <f t="shared" si="74"/>
        <v>363</v>
      </c>
      <c r="Q906" t="str">
        <f>VLOOKUP(J906,клиенты!$A$1:$D$435,4,FALSE)</f>
        <v>Беларусь</v>
      </c>
    </row>
    <row r="907" spans="1:17" x14ac:dyDescent="0.3">
      <c r="A907">
        <v>906</v>
      </c>
      <c r="B907" s="20">
        <v>269</v>
      </c>
      <c r="C907" s="20" t="str">
        <f>VLOOKUP(B907,товар!$A$2:$C$433,2,FALSE)</f>
        <v>Сахар</v>
      </c>
      <c r="D907" s="20" t="str">
        <f>VLOOKUP(B907,товар!$A$2:$C$433,3,FALSE)</f>
        <v>Русский сахар</v>
      </c>
      <c r="E907">
        <v>315</v>
      </c>
      <c r="F907">
        <v>1</v>
      </c>
      <c r="G907">
        <v>315</v>
      </c>
      <c r="H907" s="26">
        <v>45355</v>
      </c>
      <c r="I907" t="s">
        <v>10</v>
      </c>
      <c r="J907" s="20">
        <v>41</v>
      </c>
      <c r="K907" s="20">
        <f t="shared" si="70"/>
        <v>252.76271186440678</v>
      </c>
      <c r="L907" s="21">
        <f t="shared" si="71"/>
        <v>0.2462281231140615</v>
      </c>
      <c r="M907" s="20">
        <f t="shared" si="72"/>
        <v>293.41176470588238</v>
      </c>
      <c r="N907" s="21">
        <f t="shared" si="73"/>
        <v>7.3576583801122641E-2</v>
      </c>
      <c r="O907" s="26">
        <f>VLOOKUP(J907,клиенты!$A$1:$H$435,8,FALSE)</f>
        <v>44842</v>
      </c>
      <c r="P907">
        <f t="shared" si="74"/>
        <v>513</v>
      </c>
      <c r="Q907" t="str">
        <f>VLOOKUP(J907,клиенты!$A$1:$D$435,4,FALSE)</f>
        <v>Казахстан</v>
      </c>
    </row>
    <row r="908" spans="1:17" x14ac:dyDescent="0.3">
      <c r="A908">
        <v>907</v>
      </c>
      <c r="B908" s="20">
        <v>55</v>
      </c>
      <c r="C908" s="20" t="str">
        <f>VLOOKUP(B908,товар!$A$2:$C$433,2,FALSE)</f>
        <v>Крупа</v>
      </c>
      <c r="D908" s="20" t="str">
        <f>VLOOKUP(B908,товар!$A$2:$C$433,3,FALSE)</f>
        <v>Националь</v>
      </c>
      <c r="E908">
        <v>353</v>
      </c>
      <c r="F908">
        <v>1</v>
      </c>
      <c r="G908">
        <v>353</v>
      </c>
      <c r="H908" s="26">
        <v>45413</v>
      </c>
      <c r="I908" t="s">
        <v>27</v>
      </c>
      <c r="J908" s="20">
        <v>129</v>
      </c>
      <c r="K908" s="20">
        <f t="shared" si="70"/>
        <v>255.11627906976744</v>
      </c>
      <c r="L908" s="21">
        <f t="shared" si="71"/>
        <v>0.38368277119416594</v>
      </c>
      <c r="M908" s="20">
        <f t="shared" si="72"/>
        <v>274.28571428571428</v>
      </c>
      <c r="N908" s="21">
        <f t="shared" si="73"/>
        <v>0.28697916666666679</v>
      </c>
      <c r="O908" s="26">
        <f>VLOOKUP(J908,клиенты!$A$1:$H$435,8,FALSE)</f>
        <v>44868</v>
      </c>
      <c r="P908">
        <f t="shared" si="74"/>
        <v>545</v>
      </c>
      <c r="Q908" t="str">
        <f>VLOOKUP(J908,клиенты!$A$1:$D$435,4,FALSE)</f>
        <v>Беларусь</v>
      </c>
    </row>
    <row r="909" spans="1:17" x14ac:dyDescent="0.3">
      <c r="A909">
        <v>908</v>
      </c>
      <c r="B909" s="20">
        <v>327</v>
      </c>
      <c r="C909" s="20" t="str">
        <f>VLOOKUP(B909,товар!$A$2:$C$433,2,FALSE)</f>
        <v>Колбаса</v>
      </c>
      <c r="D909" s="20" t="str">
        <f>VLOOKUP(B909,товар!$A$2:$C$433,3,FALSE)</f>
        <v>Черкизово</v>
      </c>
      <c r="E909">
        <v>342</v>
      </c>
      <c r="F909">
        <v>2</v>
      </c>
      <c r="G909">
        <v>684</v>
      </c>
      <c r="H909" s="26">
        <v>45284</v>
      </c>
      <c r="I909" t="s">
        <v>9</v>
      </c>
      <c r="J909" s="20">
        <v>335</v>
      </c>
      <c r="K909" s="20">
        <f t="shared" si="70"/>
        <v>286.92307692307691</v>
      </c>
      <c r="L909" s="21">
        <f t="shared" si="71"/>
        <v>0.19195710455764092</v>
      </c>
      <c r="M909" s="20">
        <f t="shared" si="72"/>
        <v>320.25</v>
      </c>
      <c r="N909" s="21">
        <f t="shared" si="73"/>
        <v>6.7915690866510614E-2</v>
      </c>
      <c r="O909" s="26">
        <f>VLOOKUP(J909,клиенты!$A$1:$H$435,8,FALSE)</f>
        <v>44619</v>
      </c>
      <c r="P909">
        <f t="shared" si="74"/>
        <v>665</v>
      </c>
      <c r="Q909" t="str">
        <f>VLOOKUP(J909,клиенты!$A$1:$D$435,4,FALSE)</f>
        <v>Узбекистан</v>
      </c>
    </row>
    <row r="910" spans="1:17" x14ac:dyDescent="0.3">
      <c r="A910">
        <v>909</v>
      </c>
      <c r="B910" s="20">
        <v>364</v>
      </c>
      <c r="C910" s="20" t="str">
        <f>VLOOKUP(B910,товар!$A$2:$C$433,2,FALSE)</f>
        <v>Сахар</v>
      </c>
      <c r="D910" s="20" t="str">
        <f>VLOOKUP(B910,товар!$A$2:$C$433,3,FALSE)</f>
        <v>Русский сахар</v>
      </c>
      <c r="E910">
        <v>299</v>
      </c>
      <c r="F910">
        <v>3</v>
      </c>
      <c r="G910">
        <v>897</v>
      </c>
      <c r="H910" s="26">
        <v>44932</v>
      </c>
      <c r="I910" t="s">
        <v>22</v>
      </c>
      <c r="J910" s="20">
        <v>194</v>
      </c>
      <c r="K910" s="20">
        <f t="shared" si="70"/>
        <v>252.76271186440678</v>
      </c>
      <c r="L910" s="21">
        <f t="shared" si="71"/>
        <v>0.18292764701937902</v>
      </c>
      <c r="M910" s="20">
        <f t="shared" si="72"/>
        <v>293.41176470588238</v>
      </c>
      <c r="N910" s="21">
        <f t="shared" si="73"/>
        <v>1.9045709703287894E-2</v>
      </c>
      <c r="O910" s="26">
        <f>VLOOKUP(J910,клиенты!$A$1:$H$435,8,FALSE)</f>
        <v>44924</v>
      </c>
      <c r="P910">
        <f t="shared" si="74"/>
        <v>8</v>
      </c>
      <c r="Q910" t="str">
        <f>VLOOKUP(J910,клиенты!$A$1:$D$435,4,FALSE)</f>
        <v>Россия</v>
      </c>
    </row>
    <row r="911" spans="1:17" x14ac:dyDescent="0.3">
      <c r="A911">
        <v>910</v>
      </c>
      <c r="B911" s="20">
        <v>378</v>
      </c>
      <c r="C911" s="20" t="str">
        <f>VLOOKUP(B911,товар!$A$2:$C$433,2,FALSE)</f>
        <v>Сок</v>
      </c>
      <c r="D911" s="20" t="str">
        <f>VLOOKUP(B911,товар!$A$2:$C$433,3,FALSE)</f>
        <v>Фруктовый сад</v>
      </c>
      <c r="E911">
        <v>397</v>
      </c>
      <c r="F911">
        <v>1</v>
      </c>
      <c r="G911">
        <v>397</v>
      </c>
      <c r="H911" s="26">
        <v>45000</v>
      </c>
      <c r="I911" t="s">
        <v>13</v>
      </c>
      <c r="J911" s="20">
        <v>56</v>
      </c>
      <c r="K911" s="20">
        <f t="shared" si="70"/>
        <v>268.60344827586209</v>
      </c>
      <c r="L911" s="21">
        <f t="shared" si="71"/>
        <v>0.47801527697541557</v>
      </c>
      <c r="M911" s="20">
        <f t="shared" si="72"/>
        <v>281.96875</v>
      </c>
      <c r="N911" s="21">
        <f t="shared" si="73"/>
        <v>0.40795744209243034</v>
      </c>
      <c r="O911" s="26">
        <f>VLOOKUP(J911,клиенты!$A$1:$H$435,8,FALSE)</f>
        <v>44662</v>
      </c>
      <c r="P911">
        <f t="shared" si="74"/>
        <v>338</v>
      </c>
      <c r="Q911" t="str">
        <f>VLOOKUP(J911,клиенты!$A$1:$D$435,4,FALSE)</f>
        <v>Таджикистан</v>
      </c>
    </row>
    <row r="912" spans="1:17" x14ac:dyDescent="0.3">
      <c r="A912">
        <v>911</v>
      </c>
      <c r="B912" s="20">
        <v>462</v>
      </c>
      <c r="C912" s="20" t="str">
        <f>VLOOKUP(B912,товар!$A$2:$C$433,2,FALSE)</f>
        <v>Рис</v>
      </c>
      <c r="D912" s="20" t="str">
        <f>VLOOKUP(B912,товар!$A$2:$C$433,3,FALSE)</f>
        <v>Белый Злат</v>
      </c>
      <c r="E912">
        <v>231</v>
      </c>
      <c r="F912">
        <v>2</v>
      </c>
      <c r="G912">
        <v>462</v>
      </c>
      <c r="H912" s="26">
        <v>44950</v>
      </c>
      <c r="I912" t="s">
        <v>26</v>
      </c>
      <c r="J912" s="20">
        <v>493</v>
      </c>
      <c r="K912" s="20">
        <f t="shared" si="70"/>
        <v>258.375</v>
      </c>
      <c r="L912" s="21">
        <f t="shared" si="71"/>
        <v>-0.10595065312046448</v>
      </c>
      <c r="M912" s="20">
        <f t="shared" si="72"/>
        <v>269.70588235294116</v>
      </c>
      <c r="N912" s="21">
        <f t="shared" si="73"/>
        <v>-0.14351145038167934</v>
      </c>
      <c r="O912" s="26">
        <f>VLOOKUP(J912,клиенты!$A$1:$H$435,8,FALSE)</f>
        <v>44855</v>
      </c>
      <c r="P912">
        <f t="shared" si="74"/>
        <v>95</v>
      </c>
      <c r="Q912" t="str">
        <f>VLOOKUP(J912,клиенты!$A$1:$D$435,4,FALSE)</f>
        <v>Украина</v>
      </c>
    </row>
    <row r="913" spans="1:17" x14ac:dyDescent="0.3">
      <c r="A913">
        <v>912</v>
      </c>
      <c r="B913" s="20">
        <v>89</v>
      </c>
      <c r="C913" s="20" t="str">
        <f>VLOOKUP(B913,товар!$A$2:$C$433,2,FALSE)</f>
        <v>Конфеты</v>
      </c>
      <c r="D913" s="20" t="str">
        <f>VLOOKUP(B913,товар!$A$2:$C$433,3,FALSE)</f>
        <v>Рот Фронт</v>
      </c>
      <c r="E913">
        <v>120</v>
      </c>
      <c r="F913">
        <v>5</v>
      </c>
      <c r="G913">
        <v>600</v>
      </c>
      <c r="H913" s="26">
        <v>44962</v>
      </c>
      <c r="I913" t="s">
        <v>27</v>
      </c>
      <c r="J913" s="20">
        <v>222</v>
      </c>
      <c r="K913" s="20">
        <f t="shared" si="70"/>
        <v>267.85483870967744</v>
      </c>
      <c r="L913" s="21">
        <f t="shared" si="71"/>
        <v>-0.5519961462034082</v>
      </c>
      <c r="M913" s="20">
        <f t="shared" si="72"/>
        <v>288.23809523809524</v>
      </c>
      <c r="N913" s="21">
        <f t="shared" si="73"/>
        <v>-0.58367751528167844</v>
      </c>
      <c r="O913" s="26">
        <f>VLOOKUP(J913,клиенты!$A$1:$H$435,8,FALSE)</f>
        <v>44694</v>
      </c>
      <c r="P913">
        <f t="shared" si="74"/>
        <v>268</v>
      </c>
      <c r="Q913" t="str">
        <f>VLOOKUP(J913,клиенты!$A$1:$D$435,4,FALSE)</f>
        <v>Украина</v>
      </c>
    </row>
    <row r="914" spans="1:17" x14ac:dyDescent="0.3">
      <c r="A914">
        <v>913</v>
      </c>
      <c r="B914" s="20">
        <v>465</v>
      </c>
      <c r="C914" s="20" t="str">
        <f>VLOOKUP(B914,товар!$A$2:$C$433,2,FALSE)</f>
        <v>Йогурт</v>
      </c>
      <c r="D914" s="20" t="str">
        <f>VLOOKUP(B914,товар!$A$2:$C$433,3,FALSE)</f>
        <v>Ростагроэкспорт</v>
      </c>
      <c r="E914">
        <v>177</v>
      </c>
      <c r="F914">
        <v>1</v>
      </c>
      <c r="G914">
        <v>177</v>
      </c>
      <c r="H914" s="26">
        <v>45122</v>
      </c>
      <c r="I914" t="s">
        <v>16</v>
      </c>
      <c r="J914" s="20">
        <v>167</v>
      </c>
      <c r="K914" s="20">
        <f t="shared" si="70"/>
        <v>263.25423728813558</v>
      </c>
      <c r="L914" s="21">
        <f t="shared" si="71"/>
        <v>-0.32764614988411023</v>
      </c>
      <c r="M914" s="20">
        <f t="shared" si="72"/>
        <v>257.78260869565219</v>
      </c>
      <c r="N914" s="21">
        <f t="shared" si="73"/>
        <v>-0.31337493675156014</v>
      </c>
      <c r="O914" s="26">
        <f>VLOOKUP(J914,клиенты!$A$1:$H$435,8,FALSE)</f>
        <v>44563</v>
      </c>
      <c r="P914">
        <f t="shared" si="74"/>
        <v>559</v>
      </c>
      <c r="Q914" t="str">
        <f>VLOOKUP(J914,клиенты!$A$1:$D$435,4,FALSE)</f>
        <v>Узбекистан</v>
      </c>
    </row>
    <row r="915" spans="1:17" x14ac:dyDescent="0.3">
      <c r="A915">
        <v>914</v>
      </c>
      <c r="B915" s="20">
        <v>208</v>
      </c>
      <c r="C915" s="20" t="str">
        <f>VLOOKUP(B915,товар!$A$2:$C$433,2,FALSE)</f>
        <v>Конфеты</v>
      </c>
      <c r="D915" s="20" t="str">
        <f>VLOOKUP(B915,товар!$A$2:$C$433,3,FALSE)</f>
        <v>Славянка</v>
      </c>
      <c r="E915">
        <v>412</v>
      </c>
      <c r="F915">
        <v>4</v>
      </c>
      <c r="G915">
        <v>1648</v>
      </c>
      <c r="H915" s="26">
        <v>45319</v>
      </c>
      <c r="I915" t="s">
        <v>14</v>
      </c>
      <c r="J915" s="20">
        <v>212</v>
      </c>
      <c r="K915" s="20">
        <f t="shared" si="70"/>
        <v>267.85483870967744</v>
      </c>
      <c r="L915" s="21">
        <f t="shared" si="71"/>
        <v>0.53814656470163169</v>
      </c>
      <c r="M915" s="20">
        <f t="shared" si="72"/>
        <v>268</v>
      </c>
      <c r="N915" s="21">
        <f t="shared" si="73"/>
        <v>0.53731343283582089</v>
      </c>
      <c r="O915" s="26">
        <f>VLOOKUP(J915,клиенты!$A$1:$H$435,8,FALSE)</f>
        <v>44815</v>
      </c>
      <c r="P915">
        <f t="shared" si="74"/>
        <v>504</v>
      </c>
      <c r="Q915" t="str">
        <f>VLOOKUP(J915,клиенты!$A$1:$D$435,4,FALSE)</f>
        <v>Узбекистан</v>
      </c>
    </row>
    <row r="916" spans="1:17" x14ac:dyDescent="0.3">
      <c r="A916">
        <v>915</v>
      </c>
      <c r="B916" s="20">
        <v>357</v>
      </c>
      <c r="C916" s="20" t="str">
        <f>VLOOKUP(B916,товар!$A$2:$C$433,2,FALSE)</f>
        <v>Мясо</v>
      </c>
      <c r="D916" s="20" t="str">
        <f>VLOOKUP(B916,товар!$A$2:$C$433,3,FALSE)</f>
        <v>Снежана</v>
      </c>
      <c r="E916">
        <v>279</v>
      </c>
      <c r="F916">
        <v>2</v>
      </c>
      <c r="G916">
        <v>558</v>
      </c>
      <c r="H916" s="26">
        <v>45266</v>
      </c>
      <c r="I916" t="s">
        <v>23</v>
      </c>
      <c r="J916" s="20">
        <v>499</v>
      </c>
      <c r="K916" s="20">
        <f t="shared" si="70"/>
        <v>271.74545454545455</v>
      </c>
      <c r="L916" s="21">
        <f t="shared" si="71"/>
        <v>2.6696105981533602E-2</v>
      </c>
      <c r="M916" s="20">
        <f t="shared" si="72"/>
        <v>272.35294117647061</v>
      </c>
      <c r="N916" s="21">
        <f t="shared" si="73"/>
        <v>2.4406047516198681E-2</v>
      </c>
      <c r="O916" s="26">
        <f>VLOOKUP(J916,клиенты!$A$1:$H$435,8,FALSE)</f>
        <v>44798</v>
      </c>
      <c r="P916">
        <f t="shared" si="74"/>
        <v>468</v>
      </c>
      <c r="Q916" t="str">
        <f>VLOOKUP(J916,клиенты!$A$1:$D$435,4,FALSE)</f>
        <v>Беларусь</v>
      </c>
    </row>
    <row r="917" spans="1:17" x14ac:dyDescent="0.3">
      <c r="A917">
        <v>916</v>
      </c>
      <c r="B917" s="20">
        <v>416</v>
      </c>
      <c r="C917" s="20" t="str">
        <f>VLOOKUP(B917,товар!$A$2:$C$433,2,FALSE)</f>
        <v>Рыба</v>
      </c>
      <c r="D917" s="20" t="str">
        <f>VLOOKUP(B917,товар!$A$2:$C$433,3,FALSE)</f>
        <v>Меридиан</v>
      </c>
      <c r="E917">
        <v>472</v>
      </c>
      <c r="F917">
        <v>1</v>
      </c>
      <c r="G917">
        <v>472</v>
      </c>
      <c r="H917" s="26">
        <v>45339</v>
      </c>
      <c r="I917" t="s">
        <v>27</v>
      </c>
      <c r="J917" s="20">
        <v>401</v>
      </c>
      <c r="K917" s="20">
        <f t="shared" si="70"/>
        <v>258.5128205128205</v>
      </c>
      <c r="L917" s="21">
        <f t="shared" si="71"/>
        <v>0.82582820868875229</v>
      </c>
      <c r="M917" s="20">
        <f t="shared" si="72"/>
        <v>260.64705882352939</v>
      </c>
      <c r="N917" s="21">
        <f t="shared" si="73"/>
        <v>0.81087790566463558</v>
      </c>
      <c r="O917" s="26">
        <f>VLOOKUP(J917,клиенты!$A$1:$H$435,8,FALSE)</f>
        <v>44856</v>
      </c>
      <c r="P917">
        <f t="shared" si="74"/>
        <v>483</v>
      </c>
      <c r="Q917" t="str">
        <f>VLOOKUP(J917,клиенты!$A$1:$D$435,4,FALSE)</f>
        <v>Россия</v>
      </c>
    </row>
    <row r="918" spans="1:17" x14ac:dyDescent="0.3">
      <c r="A918">
        <v>917</v>
      </c>
      <c r="B918" s="20">
        <v>374</v>
      </c>
      <c r="C918" s="20" t="str">
        <f>VLOOKUP(B918,товар!$A$2:$C$433,2,FALSE)</f>
        <v>Кофе</v>
      </c>
      <c r="D918" s="20" t="str">
        <f>VLOOKUP(B918,товар!$A$2:$C$433,3,FALSE)</f>
        <v>Tchibo</v>
      </c>
      <c r="E918">
        <v>52</v>
      </c>
      <c r="F918">
        <v>3</v>
      </c>
      <c r="G918">
        <v>156</v>
      </c>
      <c r="H918" s="26">
        <v>45026</v>
      </c>
      <c r="I918" t="s">
        <v>26</v>
      </c>
      <c r="J918" s="20">
        <v>463</v>
      </c>
      <c r="K918" s="20">
        <f t="shared" si="70"/>
        <v>249.02380952380952</v>
      </c>
      <c r="L918" s="21">
        <f t="shared" si="71"/>
        <v>-0.79118462568123149</v>
      </c>
      <c r="M918" s="20">
        <f t="shared" si="72"/>
        <v>140</v>
      </c>
      <c r="N918" s="21">
        <f t="shared" si="73"/>
        <v>-0.62857142857142856</v>
      </c>
      <c r="O918" s="26">
        <f>VLOOKUP(J918,клиенты!$A$1:$H$435,8,FALSE)</f>
        <v>44869</v>
      </c>
      <c r="P918">
        <f t="shared" si="74"/>
        <v>157</v>
      </c>
      <c r="Q918" t="str">
        <f>VLOOKUP(J918,клиенты!$A$1:$D$435,4,FALSE)</f>
        <v>Украина</v>
      </c>
    </row>
    <row r="919" spans="1:17" x14ac:dyDescent="0.3">
      <c r="A919">
        <v>918</v>
      </c>
      <c r="B919" s="20">
        <v>145</v>
      </c>
      <c r="C919" s="20" t="str">
        <f>VLOOKUP(B919,товар!$A$2:$C$433,2,FALSE)</f>
        <v>Овощи</v>
      </c>
      <c r="D919" s="20" t="str">
        <f>VLOOKUP(B919,товар!$A$2:$C$433,3,FALSE)</f>
        <v>Семко</v>
      </c>
      <c r="E919">
        <v>144</v>
      </c>
      <c r="F919">
        <v>5</v>
      </c>
      <c r="G919">
        <v>720</v>
      </c>
      <c r="H919" s="26">
        <v>45312</v>
      </c>
      <c r="I919" t="s">
        <v>8</v>
      </c>
      <c r="J919" s="20">
        <v>347</v>
      </c>
      <c r="K919" s="20">
        <f t="shared" si="70"/>
        <v>250.48780487804879</v>
      </c>
      <c r="L919" s="21">
        <f t="shared" si="71"/>
        <v>-0.42512171372930874</v>
      </c>
      <c r="M919" s="20">
        <f t="shared" si="72"/>
        <v>208</v>
      </c>
      <c r="N919" s="21">
        <f t="shared" si="73"/>
        <v>-0.30769230769230771</v>
      </c>
      <c r="O919" s="26">
        <f>VLOOKUP(J919,клиенты!$A$1:$H$435,8,FALSE)</f>
        <v>44588</v>
      </c>
      <c r="P919">
        <f t="shared" si="74"/>
        <v>724</v>
      </c>
      <c r="Q919" t="str">
        <f>VLOOKUP(J919,клиенты!$A$1:$D$435,4,FALSE)</f>
        <v>Таджикистан</v>
      </c>
    </row>
    <row r="920" spans="1:17" x14ac:dyDescent="0.3">
      <c r="A920">
        <v>919</v>
      </c>
      <c r="B920" s="20">
        <v>289</v>
      </c>
      <c r="C920" s="20" t="str">
        <f>VLOOKUP(B920,товар!$A$2:$C$433,2,FALSE)</f>
        <v>Сок</v>
      </c>
      <c r="D920" s="20" t="str">
        <f>VLOOKUP(B920,товар!$A$2:$C$433,3,FALSE)</f>
        <v>Добрый</v>
      </c>
      <c r="E920">
        <v>258</v>
      </c>
      <c r="F920">
        <v>2</v>
      </c>
      <c r="G920">
        <v>516</v>
      </c>
      <c r="H920" s="26">
        <v>45392</v>
      </c>
      <c r="I920" t="s">
        <v>9</v>
      </c>
      <c r="J920" s="20">
        <v>54</v>
      </c>
      <c r="K920" s="20">
        <f t="shared" si="70"/>
        <v>268.60344827586209</v>
      </c>
      <c r="L920" s="21">
        <f t="shared" si="71"/>
        <v>-3.9476217985750184E-2</v>
      </c>
      <c r="M920" s="20">
        <f t="shared" si="72"/>
        <v>242.81818181818181</v>
      </c>
      <c r="N920" s="21">
        <f t="shared" si="73"/>
        <v>6.2523399475851837E-2</v>
      </c>
      <c r="O920" s="26">
        <f>VLOOKUP(J920,клиенты!$A$1:$H$435,8,FALSE)</f>
        <v>44847</v>
      </c>
      <c r="P920">
        <f t="shared" si="74"/>
        <v>545</v>
      </c>
      <c r="Q920" t="str">
        <f>VLOOKUP(J920,клиенты!$A$1:$D$435,4,FALSE)</f>
        <v>Беларусь</v>
      </c>
    </row>
    <row r="921" spans="1:17" x14ac:dyDescent="0.3">
      <c r="A921">
        <v>920</v>
      </c>
      <c r="B921" s="20">
        <v>173</v>
      </c>
      <c r="C921" s="20" t="str">
        <f>VLOOKUP(B921,товар!$A$2:$C$433,2,FALSE)</f>
        <v>Сок</v>
      </c>
      <c r="D921" s="20" t="str">
        <f>VLOOKUP(B921,товар!$A$2:$C$433,3,FALSE)</f>
        <v>Фруктовый сад</v>
      </c>
      <c r="E921">
        <v>173</v>
      </c>
      <c r="F921">
        <v>2</v>
      </c>
      <c r="G921">
        <v>346</v>
      </c>
      <c r="H921" s="26">
        <v>45097</v>
      </c>
      <c r="I921" t="s">
        <v>26</v>
      </c>
      <c r="J921" s="20">
        <v>246</v>
      </c>
      <c r="K921" s="20">
        <f t="shared" si="70"/>
        <v>268.60344827586209</v>
      </c>
      <c r="L921" s="21">
        <f t="shared" si="71"/>
        <v>-0.35592785159509599</v>
      </c>
      <c r="M921" s="20">
        <f t="shared" si="72"/>
        <v>281.96875</v>
      </c>
      <c r="N921" s="21">
        <f t="shared" si="73"/>
        <v>-0.38645683253906682</v>
      </c>
      <c r="O921" s="26">
        <f>VLOOKUP(J921,клиенты!$A$1:$H$435,8,FALSE)</f>
        <v>44805</v>
      </c>
      <c r="P921">
        <f t="shared" si="74"/>
        <v>292</v>
      </c>
      <c r="Q921" t="str">
        <f>VLOOKUP(J921,клиенты!$A$1:$D$435,4,FALSE)</f>
        <v>Узбекистан</v>
      </c>
    </row>
    <row r="922" spans="1:17" x14ac:dyDescent="0.3">
      <c r="A922">
        <v>921</v>
      </c>
      <c r="B922" s="20">
        <v>390</v>
      </c>
      <c r="C922" s="20" t="str">
        <f>VLOOKUP(B922,товар!$A$2:$C$433,2,FALSE)</f>
        <v>Сок</v>
      </c>
      <c r="D922" s="20" t="str">
        <f>VLOOKUP(B922,товар!$A$2:$C$433,3,FALSE)</f>
        <v>Сады Придонья</v>
      </c>
      <c r="E922">
        <v>494</v>
      </c>
      <c r="F922">
        <v>3</v>
      </c>
      <c r="G922">
        <v>1482</v>
      </c>
      <c r="H922" s="26">
        <v>45196</v>
      </c>
      <c r="I922" t="s">
        <v>19</v>
      </c>
      <c r="J922" s="20">
        <v>65</v>
      </c>
      <c r="K922" s="20">
        <f t="shared" si="70"/>
        <v>268.60344827586209</v>
      </c>
      <c r="L922" s="21">
        <f t="shared" si="71"/>
        <v>0.83914243532961019</v>
      </c>
      <c r="M922" s="20">
        <f t="shared" si="72"/>
        <v>254.18181818181819</v>
      </c>
      <c r="N922" s="21">
        <f t="shared" si="73"/>
        <v>0.94349070100143062</v>
      </c>
      <c r="O922" s="26">
        <f>VLOOKUP(J922,клиенты!$A$1:$H$435,8,FALSE)</f>
        <v>44623</v>
      </c>
      <c r="P922">
        <f t="shared" si="74"/>
        <v>573</v>
      </c>
      <c r="Q922" t="str">
        <f>VLOOKUP(J922,клиенты!$A$1:$D$435,4,FALSE)</f>
        <v>Украина</v>
      </c>
    </row>
    <row r="923" spans="1:17" x14ac:dyDescent="0.3">
      <c r="A923">
        <v>922</v>
      </c>
      <c r="B923" s="20">
        <v>482</v>
      </c>
      <c r="C923" s="20" t="str">
        <f>VLOOKUP(B923,товар!$A$2:$C$433,2,FALSE)</f>
        <v>Крупа</v>
      </c>
      <c r="D923" s="20" t="str">
        <f>VLOOKUP(B923,товар!$A$2:$C$433,3,FALSE)</f>
        <v>Мистраль</v>
      </c>
      <c r="E923">
        <v>198</v>
      </c>
      <c r="F923">
        <v>2</v>
      </c>
      <c r="G923">
        <v>396</v>
      </c>
      <c r="H923" s="26">
        <v>45197</v>
      </c>
      <c r="I923" t="s">
        <v>26</v>
      </c>
      <c r="J923" s="20">
        <v>44</v>
      </c>
      <c r="K923" s="20">
        <f t="shared" si="70"/>
        <v>255.11627906976744</v>
      </c>
      <c r="L923" s="21">
        <f t="shared" si="71"/>
        <v>-0.22388331814038287</v>
      </c>
      <c r="M923" s="20">
        <f t="shared" si="72"/>
        <v>250.30769230769232</v>
      </c>
      <c r="N923" s="21">
        <f t="shared" si="73"/>
        <v>-0.20897357098955138</v>
      </c>
      <c r="O923" s="26">
        <f>VLOOKUP(J923,клиенты!$A$1:$H$435,8,FALSE)</f>
        <v>44701</v>
      </c>
      <c r="P923">
        <f t="shared" si="74"/>
        <v>496</v>
      </c>
      <c r="Q923" t="str">
        <f>VLOOKUP(J923,клиенты!$A$1:$D$435,4,FALSE)</f>
        <v>Беларусь</v>
      </c>
    </row>
    <row r="924" spans="1:17" x14ac:dyDescent="0.3">
      <c r="A924">
        <v>923</v>
      </c>
      <c r="B924" s="20">
        <v>465</v>
      </c>
      <c r="C924" s="20" t="str">
        <f>VLOOKUP(B924,товар!$A$2:$C$433,2,FALSE)</f>
        <v>Йогурт</v>
      </c>
      <c r="D924" s="20" t="str">
        <f>VLOOKUP(B924,товар!$A$2:$C$433,3,FALSE)</f>
        <v>Ростагроэкспорт</v>
      </c>
      <c r="E924">
        <v>71</v>
      </c>
      <c r="F924">
        <v>5</v>
      </c>
      <c r="G924">
        <v>355</v>
      </c>
      <c r="H924" s="26">
        <v>45253</v>
      </c>
      <c r="I924" t="s">
        <v>16</v>
      </c>
      <c r="J924" s="20">
        <v>321</v>
      </c>
      <c r="K924" s="20">
        <f t="shared" si="70"/>
        <v>263.25423728813558</v>
      </c>
      <c r="L924" s="21">
        <f t="shared" si="71"/>
        <v>-0.73029873808910639</v>
      </c>
      <c r="M924" s="20">
        <f t="shared" si="72"/>
        <v>257.78260869565219</v>
      </c>
      <c r="N924" s="21">
        <f t="shared" si="73"/>
        <v>-0.7245741271715298</v>
      </c>
      <c r="O924" s="26">
        <f>VLOOKUP(J924,клиенты!$A$1:$H$435,8,FALSE)</f>
        <v>44756</v>
      </c>
      <c r="P924">
        <f t="shared" si="74"/>
        <v>497</v>
      </c>
      <c r="Q924" t="str">
        <f>VLOOKUP(J924,клиенты!$A$1:$D$435,4,FALSE)</f>
        <v>Таджикистан</v>
      </c>
    </row>
    <row r="925" spans="1:17" x14ac:dyDescent="0.3">
      <c r="A925">
        <v>924</v>
      </c>
      <c r="B925" s="20">
        <v>114</v>
      </c>
      <c r="C925" s="20" t="str">
        <f>VLOOKUP(B925,товар!$A$2:$C$433,2,FALSE)</f>
        <v>Сыр</v>
      </c>
      <c r="D925" s="20" t="str">
        <f>VLOOKUP(B925,товар!$A$2:$C$433,3,FALSE)</f>
        <v>Сырная долина</v>
      </c>
      <c r="E925">
        <v>228</v>
      </c>
      <c r="F925">
        <v>2</v>
      </c>
      <c r="G925">
        <v>456</v>
      </c>
      <c r="H925" s="26">
        <v>45175</v>
      </c>
      <c r="I925" t="s">
        <v>22</v>
      </c>
      <c r="J925" s="20">
        <v>50</v>
      </c>
      <c r="K925" s="20">
        <f t="shared" si="70"/>
        <v>262.63492063492066</v>
      </c>
      <c r="L925" s="21">
        <f t="shared" si="71"/>
        <v>-0.13187477335912012</v>
      </c>
      <c r="M925" s="20">
        <f t="shared" si="72"/>
        <v>271</v>
      </c>
      <c r="N925" s="21">
        <f t="shared" si="73"/>
        <v>-0.15867158671586712</v>
      </c>
      <c r="O925" s="26">
        <f>VLOOKUP(J925,клиенты!$A$1:$H$435,8,FALSE)</f>
        <v>44576</v>
      </c>
      <c r="P925">
        <f t="shared" si="74"/>
        <v>599</v>
      </c>
      <c r="Q925" t="str">
        <f>VLOOKUP(J925,клиенты!$A$1:$D$435,4,FALSE)</f>
        <v>Узбекистан</v>
      </c>
    </row>
    <row r="926" spans="1:17" x14ac:dyDescent="0.3">
      <c r="A926">
        <v>925</v>
      </c>
      <c r="B926" s="20">
        <v>46</v>
      </c>
      <c r="C926" s="20" t="str">
        <f>VLOOKUP(B926,товар!$A$2:$C$433,2,FALSE)</f>
        <v>Йогурт</v>
      </c>
      <c r="D926" s="20" t="str">
        <f>VLOOKUP(B926,товар!$A$2:$C$433,3,FALSE)</f>
        <v>Активиа</v>
      </c>
      <c r="E926">
        <v>290</v>
      </c>
      <c r="F926">
        <v>3</v>
      </c>
      <c r="G926">
        <v>870</v>
      </c>
      <c r="H926" s="26">
        <v>45059</v>
      </c>
      <c r="I926" t="s">
        <v>13</v>
      </c>
      <c r="J926" s="20">
        <v>460</v>
      </c>
      <c r="K926" s="20">
        <f t="shared" si="70"/>
        <v>263.25423728813558</v>
      </c>
      <c r="L926" s="21">
        <f t="shared" si="71"/>
        <v>0.10159670357970652</v>
      </c>
      <c r="M926" s="20">
        <f t="shared" si="72"/>
        <v>293.66666666666669</v>
      </c>
      <c r="N926" s="21">
        <f t="shared" si="73"/>
        <v>-1.2485811577752637E-2</v>
      </c>
      <c r="O926" s="26">
        <f>VLOOKUP(J926,клиенты!$A$1:$H$435,8,FALSE)</f>
        <v>44821</v>
      </c>
      <c r="P926">
        <f t="shared" si="74"/>
        <v>238</v>
      </c>
      <c r="Q926" t="str">
        <f>VLOOKUP(J926,клиенты!$A$1:$D$435,4,FALSE)</f>
        <v>Россия</v>
      </c>
    </row>
    <row r="927" spans="1:17" x14ac:dyDescent="0.3">
      <c r="A927">
        <v>926</v>
      </c>
      <c r="B927" s="20">
        <v>222</v>
      </c>
      <c r="C927" s="20" t="str">
        <f>VLOOKUP(B927,товар!$A$2:$C$433,2,FALSE)</f>
        <v>Молоко</v>
      </c>
      <c r="D927" s="20" t="str">
        <f>VLOOKUP(B927,товар!$A$2:$C$433,3,FALSE)</f>
        <v>Простоквашино</v>
      </c>
      <c r="E927">
        <v>168</v>
      </c>
      <c r="F927">
        <v>3</v>
      </c>
      <c r="G927">
        <v>504</v>
      </c>
      <c r="H927" s="26">
        <v>45313</v>
      </c>
      <c r="I927" t="s">
        <v>21</v>
      </c>
      <c r="J927" s="20">
        <v>79</v>
      </c>
      <c r="K927" s="20">
        <f t="shared" si="70"/>
        <v>294.95238095238096</v>
      </c>
      <c r="L927" s="21">
        <f t="shared" si="71"/>
        <v>-0.43041653212786568</v>
      </c>
      <c r="M927" s="20">
        <f t="shared" si="72"/>
        <v>318.81818181818181</v>
      </c>
      <c r="N927" s="21">
        <f t="shared" si="73"/>
        <v>-0.47305389221556882</v>
      </c>
      <c r="O927" s="26">
        <f>VLOOKUP(J927,клиенты!$A$1:$H$435,8,FALSE)</f>
        <v>44716</v>
      </c>
      <c r="P927">
        <f t="shared" si="74"/>
        <v>597</v>
      </c>
      <c r="Q927" t="str">
        <f>VLOOKUP(J927,клиенты!$A$1:$D$435,4,FALSE)</f>
        <v>Таджикистан</v>
      </c>
    </row>
    <row r="928" spans="1:17" x14ac:dyDescent="0.3">
      <c r="A928">
        <v>927</v>
      </c>
      <c r="B928" s="20">
        <v>210</v>
      </c>
      <c r="C928" s="20" t="str">
        <f>VLOOKUP(B928,товар!$A$2:$C$433,2,FALSE)</f>
        <v>Колбаса</v>
      </c>
      <c r="D928" s="20" t="str">
        <f>VLOOKUP(B928,товар!$A$2:$C$433,3,FALSE)</f>
        <v>Окраина</v>
      </c>
      <c r="E928">
        <v>374</v>
      </c>
      <c r="F928">
        <v>2</v>
      </c>
      <c r="G928">
        <v>748</v>
      </c>
      <c r="H928" s="26">
        <v>45052</v>
      </c>
      <c r="I928" t="s">
        <v>16</v>
      </c>
      <c r="J928" s="20">
        <v>209</v>
      </c>
      <c r="K928" s="20">
        <f t="shared" si="70"/>
        <v>286.92307692307691</v>
      </c>
      <c r="L928" s="21">
        <f t="shared" si="71"/>
        <v>0.30348525469168908</v>
      </c>
      <c r="M928" s="20">
        <f t="shared" si="72"/>
        <v>273.58333333333331</v>
      </c>
      <c r="N928" s="21">
        <f t="shared" si="73"/>
        <v>0.36704233932378938</v>
      </c>
      <c r="O928" s="26">
        <f>VLOOKUP(J928,клиенты!$A$1:$H$435,8,FALSE)</f>
        <v>44628</v>
      </c>
      <c r="P928">
        <f t="shared" si="74"/>
        <v>424</v>
      </c>
      <c r="Q928" t="str">
        <f>VLOOKUP(J928,клиенты!$A$1:$D$435,4,FALSE)</f>
        <v>не определено</v>
      </c>
    </row>
    <row r="929" spans="1:17" x14ac:dyDescent="0.3">
      <c r="A929">
        <v>928</v>
      </c>
      <c r="B929" s="20">
        <v>399</v>
      </c>
      <c r="C929" s="20" t="str">
        <f>VLOOKUP(B929,товар!$A$2:$C$433,2,FALSE)</f>
        <v>Хлеб</v>
      </c>
      <c r="D929" s="20" t="str">
        <f>VLOOKUP(B929,товар!$A$2:$C$433,3,FALSE)</f>
        <v>Хлебный Дом</v>
      </c>
      <c r="E929">
        <v>67</v>
      </c>
      <c r="F929">
        <v>2</v>
      </c>
      <c r="G929">
        <v>134</v>
      </c>
      <c r="H929" s="26">
        <v>44951</v>
      </c>
      <c r="I929" t="s">
        <v>26</v>
      </c>
      <c r="J929" s="20">
        <v>451</v>
      </c>
      <c r="K929" s="20">
        <f t="shared" si="70"/>
        <v>300.31818181818181</v>
      </c>
      <c r="L929" s="21">
        <f t="shared" si="71"/>
        <v>-0.77690328439533829</v>
      </c>
      <c r="M929" s="20">
        <f t="shared" si="72"/>
        <v>281.73333333333335</v>
      </c>
      <c r="N929" s="21">
        <f t="shared" si="73"/>
        <v>-0.76218646474207286</v>
      </c>
      <c r="O929" s="26">
        <f>VLOOKUP(J929,клиенты!$A$1:$H$435,8,FALSE)</f>
        <v>44584</v>
      </c>
      <c r="P929">
        <f t="shared" si="74"/>
        <v>367</v>
      </c>
      <c r="Q929" t="str">
        <f>VLOOKUP(J929,клиенты!$A$1:$D$435,4,FALSE)</f>
        <v>Россия</v>
      </c>
    </row>
    <row r="930" spans="1:17" x14ac:dyDescent="0.3">
      <c r="A930">
        <v>929</v>
      </c>
      <c r="B930" s="20">
        <v>498</v>
      </c>
      <c r="C930" s="20" t="str">
        <f>VLOOKUP(B930,товар!$A$2:$C$433,2,FALSE)</f>
        <v>Молоко</v>
      </c>
      <c r="D930" s="20" t="str">
        <f>VLOOKUP(B930,товар!$A$2:$C$433,3,FALSE)</f>
        <v>Домик в деревне</v>
      </c>
      <c r="E930">
        <v>244</v>
      </c>
      <c r="F930">
        <v>2</v>
      </c>
      <c r="G930">
        <v>488</v>
      </c>
      <c r="H930" s="26">
        <v>45238</v>
      </c>
      <c r="I930" t="s">
        <v>11</v>
      </c>
      <c r="J930" s="20">
        <v>49</v>
      </c>
      <c r="K930" s="20">
        <f t="shared" si="70"/>
        <v>294.95238095238096</v>
      </c>
      <c r="L930" s="21">
        <f t="shared" si="71"/>
        <v>-0.17274782047142401</v>
      </c>
      <c r="M930" s="20">
        <f t="shared" si="72"/>
        <v>274.77777777777777</v>
      </c>
      <c r="N930" s="21">
        <f t="shared" si="73"/>
        <v>-0.11200970481196926</v>
      </c>
      <c r="O930" s="26">
        <f>VLOOKUP(J930,клиенты!$A$1:$H$435,8,FALSE)</f>
        <v>44672</v>
      </c>
      <c r="P930">
        <f t="shared" si="74"/>
        <v>566</v>
      </c>
      <c r="Q930" t="str">
        <f>VLOOKUP(J930,клиенты!$A$1:$D$435,4,FALSE)</f>
        <v>Таджикистан</v>
      </c>
    </row>
    <row r="931" spans="1:17" x14ac:dyDescent="0.3">
      <c r="A931">
        <v>930</v>
      </c>
      <c r="B931" s="20">
        <v>170</v>
      </c>
      <c r="C931" s="20" t="str">
        <f>VLOOKUP(B931,товар!$A$2:$C$433,2,FALSE)</f>
        <v>Конфеты</v>
      </c>
      <c r="D931" s="20" t="str">
        <f>VLOOKUP(B931,товар!$A$2:$C$433,3,FALSE)</f>
        <v>Славянка</v>
      </c>
      <c r="E931">
        <v>312</v>
      </c>
      <c r="F931">
        <v>1</v>
      </c>
      <c r="G931">
        <v>312</v>
      </c>
      <c r="H931" s="26">
        <v>45072</v>
      </c>
      <c r="I931" t="s">
        <v>19</v>
      </c>
      <c r="J931" s="20">
        <v>162</v>
      </c>
      <c r="K931" s="20">
        <f t="shared" si="70"/>
        <v>267.85483870967744</v>
      </c>
      <c r="L931" s="21">
        <f t="shared" si="71"/>
        <v>0.16481001987113864</v>
      </c>
      <c r="M931" s="20">
        <f t="shared" si="72"/>
        <v>268</v>
      </c>
      <c r="N931" s="21">
        <f t="shared" si="73"/>
        <v>0.16417910447761197</v>
      </c>
      <c r="O931" s="26">
        <f>VLOOKUP(J931,клиенты!$A$1:$H$435,8,FALSE)</f>
        <v>44639</v>
      </c>
      <c r="P931">
        <f t="shared" si="74"/>
        <v>433</v>
      </c>
      <c r="Q931" t="str">
        <f>VLOOKUP(J931,клиенты!$A$1:$D$435,4,FALSE)</f>
        <v>Таджикистан</v>
      </c>
    </row>
    <row r="932" spans="1:17" x14ac:dyDescent="0.3">
      <c r="A932">
        <v>931</v>
      </c>
      <c r="B932" s="20">
        <v>205</v>
      </c>
      <c r="C932" s="20" t="str">
        <f>VLOOKUP(B932,товар!$A$2:$C$433,2,FALSE)</f>
        <v>Макароны</v>
      </c>
      <c r="D932" s="20" t="str">
        <f>VLOOKUP(B932,товар!$A$2:$C$433,3,FALSE)</f>
        <v>Борилла</v>
      </c>
      <c r="E932">
        <v>212</v>
      </c>
      <c r="F932">
        <v>4</v>
      </c>
      <c r="G932">
        <v>848</v>
      </c>
      <c r="H932" s="26">
        <v>45020</v>
      </c>
      <c r="I932" t="s">
        <v>17</v>
      </c>
      <c r="J932" s="20">
        <v>414</v>
      </c>
      <c r="K932" s="20">
        <f t="shared" si="70"/>
        <v>265.47674418604652</v>
      </c>
      <c r="L932" s="21">
        <f t="shared" si="71"/>
        <v>-0.20143664316061494</v>
      </c>
      <c r="M932" s="20">
        <f t="shared" si="72"/>
        <v>236.27586206896552</v>
      </c>
      <c r="N932" s="21">
        <f t="shared" si="73"/>
        <v>-0.10274372446001168</v>
      </c>
      <c r="O932" s="26">
        <f>VLOOKUP(J932,клиенты!$A$1:$H$435,8,FALSE)</f>
        <v>44794</v>
      </c>
      <c r="P932">
        <f t="shared" si="74"/>
        <v>226</v>
      </c>
      <c r="Q932" t="str">
        <f>VLOOKUP(J932,клиенты!$A$1:$D$435,4,FALSE)</f>
        <v>Беларусь</v>
      </c>
    </row>
    <row r="933" spans="1:17" x14ac:dyDescent="0.3">
      <c r="A933">
        <v>932</v>
      </c>
      <c r="B933" s="20">
        <v>188</v>
      </c>
      <c r="C933" s="20" t="str">
        <f>VLOOKUP(B933,товар!$A$2:$C$433,2,FALSE)</f>
        <v>Молоко</v>
      </c>
      <c r="D933" s="20" t="str">
        <f>VLOOKUP(B933,товар!$A$2:$C$433,3,FALSE)</f>
        <v>Вимм-Билль-Данн</v>
      </c>
      <c r="E933">
        <v>233</v>
      </c>
      <c r="F933">
        <v>2</v>
      </c>
      <c r="G933">
        <v>466</v>
      </c>
      <c r="H933" s="26">
        <v>45214</v>
      </c>
      <c r="I933" t="s">
        <v>18</v>
      </c>
      <c r="J933" s="20">
        <v>445</v>
      </c>
      <c r="K933" s="20">
        <f t="shared" si="70"/>
        <v>294.95238095238096</v>
      </c>
      <c r="L933" s="21">
        <f t="shared" si="71"/>
        <v>-0.21004197610590902</v>
      </c>
      <c r="M933" s="20">
        <f t="shared" si="72"/>
        <v>193.5</v>
      </c>
      <c r="N933" s="21">
        <f t="shared" si="73"/>
        <v>0.20413436692506459</v>
      </c>
      <c r="O933" s="26">
        <f>VLOOKUP(J933,клиенты!$A$1:$H$435,8,FALSE)</f>
        <v>44676</v>
      </c>
      <c r="P933">
        <f t="shared" si="74"/>
        <v>538</v>
      </c>
      <c r="Q933" t="str">
        <f>VLOOKUP(J933,клиенты!$A$1:$D$435,4,FALSE)</f>
        <v>Россия</v>
      </c>
    </row>
    <row r="934" spans="1:17" x14ac:dyDescent="0.3">
      <c r="A934">
        <v>933</v>
      </c>
      <c r="B934" s="20">
        <v>246</v>
      </c>
      <c r="C934" s="20" t="str">
        <f>VLOOKUP(B934,товар!$A$2:$C$433,2,FALSE)</f>
        <v>Сыр</v>
      </c>
      <c r="D934" s="20" t="str">
        <f>VLOOKUP(B934,товар!$A$2:$C$433,3,FALSE)</f>
        <v>President</v>
      </c>
      <c r="E934">
        <v>400</v>
      </c>
      <c r="F934">
        <v>4</v>
      </c>
      <c r="G934">
        <v>1600</v>
      </c>
      <c r="H934" s="26">
        <v>45376</v>
      </c>
      <c r="I934" t="s">
        <v>23</v>
      </c>
      <c r="J934" s="20">
        <v>191</v>
      </c>
      <c r="K934" s="20">
        <f t="shared" si="70"/>
        <v>262.63492063492066</v>
      </c>
      <c r="L934" s="21">
        <f t="shared" si="71"/>
        <v>0.52302671340505236</v>
      </c>
      <c r="M934" s="20">
        <f t="shared" si="72"/>
        <v>238.72222222222223</v>
      </c>
      <c r="N934" s="21">
        <f t="shared" si="73"/>
        <v>0.67558761926925759</v>
      </c>
      <c r="O934" s="26">
        <f>VLOOKUP(J934,клиенты!$A$1:$H$435,8,FALSE)</f>
        <v>44866</v>
      </c>
      <c r="P934">
        <f t="shared" si="74"/>
        <v>510</v>
      </c>
      <c r="Q934" t="str">
        <f>VLOOKUP(J934,клиенты!$A$1:$D$435,4,FALSE)</f>
        <v>Украина</v>
      </c>
    </row>
    <row r="935" spans="1:17" x14ac:dyDescent="0.3">
      <c r="A935">
        <v>934</v>
      </c>
      <c r="B935" s="20">
        <v>187</v>
      </c>
      <c r="C935" s="20" t="str">
        <f>VLOOKUP(B935,товар!$A$2:$C$433,2,FALSE)</f>
        <v>Макароны</v>
      </c>
      <c r="D935" s="20" t="str">
        <f>VLOOKUP(B935,товар!$A$2:$C$433,3,FALSE)</f>
        <v>Паста Зара</v>
      </c>
      <c r="E935">
        <v>168</v>
      </c>
      <c r="F935">
        <v>3</v>
      </c>
      <c r="G935">
        <v>504</v>
      </c>
      <c r="H935" s="26">
        <v>44946</v>
      </c>
      <c r="I935" t="s">
        <v>22</v>
      </c>
      <c r="J935" s="20">
        <v>126</v>
      </c>
      <c r="K935" s="20">
        <f t="shared" si="70"/>
        <v>265.47674418604652</v>
      </c>
      <c r="L935" s="21">
        <f t="shared" si="71"/>
        <v>-0.36717620778765714</v>
      </c>
      <c r="M935" s="20">
        <f t="shared" si="72"/>
        <v>276.67567567567568</v>
      </c>
      <c r="N935" s="21">
        <f t="shared" si="73"/>
        <v>-0.39279085669629776</v>
      </c>
      <c r="O935" s="26">
        <f>VLOOKUP(J935,клиенты!$A$1:$H$435,8,FALSE)</f>
        <v>44822</v>
      </c>
      <c r="P935">
        <f t="shared" si="74"/>
        <v>124</v>
      </c>
      <c r="Q935" t="str">
        <f>VLOOKUP(J935,клиенты!$A$1:$D$435,4,FALSE)</f>
        <v>Узбекистан</v>
      </c>
    </row>
    <row r="936" spans="1:17" x14ac:dyDescent="0.3">
      <c r="A936">
        <v>935</v>
      </c>
      <c r="B936" s="20">
        <v>9</v>
      </c>
      <c r="C936" s="20" t="str">
        <f>VLOOKUP(B936,товар!$A$2:$C$433,2,FALSE)</f>
        <v>Йогурт</v>
      </c>
      <c r="D936" s="20" t="str">
        <f>VLOOKUP(B936,товар!$A$2:$C$433,3,FALSE)</f>
        <v>Чудо</v>
      </c>
      <c r="E936">
        <v>321</v>
      </c>
      <c r="F936">
        <v>1</v>
      </c>
      <c r="G936">
        <v>321</v>
      </c>
      <c r="H936" s="26">
        <v>45173</v>
      </c>
      <c r="I936" t="s">
        <v>23</v>
      </c>
      <c r="J936" s="20">
        <v>217</v>
      </c>
      <c r="K936" s="20">
        <f t="shared" si="70"/>
        <v>263.25423728813558</v>
      </c>
      <c r="L936" s="21">
        <f t="shared" si="71"/>
        <v>0.21935359258305431</v>
      </c>
      <c r="M936" s="20">
        <f t="shared" si="72"/>
        <v>287.10000000000002</v>
      </c>
      <c r="N936" s="21">
        <f t="shared" si="73"/>
        <v>0.11807732497387669</v>
      </c>
      <c r="O936" s="26">
        <f>VLOOKUP(J936,клиенты!$A$1:$H$435,8,FALSE)</f>
        <v>44826</v>
      </c>
      <c r="P936">
        <f t="shared" si="74"/>
        <v>347</v>
      </c>
      <c r="Q936" t="str">
        <f>VLOOKUP(J936,клиенты!$A$1:$D$435,4,FALSE)</f>
        <v>Россия</v>
      </c>
    </row>
    <row r="937" spans="1:17" x14ac:dyDescent="0.3">
      <c r="A937">
        <v>936</v>
      </c>
      <c r="B937" s="20">
        <v>302</v>
      </c>
      <c r="C937" s="20" t="str">
        <f>VLOOKUP(B937,товар!$A$2:$C$433,2,FALSE)</f>
        <v>Молоко</v>
      </c>
      <c r="D937" s="20" t="str">
        <f>VLOOKUP(B937,товар!$A$2:$C$433,3,FALSE)</f>
        <v>Домик в деревне</v>
      </c>
      <c r="E937">
        <v>229</v>
      </c>
      <c r="F937">
        <v>5</v>
      </c>
      <c r="G937">
        <v>1145</v>
      </c>
      <c r="H937" s="26">
        <v>45372</v>
      </c>
      <c r="I937" t="s">
        <v>12</v>
      </c>
      <c r="J937" s="20">
        <v>42</v>
      </c>
      <c r="K937" s="20">
        <f t="shared" si="70"/>
        <v>294.95238095238096</v>
      </c>
      <c r="L937" s="21">
        <f t="shared" si="71"/>
        <v>-0.22360348724572165</v>
      </c>
      <c r="M937" s="20">
        <f t="shared" si="72"/>
        <v>274.77777777777777</v>
      </c>
      <c r="N937" s="21">
        <f t="shared" si="73"/>
        <v>-0.16659927213910231</v>
      </c>
      <c r="O937" s="26">
        <f>VLOOKUP(J937,клиенты!$A$1:$H$435,8,FALSE)</f>
        <v>44783</v>
      </c>
      <c r="P937">
        <f t="shared" si="74"/>
        <v>589</v>
      </c>
      <c r="Q937" t="str">
        <f>VLOOKUP(J937,клиенты!$A$1:$D$435,4,FALSE)</f>
        <v>Таджикистан</v>
      </c>
    </row>
    <row r="938" spans="1:17" x14ac:dyDescent="0.3">
      <c r="A938">
        <v>937</v>
      </c>
      <c r="B938" s="20">
        <v>166</v>
      </c>
      <c r="C938" s="20" t="str">
        <f>VLOOKUP(B938,товар!$A$2:$C$433,2,FALSE)</f>
        <v>Сок</v>
      </c>
      <c r="D938" s="20" t="str">
        <f>VLOOKUP(B938,товар!$A$2:$C$433,3,FALSE)</f>
        <v>Добрый</v>
      </c>
      <c r="E938">
        <v>166</v>
      </c>
      <c r="F938">
        <v>5</v>
      </c>
      <c r="G938">
        <v>830</v>
      </c>
      <c r="H938" s="26">
        <v>45252</v>
      </c>
      <c r="I938" t="s">
        <v>12</v>
      </c>
      <c r="J938" s="20">
        <v>407</v>
      </c>
      <c r="K938" s="20">
        <f t="shared" si="70"/>
        <v>268.60344827586209</v>
      </c>
      <c r="L938" s="21">
        <f t="shared" si="71"/>
        <v>-0.38198857436292455</v>
      </c>
      <c r="M938" s="20">
        <f t="shared" si="72"/>
        <v>242.81818181818181</v>
      </c>
      <c r="N938" s="21">
        <f t="shared" si="73"/>
        <v>-0.31636091351553719</v>
      </c>
      <c r="O938" s="26">
        <f>VLOOKUP(J938,клиенты!$A$1:$H$435,8,FALSE)</f>
        <v>44621</v>
      </c>
      <c r="P938">
        <f t="shared" si="74"/>
        <v>631</v>
      </c>
      <c r="Q938" t="str">
        <f>VLOOKUP(J938,клиенты!$A$1:$D$435,4,FALSE)</f>
        <v>Беларусь</v>
      </c>
    </row>
    <row r="939" spans="1:17" x14ac:dyDescent="0.3">
      <c r="A939">
        <v>938</v>
      </c>
      <c r="B939" s="20">
        <v>329</v>
      </c>
      <c r="C939" s="20" t="str">
        <f>VLOOKUP(B939,товар!$A$2:$C$433,2,FALSE)</f>
        <v>Соль</v>
      </c>
      <c r="D939" s="20" t="str">
        <f>VLOOKUP(B939,товар!$A$2:$C$433,3,FALSE)</f>
        <v>Славянская</v>
      </c>
      <c r="E939">
        <v>71</v>
      </c>
      <c r="F939">
        <v>2</v>
      </c>
      <c r="G939">
        <v>142</v>
      </c>
      <c r="H939" s="26">
        <v>45138</v>
      </c>
      <c r="I939" t="s">
        <v>12</v>
      </c>
      <c r="J939" s="20">
        <v>117</v>
      </c>
      <c r="K939" s="20">
        <f t="shared" si="70"/>
        <v>264.8679245283019</v>
      </c>
      <c r="L939" s="21">
        <f t="shared" si="71"/>
        <v>-0.73194187206154726</v>
      </c>
      <c r="M939" s="20">
        <f t="shared" si="72"/>
        <v>236.91666666666666</v>
      </c>
      <c r="N939" s="21">
        <f t="shared" si="73"/>
        <v>-0.7003165670066831</v>
      </c>
      <c r="O939" s="26">
        <f>VLOOKUP(J939,клиенты!$A$1:$H$435,8,FALSE)</f>
        <v>44706</v>
      </c>
      <c r="P939">
        <f t="shared" si="74"/>
        <v>432</v>
      </c>
      <c r="Q939" t="str">
        <f>VLOOKUP(J939,клиенты!$A$1:$D$435,4,FALSE)</f>
        <v>Украина</v>
      </c>
    </row>
    <row r="940" spans="1:17" x14ac:dyDescent="0.3">
      <c r="A940">
        <v>939</v>
      </c>
      <c r="B940" s="20">
        <v>35</v>
      </c>
      <c r="C940" s="20" t="str">
        <f>VLOOKUP(B940,товар!$A$2:$C$433,2,FALSE)</f>
        <v>Крупа</v>
      </c>
      <c r="D940" s="20" t="str">
        <f>VLOOKUP(B940,товар!$A$2:$C$433,3,FALSE)</f>
        <v>Мистраль</v>
      </c>
      <c r="E940">
        <v>345</v>
      </c>
      <c r="F940">
        <v>2</v>
      </c>
      <c r="G940">
        <v>690</v>
      </c>
      <c r="H940" s="26">
        <v>45078</v>
      </c>
      <c r="I940" t="s">
        <v>19</v>
      </c>
      <c r="J940" s="20">
        <v>91</v>
      </c>
      <c r="K940" s="20">
        <f t="shared" si="70"/>
        <v>255.11627906976744</v>
      </c>
      <c r="L940" s="21">
        <f t="shared" si="71"/>
        <v>0.35232452142206006</v>
      </c>
      <c r="M940" s="20">
        <f t="shared" si="72"/>
        <v>250.30769230769232</v>
      </c>
      <c r="N940" s="21">
        <f t="shared" si="73"/>
        <v>0.37830362630608483</v>
      </c>
      <c r="O940" s="26">
        <f>VLOOKUP(J940,клиенты!$A$1:$H$435,8,FALSE)</f>
        <v>44687</v>
      </c>
      <c r="P940">
        <f t="shared" si="74"/>
        <v>391</v>
      </c>
      <c r="Q940" t="str">
        <f>VLOOKUP(J940,клиенты!$A$1:$D$435,4,FALSE)</f>
        <v>Россия</v>
      </c>
    </row>
    <row r="941" spans="1:17" x14ac:dyDescent="0.3">
      <c r="A941">
        <v>940</v>
      </c>
      <c r="B941" s="20">
        <v>342</v>
      </c>
      <c r="C941" s="20" t="str">
        <f>VLOOKUP(B941,товар!$A$2:$C$433,2,FALSE)</f>
        <v>Овощи</v>
      </c>
      <c r="D941" s="20" t="str">
        <f>VLOOKUP(B941,товар!$A$2:$C$433,3,FALSE)</f>
        <v>Овощной ряд</v>
      </c>
      <c r="E941">
        <v>259</v>
      </c>
      <c r="F941">
        <v>5</v>
      </c>
      <c r="G941">
        <v>1295</v>
      </c>
      <c r="H941" s="26">
        <v>45349</v>
      </c>
      <c r="I941" t="s">
        <v>17</v>
      </c>
      <c r="J941" s="20">
        <v>380</v>
      </c>
      <c r="K941" s="20">
        <f t="shared" si="70"/>
        <v>250.48780487804879</v>
      </c>
      <c r="L941" s="21">
        <f t="shared" si="71"/>
        <v>3.3982473222979426E-2</v>
      </c>
      <c r="M941" s="20">
        <f t="shared" si="72"/>
        <v>303.8235294117647</v>
      </c>
      <c r="N941" s="21">
        <f t="shared" si="73"/>
        <v>-0.14753146176185861</v>
      </c>
      <c r="O941" s="26">
        <f>VLOOKUP(J941,клиенты!$A$1:$H$435,8,FALSE)</f>
        <v>44563</v>
      </c>
      <c r="P941">
        <f t="shared" si="74"/>
        <v>786</v>
      </c>
      <c r="Q941" t="str">
        <f>VLOOKUP(J941,клиенты!$A$1:$D$435,4,FALSE)</f>
        <v>Казахстан</v>
      </c>
    </row>
    <row r="942" spans="1:17" x14ac:dyDescent="0.3">
      <c r="A942">
        <v>941</v>
      </c>
      <c r="B942" s="20">
        <v>44</v>
      </c>
      <c r="C942" s="20" t="str">
        <f>VLOOKUP(B942,товар!$A$2:$C$433,2,FALSE)</f>
        <v>Молоко</v>
      </c>
      <c r="D942" s="20" t="str">
        <f>VLOOKUP(B942,товар!$A$2:$C$433,3,FALSE)</f>
        <v>Беллакт</v>
      </c>
      <c r="E942">
        <v>439</v>
      </c>
      <c r="F942">
        <v>5</v>
      </c>
      <c r="G942">
        <v>2195</v>
      </c>
      <c r="H942" s="26">
        <v>45008</v>
      </c>
      <c r="I942" t="s">
        <v>14</v>
      </c>
      <c r="J942" s="20">
        <v>469</v>
      </c>
      <c r="K942" s="20">
        <f t="shared" si="70"/>
        <v>294.95238095238096</v>
      </c>
      <c r="L942" s="21">
        <f t="shared" si="71"/>
        <v>0.48837584759444619</v>
      </c>
      <c r="M942" s="20">
        <f t="shared" si="72"/>
        <v>322.54545454545456</v>
      </c>
      <c r="N942" s="21">
        <f t="shared" si="73"/>
        <v>0.36104847801578344</v>
      </c>
      <c r="O942" s="26">
        <f>VLOOKUP(J942,клиенты!$A$1:$H$435,8,FALSE)</f>
        <v>44659</v>
      </c>
      <c r="P942">
        <f t="shared" si="74"/>
        <v>349</v>
      </c>
      <c r="Q942" t="str">
        <f>VLOOKUP(J942,клиенты!$A$1:$D$435,4,FALSE)</f>
        <v>Россия</v>
      </c>
    </row>
    <row r="943" spans="1:17" x14ac:dyDescent="0.3">
      <c r="A943">
        <v>942</v>
      </c>
      <c r="B943" s="20">
        <v>128</v>
      </c>
      <c r="C943" s="20" t="str">
        <f>VLOOKUP(B943,товар!$A$2:$C$433,2,FALSE)</f>
        <v>Мясо</v>
      </c>
      <c r="D943" s="20" t="str">
        <f>VLOOKUP(B943,товар!$A$2:$C$433,3,FALSE)</f>
        <v>Мираторг</v>
      </c>
      <c r="E943">
        <v>246</v>
      </c>
      <c r="F943">
        <v>4</v>
      </c>
      <c r="G943">
        <v>984</v>
      </c>
      <c r="H943" s="26">
        <v>45310</v>
      </c>
      <c r="I943" t="s">
        <v>10</v>
      </c>
      <c r="J943" s="20">
        <v>479</v>
      </c>
      <c r="K943" s="20">
        <f t="shared" si="70"/>
        <v>271.74545454545455</v>
      </c>
      <c r="L943" s="21">
        <f t="shared" si="71"/>
        <v>-9.4741067844239302E-2</v>
      </c>
      <c r="M943" s="20">
        <f t="shared" si="72"/>
        <v>316.58333333333331</v>
      </c>
      <c r="N943" s="21">
        <f t="shared" si="73"/>
        <v>-0.22295340879178727</v>
      </c>
      <c r="O943" s="26">
        <f>VLOOKUP(J943,клиенты!$A$1:$H$435,8,FALSE)</f>
        <v>44793</v>
      </c>
      <c r="P943">
        <f t="shared" si="74"/>
        <v>517</v>
      </c>
      <c r="Q943" t="str">
        <f>VLOOKUP(J943,клиенты!$A$1:$D$435,4,FALSE)</f>
        <v>не определено</v>
      </c>
    </row>
    <row r="944" spans="1:17" x14ac:dyDescent="0.3">
      <c r="A944">
        <v>943</v>
      </c>
      <c r="B944" s="20">
        <v>447</v>
      </c>
      <c r="C944" s="20" t="str">
        <f>VLOOKUP(B944,товар!$A$2:$C$433,2,FALSE)</f>
        <v>Йогурт</v>
      </c>
      <c r="D944" s="20" t="str">
        <f>VLOOKUP(B944,товар!$A$2:$C$433,3,FALSE)</f>
        <v>Эрманн</v>
      </c>
      <c r="E944">
        <v>118</v>
      </c>
      <c r="F944">
        <v>3</v>
      </c>
      <c r="G944">
        <v>354</v>
      </c>
      <c r="H944" s="26">
        <v>45337</v>
      </c>
      <c r="I944" t="s">
        <v>16</v>
      </c>
      <c r="J944" s="20">
        <v>9</v>
      </c>
      <c r="K944" s="20">
        <f t="shared" si="70"/>
        <v>263.25423728813558</v>
      </c>
      <c r="L944" s="21">
        <f t="shared" si="71"/>
        <v>-0.55176409992274011</v>
      </c>
      <c r="M944" s="20">
        <f t="shared" si="72"/>
        <v>248.5</v>
      </c>
      <c r="N944" s="21">
        <f t="shared" si="73"/>
        <v>-0.52515090543259557</v>
      </c>
      <c r="O944" s="26">
        <f>VLOOKUP(J944,клиенты!$A$1:$H$435,8,FALSE)</f>
        <v>44900</v>
      </c>
      <c r="P944">
        <f t="shared" si="74"/>
        <v>437</v>
      </c>
      <c r="Q944" t="str">
        <f>VLOOKUP(J944,клиенты!$A$1:$D$435,4,FALSE)</f>
        <v>Таджикистан</v>
      </c>
    </row>
    <row r="945" spans="1:17" x14ac:dyDescent="0.3">
      <c r="A945">
        <v>944</v>
      </c>
      <c r="B945" s="20">
        <v>48</v>
      </c>
      <c r="C945" s="20" t="str">
        <f>VLOOKUP(B945,товар!$A$2:$C$433,2,FALSE)</f>
        <v>Фрукты</v>
      </c>
      <c r="D945" s="20" t="str">
        <f>VLOOKUP(B945,товар!$A$2:$C$433,3,FALSE)</f>
        <v>Фруктовый Рай</v>
      </c>
      <c r="E945">
        <v>116</v>
      </c>
      <c r="F945">
        <v>5</v>
      </c>
      <c r="G945">
        <v>580</v>
      </c>
      <c r="H945" s="26">
        <v>45034</v>
      </c>
      <c r="I945" t="s">
        <v>25</v>
      </c>
      <c r="J945" s="20">
        <v>477</v>
      </c>
      <c r="K945" s="20">
        <f t="shared" si="70"/>
        <v>274.16279069767444</v>
      </c>
      <c r="L945" s="21">
        <f t="shared" si="71"/>
        <v>-0.57689371447959958</v>
      </c>
      <c r="M945" s="20">
        <f t="shared" si="72"/>
        <v>258.30769230769232</v>
      </c>
      <c r="N945" s="21">
        <f t="shared" si="73"/>
        <v>-0.55092316855270995</v>
      </c>
      <c r="O945" s="26">
        <f>VLOOKUP(J945,клиенты!$A$1:$H$435,8,FALSE)</f>
        <v>44738</v>
      </c>
      <c r="P945">
        <f t="shared" si="74"/>
        <v>296</v>
      </c>
      <c r="Q945" t="str">
        <f>VLOOKUP(J945,клиенты!$A$1:$D$435,4,FALSE)</f>
        <v>Узбекистан</v>
      </c>
    </row>
    <row r="946" spans="1:17" x14ac:dyDescent="0.3">
      <c r="A946">
        <v>945</v>
      </c>
      <c r="B946" s="20">
        <v>415</v>
      </c>
      <c r="C946" s="20" t="str">
        <f>VLOOKUP(B946,товар!$A$2:$C$433,2,FALSE)</f>
        <v>Чипсы</v>
      </c>
      <c r="D946" s="20" t="str">
        <f>VLOOKUP(B946,товар!$A$2:$C$433,3,FALSE)</f>
        <v>Pringles</v>
      </c>
      <c r="E946">
        <v>307</v>
      </c>
      <c r="F946">
        <v>3</v>
      </c>
      <c r="G946">
        <v>921</v>
      </c>
      <c r="H946" s="26">
        <v>45290</v>
      </c>
      <c r="I946" t="s">
        <v>26</v>
      </c>
      <c r="J946" s="20">
        <v>498</v>
      </c>
      <c r="K946" s="20">
        <f t="shared" si="70"/>
        <v>273.72549019607845</v>
      </c>
      <c r="L946" s="21">
        <f t="shared" si="71"/>
        <v>0.12156160458452714</v>
      </c>
      <c r="M946" s="20">
        <f t="shared" si="72"/>
        <v>280.23809523809524</v>
      </c>
      <c r="N946" s="21">
        <f t="shared" si="73"/>
        <v>9.5497026338147828E-2</v>
      </c>
      <c r="O946" s="26">
        <f>VLOOKUP(J946,клиенты!$A$1:$H$435,8,FALSE)</f>
        <v>44721</v>
      </c>
      <c r="P946">
        <f t="shared" si="74"/>
        <v>569</v>
      </c>
      <c r="Q946" t="str">
        <f>VLOOKUP(J946,клиенты!$A$1:$D$435,4,FALSE)</f>
        <v>Украина</v>
      </c>
    </row>
    <row r="947" spans="1:17" x14ac:dyDescent="0.3">
      <c r="A947">
        <v>946</v>
      </c>
      <c r="B947" s="20">
        <v>298</v>
      </c>
      <c r="C947" s="20" t="str">
        <f>VLOOKUP(B947,товар!$A$2:$C$433,2,FALSE)</f>
        <v>Крупа</v>
      </c>
      <c r="D947" s="20" t="str">
        <f>VLOOKUP(B947,товар!$A$2:$C$433,3,FALSE)</f>
        <v>Увелка</v>
      </c>
      <c r="E947">
        <v>84</v>
      </c>
      <c r="F947">
        <v>5</v>
      </c>
      <c r="G947">
        <v>420</v>
      </c>
      <c r="H947" s="26">
        <v>45335</v>
      </c>
      <c r="I947" t="s">
        <v>10</v>
      </c>
      <c r="J947" s="20">
        <v>93</v>
      </c>
      <c r="K947" s="20">
        <f t="shared" si="70"/>
        <v>255.11627906976744</v>
      </c>
      <c r="L947" s="21">
        <f t="shared" si="71"/>
        <v>-0.67073837739288966</v>
      </c>
      <c r="M947" s="20">
        <f t="shared" si="72"/>
        <v>251.91666666666666</v>
      </c>
      <c r="N947" s="21">
        <f t="shared" si="73"/>
        <v>-0.66655640092623214</v>
      </c>
      <c r="O947" s="26">
        <f>VLOOKUP(J947,клиенты!$A$1:$H$435,8,FALSE)</f>
        <v>44905</v>
      </c>
      <c r="P947">
        <f t="shared" si="74"/>
        <v>430</v>
      </c>
      <c r="Q947" t="str">
        <f>VLOOKUP(J947,клиенты!$A$1:$D$435,4,FALSE)</f>
        <v>Украина</v>
      </c>
    </row>
    <row r="948" spans="1:17" x14ac:dyDescent="0.3">
      <c r="A948">
        <v>947</v>
      </c>
      <c r="B948" s="20">
        <v>3</v>
      </c>
      <c r="C948" s="20" t="str">
        <f>VLOOKUP(B948,товар!$A$2:$C$433,2,FALSE)</f>
        <v>Крупа</v>
      </c>
      <c r="D948" s="20" t="str">
        <f>VLOOKUP(B948,товар!$A$2:$C$433,3,FALSE)</f>
        <v>Ярмарка</v>
      </c>
      <c r="E948">
        <v>180</v>
      </c>
      <c r="F948">
        <v>3</v>
      </c>
      <c r="G948">
        <v>540</v>
      </c>
      <c r="H948" s="26">
        <v>44940</v>
      </c>
      <c r="I948" t="s">
        <v>18</v>
      </c>
      <c r="J948" s="20">
        <v>200</v>
      </c>
      <c r="K948" s="20">
        <f t="shared" si="70"/>
        <v>255.11627906976744</v>
      </c>
      <c r="L948" s="21">
        <f t="shared" si="71"/>
        <v>-0.29443938012762083</v>
      </c>
      <c r="M948" s="20">
        <f t="shared" si="72"/>
        <v>252.09090909090909</v>
      </c>
      <c r="N948" s="21">
        <f t="shared" si="73"/>
        <v>-0.28597187161918503</v>
      </c>
      <c r="O948" s="26">
        <f>VLOOKUP(J948,клиенты!$A$1:$H$435,8,FALSE)</f>
        <v>44783</v>
      </c>
      <c r="P948">
        <f t="shared" si="74"/>
        <v>157</v>
      </c>
      <c r="Q948" t="str">
        <f>VLOOKUP(J948,клиенты!$A$1:$D$435,4,FALSE)</f>
        <v>Узбекистан</v>
      </c>
    </row>
    <row r="949" spans="1:17" x14ac:dyDescent="0.3">
      <c r="A949">
        <v>948</v>
      </c>
      <c r="B949" s="20">
        <v>60</v>
      </c>
      <c r="C949" s="20" t="str">
        <f>VLOOKUP(B949,товар!$A$2:$C$433,2,FALSE)</f>
        <v>Кофе</v>
      </c>
      <c r="D949" s="20" t="str">
        <f>VLOOKUP(B949,товар!$A$2:$C$433,3,FALSE)</f>
        <v>Jacobs</v>
      </c>
      <c r="E949">
        <v>334</v>
      </c>
      <c r="F949">
        <v>1</v>
      </c>
      <c r="G949">
        <v>334</v>
      </c>
      <c r="H949" s="26">
        <v>45196</v>
      </c>
      <c r="I949" t="s">
        <v>25</v>
      </c>
      <c r="J949" s="20">
        <v>381</v>
      </c>
      <c r="K949" s="20">
        <f t="shared" si="70"/>
        <v>249.02380952380952</v>
      </c>
      <c r="L949" s="21">
        <f t="shared" si="71"/>
        <v>0.34123721197055179</v>
      </c>
      <c r="M949" s="20">
        <f t="shared" si="72"/>
        <v>276.21052631578948</v>
      </c>
      <c r="N949" s="21">
        <f t="shared" si="73"/>
        <v>0.20922256097560976</v>
      </c>
      <c r="O949" s="26">
        <f>VLOOKUP(J949,клиенты!$A$1:$H$435,8,FALSE)</f>
        <v>44714</v>
      </c>
      <c r="P949">
        <f t="shared" si="74"/>
        <v>482</v>
      </c>
      <c r="Q949" t="str">
        <f>VLOOKUP(J949,клиенты!$A$1:$D$435,4,FALSE)</f>
        <v>Узбекистан</v>
      </c>
    </row>
    <row r="950" spans="1:17" x14ac:dyDescent="0.3">
      <c r="A950">
        <v>949</v>
      </c>
      <c r="B950" s="20">
        <v>59</v>
      </c>
      <c r="C950" s="20" t="str">
        <f>VLOOKUP(B950,товар!$A$2:$C$433,2,FALSE)</f>
        <v>Сахар</v>
      </c>
      <c r="D950" s="20" t="str">
        <f>VLOOKUP(B950,товар!$A$2:$C$433,3,FALSE)</f>
        <v>Продимекс</v>
      </c>
      <c r="E950">
        <v>234</v>
      </c>
      <c r="F950">
        <v>2</v>
      </c>
      <c r="G950">
        <v>468</v>
      </c>
      <c r="H950" s="26">
        <v>45101</v>
      </c>
      <c r="I950" t="s">
        <v>14</v>
      </c>
      <c r="J950" s="20">
        <v>18</v>
      </c>
      <c r="K950" s="20">
        <f t="shared" si="70"/>
        <v>252.76271186440678</v>
      </c>
      <c r="L950" s="21">
        <f t="shared" si="71"/>
        <v>-7.4230537115268613E-2</v>
      </c>
      <c r="M950" s="20">
        <f t="shared" si="72"/>
        <v>240.5</v>
      </c>
      <c r="N950" s="21">
        <f t="shared" si="73"/>
        <v>-2.7027027027026973E-2</v>
      </c>
      <c r="O950" s="26">
        <f>VLOOKUP(J950,клиенты!$A$1:$H$435,8,FALSE)</f>
        <v>44578</v>
      </c>
      <c r="P950">
        <f t="shared" si="74"/>
        <v>523</v>
      </c>
      <c r="Q950" t="str">
        <f>VLOOKUP(J950,клиенты!$A$1:$D$435,4,FALSE)</f>
        <v>Украина</v>
      </c>
    </row>
    <row r="951" spans="1:17" x14ac:dyDescent="0.3">
      <c r="A951">
        <v>950</v>
      </c>
      <c r="B951" s="20">
        <v>119</v>
      </c>
      <c r="C951" s="20" t="str">
        <f>VLOOKUP(B951,товар!$A$2:$C$433,2,FALSE)</f>
        <v>Печенье</v>
      </c>
      <c r="D951" s="20" t="str">
        <f>VLOOKUP(B951,товар!$A$2:$C$433,3,FALSE)</f>
        <v>КДВ</v>
      </c>
      <c r="E951">
        <v>426</v>
      </c>
      <c r="F951">
        <v>1</v>
      </c>
      <c r="G951">
        <v>426</v>
      </c>
      <c r="H951" s="26">
        <v>45094</v>
      </c>
      <c r="I951" t="s">
        <v>15</v>
      </c>
      <c r="J951" s="20">
        <v>327</v>
      </c>
      <c r="K951" s="20">
        <f t="shared" si="70"/>
        <v>283.468085106383</v>
      </c>
      <c r="L951" s="21">
        <f t="shared" si="71"/>
        <v>0.50281468137806784</v>
      </c>
      <c r="M951" s="20">
        <f t="shared" si="72"/>
        <v>323.07692307692309</v>
      </c>
      <c r="N951" s="21">
        <f t="shared" si="73"/>
        <v>0.31857142857142851</v>
      </c>
      <c r="O951" s="26">
        <f>VLOOKUP(J951,клиенты!$A$1:$H$435,8,FALSE)</f>
        <v>44565</v>
      </c>
      <c r="P951">
        <f t="shared" si="74"/>
        <v>529</v>
      </c>
      <c r="Q951" t="str">
        <f>VLOOKUP(J951,клиенты!$A$1:$D$435,4,FALSE)</f>
        <v>Таджикистан</v>
      </c>
    </row>
    <row r="952" spans="1:17" x14ac:dyDescent="0.3">
      <c r="A952">
        <v>951</v>
      </c>
      <c r="B952" s="20">
        <v>199</v>
      </c>
      <c r="C952" s="20" t="str">
        <f>VLOOKUP(B952,товар!$A$2:$C$433,2,FALSE)</f>
        <v>Макароны</v>
      </c>
      <c r="D952" s="20" t="str">
        <f>VLOOKUP(B952,товар!$A$2:$C$433,3,FALSE)</f>
        <v>Борилла</v>
      </c>
      <c r="E952">
        <v>494</v>
      </c>
      <c r="F952">
        <v>1</v>
      </c>
      <c r="G952">
        <v>494</v>
      </c>
      <c r="H952" s="26">
        <v>45252</v>
      </c>
      <c r="I952" t="s">
        <v>10</v>
      </c>
      <c r="J952" s="20">
        <v>340</v>
      </c>
      <c r="K952" s="20">
        <f t="shared" si="70"/>
        <v>265.47674418604652</v>
      </c>
      <c r="L952" s="21">
        <f t="shared" si="71"/>
        <v>0.86080329376724629</v>
      </c>
      <c r="M952" s="20">
        <f t="shared" si="72"/>
        <v>236.27586206896552</v>
      </c>
      <c r="N952" s="21">
        <f t="shared" si="73"/>
        <v>1.0907764156450672</v>
      </c>
      <c r="O952" s="26">
        <f>VLOOKUP(J952,клиенты!$A$1:$H$435,8,FALSE)</f>
        <v>44896</v>
      </c>
      <c r="P952">
        <f t="shared" si="74"/>
        <v>356</v>
      </c>
      <c r="Q952" t="str">
        <f>VLOOKUP(J952,клиенты!$A$1:$D$435,4,FALSE)</f>
        <v>Казахстан</v>
      </c>
    </row>
    <row r="953" spans="1:17" x14ac:dyDescent="0.3">
      <c r="A953">
        <v>952</v>
      </c>
      <c r="B953" s="20">
        <v>272</v>
      </c>
      <c r="C953" s="20" t="str">
        <f>VLOOKUP(B953,товар!$A$2:$C$433,2,FALSE)</f>
        <v>Крупа</v>
      </c>
      <c r="D953" s="20" t="str">
        <f>VLOOKUP(B953,товар!$A$2:$C$433,3,FALSE)</f>
        <v>Ярмарка</v>
      </c>
      <c r="E953">
        <v>353</v>
      </c>
      <c r="F953">
        <v>3</v>
      </c>
      <c r="G953">
        <v>1059</v>
      </c>
      <c r="H953" s="26">
        <v>44989</v>
      </c>
      <c r="I953" t="s">
        <v>23</v>
      </c>
      <c r="J953" s="20">
        <v>490</v>
      </c>
      <c r="K953" s="20">
        <f t="shared" si="70"/>
        <v>255.11627906976744</v>
      </c>
      <c r="L953" s="21">
        <f t="shared" si="71"/>
        <v>0.38368277119416594</v>
      </c>
      <c r="M953" s="20">
        <f t="shared" si="72"/>
        <v>252.09090909090909</v>
      </c>
      <c r="N953" s="21">
        <f t="shared" si="73"/>
        <v>0.40028849621348717</v>
      </c>
      <c r="O953" s="26">
        <f>VLOOKUP(J953,клиенты!$A$1:$H$435,8,FALSE)</f>
        <v>44603</v>
      </c>
      <c r="P953">
        <f t="shared" si="74"/>
        <v>386</v>
      </c>
      <c r="Q953" t="str">
        <f>VLOOKUP(J953,клиенты!$A$1:$D$435,4,FALSE)</f>
        <v>Россия</v>
      </c>
    </row>
    <row r="954" spans="1:17" x14ac:dyDescent="0.3">
      <c r="A954">
        <v>953</v>
      </c>
      <c r="B954" s="20">
        <v>386</v>
      </c>
      <c r="C954" s="20" t="str">
        <f>VLOOKUP(B954,товар!$A$2:$C$433,2,FALSE)</f>
        <v>Крупа</v>
      </c>
      <c r="D954" s="20" t="str">
        <f>VLOOKUP(B954,товар!$A$2:$C$433,3,FALSE)</f>
        <v>Увелка</v>
      </c>
      <c r="E954">
        <v>288</v>
      </c>
      <c r="F954">
        <v>2</v>
      </c>
      <c r="G954">
        <v>576</v>
      </c>
      <c r="H954" s="26">
        <v>45285</v>
      </c>
      <c r="I954" t="s">
        <v>22</v>
      </c>
      <c r="J954" s="20">
        <v>67</v>
      </c>
      <c r="K954" s="20">
        <f t="shared" si="70"/>
        <v>255.11627906976744</v>
      </c>
      <c r="L954" s="21">
        <f t="shared" si="71"/>
        <v>0.12889699179580671</v>
      </c>
      <c r="M954" s="20">
        <f t="shared" si="72"/>
        <v>251.91666666666666</v>
      </c>
      <c r="N954" s="21">
        <f t="shared" si="73"/>
        <v>0.14323519682434682</v>
      </c>
      <c r="O954" s="26">
        <f>VLOOKUP(J954,клиенты!$A$1:$H$435,8,FALSE)</f>
        <v>44731</v>
      </c>
      <c r="P954">
        <f t="shared" si="74"/>
        <v>554</v>
      </c>
      <c r="Q954" t="str">
        <f>VLOOKUP(J954,клиенты!$A$1:$D$435,4,FALSE)</f>
        <v>Узбекистан</v>
      </c>
    </row>
    <row r="955" spans="1:17" x14ac:dyDescent="0.3">
      <c r="A955">
        <v>954</v>
      </c>
      <c r="B955" s="20">
        <v>464</v>
      </c>
      <c r="C955" s="20" t="str">
        <f>VLOOKUP(B955,товар!$A$2:$C$433,2,FALSE)</f>
        <v>Сыр</v>
      </c>
      <c r="D955" s="20" t="str">
        <f>VLOOKUP(B955,товар!$A$2:$C$433,3,FALSE)</f>
        <v>Сырная долина</v>
      </c>
      <c r="E955">
        <v>430</v>
      </c>
      <c r="F955">
        <v>2</v>
      </c>
      <c r="G955">
        <v>860</v>
      </c>
      <c r="H955" s="26">
        <v>45148</v>
      </c>
      <c r="I955" t="s">
        <v>26</v>
      </c>
      <c r="J955" s="20">
        <v>132</v>
      </c>
      <c r="K955" s="20">
        <f t="shared" si="70"/>
        <v>262.63492063492066</v>
      </c>
      <c r="L955" s="21">
        <f t="shared" si="71"/>
        <v>0.63725371691043131</v>
      </c>
      <c r="M955" s="20">
        <f t="shared" si="72"/>
        <v>271</v>
      </c>
      <c r="N955" s="21">
        <f t="shared" si="73"/>
        <v>0.58671586715867163</v>
      </c>
      <c r="O955" s="26">
        <f>VLOOKUP(J955,клиенты!$A$1:$H$435,8,FALSE)</f>
        <v>44601</v>
      </c>
      <c r="P955">
        <f t="shared" si="74"/>
        <v>547</v>
      </c>
      <c r="Q955" t="str">
        <f>VLOOKUP(J955,клиенты!$A$1:$D$435,4,FALSE)</f>
        <v>Украина</v>
      </c>
    </row>
    <row r="956" spans="1:17" x14ac:dyDescent="0.3">
      <c r="A956">
        <v>955</v>
      </c>
      <c r="B956" s="20">
        <v>494</v>
      </c>
      <c r="C956" s="20" t="str">
        <f>VLOOKUP(B956,товар!$A$2:$C$433,2,FALSE)</f>
        <v>Сыр</v>
      </c>
      <c r="D956" s="20" t="str">
        <f>VLOOKUP(B956,товар!$A$2:$C$433,3,FALSE)</f>
        <v>Сырная долина</v>
      </c>
      <c r="E956">
        <v>471</v>
      </c>
      <c r="F956">
        <v>5</v>
      </c>
      <c r="G956">
        <v>2355</v>
      </c>
      <c r="H956" s="26">
        <v>45289</v>
      </c>
      <c r="I956" t="s">
        <v>8</v>
      </c>
      <c r="J956" s="20">
        <v>95</v>
      </c>
      <c r="K956" s="20">
        <f t="shared" si="70"/>
        <v>262.63492063492066</v>
      </c>
      <c r="L956" s="21">
        <f t="shared" si="71"/>
        <v>0.79336395503444934</v>
      </c>
      <c r="M956" s="20">
        <f t="shared" si="72"/>
        <v>271</v>
      </c>
      <c r="N956" s="21">
        <f t="shared" si="73"/>
        <v>0.73800738007380073</v>
      </c>
      <c r="O956" s="26">
        <f>VLOOKUP(J956,клиенты!$A$1:$H$435,8,FALSE)</f>
        <v>44704</v>
      </c>
      <c r="P956">
        <f t="shared" si="74"/>
        <v>585</v>
      </c>
      <c r="Q956" t="str">
        <f>VLOOKUP(J956,клиенты!$A$1:$D$435,4,FALSE)</f>
        <v>Узбекистан</v>
      </c>
    </row>
    <row r="957" spans="1:17" x14ac:dyDescent="0.3">
      <c r="A957">
        <v>956</v>
      </c>
      <c r="B957" s="20">
        <v>242</v>
      </c>
      <c r="C957" s="20" t="str">
        <f>VLOOKUP(B957,товар!$A$2:$C$433,2,FALSE)</f>
        <v>Овощи</v>
      </c>
      <c r="D957" s="20" t="str">
        <f>VLOOKUP(B957,товар!$A$2:$C$433,3,FALSE)</f>
        <v>Овощной ряд</v>
      </c>
      <c r="E957">
        <v>313</v>
      </c>
      <c r="F957">
        <v>3</v>
      </c>
      <c r="G957">
        <v>939</v>
      </c>
      <c r="H957" s="26">
        <v>45249</v>
      </c>
      <c r="I957" t="s">
        <v>25</v>
      </c>
      <c r="J957" s="20">
        <v>75</v>
      </c>
      <c r="K957" s="20">
        <f t="shared" si="70"/>
        <v>250.48780487804879</v>
      </c>
      <c r="L957" s="21">
        <f t="shared" si="71"/>
        <v>0.24956183057448866</v>
      </c>
      <c r="M957" s="20">
        <f t="shared" si="72"/>
        <v>303.8235294117647</v>
      </c>
      <c r="N957" s="21">
        <f t="shared" si="73"/>
        <v>3.0203291384317543E-2</v>
      </c>
      <c r="O957" s="26">
        <f>VLOOKUP(J957,клиенты!$A$1:$H$435,8,FALSE)</f>
        <v>44796</v>
      </c>
      <c r="P957">
        <f t="shared" si="74"/>
        <v>453</v>
      </c>
      <c r="Q957" t="str">
        <f>VLOOKUP(J957,клиенты!$A$1:$D$435,4,FALSE)</f>
        <v>Украина</v>
      </c>
    </row>
    <row r="958" spans="1:17" x14ac:dyDescent="0.3">
      <c r="A958">
        <v>957</v>
      </c>
      <c r="B958" s="20">
        <v>434</v>
      </c>
      <c r="C958" s="20" t="str">
        <f>VLOOKUP(B958,товар!$A$2:$C$433,2,FALSE)</f>
        <v>Сыр</v>
      </c>
      <c r="D958" s="20" t="str">
        <f>VLOOKUP(B958,товар!$A$2:$C$433,3,FALSE)</f>
        <v>Сырная долина</v>
      </c>
      <c r="E958">
        <v>340</v>
      </c>
      <c r="F958">
        <v>4</v>
      </c>
      <c r="G958">
        <v>1360</v>
      </c>
      <c r="H958" s="26">
        <v>44937</v>
      </c>
      <c r="I958" t="s">
        <v>17</v>
      </c>
      <c r="J958" s="20">
        <v>419</v>
      </c>
      <c r="K958" s="20">
        <f t="shared" si="70"/>
        <v>262.63492063492066</v>
      </c>
      <c r="L958" s="21">
        <f t="shared" si="71"/>
        <v>0.29457270639429467</v>
      </c>
      <c r="M958" s="20">
        <f t="shared" si="72"/>
        <v>271</v>
      </c>
      <c r="N958" s="21">
        <f t="shared" si="73"/>
        <v>0.25461254612546136</v>
      </c>
      <c r="O958" s="26">
        <f>VLOOKUP(J958,клиенты!$A$1:$H$435,8,FALSE)</f>
        <v>44869</v>
      </c>
      <c r="P958">
        <f t="shared" si="74"/>
        <v>68</v>
      </c>
      <c r="Q958" t="str">
        <f>VLOOKUP(J958,клиенты!$A$1:$D$435,4,FALSE)</f>
        <v>Таджикистан</v>
      </c>
    </row>
    <row r="959" spans="1:17" x14ac:dyDescent="0.3">
      <c r="A959">
        <v>958</v>
      </c>
      <c r="B959" s="20">
        <v>110</v>
      </c>
      <c r="C959" s="20" t="str">
        <f>VLOOKUP(B959,товар!$A$2:$C$433,2,FALSE)</f>
        <v>Макароны</v>
      </c>
      <c r="D959" s="20" t="str">
        <f>VLOOKUP(B959,товар!$A$2:$C$433,3,FALSE)</f>
        <v>Паста Зара</v>
      </c>
      <c r="E959">
        <v>148</v>
      </c>
      <c r="F959">
        <v>2</v>
      </c>
      <c r="G959">
        <v>296</v>
      </c>
      <c r="H959" s="26">
        <v>44995</v>
      </c>
      <c r="I959" t="s">
        <v>10</v>
      </c>
      <c r="J959" s="20">
        <v>42</v>
      </c>
      <c r="K959" s="20">
        <f t="shared" si="70"/>
        <v>265.47674418604652</v>
      </c>
      <c r="L959" s="21">
        <f t="shared" si="71"/>
        <v>-0.44251237352722173</v>
      </c>
      <c r="M959" s="20">
        <f t="shared" si="72"/>
        <v>276.67567567567568</v>
      </c>
      <c r="N959" s="21">
        <f t="shared" si="73"/>
        <v>-0.46507765947054802</v>
      </c>
      <c r="O959" s="26">
        <f>VLOOKUP(J959,клиенты!$A$1:$H$435,8,FALSE)</f>
        <v>44783</v>
      </c>
      <c r="P959">
        <f t="shared" si="74"/>
        <v>212</v>
      </c>
      <c r="Q959" t="str">
        <f>VLOOKUP(J959,клиенты!$A$1:$D$435,4,FALSE)</f>
        <v>Таджикистан</v>
      </c>
    </row>
    <row r="960" spans="1:17" x14ac:dyDescent="0.3">
      <c r="A960">
        <v>959</v>
      </c>
      <c r="B960" s="20">
        <v>168</v>
      </c>
      <c r="C960" s="20" t="str">
        <f>VLOOKUP(B960,товар!$A$2:$C$433,2,FALSE)</f>
        <v>Крупа</v>
      </c>
      <c r="D960" s="20" t="str">
        <f>VLOOKUP(B960,товар!$A$2:$C$433,3,FALSE)</f>
        <v>Ярмарка</v>
      </c>
      <c r="E960">
        <v>391</v>
      </c>
      <c r="F960">
        <v>2</v>
      </c>
      <c r="G960">
        <v>782</v>
      </c>
      <c r="H960" s="26">
        <v>45143</v>
      </c>
      <c r="I960" t="s">
        <v>26</v>
      </c>
      <c r="J960" s="20">
        <v>316</v>
      </c>
      <c r="K960" s="20">
        <f t="shared" si="70"/>
        <v>255.11627906976744</v>
      </c>
      <c r="L960" s="21">
        <f t="shared" si="71"/>
        <v>0.53263445761166817</v>
      </c>
      <c r="M960" s="20">
        <f t="shared" si="72"/>
        <v>252.09090909090909</v>
      </c>
      <c r="N960" s="21">
        <f t="shared" si="73"/>
        <v>0.55102776776054818</v>
      </c>
      <c r="O960" s="26">
        <f>VLOOKUP(J960,клиенты!$A$1:$H$435,8,FALSE)</f>
        <v>44787</v>
      </c>
      <c r="P960">
        <f t="shared" si="74"/>
        <v>356</v>
      </c>
      <c r="Q960" t="str">
        <f>VLOOKUP(J960,клиенты!$A$1:$D$435,4,FALSE)</f>
        <v>Таджикистан</v>
      </c>
    </row>
    <row r="961" spans="1:17" x14ac:dyDescent="0.3">
      <c r="A961">
        <v>960</v>
      </c>
      <c r="B961" s="20">
        <v>13</v>
      </c>
      <c r="C961" s="20" t="str">
        <f>VLOOKUP(B961,товар!$A$2:$C$433,2,FALSE)</f>
        <v>Макароны</v>
      </c>
      <c r="D961" s="20" t="str">
        <f>VLOOKUP(B961,товар!$A$2:$C$433,3,FALSE)</f>
        <v>Паста Зара</v>
      </c>
      <c r="E961">
        <v>181</v>
      </c>
      <c r="F961">
        <v>4</v>
      </c>
      <c r="G961">
        <v>724</v>
      </c>
      <c r="H961" s="26">
        <v>45398</v>
      </c>
      <c r="I961" t="s">
        <v>23</v>
      </c>
      <c r="J961" s="20">
        <v>117</v>
      </c>
      <c r="K961" s="20">
        <f t="shared" si="70"/>
        <v>265.47674418604652</v>
      </c>
      <c r="L961" s="21">
        <f t="shared" si="71"/>
        <v>-0.3182077000569401</v>
      </c>
      <c r="M961" s="20">
        <f t="shared" si="72"/>
        <v>276.67567567567568</v>
      </c>
      <c r="N961" s="21">
        <f t="shared" si="73"/>
        <v>-0.34580443489303503</v>
      </c>
      <c r="O961" s="26">
        <f>VLOOKUP(J961,клиенты!$A$1:$H$435,8,FALSE)</f>
        <v>44706</v>
      </c>
      <c r="P961">
        <f t="shared" si="74"/>
        <v>692</v>
      </c>
      <c r="Q961" t="str">
        <f>VLOOKUP(J961,клиенты!$A$1:$D$435,4,FALSE)</f>
        <v>Украина</v>
      </c>
    </row>
    <row r="962" spans="1:17" x14ac:dyDescent="0.3">
      <c r="A962">
        <v>961</v>
      </c>
      <c r="B962" s="20">
        <v>141</v>
      </c>
      <c r="C962" s="20" t="str">
        <f>VLOOKUP(B962,товар!$A$2:$C$433,2,FALSE)</f>
        <v>Фрукты</v>
      </c>
      <c r="D962" s="20" t="str">
        <f>VLOOKUP(B962,товар!$A$2:$C$433,3,FALSE)</f>
        <v>Фруктовый Рай</v>
      </c>
      <c r="E962">
        <v>279</v>
      </c>
      <c r="F962">
        <v>1</v>
      </c>
      <c r="G962">
        <v>279</v>
      </c>
      <c r="H962" s="26">
        <v>45324</v>
      </c>
      <c r="I962" t="s">
        <v>10</v>
      </c>
      <c r="J962" s="20">
        <v>243</v>
      </c>
      <c r="K962" s="20">
        <f t="shared" ref="K962:K1001" si="75">AVERAGEIF($C$2:$C$1001,C962,$E$2:$E$1001)</f>
        <v>274.16279069767444</v>
      </c>
      <c r="L962" s="21">
        <f t="shared" ref="L962:L1001" si="76">(E962/K962)-1</f>
        <v>1.7643566036135372E-2</v>
      </c>
      <c r="M962" s="20">
        <f t="shared" ref="M962:M1001" si="77">AVERAGEIFS($E$2:$E$1001,$C$2:$C$1001,C962,$D$2:$D$1001,D962)</f>
        <v>258.30769230769232</v>
      </c>
      <c r="N962" s="21">
        <f t="shared" ref="N962:N1001" si="78">E962/M962-1</f>
        <v>8.0107206670637199E-2</v>
      </c>
      <c r="O962" s="26">
        <f>VLOOKUP(J962,клиенты!$A$1:$H$435,8,FALSE)</f>
        <v>44681</v>
      </c>
      <c r="P962">
        <f t="shared" ref="P962:P1001" si="79">H962-O962</f>
        <v>643</v>
      </c>
      <c r="Q962" t="str">
        <f>VLOOKUP(J962,клиенты!$A$1:$D$435,4,FALSE)</f>
        <v>Россия</v>
      </c>
    </row>
    <row r="963" spans="1:17" x14ac:dyDescent="0.3">
      <c r="A963">
        <v>962</v>
      </c>
      <c r="B963" s="20">
        <v>120</v>
      </c>
      <c r="C963" s="20" t="str">
        <f>VLOOKUP(B963,товар!$A$2:$C$433,2,FALSE)</f>
        <v>Хлеб</v>
      </c>
      <c r="D963" s="20" t="str">
        <f>VLOOKUP(B963,товар!$A$2:$C$433,3,FALSE)</f>
        <v>Дарница</v>
      </c>
      <c r="E963">
        <v>229</v>
      </c>
      <c r="F963">
        <v>5</v>
      </c>
      <c r="G963">
        <v>1145</v>
      </c>
      <c r="H963" s="26">
        <v>44930</v>
      </c>
      <c r="I963" t="s">
        <v>25</v>
      </c>
      <c r="J963" s="20">
        <v>6</v>
      </c>
      <c r="K963" s="20">
        <f t="shared" si="75"/>
        <v>300.31818181818181</v>
      </c>
      <c r="L963" s="21">
        <f t="shared" si="76"/>
        <v>-0.23747540487361884</v>
      </c>
      <c r="M963" s="20">
        <f t="shared" si="77"/>
        <v>264</v>
      </c>
      <c r="N963" s="21">
        <f t="shared" si="78"/>
        <v>-0.13257575757575757</v>
      </c>
      <c r="O963" s="26">
        <f>VLOOKUP(J963,клиенты!$A$1:$H$435,8,FALSE)</f>
        <v>44710</v>
      </c>
      <c r="P963">
        <f t="shared" si="79"/>
        <v>220</v>
      </c>
      <c r="Q963" t="str">
        <f>VLOOKUP(J963,клиенты!$A$1:$D$435,4,FALSE)</f>
        <v>Украина</v>
      </c>
    </row>
    <row r="964" spans="1:17" x14ac:dyDescent="0.3">
      <c r="A964">
        <v>963</v>
      </c>
      <c r="B964" s="20">
        <v>316</v>
      </c>
      <c r="C964" s="20" t="str">
        <f>VLOOKUP(B964,товар!$A$2:$C$433,2,FALSE)</f>
        <v>Макароны</v>
      </c>
      <c r="D964" s="20" t="str">
        <f>VLOOKUP(B964,товар!$A$2:$C$433,3,FALSE)</f>
        <v>Борилла</v>
      </c>
      <c r="E964">
        <v>97</v>
      </c>
      <c r="F964">
        <v>4</v>
      </c>
      <c r="G964">
        <v>388</v>
      </c>
      <c r="H964" s="26">
        <v>44932</v>
      </c>
      <c r="I964" t="s">
        <v>17</v>
      </c>
      <c r="J964" s="20">
        <v>283</v>
      </c>
      <c r="K964" s="20">
        <f t="shared" si="75"/>
        <v>265.47674418604652</v>
      </c>
      <c r="L964" s="21">
        <f t="shared" si="76"/>
        <v>-0.63461959616311159</v>
      </c>
      <c r="M964" s="20">
        <f t="shared" si="77"/>
        <v>236.27586206896552</v>
      </c>
      <c r="N964" s="21">
        <f t="shared" si="78"/>
        <v>-0.58946293053123178</v>
      </c>
      <c r="O964" s="26">
        <f>VLOOKUP(J964,клиенты!$A$1:$H$435,8,FALSE)</f>
        <v>44889</v>
      </c>
      <c r="P964">
        <f t="shared" si="79"/>
        <v>43</v>
      </c>
      <c r="Q964" t="str">
        <f>VLOOKUP(J964,клиенты!$A$1:$D$435,4,FALSE)</f>
        <v>Таджикистан</v>
      </c>
    </row>
    <row r="965" spans="1:17" x14ac:dyDescent="0.3">
      <c r="A965">
        <v>964</v>
      </c>
      <c r="B965" s="20">
        <v>448</v>
      </c>
      <c r="C965" s="20" t="str">
        <f>VLOOKUP(B965,товар!$A$2:$C$433,2,FALSE)</f>
        <v>Йогурт</v>
      </c>
      <c r="D965" s="20" t="str">
        <f>VLOOKUP(B965,товар!$A$2:$C$433,3,FALSE)</f>
        <v>Ростагроэкспорт</v>
      </c>
      <c r="E965">
        <v>484</v>
      </c>
      <c r="F965">
        <v>1</v>
      </c>
      <c r="G965">
        <v>484</v>
      </c>
      <c r="H965" s="26">
        <v>45301</v>
      </c>
      <c r="I965" t="s">
        <v>10</v>
      </c>
      <c r="J965" s="20">
        <v>404</v>
      </c>
      <c r="K965" s="20">
        <f t="shared" si="75"/>
        <v>263.25423728813558</v>
      </c>
      <c r="L965" s="21">
        <f t="shared" si="76"/>
        <v>0.83852691218130326</v>
      </c>
      <c r="M965" s="20">
        <f t="shared" si="77"/>
        <v>257.78260869565219</v>
      </c>
      <c r="N965" s="21">
        <f t="shared" si="78"/>
        <v>0.87755102040816313</v>
      </c>
      <c r="O965" s="26">
        <f>VLOOKUP(J965,клиенты!$A$1:$H$435,8,FALSE)</f>
        <v>44913</v>
      </c>
      <c r="P965">
        <f t="shared" si="79"/>
        <v>388</v>
      </c>
      <c r="Q965" t="str">
        <f>VLOOKUP(J965,клиенты!$A$1:$D$435,4,FALSE)</f>
        <v>Украина</v>
      </c>
    </row>
    <row r="966" spans="1:17" x14ac:dyDescent="0.3">
      <c r="A966">
        <v>965</v>
      </c>
      <c r="B966" s="20">
        <v>143</v>
      </c>
      <c r="C966" s="20" t="str">
        <f>VLOOKUP(B966,товар!$A$2:$C$433,2,FALSE)</f>
        <v>Сахар</v>
      </c>
      <c r="D966" s="20" t="str">
        <f>VLOOKUP(B966,товар!$A$2:$C$433,3,FALSE)</f>
        <v>Агросахар</v>
      </c>
      <c r="E966">
        <v>200</v>
      </c>
      <c r="F966">
        <v>4</v>
      </c>
      <c r="G966">
        <v>800</v>
      </c>
      <c r="H966" s="26">
        <v>45306</v>
      </c>
      <c r="I966" t="s">
        <v>8</v>
      </c>
      <c r="J966" s="20">
        <v>379</v>
      </c>
      <c r="K966" s="20">
        <f t="shared" si="75"/>
        <v>252.76271186440678</v>
      </c>
      <c r="L966" s="21">
        <f t="shared" si="76"/>
        <v>-0.20874404881646891</v>
      </c>
      <c r="M966" s="20">
        <f t="shared" si="77"/>
        <v>215.85714285714286</v>
      </c>
      <c r="N966" s="21">
        <f t="shared" si="78"/>
        <v>-7.3461283917935161E-2</v>
      </c>
      <c r="O966" s="26">
        <f>VLOOKUP(J966,клиенты!$A$1:$H$435,8,FALSE)</f>
        <v>44581</v>
      </c>
      <c r="P966">
        <f t="shared" si="79"/>
        <v>725</v>
      </c>
      <c r="Q966" t="str">
        <f>VLOOKUP(J966,клиенты!$A$1:$D$435,4,FALSE)</f>
        <v>Таджикистан</v>
      </c>
    </row>
    <row r="967" spans="1:17" x14ac:dyDescent="0.3">
      <c r="A967">
        <v>966</v>
      </c>
      <c r="B967" s="20">
        <v>168</v>
      </c>
      <c r="C967" s="20" t="str">
        <f>VLOOKUP(B967,товар!$A$2:$C$433,2,FALSE)</f>
        <v>Крупа</v>
      </c>
      <c r="D967" s="20" t="str">
        <f>VLOOKUP(B967,товар!$A$2:$C$433,3,FALSE)</f>
        <v>Ярмарка</v>
      </c>
      <c r="E967">
        <v>206</v>
      </c>
      <c r="F967">
        <v>4</v>
      </c>
      <c r="G967">
        <v>824</v>
      </c>
      <c r="H967" s="26">
        <v>45243</v>
      </c>
      <c r="I967" t="s">
        <v>22</v>
      </c>
      <c r="J967" s="20">
        <v>136</v>
      </c>
      <c r="K967" s="20">
        <f t="shared" si="75"/>
        <v>255.11627906976744</v>
      </c>
      <c r="L967" s="21">
        <f t="shared" si="76"/>
        <v>-0.1925250683682771</v>
      </c>
      <c r="M967" s="20">
        <f t="shared" si="77"/>
        <v>252.09090909090909</v>
      </c>
      <c r="N967" s="21">
        <f t="shared" si="78"/>
        <v>-0.18283447529751173</v>
      </c>
      <c r="O967" s="26">
        <f>VLOOKUP(J967,клиенты!$A$1:$H$435,8,FALSE)</f>
        <v>44860</v>
      </c>
      <c r="P967">
        <f t="shared" si="79"/>
        <v>383</v>
      </c>
      <c r="Q967" t="str">
        <f>VLOOKUP(J967,клиенты!$A$1:$D$435,4,FALSE)</f>
        <v>Украина</v>
      </c>
    </row>
    <row r="968" spans="1:17" x14ac:dyDescent="0.3">
      <c r="A968">
        <v>967</v>
      </c>
      <c r="B968" s="20">
        <v>435</v>
      </c>
      <c r="C968" s="20" t="str">
        <f>VLOOKUP(B968,товар!$A$2:$C$433,2,FALSE)</f>
        <v>Мясо</v>
      </c>
      <c r="D968" s="20" t="str">
        <f>VLOOKUP(B968,товар!$A$2:$C$433,3,FALSE)</f>
        <v>Снежана</v>
      </c>
      <c r="E968">
        <v>116</v>
      </c>
      <c r="F968">
        <v>4</v>
      </c>
      <c r="G968">
        <v>464</v>
      </c>
      <c r="H968" s="26">
        <v>45037</v>
      </c>
      <c r="I968" t="s">
        <v>22</v>
      </c>
      <c r="J968" s="20">
        <v>20</v>
      </c>
      <c r="K968" s="20">
        <f t="shared" si="75"/>
        <v>271.74545454545455</v>
      </c>
      <c r="L968" s="21">
        <f t="shared" si="76"/>
        <v>-0.57312993443061688</v>
      </c>
      <c r="M968" s="20">
        <f t="shared" si="77"/>
        <v>272.35294117647061</v>
      </c>
      <c r="N968" s="21">
        <f t="shared" si="78"/>
        <v>-0.57408207343412532</v>
      </c>
      <c r="O968" s="26">
        <f>VLOOKUP(J968,клиенты!$A$1:$H$435,8,FALSE)</f>
        <v>44691</v>
      </c>
      <c r="P968">
        <f t="shared" si="79"/>
        <v>346</v>
      </c>
      <c r="Q968" t="str">
        <f>VLOOKUP(J968,клиенты!$A$1:$D$435,4,FALSE)</f>
        <v>Узбекистан</v>
      </c>
    </row>
    <row r="969" spans="1:17" x14ac:dyDescent="0.3">
      <c r="A969">
        <v>968</v>
      </c>
      <c r="B969" s="20">
        <v>375</v>
      </c>
      <c r="C969" s="20" t="str">
        <f>VLOOKUP(B969,товар!$A$2:$C$433,2,FALSE)</f>
        <v>Макароны</v>
      </c>
      <c r="D969" s="20" t="str">
        <f>VLOOKUP(B969,товар!$A$2:$C$433,3,FALSE)</f>
        <v>Борилла</v>
      </c>
      <c r="E969">
        <v>212</v>
      </c>
      <c r="F969">
        <v>3</v>
      </c>
      <c r="G969">
        <v>636</v>
      </c>
      <c r="H969" s="26">
        <v>45009</v>
      </c>
      <c r="I969" t="s">
        <v>27</v>
      </c>
      <c r="J969" s="20">
        <v>369</v>
      </c>
      <c r="K969" s="20">
        <f t="shared" si="75"/>
        <v>265.47674418604652</v>
      </c>
      <c r="L969" s="21">
        <f t="shared" si="76"/>
        <v>-0.20143664316061494</v>
      </c>
      <c r="M969" s="20">
        <f t="shared" si="77"/>
        <v>236.27586206896552</v>
      </c>
      <c r="N969" s="21">
        <f t="shared" si="78"/>
        <v>-0.10274372446001168</v>
      </c>
      <c r="O969" s="26">
        <f>VLOOKUP(J969,клиенты!$A$1:$H$435,8,FALSE)</f>
        <v>44678</v>
      </c>
      <c r="P969">
        <f t="shared" si="79"/>
        <v>331</v>
      </c>
      <c r="Q969" t="str">
        <f>VLOOKUP(J969,клиенты!$A$1:$D$435,4,FALSE)</f>
        <v>не определено</v>
      </c>
    </row>
    <row r="970" spans="1:17" x14ac:dyDescent="0.3">
      <c r="A970">
        <v>969</v>
      </c>
      <c r="B970" s="20">
        <v>416</v>
      </c>
      <c r="C970" s="20" t="str">
        <f>VLOOKUP(B970,товар!$A$2:$C$433,2,FALSE)</f>
        <v>Рыба</v>
      </c>
      <c r="D970" s="20" t="str">
        <f>VLOOKUP(B970,товар!$A$2:$C$433,3,FALSE)</f>
        <v>Меридиан</v>
      </c>
      <c r="E970">
        <v>202</v>
      </c>
      <c r="F970">
        <v>4</v>
      </c>
      <c r="G970">
        <v>808</v>
      </c>
      <c r="H970" s="26">
        <v>45285</v>
      </c>
      <c r="I970" t="s">
        <v>11</v>
      </c>
      <c r="J970" s="20">
        <v>499</v>
      </c>
      <c r="K970" s="20">
        <f t="shared" si="75"/>
        <v>258.5128205128205</v>
      </c>
      <c r="L970" s="21">
        <f t="shared" si="76"/>
        <v>-0.21860741916286441</v>
      </c>
      <c r="M970" s="20">
        <f t="shared" si="77"/>
        <v>260.64705882352939</v>
      </c>
      <c r="N970" s="21">
        <f t="shared" si="78"/>
        <v>-0.22500564206725338</v>
      </c>
      <c r="O970" s="26">
        <f>VLOOKUP(J970,клиенты!$A$1:$H$435,8,FALSE)</f>
        <v>44798</v>
      </c>
      <c r="P970">
        <f t="shared" si="79"/>
        <v>487</v>
      </c>
      <c r="Q970" t="str">
        <f>VLOOKUP(J970,клиенты!$A$1:$D$435,4,FALSE)</f>
        <v>Беларусь</v>
      </c>
    </row>
    <row r="971" spans="1:17" x14ac:dyDescent="0.3">
      <c r="A971">
        <v>970</v>
      </c>
      <c r="B971" s="20">
        <v>25</v>
      </c>
      <c r="C971" s="20" t="str">
        <f>VLOOKUP(B971,товар!$A$2:$C$433,2,FALSE)</f>
        <v>Чипсы</v>
      </c>
      <c r="D971" s="20" t="str">
        <f>VLOOKUP(B971,товар!$A$2:$C$433,3,FALSE)</f>
        <v>Русская картошка</v>
      </c>
      <c r="E971">
        <v>332</v>
      </c>
      <c r="F971">
        <v>3</v>
      </c>
      <c r="G971">
        <v>996</v>
      </c>
      <c r="H971" s="26">
        <v>45164</v>
      </c>
      <c r="I971" t="s">
        <v>17</v>
      </c>
      <c r="J971" s="20">
        <v>153</v>
      </c>
      <c r="K971" s="20">
        <f t="shared" si="75"/>
        <v>273.72549019607845</v>
      </c>
      <c r="L971" s="21">
        <f t="shared" si="76"/>
        <v>0.21289398280802274</v>
      </c>
      <c r="M971" s="20">
        <f t="shared" si="77"/>
        <v>241.83333333333334</v>
      </c>
      <c r="N971" s="21">
        <f t="shared" si="78"/>
        <v>0.37284631288766357</v>
      </c>
      <c r="O971" s="26">
        <f>VLOOKUP(J971,клиенты!$A$1:$H$435,8,FALSE)</f>
        <v>44802</v>
      </c>
      <c r="P971">
        <f t="shared" si="79"/>
        <v>362</v>
      </c>
      <c r="Q971" t="str">
        <f>VLOOKUP(J971,клиенты!$A$1:$D$435,4,FALSE)</f>
        <v>Казахстан</v>
      </c>
    </row>
    <row r="972" spans="1:17" x14ac:dyDescent="0.3">
      <c r="A972">
        <v>971</v>
      </c>
      <c r="B972" s="20">
        <v>236</v>
      </c>
      <c r="C972" s="20" t="str">
        <f>VLOOKUP(B972,товар!$A$2:$C$433,2,FALSE)</f>
        <v>Печенье</v>
      </c>
      <c r="D972" s="20" t="str">
        <f>VLOOKUP(B972,товар!$A$2:$C$433,3,FALSE)</f>
        <v>Посиделкино</v>
      </c>
      <c r="E972">
        <v>420</v>
      </c>
      <c r="F972">
        <v>5</v>
      </c>
      <c r="G972">
        <v>2100</v>
      </c>
      <c r="H972" s="26">
        <v>45260</v>
      </c>
      <c r="I972" t="s">
        <v>18</v>
      </c>
      <c r="J972" s="20">
        <v>34</v>
      </c>
      <c r="K972" s="20">
        <f t="shared" si="75"/>
        <v>283.468085106383</v>
      </c>
      <c r="L972" s="21">
        <f t="shared" si="76"/>
        <v>0.48164827741499661</v>
      </c>
      <c r="M972" s="20">
        <f t="shared" si="77"/>
        <v>321.63636363636363</v>
      </c>
      <c r="N972" s="21">
        <f t="shared" si="78"/>
        <v>0.30582249858677213</v>
      </c>
      <c r="O972" s="26">
        <f>VLOOKUP(J972,клиенты!$A$1:$H$435,8,FALSE)</f>
        <v>44654</v>
      </c>
      <c r="P972">
        <f t="shared" si="79"/>
        <v>606</v>
      </c>
      <c r="Q972" t="str">
        <f>VLOOKUP(J972,клиенты!$A$1:$D$435,4,FALSE)</f>
        <v>Таджикистан</v>
      </c>
    </row>
    <row r="973" spans="1:17" x14ac:dyDescent="0.3">
      <c r="A973">
        <v>972</v>
      </c>
      <c r="B973" s="20">
        <v>418</v>
      </c>
      <c r="C973" s="20" t="str">
        <f>VLOOKUP(B973,товар!$A$2:$C$433,2,FALSE)</f>
        <v>Фрукты</v>
      </c>
      <c r="D973" s="20" t="str">
        <f>VLOOKUP(B973,товар!$A$2:$C$433,3,FALSE)</f>
        <v>Green Garden</v>
      </c>
      <c r="E973">
        <v>139</v>
      </c>
      <c r="F973">
        <v>2</v>
      </c>
      <c r="G973">
        <v>278</v>
      </c>
      <c r="H973" s="26">
        <v>45395</v>
      </c>
      <c r="I973" t="s">
        <v>25</v>
      </c>
      <c r="J973" s="20">
        <v>337</v>
      </c>
      <c r="K973" s="20">
        <f t="shared" si="75"/>
        <v>274.16279069767444</v>
      </c>
      <c r="L973" s="21">
        <f t="shared" si="76"/>
        <v>-0.49300195097124444</v>
      </c>
      <c r="M973" s="20">
        <f t="shared" si="77"/>
        <v>369.2</v>
      </c>
      <c r="N973" s="21">
        <f t="shared" si="78"/>
        <v>-0.62351029252437695</v>
      </c>
      <c r="O973" s="26">
        <f>VLOOKUP(J973,клиенты!$A$1:$H$435,8,FALSE)</f>
        <v>44875</v>
      </c>
      <c r="P973">
        <f t="shared" si="79"/>
        <v>520</v>
      </c>
      <c r="Q973" t="str">
        <f>VLOOKUP(J973,клиенты!$A$1:$D$435,4,FALSE)</f>
        <v>не определено</v>
      </c>
    </row>
    <row r="974" spans="1:17" x14ac:dyDescent="0.3">
      <c r="A974">
        <v>973</v>
      </c>
      <c r="B974" s="20">
        <v>141</v>
      </c>
      <c r="C974" s="20" t="str">
        <f>VLOOKUP(B974,товар!$A$2:$C$433,2,FALSE)</f>
        <v>Фрукты</v>
      </c>
      <c r="D974" s="20" t="str">
        <f>VLOOKUP(B974,товар!$A$2:$C$433,3,FALSE)</f>
        <v>Фруктовый Рай</v>
      </c>
      <c r="E974">
        <v>112</v>
      </c>
      <c r="F974">
        <v>4</v>
      </c>
      <c r="G974">
        <v>448</v>
      </c>
      <c r="H974" s="26">
        <v>45032</v>
      </c>
      <c r="I974" t="s">
        <v>21</v>
      </c>
      <c r="J974" s="20">
        <v>200</v>
      </c>
      <c r="K974" s="20">
        <f t="shared" si="75"/>
        <v>274.16279069767444</v>
      </c>
      <c r="L974" s="21">
        <f t="shared" si="76"/>
        <v>-0.59148358639409615</v>
      </c>
      <c r="M974" s="20">
        <f t="shared" si="77"/>
        <v>258.30769230769232</v>
      </c>
      <c r="N974" s="21">
        <f t="shared" si="78"/>
        <v>-0.56640857653365106</v>
      </c>
      <c r="O974" s="26">
        <f>VLOOKUP(J974,клиенты!$A$1:$H$435,8,FALSE)</f>
        <v>44783</v>
      </c>
      <c r="P974">
        <f t="shared" si="79"/>
        <v>249</v>
      </c>
      <c r="Q974" t="str">
        <f>VLOOKUP(J974,клиенты!$A$1:$D$435,4,FALSE)</f>
        <v>Узбекистан</v>
      </c>
    </row>
    <row r="975" spans="1:17" x14ac:dyDescent="0.3">
      <c r="A975">
        <v>974</v>
      </c>
      <c r="B975" s="20">
        <v>294</v>
      </c>
      <c r="C975" s="20" t="str">
        <f>VLOOKUP(B975,товар!$A$2:$C$433,2,FALSE)</f>
        <v>Сок</v>
      </c>
      <c r="D975" s="20" t="str">
        <f>VLOOKUP(B975,товар!$A$2:$C$433,3,FALSE)</f>
        <v>Фруктовый сад</v>
      </c>
      <c r="E975">
        <v>485</v>
      </c>
      <c r="F975">
        <v>3</v>
      </c>
      <c r="G975">
        <v>1455</v>
      </c>
      <c r="H975" s="26">
        <v>45330</v>
      </c>
      <c r="I975" t="s">
        <v>26</v>
      </c>
      <c r="J975" s="20">
        <v>8</v>
      </c>
      <c r="K975" s="20">
        <f t="shared" si="75"/>
        <v>268.60344827586209</v>
      </c>
      <c r="L975" s="21">
        <f t="shared" si="76"/>
        <v>0.80563579177097355</v>
      </c>
      <c r="M975" s="20">
        <f t="shared" si="77"/>
        <v>281.96875</v>
      </c>
      <c r="N975" s="21">
        <f t="shared" si="78"/>
        <v>0.72004876426909004</v>
      </c>
      <c r="O975" s="26">
        <f>VLOOKUP(J975,клиенты!$A$1:$H$435,8,FALSE)</f>
        <v>44883</v>
      </c>
      <c r="P975">
        <f t="shared" si="79"/>
        <v>447</v>
      </c>
      <c r="Q975" t="str">
        <f>VLOOKUP(J975,клиенты!$A$1:$D$435,4,FALSE)</f>
        <v>Беларусь</v>
      </c>
    </row>
    <row r="976" spans="1:17" x14ac:dyDescent="0.3">
      <c r="A976">
        <v>975</v>
      </c>
      <c r="B976" s="20">
        <v>497</v>
      </c>
      <c r="C976" s="20" t="str">
        <f>VLOOKUP(B976,товар!$A$2:$C$433,2,FALSE)</f>
        <v>Конфеты</v>
      </c>
      <c r="D976" s="20" t="str">
        <f>VLOOKUP(B976,товар!$A$2:$C$433,3,FALSE)</f>
        <v>Бабаевский</v>
      </c>
      <c r="E976">
        <v>120</v>
      </c>
      <c r="F976">
        <v>1</v>
      </c>
      <c r="G976">
        <v>120</v>
      </c>
      <c r="H976" s="26">
        <v>45284</v>
      </c>
      <c r="I976" t="s">
        <v>22</v>
      </c>
      <c r="J976" s="20">
        <v>280</v>
      </c>
      <c r="K976" s="20">
        <f t="shared" si="75"/>
        <v>267.85483870967744</v>
      </c>
      <c r="L976" s="21">
        <f t="shared" si="76"/>
        <v>-0.5519961462034082</v>
      </c>
      <c r="M976" s="20">
        <f t="shared" si="77"/>
        <v>250.25925925925927</v>
      </c>
      <c r="N976" s="21">
        <f t="shared" si="78"/>
        <v>-0.52049726209856439</v>
      </c>
      <c r="O976" s="26">
        <f>VLOOKUP(J976,клиенты!$A$1:$H$435,8,FALSE)</f>
        <v>44563</v>
      </c>
      <c r="P976">
        <f t="shared" si="79"/>
        <v>721</v>
      </c>
      <c r="Q976" t="str">
        <f>VLOOKUP(J976,клиенты!$A$1:$D$435,4,FALSE)</f>
        <v>не определено</v>
      </c>
    </row>
    <row r="977" spans="1:17" x14ac:dyDescent="0.3">
      <c r="A977">
        <v>976</v>
      </c>
      <c r="B977" s="20">
        <v>359</v>
      </c>
      <c r="C977" s="20" t="str">
        <f>VLOOKUP(B977,товар!$A$2:$C$433,2,FALSE)</f>
        <v>Мясо</v>
      </c>
      <c r="D977" s="20" t="str">
        <f>VLOOKUP(B977,товар!$A$2:$C$433,3,FALSE)</f>
        <v>Мираторг</v>
      </c>
      <c r="E977">
        <v>359</v>
      </c>
      <c r="F977">
        <v>4</v>
      </c>
      <c r="G977">
        <v>1436</v>
      </c>
      <c r="H977" s="26">
        <v>45382</v>
      </c>
      <c r="I977" t="s">
        <v>13</v>
      </c>
      <c r="J977" s="20">
        <v>94</v>
      </c>
      <c r="K977" s="20">
        <f t="shared" si="75"/>
        <v>271.74545454545455</v>
      </c>
      <c r="L977" s="21">
        <f t="shared" si="76"/>
        <v>0.32108925465007365</v>
      </c>
      <c r="M977" s="20">
        <f t="shared" si="77"/>
        <v>316.58333333333331</v>
      </c>
      <c r="N977" s="21">
        <f t="shared" si="78"/>
        <v>0.13398262700710717</v>
      </c>
      <c r="O977" s="26">
        <f>VLOOKUP(J977,клиенты!$A$1:$H$435,8,FALSE)</f>
        <v>44723</v>
      </c>
      <c r="P977">
        <f t="shared" si="79"/>
        <v>659</v>
      </c>
      <c r="Q977" t="str">
        <f>VLOOKUP(J977,клиенты!$A$1:$D$435,4,FALSE)</f>
        <v>Украина</v>
      </c>
    </row>
    <row r="978" spans="1:17" x14ac:dyDescent="0.3">
      <c r="A978">
        <v>977</v>
      </c>
      <c r="B978" s="20">
        <v>175</v>
      </c>
      <c r="C978" s="20" t="str">
        <f>VLOOKUP(B978,товар!$A$2:$C$433,2,FALSE)</f>
        <v>Овощи</v>
      </c>
      <c r="D978" s="20" t="str">
        <f>VLOOKUP(B978,товар!$A$2:$C$433,3,FALSE)</f>
        <v>Семко</v>
      </c>
      <c r="E978">
        <v>198</v>
      </c>
      <c r="F978">
        <v>3</v>
      </c>
      <c r="G978">
        <v>594</v>
      </c>
      <c r="H978" s="26">
        <v>45145</v>
      </c>
      <c r="I978" t="s">
        <v>11</v>
      </c>
      <c r="J978" s="20">
        <v>331</v>
      </c>
      <c r="K978" s="20">
        <f t="shared" si="75"/>
        <v>250.48780487804879</v>
      </c>
      <c r="L978" s="21">
        <f t="shared" si="76"/>
        <v>-0.2095423563777995</v>
      </c>
      <c r="M978" s="20">
        <f t="shared" si="77"/>
        <v>208</v>
      </c>
      <c r="N978" s="21">
        <f t="shared" si="78"/>
        <v>-4.8076923076923128E-2</v>
      </c>
      <c r="O978" s="26">
        <f>VLOOKUP(J978,клиенты!$A$1:$H$435,8,FALSE)</f>
        <v>44813</v>
      </c>
      <c r="P978">
        <f t="shared" si="79"/>
        <v>332</v>
      </c>
      <c r="Q978" t="str">
        <f>VLOOKUP(J978,клиенты!$A$1:$D$435,4,FALSE)</f>
        <v>Узбекистан</v>
      </c>
    </row>
    <row r="979" spans="1:17" x14ac:dyDescent="0.3">
      <c r="A979">
        <v>978</v>
      </c>
      <c r="B979" s="20">
        <v>236</v>
      </c>
      <c r="C979" s="20" t="str">
        <f>VLOOKUP(B979,товар!$A$2:$C$433,2,FALSE)</f>
        <v>Печенье</v>
      </c>
      <c r="D979" s="20" t="str">
        <f>VLOOKUP(B979,товар!$A$2:$C$433,3,FALSE)</f>
        <v>Посиделкино</v>
      </c>
      <c r="E979">
        <v>363</v>
      </c>
      <c r="F979">
        <v>4</v>
      </c>
      <c r="G979">
        <v>1452</v>
      </c>
      <c r="H979" s="26">
        <v>45168</v>
      </c>
      <c r="I979" t="s">
        <v>9</v>
      </c>
      <c r="J979" s="20">
        <v>405</v>
      </c>
      <c r="K979" s="20">
        <f t="shared" si="75"/>
        <v>283.468085106383</v>
      </c>
      <c r="L979" s="21">
        <f t="shared" si="76"/>
        <v>0.28056743976581844</v>
      </c>
      <c r="M979" s="20">
        <f t="shared" si="77"/>
        <v>321.63636363636363</v>
      </c>
      <c r="N979" s="21">
        <f t="shared" si="78"/>
        <v>0.12860373092142452</v>
      </c>
      <c r="O979" s="26">
        <f>VLOOKUP(J979,клиенты!$A$1:$H$435,8,FALSE)</f>
        <v>44798</v>
      </c>
      <c r="P979">
        <f t="shared" si="79"/>
        <v>370</v>
      </c>
      <c r="Q979" t="str">
        <f>VLOOKUP(J979,клиенты!$A$1:$D$435,4,FALSE)</f>
        <v>Украина</v>
      </c>
    </row>
    <row r="980" spans="1:17" x14ac:dyDescent="0.3">
      <c r="A980">
        <v>979</v>
      </c>
      <c r="B980" s="20">
        <v>195</v>
      </c>
      <c r="C980" s="20" t="str">
        <f>VLOOKUP(B980,товар!$A$2:$C$433,2,FALSE)</f>
        <v>Хлеб</v>
      </c>
      <c r="D980" s="20" t="str">
        <f>VLOOKUP(B980,товар!$A$2:$C$433,3,FALSE)</f>
        <v>Каравай</v>
      </c>
      <c r="E980">
        <v>103</v>
      </c>
      <c r="F980">
        <v>1</v>
      </c>
      <c r="G980">
        <v>103</v>
      </c>
      <c r="H980" s="26">
        <v>44997</v>
      </c>
      <c r="I980" t="s">
        <v>15</v>
      </c>
      <c r="J980" s="20">
        <v>42</v>
      </c>
      <c r="K980" s="20">
        <f t="shared" si="75"/>
        <v>300.31818181818181</v>
      </c>
      <c r="L980" s="21">
        <f t="shared" si="76"/>
        <v>-0.65703042227940056</v>
      </c>
      <c r="M980" s="20">
        <f t="shared" si="77"/>
        <v>331.16666666666669</v>
      </c>
      <c r="N980" s="21">
        <f t="shared" si="78"/>
        <v>-0.68897835933568197</v>
      </c>
      <c r="O980" s="26">
        <f>VLOOKUP(J980,клиенты!$A$1:$H$435,8,FALSE)</f>
        <v>44783</v>
      </c>
      <c r="P980">
        <f t="shared" si="79"/>
        <v>214</v>
      </c>
      <c r="Q980" t="str">
        <f>VLOOKUP(J980,клиенты!$A$1:$D$435,4,FALSE)</f>
        <v>Таджикистан</v>
      </c>
    </row>
    <row r="981" spans="1:17" x14ac:dyDescent="0.3">
      <c r="A981">
        <v>980</v>
      </c>
      <c r="B981" s="20">
        <v>364</v>
      </c>
      <c r="C981" s="20" t="str">
        <f>VLOOKUP(B981,товар!$A$2:$C$433,2,FALSE)</f>
        <v>Сахар</v>
      </c>
      <c r="D981" s="20" t="str">
        <f>VLOOKUP(B981,товар!$A$2:$C$433,3,FALSE)</f>
        <v>Русский сахар</v>
      </c>
      <c r="E981">
        <v>401</v>
      </c>
      <c r="F981">
        <v>2</v>
      </c>
      <c r="G981">
        <v>802</v>
      </c>
      <c r="H981" s="26">
        <v>45081</v>
      </c>
      <c r="I981" t="s">
        <v>25</v>
      </c>
      <c r="J981" s="20">
        <v>271</v>
      </c>
      <c r="K981" s="20">
        <f t="shared" si="75"/>
        <v>252.76271186440678</v>
      </c>
      <c r="L981" s="21">
        <f t="shared" si="76"/>
        <v>0.58646818212298002</v>
      </c>
      <c r="M981" s="20">
        <f t="shared" si="77"/>
        <v>293.41176470588238</v>
      </c>
      <c r="N981" s="21">
        <f t="shared" si="78"/>
        <v>0.36668003207698474</v>
      </c>
      <c r="O981" s="26">
        <f>VLOOKUP(J981,клиенты!$A$1:$H$435,8,FALSE)</f>
        <v>44892</v>
      </c>
      <c r="P981">
        <f t="shared" si="79"/>
        <v>189</v>
      </c>
      <c r="Q981" t="str">
        <f>VLOOKUP(J981,клиенты!$A$1:$D$435,4,FALSE)</f>
        <v>Беларусь</v>
      </c>
    </row>
    <row r="982" spans="1:17" x14ac:dyDescent="0.3">
      <c r="A982">
        <v>981</v>
      </c>
      <c r="B982" s="20">
        <v>347</v>
      </c>
      <c r="C982" s="20" t="str">
        <f>VLOOKUP(B982,товар!$A$2:$C$433,2,FALSE)</f>
        <v>Макароны</v>
      </c>
      <c r="D982" s="20" t="str">
        <f>VLOOKUP(B982,товар!$A$2:$C$433,3,FALSE)</f>
        <v>Паста Зара</v>
      </c>
      <c r="E982">
        <v>139</v>
      </c>
      <c r="F982">
        <v>1</v>
      </c>
      <c r="G982">
        <v>139</v>
      </c>
      <c r="H982" s="26">
        <v>45318</v>
      </c>
      <c r="I982" t="s">
        <v>21</v>
      </c>
      <c r="J982" s="20">
        <v>56</v>
      </c>
      <c r="K982" s="20">
        <f t="shared" si="75"/>
        <v>265.47674418604652</v>
      </c>
      <c r="L982" s="21">
        <f t="shared" si="76"/>
        <v>-0.47641364811002584</v>
      </c>
      <c r="M982" s="20">
        <f t="shared" si="77"/>
        <v>276.67567567567568</v>
      </c>
      <c r="N982" s="21">
        <f t="shared" si="78"/>
        <v>-0.49760672071896062</v>
      </c>
      <c r="O982" s="26">
        <f>VLOOKUP(J982,клиенты!$A$1:$H$435,8,FALSE)</f>
        <v>44662</v>
      </c>
      <c r="P982">
        <f t="shared" si="79"/>
        <v>656</v>
      </c>
      <c r="Q982" t="str">
        <f>VLOOKUP(J982,клиенты!$A$1:$D$435,4,FALSE)</f>
        <v>Таджикистан</v>
      </c>
    </row>
    <row r="983" spans="1:17" x14ac:dyDescent="0.3">
      <c r="A983">
        <v>982</v>
      </c>
      <c r="B983" s="20">
        <v>149</v>
      </c>
      <c r="C983" s="20" t="str">
        <f>VLOOKUP(B983,товар!$A$2:$C$433,2,FALSE)</f>
        <v>Конфеты</v>
      </c>
      <c r="D983" s="20" t="str">
        <f>VLOOKUP(B983,товар!$A$2:$C$433,3,FALSE)</f>
        <v>Бабаевский</v>
      </c>
      <c r="E983">
        <v>468</v>
      </c>
      <c r="F983">
        <v>1</v>
      </c>
      <c r="G983">
        <v>468</v>
      </c>
      <c r="H983" s="26">
        <v>45377</v>
      </c>
      <c r="I983" t="s">
        <v>10</v>
      </c>
      <c r="J983" s="20">
        <v>427</v>
      </c>
      <c r="K983" s="20">
        <f t="shared" si="75"/>
        <v>267.85483870967744</v>
      </c>
      <c r="L983" s="21">
        <f t="shared" si="76"/>
        <v>0.74721502980670795</v>
      </c>
      <c r="M983" s="20">
        <f t="shared" si="77"/>
        <v>250.25925925925927</v>
      </c>
      <c r="N983" s="21">
        <f t="shared" si="78"/>
        <v>0.87006067781559859</v>
      </c>
      <c r="O983" s="26">
        <f>VLOOKUP(J983,клиенты!$A$1:$H$435,8,FALSE)</f>
        <v>44834</v>
      </c>
      <c r="P983">
        <f t="shared" si="79"/>
        <v>543</v>
      </c>
      <c r="Q983" t="str">
        <f>VLOOKUP(J983,клиенты!$A$1:$D$435,4,FALSE)</f>
        <v>Казахстан</v>
      </c>
    </row>
    <row r="984" spans="1:17" x14ac:dyDescent="0.3">
      <c r="A984">
        <v>983</v>
      </c>
      <c r="B984" s="20">
        <v>384</v>
      </c>
      <c r="C984" s="20" t="str">
        <f>VLOOKUP(B984,товар!$A$2:$C$433,2,FALSE)</f>
        <v>Сахар</v>
      </c>
      <c r="D984" s="20" t="str">
        <f>VLOOKUP(B984,товар!$A$2:$C$433,3,FALSE)</f>
        <v>Сладов</v>
      </c>
      <c r="E984">
        <v>100</v>
      </c>
      <c r="F984">
        <v>4</v>
      </c>
      <c r="G984">
        <v>400</v>
      </c>
      <c r="H984" s="26">
        <v>45318</v>
      </c>
      <c r="I984" t="s">
        <v>11</v>
      </c>
      <c r="J984" s="20">
        <v>323</v>
      </c>
      <c r="K984" s="20">
        <f t="shared" si="75"/>
        <v>252.76271186440678</v>
      </c>
      <c r="L984" s="21">
        <f t="shared" si="76"/>
        <v>-0.60437202440823445</v>
      </c>
      <c r="M984" s="20">
        <f t="shared" si="77"/>
        <v>240.26666666666668</v>
      </c>
      <c r="N984" s="21">
        <f t="shared" si="78"/>
        <v>-0.58379578246392905</v>
      </c>
      <c r="O984" s="26">
        <f>VLOOKUP(J984,клиенты!$A$1:$H$435,8,FALSE)</f>
        <v>44821</v>
      </c>
      <c r="P984">
        <f t="shared" si="79"/>
        <v>497</v>
      </c>
      <c r="Q984" t="str">
        <f>VLOOKUP(J984,клиенты!$A$1:$D$435,4,FALSE)</f>
        <v>Таджикистан</v>
      </c>
    </row>
    <row r="985" spans="1:17" x14ac:dyDescent="0.3">
      <c r="A985">
        <v>984</v>
      </c>
      <c r="B985" s="20">
        <v>404</v>
      </c>
      <c r="C985" s="20" t="str">
        <f>VLOOKUP(B985,товар!$A$2:$C$433,2,FALSE)</f>
        <v>Йогурт</v>
      </c>
      <c r="D985" s="20" t="str">
        <f>VLOOKUP(B985,товар!$A$2:$C$433,3,FALSE)</f>
        <v>Ростагроэкспорт</v>
      </c>
      <c r="E985">
        <v>304</v>
      </c>
      <c r="F985">
        <v>5</v>
      </c>
      <c r="G985">
        <v>1520</v>
      </c>
      <c r="H985" s="26">
        <v>45288</v>
      </c>
      <c r="I985" t="s">
        <v>11</v>
      </c>
      <c r="J985" s="20">
        <v>17</v>
      </c>
      <c r="K985" s="20">
        <f t="shared" si="75"/>
        <v>263.25423728813558</v>
      </c>
      <c r="L985" s="21">
        <f t="shared" si="76"/>
        <v>0.15477723409734745</v>
      </c>
      <c r="M985" s="20">
        <f t="shared" si="77"/>
        <v>257.78260869565219</v>
      </c>
      <c r="N985" s="21">
        <f t="shared" si="78"/>
        <v>0.17928824422330902</v>
      </c>
      <c r="O985" s="26">
        <f>VLOOKUP(J985,клиенты!$A$1:$H$435,8,FALSE)</f>
        <v>44877</v>
      </c>
      <c r="P985">
        <f t="shared" si="79"/>
        <v>411</v>
      </c>
      <c r="Q985" t="str">
        <f>VLOOKUP(J985,клиенты!$A$1:$D$435,4,FALSE)</f>
        <v>Таджикистан</v>
      </c>
    </row>
    <row r="986" spans="1:17" x14ac:dyDescent="0.3">
      <c r="A986">
        <v>985</v>
      </c>
      <c r="B986" s="20">
        <v>469</v>
      </c>
      <c r="C986" s="20" t="str">
        <f>VLOOKUP(B986,товар!$A$2:$C$433,2,FALSE)</f>
        <v>Сахар</v>
      </c>
      <c r="D986" s="20" t="str">
        <f>VLOOKUP(B986,товар!$A$2:$C$433,3,FALSE)</f>
        <v>Сладов</v>
      </c>
      <c r="E986">
        <v>357</v>
      </c>
      <c r="F986">
        <v>4</v>
      </c>
      <c r="G986">
        <v>1428</v>
      </c>
      <c r="H986" s="26">
        <v>45377</v>
      </c>
      <c r="I986" t="s">
        <v>24</v>
      </c>
      <c r="J986" s="20">
        <v>165</v>
      </c>
      <c r="K986" s="20">
        <f t="shared" si="75"/>
        <v>252.76271186440678</v>
      </c>
      <c r="L986" s="21">
        <f t="shared" si="76"/>
        <v>0.41239187286260304</v>
      </c>
      <c r="M986" s="20">
        <f t="shared" si="77"/>
        <v>240.26666666666668</v>
      </c>
      <c r="N986" s="21">
        <f t="shared" si="78"/>
        <v>0.48584905660377342</v>
      </c>
      <c r="O986" s="26">
        <f>VLOOKUP(J986,клиенты!$A$1:$H$435,8,FALSE)</f>
        <v>44599</v>
      </c>
      <c r="P986">
        <f t="shared" si="79"/>
        <v>778</v>
      </c>
      <c r="Q986" t="str">
        <f>VLOOKUP(J986,клиенты!$A$1:$D$435,4,FALSE)</f>
        <v>Таджикистан</v>
      </c>
    </row>
    <row r="987" spans="1:17" x14ac:dyDescent="0.3">
      <c r="A987">
        <v>986</v>
      </c>
      <c r="B987" s="20">
        <v>134</v>
      </c>
      <c r="C987" s="20" t="str">
        <f>VLOOKUP(B987,товар!$A$2:$C$433,2,FALSE)</f>
        <v>Рыба</v>
      </c>
      <c r="D987" s="20" t="str">
        <f>VLOOKUP(B987,товар!$A$2:$C$433,3,FALSE)</f>
        <v>Меридиан</v>
      </c>
      <c r="E987">
        <v>89</v>
      </c>
      <c r="F987">
        <v>5</v>
      </c>
      <c r="G987">
        <v>445</v>
      </c>
      <c r="H987" s="26">
        <v>44983</v>
      </c>
      <c r="I987" t="s">
        <v>27</v>
      </c>
      <c r="J987" s="20">
        <v>403</v>
      </c>
      <c r="K987" s="20">
        <f t="shared" si="75"/>
        <v>258.5128205128205</v>
      </c>
      <c r="L987" s="21">
        <f t="shared" si="76"/>
        <v>-0.65572307081928183</v>
      </c>
      <c r="M987" s="20">
        <f t="shared" si="77"/>
        <v>260.64705882352939</v>
      </c>
      <c r="N987" s="21">
        <f t="shared" si="78"/>
        <v>-0.6585420898217107</v>
      </c>
      <c r="O987" s="26">
        <f>VLOOKUP(J987,клиенты!$A$1:$H$435,8,FALSE)</f>
        <v>44594</v>
      </c>
      <c r="P987">
        <f t="shared" si="79"/>
        <v>389</v>
      </c>
      <c r="Q987" t="str">
        <f>VLOOKUP(J987,клиенты!$A$1:$D$435,4,FALSE)</f>
        <v>Казахстан</v>
      </c>
    </row>
    <row r="988" spans="1:17" x14ac:dyDescent="0.3">
      <c r="A988">
        <v>987</v>
      </c>
      <c r="B988" s="20">
        <v>361</v>
      </c>
      <c r="C988" s="20" t="str">
        <f>VLOOKUP(B988,товар!$A$2:$C$433,2,FALSE)</f>
        <v>Мясо</v>
      </c>
      <c r="D988" s="20" t="str">
        <f>VLOOKUP(B988,товар!$A$2:$C$433,3,FALSE)</f>
        <v>Сава</v>
      </c>
      <c r="E988">
        <v>283</v>
      </c>
      <c r="F988">
        <v>5</v>
      </c>
      <c r="G988">
        <v>1415</v>
      </c>
      <c r="H988" s="26">
        <v>45133</v>
      </c>
      <c r="I988" t="s">
        <v>8</v>
      </c>
      <c r="J988" s="20">
        <v>274</v>
      </c>
      <c r="K988" s="20">
        <f t="shared" si="75"/>
        <v>271.74545454545455</v>
      </c>
      <c r="L988" s="21">
        <f t="shared" si="76"/>
        <v>4.141576341496056E-2</v>
      </c>
      <c r="M988" s="20">
        <f t="shared" si="77"/>
        <v>212.8125</v>
      </c>
      <c r="N988" s="21">
        <f t="shared" si="78"/>
        <v>0.32980910425844345</v>
      </c>
      <c r="O988" s="26">
        <f>VLOOKUP(J988,клиенты!$A$1:$H$435,8,FALSE)</f>
        <v>44607</v>
      </c>
      <c r="P988">
        <f t="shared" si="79"/>
        <v>526</v>
      </c>
      <c r="Q988" t="str">
        <f>VLOOKUP(J988,клиенты!$A$1:$D$435,4,FALSE)</f>
        <v>Россия</v>
      </c>
    </row>
    <row r="989" spans="1:17" x14ac:dyDescent="0.3">
      <c r="A989">
        <v>988</v>
      </c>
      <c r="B989" s="20">
        <v>110</v>
      </c>
      <c r="C989" s="20" t="str">
        <f>VLOOKUP(B989,товар!$A$2:$C$433,2,FALSE)</f>
        <v>Макароны</v>
      </c>
      <c r="D989" s="20" t="str">
        <f>VLOOKUP(B989,товар!$A$2:$C$433,3,FALSE)</f>
        <v>Паста Зара</v>
      </c>
      <c r="E989">
        <v>280</v>
      </c>
      <c r="F989">
        <v>3</v>
      </c>
      <c r="G989">
        <v>840</v>
      </c>
      <c r="H989" s="26">
        <v>45121</v>
      </c>
      <c r="I989" t="s">
        <v>17</v>
      </c>
      <c r="J989" s="20">
        <v>61</v>
      </c>
      <c r="K989" s="20">
        <f t="shared" si="75"/>
        <v>265.47674418604652</v>
      </c>
      <c r="L989" s="21">
        <f t="shared" si="76"/>
        <v>5.4706320353904658E-2</v>
      </c>
      <c r="M989" s="20">
        <f t="shared" si="77"/>
        <v>276.67567567567568</v>
      </c>
      <c r="N989" s="21">
        <f t="shared" si="78"/>
        <v>1.2015238839503839E-2</v>
      </c>
      <c r="O989" s="26">
        <f>VLOOKUP(J989,клиенты!$A$1:$H$435,8,FALSE)</f>
        <v>44769</v>
      </c>
      <c r="P989">
        <f t="shared" si="79"/>
        <v>352</v>
      </c>
      <c r="Q989" t="str">
        <f>VLOOKUP(J989,клиенты!$A$1:$D$435,4,FALSE)</f>
        <v>Таджикистан</v>
      </c>
    </row>
    <row r="990" spans="1:17" x14ac:dyDescent="0.3">
      <c r="A990">
        <v>989</v>
      </c>
      <c r="B990" s="20">
        <v>280</v>
      </c>
      <c r="C990" s="20" t="str">
        <f>VLOOKUP(B990,товар!$A$2:$C$433,2,FALSE)</f>
        <v>Сыр</v>
      </c>
      <c r="D990" s="20" t="str">
        <f>VLOOKUP(B990,товар!$A$2:$C$433,3,FALSE)</f>
        <v>President</v>
      </c>
      <c r="E990">
        <v>459</v>
      </c>
      <c r="F990">
        <v>4</v>
      </c>
      <c r="G990">
        <v>1836</v>
      </c>
      <c r="H990" s="26">
        <v>45273</v>
      </c>
      <c r="I990" t="s">
        <v>19</v>
      </c>
      <c r="J990" s="20">
        <v>262</v>
      </c>
      <c r="K990" s="20">
        <f t="shared" si="75"/>
        <v>262.63492063492066</v>
      </c>
      <c r="L990" s="21">
        <f t="shared" si="76"/>
        <v>0.74767315363229758</v>
      </c>
      <c r="M990" s="20">
        <f t="shared" si="77"/>
        <v>238.72222222222223</v>
      </c>
      <c r="N990" s="21">
        <f t="shared" si="78"/>
        <v>0.92273679311147316</v>
      </c>
      <c r="O990" s="26">
        <f>VLOOKUP(J990,клиенты!$A$1:$H$435,8,FALSE)</f>
        <v>44778</v>
      </c>
      <c r="P990">
        <f t="shared" si="79"/>
        <v>495</v>
      </c>
      <c r="Q990" t="str">
        <f>VLOOKUP(J990,клиенты!$A$1:$D$435,4,FALSE)</f>
        <v>Таджикистан</v>
      </c>
    </row>
    <row r="991" spans="1:17" x14ac:dyDescent="0.3">
      <c r="A991">
        <v>990</v>
      </c>
      <c r="B991" s="20">
        <v>43</v>
      </c>
      <c r="C991" s="20" t="str">
        <f>VLOOKUP(B991,товар!$A$2:$C$433,2,FALSE)</f>
        <v>Печенье</v>
      </c>
      <c r="D991" s="20" t="str">
        <f>VLOOKUP(B991,товар!$A$2:$C$433,3,FALSE)</f>
        <v>КДВ</v>
      </c>
      <c r="E991">
        <v>244</v>
      </c>
      <c r="F991">
        <v>4</v>
      </c>
      <c r="G991">
        <v>976</v>
      </c>
      <c r="H991" s="26">
        <v>45392</v>
      </c>
      <c r="I991" t="s">
        <v>22</v>
      </c>
      <c r="J991" s="20">
        <v>323</v>
      </c>
      <c r="K991" s="20">
        <f t="shared" si="75"/>
        <v>283.468085106383</v>
      </c>
      <c r="L991" s="21">
        <f t="shared" si="76"/>
        <v>-0.13923290550176393</v>
      </c>
      <c r="M991" s="20">
        <f t="shared" si="77"/>
        <v>323.07692307692309</v>
      </c>
      <c r="N991" s="21">
        <f t="shared" si="78"/>
        <v>-0.24476190476190485</v>
      </c>
      <c r="O991" s="26">
        <f>VLOOKUP(J991,клиенты!$A$1:$H$435,8,FALSE)</f>
        <v>44821</v>
      </c>
      <c r="P991">
        <f t="shared" si="79"/>
        <v>571</v>
      </c>
      <c r="Q991" t="str">
        <f>VLOOKUP(J991,клиенты!$A$1:$D$435,4,FALSE)</f>
        <v>Таджикистан</v>
      </c>
    </row>
    <row r="992" spans="1:17" x14ac:dyDescent="0.3">
      <c r="A992">
        <v>991</v>
      </c>
      <c r="B992" s="20">
        <v>434</v>
      </c>
      <c r="C992" s="20" t="str">
        <f>VLOOKUP(B992,товар!$A$2:$C$433,2,FALSE)</f>
        <v>Сыр</v>
      </c>
      <c r="D992" s="20" t="str">
        <f>VLOOKUP(B992,товар!$A$2:$C$433,3,FALSE)</f>
        <v>Сырная долина</v>
      </c>
      <c r="E992">
        <v>299</v>
      </c>
      <c r="F992">
        <v>2</v>
      </c>
      <c r="G992">
        <v>598</v>
      </c>
      <c r="H992" s="26">
        <v>45144</v>
      </c>
      <c r="I992" t="s">
        <v>23</v>
      </c>
      <c r="J992" s="20">
        <v>481</v>
      </c>
      <c r="K992" s="20">
        <f t="shared" si="75"/>
        <v>262.63492063492066</v>
      </c>
      <c r="L992" s="21">
        <f t="shared" si="76"/>
        <v>0.13846246827027664</v>
      </c>
      <c r="M992" s="20">
        <f t="shared" si="77"/>
        <v>271</v>
      </c>
      <c r="N992" s="21">
        <f t="shared" si="78"/>
        <v>0.10332103321033204</v>
      </c>
      <c r="O992" s="26">
        <f>VLOOKUP(J992,клиенты!$A$1:$H$435,8,FALSE)</f>
        <v>44756</v>
      </c>
      <c r="P992">
        <f t="shared" si="79"/>
        <v>388</v>
      </c>
      <c r="Q992" t="str">
        <f>VLOOKUP(J992,клиенты!$A$1:$D$435,4,FALSE)</f>
        <v>Беларусь</v>
      </c>
    </row>
    <row r="993" spans="1:17" x14ac:dyDescent="0.3">
      <c r="A993">
        <v>992</v>
      </c>
      <c r="B993" s="20">
        <v>183</v>
      </c>
      <c r="C993" s="20" t="str">
        <f>VLOOKUP(B993,товар!$A$2:$C$433,2,FALSE)</f>
        <v>Конфеты</v>
      </c>
      <c r="D993" s="20" t="str">
        <f>VLOOKUP(B993,товар!$A$2:$C$433,3,FALSE)</f>
        <v>Бабаевский</v>
      </c>
      <c r="E993">
        <v>73</v>
      </c>
      <c r="F993">
        <v>5</v>
      </c>
      <c r="G993">
        <v>365</v>
      </c>
      <c r="H993" s="26">
        <v>45317</v>
      </c>
      <c r="I993" t="s">
        <v>21</v>
      </c>
      <c r="J993" s="20">
        <v>478</v>
      </c>
      <c r="K993" s="20">
        <f t="shared" si="75"/>
        <v>267.85483870967744</v>
      </c>
      <c r="L993" s="21">
        <f t="shared" si="76"/>
        <v>-0.72746432227374003</v>
      </c>
      <c r="M993" s="20">
        <f t="shared" si="77"/>
        <v>250.25925925925927</v>
      </c>
      <c r="N993" s="21">
        <f t="shared" si="78"/>
        <v>-0.70830250110996007</v>
      </c>
      <c r="O993" s="26">
        <f>VLOOKUP(J993,клиенты!$A$1:$H$435,8,FALSE)</f>
        <v>44726</v>
      </c>
      <c r="P993">
        <f t="shared" si="79"/>
        <v>591</v>
      </c>
      <c r="Q993" t="str">
        <f>VLOOKUP(J993,клиенты!$A$1:$D$435,4,FALSE)</f>
        <v>Украина</v>
      </c>
    </row>
    <row r="994" spans="1:17" x14ac:dyDescent="0.3">
      <c r="A994">
        <v>993</v>
      </c>
      <c r="B994" s="20">
        <v>224</v>
      </c>
      <c r="C994" s="20" t="str">
        <f>VLOOKUP(B994,товар!$A$2:$C$433,2,FALSE)</f>
        <v>Чипсы</v>
      </c>
      <c r="D994" s="20" t="str">
        <f>VLOOKUP(B994,товар!$A$2:$C$433,3,FALSE)</f>
        <v>Pringles</v>
      </c>
      <c r="E994">
        <v>421</v>
      </c>
      <c r="F994">
        <v>3</v>
      </c>
      <c r="G994">
        <v>1263</v>
      </c>
      <c r="H994" s="26">
        <v>45093</v>
      </c>
      <c r="I994" t="s">
        <v>19</v>
      </c>
      <c r="J994" s="20">
        <v>497</v>
      </c>
      <c r="K994" s="20">
        <f t="shared" si="75"/>
        <v>273.72549019607845</v>
      </c>
      <c r="L994" s="21">
        <f t="shared" si="76"/>
        <v>0.53803724928366758</v>
      </c>
      <c r="M994" s="20">
        <f t="shared" si="77"/>
        <v>280.23809523809524</v>
      </c>
      <c r="N994" s="21">
        <f t="shared" si="78"/>
        <v>0.50229396771452839</v>
      </c>
      <c r="O994" s="26">
        <f>VLOOKUP(J994,клиенты!$A$1:$H$435,8,FALSE)</f>
        <v>44826</v>
      </c>
      <c r="P994">
        <f t="shared" si="79"/>
        <v>267</v>
      </c>
      <c r="Q994" t="str">
        <f>VLOOKUP(J994,клиенты!$A$1:$D$435,4,FALSE)</f>
        <v>Узбекистан</v>
      </c>
    </row>
    <row r="995" spans="1:17" x14ac:dyDescent="0.3">
      <c r="A995">
        <v>994</v>
      </c>
      <c r="B995" s="20">
        <v>235</v>
      </c>
      <c r="C995" s="20" t="str">
        <f>VLOOKUP(B995,товар!$A$2:$C$433,2,FALSE)</f>
        <v>Хлеб</v>
      </c>
      <c r="D995" s="20" t="str">
        <f>VLOOKUP(B995,товар!$A$2:$C$433,3,FALSE)</f>
        <v>Русский Хлеб</v>
      </c>
      <c r="E995">
        <v>345</v>
      </c>
      <c r="F995">
        <v>3</v>
      </c>
      <c r="G995">
        <v>1035</v>
      </c>
      <c r="H995" s="26">
        <v>45301</v>
      </c>
      <c r="I995" t="s">
        <v>8</v>
      </c>
      <c r="J995" s="20">
        <v>406</v>
      </c>
      <c r="K995" s="20">
        <f t="shared" si="75"/>
        <v>300.31818181818181</v>
      </c>
      <c r="L995" s="21">
        <f t="shared" si="76"/>
        <v>0.14878159527773582</v>
      </c>
      <c r="M995" s="20">
        <f t="shared" si="77"/>
        <v>316.60000000000002</v>
      </c>
      <c r="N995" s="21">
        <f t="shared" si="78"/>
        <v>8.970309538850274E-2</v>
      </c>
      <c r="O995" s="26">
        <f>VLOOKUP(J995,клиенты!$A$1:$H$435,8,FALSE)</f>
        <v>44895</v>
      </c>
      <c r="P995">
        <f t="shared" si="79"/>
        <v>406</v>
      </c>
      <c r="Q995" t="str">
        <f>VLOOKUP(J995,клиенты!$A$1:$D$435,4,FALSE)</f>
        <v>Украина</v>
      </c>
    </row>
    <row r="996" spans="1:17" x14ac:dyDescent="0.3">
      <c r="A996">
        <v>995</v>
      </c>
      <c r="B996" s="20">
        <v>477</v>
      </c>
      <c r="C996" s="20" t="str">
        <f>VLOOKUP(B996,товар!$A$2:$C$433,2,FALSE)</f>
        <v>Макароны</v>
      </c>
      <c r="D996" s="20" t="str">
        <f>VLOOKUP(B996,товар!$A$2:$C$433,3,FALSE)</f>
        <v>Борилла</v>
      </c>
      <c r="E996">
        <v>50</v>
      </c>
      <c r="F996">
        <v>1</v>
      </c>
      <c r="G996">
        <v>50</v>
      </c>
      <c r="H996" s="26">
        <v>45145</v>
      </c>
      <c r="I996" t="s">
        <v>15</v>
      </c>
      <c r="J996" s="20">
        <v>58</v>
      </c>
      <c r="K996" s="20">
        <f t="shared" si="75"/>
        <v>265.47674418604652</v>
      </c>
      <c r="L996" s="21">
        <f t="shared" si="76"/>
        <v>-0.81165958565108842</v>
      </c>
      <c r="M996" s="20">
        <f t="shared" si="77"/>
        <v>236.27586206896552</v>
      </c>
      <c r="N996" s="21">
        <f t="shared" si="78"/>
        <v>-0.78838295388207824</v>
      </c>
      <c r="O996" s="26">
        <f>VLOOKUP(J996,клиенты!$A$1:$H$435,8,FALSE)</f>
        <v>44628</v>
      </c>
      <c r="P996">
        <f t="shared" si="79"/>
        <v>517</v>
      </c>
      <c r="Q996" t="str">
        <f>VLOOKUP(J996,клиенты!$A$1:$D$435,4,FALSE)</f>
        <v>Беларусь</v>
      </c>
    </row>
    <row r="997" spans="1:17" x14ac:dyDescent="0.3">
      <c r="A997">
        <v>996</v>
      </c>
      <c r="B997" s="20">
        <v>242</v>
      </c>
      <c r="C997" s="20" t="str">
        <f>VLOOKUP(B997,товар!$A$2:$C$433,2,FALSE)</f>
        <v>Овощи</v>
      </c>
      <c r="D997" s="20" t="str">
        <f>VLOOKUP(B997,товар!$A$2:$C$433,3,FALSE)</f>
        <v>Овощной ряд</v>
      </c>
      <c r="E997">
        <v>441</v>
      </c>
      <c r="F997">
        <v>1</v>
      </c>
      <c r="G997">
        <v>441</v>
      </c>
      <c r="H997" s="26">
        <v>44934</v>
      </c>
      <c r="I997" t="s">
        <v>25</v>
      </c>
      <c r="J997" s="20">
        <v>312</v>
      </c>
      <c r="K997" s="20">
        <f t="shared" si="75"/>
        <v>250.48780487804879</v>
      </c>
      <c r="L997" s="21">
        <f t="shared" si="76"/>
        <v>0.76056475170399218</v>
      </c>
      <c r="M997" s="20">
        <f t="shared" si="77"/>
        <v>303.8235294117647</v>
      </c>
      <c r="N997" s="21">
        <f t="shared" si="78"/>
        <v>0.45150048402710552</v>
      </c>
      <c r="O997" s="26">
        <f>VLOOKUP(J997,клиенты!$A$1:$H$435,8,FALSE)</f>
        <v>44886</v>
      </c>
      <c r="P997">
        <f t="shared" si="79"/>
        <v>48</v>
      </c>
      <c r="Q997" t="str">
        <f>VLOOKUP(J997,клиенты!$A$1:$D$435,4,FALSE)</f>
        <v>не определено</v>
      </c>
    </row>
    <row r="998" spans="1:17" x14ac:dyDescent="0.3">
      <c r="A998">
        <v>997</v>
      </c>
      <c r="B998" s="20">
        <v>423</v>
      </c>
      <c r="C998" s="20" t="str">
        <f>VLOOKUP(B998,товар!$A$2:$C$433,2,FALSE)</f>
        <v>Чипсы</v>
      </c>
      <c r="D998" s="20" t="str">
        <f>VLOOKUP(B998,товар!$A$2:$C$433,3,FALSE)</f>
        <v>Pringles</v>
      </c>
      <c r="E998">
        <v>187</v>
      </c>
      <c r="F998">
        <v>5</v>
      </c>
      <c r="G998">
        <v>935</v>
      </c>
      <c r="H998" s="26">
        <v>45247</v>
      </c>
      <c r="I998" t="s">
        <v>8</v>
      </c>
      <c r="J998" s="20">
        <v>136</v>
      </c>
      <c r="K998" s="20">
        <f t="shared" si="75"/>
        <v>273.72549019607845</v>
      </c>
      <c r="L998" s="21">
        <f t="shared" si="76"/>
        <v>-0.31683381088825224</v>
      </c>
      <c r="M998" s="20">
        <f t="shared" si="77"/>
        <v>280.23809523809524</v>
      </c>
      <c r="N998" s="21">
        <f t="shared" si="78"/>
        <v>-0.33271028037383177</v>
      </c>
      <c r="O998" s="26">
        <f>VLOOKUP(J998,клиенты!$A$1:$H$435,8,FALSE)</f>
        <v>44860</v>
      </c>
      <c r="P998">
        <f t="shared" si="79"/>
        <v>387</v>
      </c>
      <c r="Q998" t="str">
        <f>VLOOKUP(J998,клиенты!$A$1:$D$435,4,FALSE)</f>
        <v>Украина</v>
      </c>
    </row>
    <row r="999" spans="1:17" x14ac:dyDescent="0.3">
      <c r="A999">
        <v>998</v>
      </c>
      <c r="B999" s="20">
        <v>414</v>
      </c>
      <c r="C999" s="20" t="str">
        <f>VLOOKUP(B999,товар!$A$2:$C$433,2,FALSE)</f>
        <v>Фрукты</v>
      </c>
      <c r="D999" s="20" t="str">
        <f>VLOOKUP(B999,товар!$A$2:$C$433,3,FALSE)</f>
        <v>Экзотик</v>
      </c>
      <c r="E999">
        <v>170</v>
      </c>
      <c r="F999">
        <v>1</v>
      </c>
      <c r="G999">
        <v>170</v>
      </c>
      <c r="H999" s="26">
        <v>45248</v>
      </c>
      <c r="I999" t="s">
        <v>12</v>
      </c>
      <c r="J999" s="20">
        <v>328</v>
      </c>
      <c r="K999" s="20">
        <f t="shared" si="75"/>
        <v>274.16279069767444</v>
      </c>
      <c r="L999" s="21">
        <f t="shared" si="76"/>
        <v>-0.37993044363389605</v>
      </c>
      <c r="M999" s="20">
        <f t="shared" si="77"/>
        <v>253.6875</v>
      </c>
      <c r="N999" s="21">
        <f t="shared" si="78"/>
        <v>-0.32988420793298845</v>
      </c>
      <c r="O999" s="26">
        <f>VLOOKUP(J999,клиенты!$A$1:$H$435,8,FALSE)</f>
        <v>44568</v>
      </c>
      <c r="P999">
        <f t="shared" si="79"/>
        <v>680</v>
      </c>
      <c r="Q999" t="str">
        <f>VLOOKUP(J999,клиенты!$A$1:$D$435,4,FALSE)</f>
        <v>Россия</v>
      </c>
    </row>
    <row r="1000" spans="1:17" x14ac:dyDescent="0.3">
      <c r="A1000">
        <v>999</v>
      </c>
      <c r="B1000" s="20">
        <v>110</v>
      </c>
      <c r="C1000" s="20" t="str">
        <f>VLOOKUP(B1000,товар!$A$2:$C$433,2,FALSE)</f>
        <v>Макароны</v>
      </c>
      <c r="D1000" s="20" t="str">
        <f>VLOOKUP(B1000,товар!$A$2:$C$433,3,FALSE)</f>
        <v>Паста Зара</v>
      </c>
      <c r="E1000">
        <v>114</v>
      </c>
      <c r="F1000">
        <v>3</v>
      </c>
      <c r="G1000">
        <v>342</v>
      </c>
      <c r="H1000" s="26">
        <v>44990</v>
      </c>
      <c r="I1000" t="s">
        <v>22</v>
      </c>
      <c r="J1000" s="20">
        <v>172</v>
      </c>
      <c r="K1000" s="20">
        <f t="shared" si="75"/>
        <v>265.47674418604652</v>
      </c>
      <c r="L1000" s="21">
        <f t="shared" si="76"/>
        <v>-0.57058385528448163</v>
      </c>
      <c r="M1000" s="20">
        <f t="shared" si="77"/>
        <v>276.67567567567568</v>
      </c>
      <c r="N1000" s="21">
        <f t="shared" si="78"/>
        <v>-0.58796522418677344</v>
      </c>
      <c r="O1000" s="26">
        <f>VLOOKUP(J1000,клиенты!$A$1:$H$435,8,FALSE)</f>
        <v>44737</v>
      </c>
      <c r="P1000">
        <f t="shared" si="79"/>
        <v>253</v>
      </c>
      <c r="Q1000" t="str">
        <f>VLOOKUP(J1000,клиенты!$A$1:$D$435,4,FALSE)</f>
        <v>Россия</v>
      </c>
    </row>
    <row r="1001" spans="1:17" x14ac:dyDescent="0.3">
      <c r="A1001">
        <v>1000</v>
      </c>
      <c r="B1001" s="20">
        <v>296</v>
      </c>
      <c r="C1001" s="20" t="str">
        <f>VLOOKUP(B1001,товар!$A$2:$C$433,2,FALSE)</f>
        <v>Крупа</v>
      </c>
      <c r="D1001" s="20" t="str">
        <f>VLOOKUP(B1001,товар!$A$2:$C$433,3,FALSE)</f>
        <v>Мистраль</v>
      </c>
      <c r="E1001">
        <v>453</v>
      </c>
      <c r="F1001">
        <v>1</v>
      </c>
      <c r="G1001">
        <v>453</v>
      </c>
      <c r="H1001" s="26">
        <v>45265</v>
      </c>
      <c r="I1001" t="s">
        <v>15</v>
      </c>
      <c r="J1001" s="20">
        <v>167</v>
      </c>
      <c r="K1001" s="20">
        <f t="shared" si="75"/>
        <v>255.11627906976744</v>
      </c>
      <c r="L1001" s="21">
        <f t="shared" si="76"/>
        <v>0.7756608933454876</v>
      </c>
      <c r="M1001" s="20">
        <f t="shared" si="77"/>
        <v>250.30769230769232</v>
      </c>
      <c r="N1001" s="21">
        <f t="shared" si="78"/>
        <v>0.80977258758451121</v>
      </c>
      <c r="O1001" s="26">
        <f>VLOOKUP(J1001,клиенты!$A$1:$H$435,8,FALSE)</f>
        <v>44563</v>
      </c>
      <c r="P1001">
        <f t="shared" si="79"/>
        <v>702</v>
      </c>
      <c r="Q1001" t="str">
        <f>VLOOKUP(J1001,клиенты!$A$1:$D$435,4,FALSE)</f>
        <v>Узбекистан</v>
      </c>
    </row>
  </sheetData>
  <conditionalFormatting sqref="L2:L100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00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66F5-7BDD-8242-82DF-8791B8A660D9}">
  <dimension ref="A1:C433"/>
  <sheetViews>
    <sheetView workbookViewId="0">
      <selection activeCell="C1" sqref="C1"/>
    </sheetView>
  </sheetViews>
  <sheetFormatPr defaultColWidth="8.77734375" defaultRowHeight="14.4" x14ac:dyDescent="0.3"/>
  <cols>
    <col min="1" max="1" width="10.88671875" customWidth="1"/>
    <col min="2" max="2" width="18.109375" customWidth="1"/>
    <col min="3" max="3" width="17" bestFit="1" customWidth="1"/>
  </cols>
  <sheetData>
    <row r="1" spans="1:3" x14ac:dyDescent="0.3">
      <c r="A1" s="19" t="s">
        <v>1</v>
      </c>
      <c r="B1" s="19" t="s">
        <v>126</v>
      </c>
      <c r="C1" s="19" t="s">
        <v>125</v>
      </c>
    </row>
    <row r="2" spans="1:3" x14ac:dyDescent="0.3">
      <c r="A2" s="20">
        <v>300</v>
      </c>
      <c r="B2" t="s">
        <v>29</v>
      </c>
      <c r="C2" t="s">
        <v>61</v>
      </c>
    </row>
    <row r="3" spans="1:3" x14ac:dyDescent="0.3">
      <c r="A3" s="20">
        <v>486</v>
      </c>
      <c r="B3" t="s">
        <v>76</v>
      </c>
      <c r="C3" t="s">
        <v>75</v>
      </c>
    </row>
    <row r="4" spans="1:3" x14ac:dyDescent="0.3">
      <c r="A4" s="20">
        <v>76</v>
      </c>
      <c r="B4" t="s">
        <v>69</v>
      </c>
      <c r="C4" t="s">
        <v>124</v>
      </c>
    </row>
    <row r="5" spans="1:3" x14ac:dyDescent="0.3">
      <c r="A5" s="20">
        <v>240</v>
      </c>
      <c r="B5" t="s">
        <v>40</v>
      </c>
      <c r="C5" t="s">
        <v>91</v>
      </c>
    </row>
    <row r="6" spans="1:3" x14ac:dyDescent="0.3">
      <c r="A6" s="20">
        <v>32</v>
      </c>
      <c r="B6" t="s">
        <v>31</v>
      </c>
      <c r="C6" t="s">
        <v>95</v>
      </c>
    </row>
    <row r="7" spans="1:3" x14ac:dyDescent="0.3">
      <c r="A7" s="20">
        <v>162</v>
      </c>
      <c r="B7" t="s">
        <v>33</v>
      </c>
      <c r="C7" t="s">
        <v>32</v>
      </c>
    </row>
    <row r="8" spans="1:3" x14ac:dyDescent="0.3">
      <c r="A8" s="20">
        <v>323</v>
      </c>
      <c r="B8" t="s">
        <v>55</v>
      </c>
      <c r="C8" t="s">
        <v>54</v>
      </c>
    </row>
    <row r="9" spans="1:3" x14ac:dyDescent="0.3">
      <c r="A9" s="20">
        <v>60</v>
      </c>
      <c r="B9" t="s">
        <v>53</v>
      </c>
      <c r="C9" t="s">
        <v>82</v>
      </c>
    </row>
    <row r="10" spans="1:3" x14ac:dyDescent="0.3">
      <c r="A10" s="20">
        <v>401</v>
      </c>
      <c r="B10" t="s">
        <v>60</v>
      </c>
      <c r="C10" t="s">
        <v>107</v>
      </c>
    </row>
    <row r="11" spans="1:3" x14ac:dyDescent="0.3">
      <c r="A11" s="20">
        <v>100</v>
      </c>
      <c r="B11" t="s">
        <v>46</v>
      </c>
      <c r="C11" t="s">
        <v>73</v>
      </c>
    </row>
    <row r="12" spans="1:3" x14ac:dyDescent="0.3">
      <c r="A12" s="20">
        <v>217</v>
      </c>
      <c r="B12" t="s">
        <v>108</v>
      </c>
      <c r="C12" t="s">
        <v>110</v>
      </c>
    </row>
    <row r="13" spans="1:3" x14ac:dyDescent="0.3">
      <c r="A13" s="20">
        <v>445</v>
      </c>
      <c r="B13" t="s">
        <v>29</v>
      </c>
      <c r="C13" t="s">
        <v>28</v>
      </c>
    </row>
    <row r="14" spans="1:3" x14ac:dyDescent="0.3">
      <c r="A14" s="20">
        <v>284</v>
      </c>
      <c r="B14" t="s">
        <v>108</v>
      </c>
      <c r="C14" t="s">
        <v>115</v>
      </c>
    </row>
    <row r="15" spans="1:3" x14ac:dyDescent="0.3">
      <c r="A15" s="20">
        <v>116</v>
      </c>
      <c r="B15" t="s">
        <v>76</v>
      </c>
      <c r="C15" t="s">
        <v>96</v>
      </c>
    </row>
    <row r="16" spans="1:3" x14ac:dyDescent="0.3">
      <c r="A16" s="20">
        <v>378</v>
      </c>
      <c r="B16" t="s">
        <v>33</v>
      </c>
      <c r="C16" t="s">
        <v>32</v>
      </c>
    </row>
    <row r="17" spans="1:3" x14ac:dyDescent="0.3">
      <c r="A17" s="20">
        <v>299</v>
      </c>
      <c r="B17" t="s">
        <v>60</v>
      </c>
      <c r="C17" t="s">
        <v>70</v>
      </c>
    </row>
    <row r="18" spans="1:3" x14ac:dyDescent="0.3">
      <c r="A18" s="20">
        <v>359</v>
      </c>
      <c r="B18" t="s">
        <v>108</v>
      </c>
      <c r="C18" t="s">
        <v>14</v>
      </c>
    </row>
    <row r="19" spans="1:3" x14ac:dyDescent="0.3">
      <c r="A19" s="20">
        <v>337</v>
      </c>
      <c r="B19" t="s">
        <v>40</v>
      </c>
      <c r="C19" t="s">
        <v>39</v>
      </c>
    </row>
    <row r="20" spans="1:3" x14ac:dyDescent="0.3">
      <c r="A20" s="20">
        <v>226</v>
      </c>
      <c r="B20" t="s">
        <v>50</v>
      </c>
      <c r="C20" t="s">
        <v>92</v>
      </c>
    </row>
    <row r="21" spans="1:3" x14ac:dyDescent="0.3">
      <c r="A21" s="20">
        <v>310</v>
      </c>
      <c r="B21" t="s">
        <v>40</v>
      </c>
      <c r="C21" t="s">
        <v>39</v>
      </c>
    </row>
    <row r="22" spans="1:3" x14ac:dyDescent="0.3">
      <c r="A22" s="20">
        <v>137</v>
      </c>
      <c r="B22" t="s">
        <v>35</v>
      </c>
      <c r="C22" t="s">
        <v>74</v>
      </c>
    </row>
    <row r="23" spans="1:3" x14ac:dyDescent="0.3">
      <c r="A23" s="20">
        <v>385</v>
      </c>
      <c r="B23" t="s">
        <v>40</v>
      </c>
      <c r="C23" t="s">
        <v>101</v>
      </c>
    </row>
    <row r="24" spans="1:3" x14ac:dyDescent="0.3">
      <c r="A24" s="20">
        <v>451</v>
      </c>
      <c r="B24" t="s">
        <v>90</v>
      </c>
      <c r="C24" t="s">
        <v>114</v>
      </c>
    </row>
    <row r="25" spans="1:3" x14ac:dyDescent="0.3">
      <c r="A25" s="20">
        <v>7</v>
      </c>
      <c r="B25" t="s">
        <v>50</v>
      </c>
      <c r="C25" t="s">
        <v>104</v>
      </c>
    </row>
    <row r="26" spans="1:3" x14ac:dyDescent="0.3">
      <c r="A26" s="20">
        <v>495</v>
      </c>
      <c r="B26" t="s">
        <v>60</v>
      </c>
      <c r="C26" t="s">
        <v>107</v>
      </c>
    </row>
    <row r="27" spans="1:3" x14ac:dyDescent="0.3">
      <c r="A27" s="20">
        <v>415</v>
      </c>
      <c r="B27" t="s">
        <v>72</v>
      </c>
      <c r="C27" t="s">
        <v>102</v>
      </c>
    </row>
    <row r="28" spans="1:3" x14ac:dyDescent="0.3">
      <c r="A28" s="20">
        <v>176</v>
      </c>
      <c r="B28" t="s">
        <v>29</v>
      </c>
      <c r="C28" t="s">
        <v>61</v>
      </c>
    </row>
    <row r="29" spans="1:3" x14ac:dyDescent="0.3">
      <c r="A29" s="20">
        <v>181</v>
      </c>
      <c r="B29" t="s">
        <v>44</v>
      </c>
      <c r="C29" t="s">
        <v>99</v>
      </c>
    </row>
    <row r="30" spans="1:3" x14ac:dyDescent="0.3">
      <c r="A30" s="20">
        <v>399</v>
      </c>
      <c r="B30" t="s">
        <v>37</v>
      </c>
      <c r="C30" t="s">
        <v>87</v>
      </c>
    </row>
    <row r="31" spans="1:3" x14ac:dyDescent="0.3">
      <c r="A31" s="20">
        <v>382</v>
      </c>
      <c r="B31" t="s">
        <v>31</v>
      </c>
      <c r="C31" t="s">
        <v>62</v>
      </c>
    </row>
    <row r="32" spans="1:3" x14ac:dyDescent="0.3">
      <c r="A32" s="20">
        <v>103</v>
      </c>
      <c r="B32" t="s">
        <v>55</v>
      </c>
      <c r="C32" t="s">
        <v>118</v>
      </c>
    </row>
    <row r="33" spans="1:3" x14ac:dyDescent="0.3">
      <c r="A33" s="20">
        <v>104</v>
      </c>
      <c r="B33" t="s">
        <v>46</v>
      </c>
      <c r="C33" t="s">
        <v>73</v>
      </c>
    </row>
    <row r="34" spans="1:3" x14ac:dyDescent="0.3">
      <c r="A34" s="20">
        <v>213</v>
      </c>
      <c r="B34" t="s">
        <v>29</v>
      </c>
      <c r="C34" t="s">
        <v>61</v>
      </c>
    </row>
    <row r="35" spans="1:3" x14ac:dyDescent="0.3">
      <c r="A35" s="20">
        <v>157</v>
      </c>
      <c r="B35" t="s">
        <v>50</v>
      </c>
      <c r="C35" t="s">
        <v>104</v>
      </c>
    </row>
    <row r="36" spans="1:3" x14ac:dyDescent="0.3">
      <c r="A36" s="20">
        <v>237</v>
      </c>
      <c r="B36" t="s">
        <v>48</v>
      </c>
      <c r="C36" t="s">
        <v>80</v>
      </c>
    </row>
    <row r="37" spans="1:3" x14ac:dyDescent="0.3">
      <c r="A37" s="20">
        <v>8</v>
      </c>
      <c r="B37" t="s">
        <v>40</v>
      </c>
      <c r="C37" t="s">
        <v>39</v>
      </c>
    </row>
    <row r="38" spans="1:3" x14ac:dyDescent="0.3">
      <c r="A38" s="20">
        <v>65</v>
      </c>
      <c r="B38" t="s">
        <v>37</v>
      </c>
      <c r="C38" t="s">
        <v>87</v>
      </c>
    </row>
    <row r="39" spans="1:3" x14ac:dyDescent="0.3">
      <c r="A39" s="20">
        <v>45</v>
      </c>
      <c r="B39" t="s">
        <v>33</v>
      </c>
      <c r="C39" t="s">
        <v>51</v>
      </c>
    </row>
    <row r="40" spans="1:3" x14ac:dyDescent="0.3">
      <c r="A40" s="20">
        <v>36</v>
      </c>
      <c r="B40" t="s">
        <v>40</v>
      </c>
      <c r="C40" t="s">
        <v>116</v>
      </c>
    </row>
    <row r="41" spans="1:3" x14ac:dyDescent="0.3">
      <c r="A41" s="20">
        <v>443</v>
      </c>
      <c r="B41" t="s">
        <v>53</v>
      </c>
      <c r="C41" t="s">
        <v>82</v>
      </c>
    </row>
    <row r="42" spans="1:3" x14ac:dyDescent="0.3">
      <c r="A42" s="20">
        <v>384</v>
      </c>
      <c r="B42" t="s">
        <v>29</v>
      </c>
      <c r="C42" t="s">
        <v>28</v>
      </c>
    </row>
    <row r="43" spans="1:3" x14ac:dyDescent="0.3">
      <c r="A43" s="20">
        <v>41</v>
      </c>
      <c r="B43" t="s">
        <v>90</v>
      </c>
      <c r="C43" t="s">
        <v>120</v>
      </c>
    </row>
    <row r="44" spans="1:3" x14ac:dyDescent="0.3">
      <c r="A44" s="20">
        <v>484</v>
      </c>
      <c r="B44" t="s">
        <v>69</v>
      </c>
      <c r="C44" t="s">
        <v>100</v>
      </c>
    </row>
    <row r="45" spans="1:3" x14ac:dyDescent="0.3">
      <c r="A45" s="20">
        <v>390</v>
      </c>
      <c r="B45" t="s">
        <v>33</v>
      </c>
      <c r="C45" t="s">
        <v>121</v>
      </c>
    </row>
    <row r="46" spans="1:3" x14ac:dyDescent="0.3">
      <c r="A46" s="20">
        <v>57</v>
      </c>
      <c r="B46" t="s">
        <v>69</v>
      </c>
      <c r="C46" t="s">
        <v>124</v>
      </c>
    </row>
    <row r="47" spans="1:3" x14ac:dyDescent="0.3">
      <c r="A47" s="20">
        <v>285</v>
      </c>
      <c r="B47" t="s">
        <v>40</v>
      </c>
      <c r="C47" t="s">
        <v>39</v>
      </c>
    </row>
    <row r="48" spans="1:3" x14ac:dyDescent="0.3">
      <c r="A48" s="20">
        <v>444</v>
      </c>
      <c r="B48" t="s">
        <v>46</v>
      </c>
      <c r="C48" t="s">
        <v>66</v>
      </c>
    </row>
    <row r="49" spans="1:3" x14ac:dyDescent="0.3">
      <c r="A49" s="20">
        <v>35</v>
      </c>
      <c r="B49" t="s">
        <v>42</v>
      </c>
      <c r="C49" t="s">
        <v>63</v>
      </c>
    </row>
    <row r="50" spans="1:3" x14ac:dyDescent="0.3">
      <c r="A50" s="20">
        <v>296</v>
      </c>
      <c r="B50" t="s">
        <v>42</v>
      </c>
      <c r="C50" t="s">
        <v>63</v>
      </c>
    </row>
    <row r="51" spans="1:3" x14ac:dyDescent="0.3">
      <c r="A51" s="20">
        <v>227</v>
      </c>
      <c r="B51" t="s">
        <v>40</v>
      </c>
      <c r="C51" t="s">
        <v>101</v>
      </c>
    </row>
    <row r="52" spans="1:3" x14ac:dyDescent="0.3">
      <c r="A52" s="20">
        <v>167</v>
      </c>
      <c r="B52" t="s">
        <v>108</v>
      </c>
      <c r="C52" t="s">
        <v>115</v>
      </c>
    </row>
    <row r="53" spans="1:3" x14ac:dyDescent="0.3">
      <c r="A53" s="20">
        <v>146</v>
      </c>
      <c r="B53" t="s">
        <v>33</v>
      </c>
      <c r="C53" t="s">
        <v>51</v>
      </c>
    </row>
    <row r="54" spans="1:3" x14ac:dyDescent="0.3">
      <c r="A54" s="20">
        <v>338</v>
      </c>
      <c r="B54" t="s">
        <v>50</v>
      </c>
      <c r="C54" t="s">
        <v>104</v>
      </c>
    </row>
    <row r="55" spans="1:3" x14ac:dyDescent="0.3">
      <c r="A55" s="20">
        <v>155</v>
      </c>
      <c r="B55" t="s">
        <v>46</v>
      </c>
      <c r="C55" t="s">
        <v>66</v>
      </c>
    </row>
    <row r="56" spans="1:3" x14ac:dyDescent="0.3">
      <c r="A56" s="20">
        <v>239</v>
      </c>
      <c r="B56" t="s">
        <v>46</v>
      </c>
      <c r="C56" t="s">
        <v>66</v>
      </c>
    </row>
    <row r="57" spans="1:3" x14ac:dyDescent="0.3">
      <c r="A57" s="20">
        <v>158</v>
      </c>
      <c r="B57" t="s">
        <v>29</v>
      </c>
      <c r="C57" t="s">
        <v>28</v>
      </c>
    </row>
    <row r="58" spans="1:3" x14ac:dyDescent="0.3">
      <c r="A58" s="20">
        <v>147</v>
      </c>
      <c r="B58" t="s">
        <v>48</v>
      </c>
      <c r="C58" t="s">
        <v>64</v>
      </c>
    </row>
    <row r="59" spans="1:3" x14ac:dyDescent="0.3">
      <c r="A59" s="20">
        <v>311</v>
      </c>
      <c r="B59" t="s">
        <v>40</v>
      </c>
      <c r="C59" t="s">
        <v>39</v>
      </c>
    </row>
    <row r="60" spans="1:3" x14ac:dyDescent="0.3">
      <c r="A60" s="20">
        <v>465</v>
      </c>
      <c r="B60" t="s">
        <v>46</v>
      </c>
      <c r="C60" t="s">
        <v>73</v>
      </c>
    </row>
    <row r="61" spans="1:3" x14ac:dyDescent="0.3">
      <c r="A61" s="20">
        <v>449</v>
      </c>
      <c r="B61" t="s">
        <v>108</v>
      </c>
      <c r="C61" t="s">
        <v>110</v>
      </c>
    </row>
    <row r="62" spans="1:3" x14ac:dyDescent="0.3">
      <c r="A62" s="20">
        <v>144</v>
      </c>
      <c r="B62" t="s">
        <v>40</v>
      </c>
      <c r="C62" t="s">
        <v>116</v>
      </c>
    </row>
    <row r="63" spans="1:3" x14ac:dyDescent="0.3">
      <c r="A63" s="20">
        <v>375</v>
      </c>
      <c r="B63" t="s">
        <v>40</v>
      </c>
      <c r="C63" t="s">
        <v>91</v>
      </c>
    </row>
    <row r="64" spans="1:3" x14ac:dyDescent="0.3">
      <c r="A64" s="20">
        <v>408</v>
      </c>
      <c r="B64" t="s">
        <v>46</v>
      </c>
      <c r="C64" t="s">
        <v>66</v>
      </c>
    </row>
    <row r="65" spans="1:3" x14ac:dyDescent="0.3">
      <c r="A65" s="20">
        <v>425</v>
      </c>
      <c r="B65" t="s">
        <v>76</v>
      </c>
      <c r="C65" t="s">
        <v>96</v>
      </c>
    </row>
    <row r="66" spans="1:3" x14ac:dyDescent="0.3">
      <c r="A66" s="20">
        <v>277</v>
      </c>
      <c r="B66" t="s">
        <v>60</v>
      </c>
      <c r="C66" t="s">
        <v>107</v>
      </c>
    </row>
    <row r="67" spans="1:3" x14ac:dyDescent="0.3">
      <c r="A67" s="20">
        <v>130</v>
      </c>
      <c r="B67" t="s">
        <v>76</v>
      </c>
      <c r="C67" t="s">
        <v>75</v>
      </c>
    </row>
    <row r="68" spans="1:3" x14ac:dyDescent="0.3">
      <c r="A68" s="20">
        <v>30</v>
      </c>
      <c r="B68" t="s">
        <v>72</v>
      </c>
      <c r="C68" t="s">
        <v>102</v>
      </c>
    </row>
    <row r="69" spans="1:3" x14ac:dyDescent="0.3">
      <c r="A69" s="20">
        <v>75</v>
      </c>
      <c r="B69" t="s">
        <v>69</v>
      </c>
      <c r="C69" t="s">
        <v>68</v>
      </c>
    </row>
    <row r="70" spans="1:3" x14ac:dyDescent="0.3">
      <c r="A70" s="20">
        <v>118</v>
      </c>
      <c r="B70" t="s">
        <v>29</v>
      </c>
      <c r="C70" t="s">
        <v>61</v>
      </c>
    </row>
    <row r="71" spans="1:3" x14ac:dyDescent="0.3">
      <c r="A71" s="20">
        <v>19</v>
      </c>
      <c r="B71" t="s">
        <v>108</v>
      </c>
      <c r="C71" t="s">
        <v>109</v>
      </c>
    </row>
    <row r="72" spans="1:3" x14ac:dyDescent="0.3">
      <c r="A72" s="20">
        <v>204</v>
      </c>
      <c r="B72" t="s">
        <v>69</v>
      </c>
      <c r="C72" t="s">
        <v>124</v>
      </c>
    </row>
    <row r="73" spans="1:3" x14ac:dyDescent="0.3">
      <c r="A73" s="20">
        <v>304</v>
      </c>
      <c r="B73" t="s">
        <v>48</v>
      </c>
      <c r="C73" t="s">
        <v>80</v>
      </c>
    </row>
    <row r="74" spans="1:3" x14ac:dyDescent="0.3">
      <c r="A74" s="20">
        <v>189</v>
      </c>
      <c r="B74" t="s">
        <v>37</v>
      </c>
      <c r="C74" t="s">
        <v>36</v>
      </c>
    </row>
    <row r="75" spans="1:3" x14ac:dyDescent="0.3">
      <c r="A75" s="20">
        <v>392</v>
      </c>
      <c r="B75" t="s">
        <v>53</v>
      </c>
      <c r="C75" t="s">
        <v>84</v>
      </c>
    </row>
    <row r="76" spans="1:3" x14ac:dyDescent="0.3">
      <c r="A76" s="20">
        <v>10</v>
      </c>
      <c r="B76" t="s">
        <v>33</v>
      </c>
      <c r="C76" t="s">
        <v>32</v>
      </c>
    </row>
    <row r="77" spans="1:3" x14ac:dyDescent="0.3">
      <c r="A77" s="20">
        <v>64</v>
      </c>
      <c r="B77" t="s">
        <v>57</v>
      </c>
      <c r="C77" t="s">
        <v>81</v>
      </c>
    </row>
    <row r="78" spans="1:3" x14ac:dyDescent="0.3">
      <c r="A78" s="20">
        <v>334</v>
      </c>
      <c r="B78" t="s">
        <v>44</v>
      </c>
      <c r="C78" t="s">
        <v>43</v>
      </c>
    </row>
    <row r="79" spans="1:3" x14ac:dyDescent="0.3">
      <c r="A79" s="20">
        <v>345</v>
      </c>
      <c r="B79" t="s">
        <v>48</v>
      </c>
      <c r="C79" t="s">
        <v>80</v>
      </c>
    </row>
    <row r="80" spans="1:3" x14ac:dyDescent="0.3">
      <c r="A80" s="20">
        <v>281</v>
      </c>
      <c r="B80" t="s">
        <v>60</v>
      </c>
      <c r="C80" t="s">
        <v>70</v>
      </c>
    </row>
    <row r="81" spans="1:3" x14ac:dyDescent="0.3">
      <c r="A81" s="20">
        <v>276</v>
      </c>
      <c r="B81" t="s">
        <v>57</v>
      </c>
      <c r="C81" t="s">
        <v>78</v>
      </c>
    </row>
    <row r="82" spans="1:3" x14ac:dyDescent="0.3">
      <c r="A82" s="20">
        <v>234</v>
      </c>
      <c r="B82" t="s">
        <v>60</v>
      </c>
      <c r="C82" t="s">
        <v>107</v>
      </c>
    </row>
    <row r="83" spans="1:3" x14ac:dyDescent="0.3">
      <c r="A83" s="20">
        <v>319</v>
      </c>
      <c r="B83" t="s">
        <v>46</v>
      </c>
      <c r="C83" t="s">
        <v>66</v>
      </c>
    </row>
    <row r="84" spans="1:3" x14ac:dyDescent="0.3">
      <c r="A84" s="20">
        <v>24</v>
      </c>
      <c r="B84" t="s">
        <v>46</v>
      </c>
      <c r="C84" t="s">
        <v>45</v>
      </c>
    </row>
    <row r="85" spans="1:3" x14ac:dyDescent="0.3">
      <c r="A85" s="20">
        <v>357</v>
      </c>
      <c r="B85" t="s">
        <v>108</v>
      </c>
      <c r="C85" t="s">
        <v>109</v>
      </c>
    </row>
    <row r="86" spans="1:3" x14ac:dyDescent="0.3">
      <c r="A86" s="20">
        <v>265</v>
      </c>
      <c r="B86" t="s">
        <v>108</v>
      </c>
      <c r="C86" t="s">
        <v>14</v>
      </c>
    </row>
    <row r="87" spans="1:3" x14ac:dyDescent="0.3">
      <c r="A87" s="20">
        <v>102</v>
      </c>
      <c r="B87" t="s">
        <v>69</v>
      </c>
      <c r="C87" t="s">
        <v>68</v>
      </c>
    </row>
    <row r="88" spans="1:3" x14ac:dyDescent="0.3">
      <c r="A88" s="20">
        <v>212</v>
      </c>
      <c r="B88" t="s">
        <v>72</v>
      </c>
      <c r="C88" t="s">
        <v>122</v>
      </c>
    </row>
    <row r="89" spans="1:3" x14ac:dyDescent="0.3">
      <c r="A89" s="20">
        <v>215</v>
      </c>
      <c r="B89" t="s">
        <v>33</v>
      </c>
      <c r="C89" t="s">
        <v>32</v>
      </c>
    </row>
    <row r="90" spans="1:3" x14ac:dyDescent="0.3">
      <c r="A90" s="20">
        <v>364</v>
      </c>
      <c r="B90" t="s">
        <v>29</v>
      </c>
      <c r="C90" t="s">
        <v>89</v>
      </c>
    </row>
    <row r="91" spans="1:3" x14ac:dyDescent="0.3">
      <c r="A91" s="20">
        <v>499</v>
      </c>
      <c r="B91" t="s">
        <v>69</v>
      </c>
      <c r="C91" t="s">
        <v>98</v>
      </c>
    </row>
    <row r="92" spans="1:3" x14ac:dyDescent="0.3">
      <c r="A92" s="20">
        <v>202</v>
      </c>
      <c r="B92" t="s">
        <v>31</v>
      </c>
      <c r="C92" t="s">
        <v>62</v>
      </c>
    </row>
    <row r="93" spans="1:3" x14ac:dyDescent="0.3">
      <c r="A93" s="20">
        <v>244</v>
      </c>
      <c r="B93" t="s">
        <v>108</v>
      </c>
      <c r="C93" t="s">
        <v>115</v>
      </c>
    </row>
    <row r="94" spans="1:3" x14ac:dyDescent="0.3">
      <c r="A94" s="20">
        <v>363</v>
      </c>
      <c r="B94" t="s">
        <v>37</v>
      </c>
      <c r="C94" t="s">
        <v>36</v>
      </c>
    </row>
    <row r="95" spans="1:3" x14ac:dyDescent="0.3">
      <c r="A95" s="20">
        <v>434</v>
      </c>
      <c r="B95" t="s">
        <v>50</v>
      </c>
      <c r="C95" t="s">
        <v>49</v>
      </c>
    </row>
    <row r="96" spans="1:3" x14ac:dyDescent="0.3">
      <c r="A96" s="20">
        <v>305</v>
      </c>
      <c r="B96" t="s">
        <v>69</v>
      </c>
      <c r="C96" t="s">
        <v>98</v>
      </c>
    </row>
    <row r="97" spans="1:3" x14ac:dyDescent="0.3">
      <c r="A97" s="20">
        <v>37</v>
      </c>
      <c r="B97" t="s">
        <v>76</v>
      </c>
      <c r="C97" t="s">
        <v>75</v>
      </c>
    </row>
    <row r="98" spans="1:3" x14ac:dyDescent="0.3">
      <c r="A98" s="20">
        <v>242</v>
      </c>
      <c r="B98" t="s">
        <v>31</v>
      </c>
      <c r="C98" t="s">
        <v>62</v>
      </c>
    </row>
    <row r="99" spans="1:3" x14ac:dyDescent="0.3">
      <c r="A99" s="20">
        <v>332</v>
      </c>
      <c r="B99" t="s">
        <v>60</v>
      </c>
      <c r="C99" t="s">
        <v>59</v>
      </c>
    </row>
    <row r="100" spans="1:3" x14ac:dyDescent="0.3">
      <c r="A100" s="20">
        <v>452</v>
      </c>
      <c r="B100" t="s">
        <v>35</v>
      </c>
      <c r="C100" t="s">
        <v>74</v>
      </c>
    </row>
    <row r="101" spans="1:3" x14ac:dyDescent="0.3">
      <c r="A101" s="20">
        <v>132</v>
      </c>
      <c r="B101" t="s">
        <v>55</v>
      </c>
      <c r="C101" t="s">
        <v>54</v>
      </c>
    </row>
    <row r="102" spans="1:3" x14ac:dyDescent="0.3">
      <c r="A102" s="20">
        <v>457</v>
      </c>
      <c r="B102" t="s">
        <v>33</v>
      </c>
      <c r="C102" t="s">
        <v>112</v>
      </c>
    </row>
    <row r="103" spans="1:3" x14ac:dyDescent="0.3">
      <c r="A103" s="20">
        <v>250</v>
      </c>
      <c r="B103" t="s">
        <v>35</v>
      </c>
      <c r="C103" t="s">
        <v>58</v>
      </c>
    </row>
    <row r="104" spans="1:3" x14ac:dyDescent="0.3">
      <c r="A104" s="20">
        <v>195</v>
      </c>
      <c r="B104" t="s">
        <v>37</v>
      </c>
      <c r="C104" t="s">
        <v>111</v>
      </c>
    </row>
    <row r="105" spans="1:3" x14ac:dyDescent="0.3">
      <c r="A105" s="20">
        <v>186</v>
      </c>
      <c r="B105" t="s">
        <v>50</v>
      </c>
      <c r="C105" t="s">
        <v>104</v>
      </c>
    </row>
    <row r="106" spans="1:3" x14ac:dyDescent="0.3">
      <c r="A106" s="20">
        <v>490</v>
      </c>
      <c r="B106" t="s">
        <v>50</v>
      </c>
      <c r="C106" t="s">
        <v>49</v>
      </c>
    </row>
    <row r="107" spans="1:3" x14ac:dyDescent="0.3">
      <c r="A107" s="20">
        <v>72</v>
      </c>
      <c r="B107" t="s">
        <v>48</v>
      </c>
      <c r="C107" t="s">
        <v>64</v>
      </c>
    </row>
    <row r="108" spans="1:3" x14ac:dyDescent="0.3">
      <c r="A108" s="20">
        <v>430</v>
      </c>
      <c r="B108" t="s">
        <v>60</v>
      </c>
      <c r="C108" t="s">
        <v>88</v>
      </c>
    </row>
    <row r="109" spans="1:3" x14ac:dyDescent="0.3">
      <c r="A109" s="20">
        <v>223</v>
      </c>
      <c r="B109" t="s">
        <v>60</v>
      </c>
      <c r="C109" t="s">
        <v>107</v>
      </c>
    </row>
    <row r="110" spans="1:3" x14ac:dyDescent="0.3">
      <c r="A110" s="20">
        <v>164</v>
      </c>
      <c r="B110" t="s">
        <v>44</v>
      </c>
      <c r="C110" t="s">
        <v>65</v>
      </c>
    </row>
    <row r="111" spans="1:3" x14ac:dyDescent="0.3">
      <c r="A111" s="20">
        <v>393</v>
      </c>
      <c r="B111" t="s">
        <v>55</v>
      </c>
      <c r="C111" t="s">
        <v>86</v>
      </c>
    </row>
    <row r="112" spans="1:3" x14ac:dyDescent="0.3">
      <c r="A112" s="20">
        <v>166</v>
      </c>
      <c r="B112" t="s">
        <v>33</v>
      </c>
      <c r="C112" t="s">
        <v>51</v>
      </c>
    </row>
    <row r="113" spans="1:3" x14ac:dyDescent="0.3">
      <c r="A113" s="20">
        <v>249</v>
      </c>
      <c r="B113" t="s">
        <v>60</v>
      </c>
      <c r="C113" t="s">
        <v>70</v>
      </c>
    </row>
    <row r="114" spans="1:3" x14ac:dyDescent="0.3">
      <c r="A114" s="20">
        <v>83</v>
      </c>
      <c r="B114" t="s">
        <v>33</v>
      </c>
      <c r="C114" t="s">
        <v>121</v>
      </c>
    </row>
    <row r="115" spans="1:3" x14ac:dyDescent="0.3">
      <c r="A115" s="20">
        <v>236</v>
      </c>
      <c r="B115" t="s">
        <v>69</v>
      </c>
      <c r="C115" t="s">
        <v>98</v>
      </c>
    </row>
    <row r="116" spans="1:3" x14ac:dyDescent="0.3">
      <c r="A116" s="20">
        <v>379</v>
      </c>
      <c r="B116" t="s">
        <v>46</v>
      </c>
      <c r="C116" t="s">
        <v>77</v>
      </c>
    </row>
    <row r="117" spans="1:3" x14ac:dyDescent="0.3">
      <c r="A117" s="20">
        <v>431</v>
      </c>
      <c r="B117" t="s">
        <v>31</v>
      </c>
      <c r="C117" t="s">
        <v>103</v>
      </c>
    </row>
    <row r="118" spans="1:3" x14ac:dyDescent="0.3">
      <c r="A118" s="20">
        <v>463</v>
      </c>
      <c r="B118" t="s">
        <v>53</v>
      </c>
      <c r="C118" t="s">
        <v>84</v>
      </c>
    </row>
    <row r="119" spans="1:3" x14ac:dyDescent="0.3">
      <c r="A119" s="20">
        <v>494</v>
      </c>
      <c r="B119" t="s">
        <v>50</v>
      </c>
      <c r="C119" t="s">
        <v>49</v>
      </c>
    </row>
    <row r="120" spans="1:3" x14ac:dyDescent="0.3">
      <c r="A120" s="20">
        <v>394</v>
      </c>
      <c r="B120" t="s">
        <v>53</v>
      </c>
      <c r="C120" t="s">
        <v>84</v>
      </c>
    </row>
    <row r="121" spans="1:3" x14ac:dyDescent="0.3">
      <c r="A121" s="20">
        <v>380</v>
      </c>
      <c r="B121" t="s">
        <v>48</v>
      </c>
      <c r="C121" t="s">
        <v>64</v>
      </c>
    </row>
    <row r="122" spans="1:3" x14ac:dyDescent="0.3">
      <c r="A122" s="20">
        <v>309</v>
      </c>
      <c r="B122" t="s">
        <v>48</v>
      </c>
      <c r="C122" t="s">
        <v>80</v>
      </c>
    </row>
    <row r="123" spans="1:3" x14ac:dyDescent="0.3">
      <c r="A123" s="20">
        <v>112</v>
      </c>
      <c r="B123" t="s">
        <v>44</v>
      </c>
      <c r="C123" t="s">
        <v>65</v>
      </c>
    </row>
    <row r="124" spans="1:3" x14ac:dyDescent="0.3">
      <c r="A124" s="20">
        <v>81</v>
      </c>
      <c r="B124" t="s">
        <v>60</v>
      </c>
      <c r="C124" t="s">
        <v>59</v>
      </c>
    </row>
    <row r="125" spans="1:3" x14ac:dyDescent="0.3">
      <c r="A125" s="20">
        <v>4</v>
      </c>
      <c r="B125" t="s">
        <v>90</v>
      </c>
      <c r="C125" t="s">
        <v>114</v>
      </c>
    </row>
    <row r="126" spans="1:3" x14ac:dyDescent="0.3">
      <c r="A126" s="20">
        <v>209</v>
      </c>
      <c r="B126" t="s">
        <v>37</v>
      </c>
      <c r="C126" t="s">
        <v>93</v>
      </c>
    </row>
    <row r="127" spans="1:3" x14ac:dyDescent="0.3">
      <c r="A127" s="20">
        <v>156</v>
      </c>
      <c r="B127" t="s">
        <v>35</v>
      </c>
      <c r="C127" t="s">
        <v>58</v>
      </c>
    </row>
    <row r="128" spans="1:3" x14ac:dyDescent="0.3">
      <c r="A128" s="20">
        <v>441</v>
      </c>
      <c r="B128" t="s">
        <v>60</v>
      </c>
      <c r="C128" t="s">
        <v>70</v>
      </c>
    </row>
    <row r="129" spans="1:3" x14ac:dyDescent="0.3">
      <c r="A129" s="20">
        <v>180</v>
      </c>
      <c r="B129" t="s">
        <v>72</v>
      </c>
      <c r="C129" t="s">
        <v>117</v>
      </c>
    </row>
    <row r="130" spans="1:3" x14ac:dyDescent="0.3">
      <c r="A130" s="20">
        <v>438</v>
      </c>
      <c r="B130" t="s">
        <v>53</v>
      </c>
      <c r="C130" t="s">
        <v>105</v>
      </c>
    </row>
    <row r="131" spans="1:3" x14ac:dyDescent="0.3">
      <c r="A131" s="20">
        <v>232</v>
      </c>
      <c r="B131" t="s">
        <v>44</v>
      </c>
      <c r="C131" t="s">
        <v>99</v>
      </c>
    </row>
    <row r="132" spans="1:3" x14ac:dyDescent="0.3">
      <c r="A132" s="20">
        <v>206</v>
      </c>
      <c r="B132" t="s">
        <v>44</v>
      </c>
      <c r="C132" t="s">
        <v>43</v>
      </c>
    </row>
    <row r="133" spans="1:3" x14ac:dyDescent="0.3">
      <c r="A133" s="20">
        <v>295</v>
      </c>
      <c r="B133" t="s">
        <v>69</v>
      </c>
      <c r="C133" t="s">
        <v>68</v>
      </c>
    </row>
    <row r="134" spans="1:3" x14ac:dyDescent="0.3">
      <c r="A134" s="20">
        <v>221</v>
      </c>
      <c r="B134" t="s">
        <v>72</v>
      </c>
      <c r="C134" t="s">
        <v>102</v>
      </c>
    </row>
    <row r="135" spans="1:3" x14ac:dyDescent="0.3">
      <c r="A135" s="20">
        <v>333</v>
      </c>
      <c r="B135" t="s">
        <v>55</v>
      </c>
      <c r="C135" t="s">
        <v>118</v>
      </c>
    </row>
    <row r="136" spans="1:3" x14ac:dyDescent="0.3">
      <c r="A136" s="20">
        <v>498</v>
      </c>
      <c r="B136" t="s">
        <v>44</v>
      </c>
      <c r="C136" t="s">
        <v>43</v>
      </c>
    </row>
    <row r="137" spans="1:3" x14ac:dyDescent="0.3">
      <c r="A137" s="20">
        <v>476</v>
      </c>
      <c r="B137" t="s">
        <v>55</v>
      </c>
      <c r="C137" t="s">
        <v>97</v>
      </c>
    </row>
    <row r="138" spans="1:3" x14ac:dyDescent="0.3">
      <c r="A138" s="20">
        <v>126</v>
      </c>
      <c r="B138" t="s">
        <v>29</v>
      </c>
      <c r="C138" t="s">
        <v>89</v>
      </c>
    </row>
    <row r="139" spans="1:3" x14ac:dyDescent="0.3">
      <c r="A139" s="20">
        <v>255</v>
      </c>
      <c r="B139" t="s">
        <v>53</v>
      </c>
      <c r="C139" t="s">
        <v>105</v>
      </c>
    </row>
    <row r="140" spans="1:3" x14ac:dyDescent="0.3">
      <c r="A140" s="20">
        <v>138</v>
      </c>
      <c r="B140" t="s">
        <v>50</v>
      </c>
      <c r="C140" t="s">
        <v>49</v>
      </c>
    </row>
    <row r="141" spans="1:3" x14ac:dyDescent="0.3">
      <c r="A141" s="20">
        <v>403</v>
      </c>
      <c r="B141" t="s">
        <v>60</v>
      </c>
      <c r="C141" t="s">
        <v>88</v>
      </c>
    </row>
    <row r="142" spans="1:3" x14ac:dyDescent="0.3">
      <c r="A142" s="20">
        <v>280</v>
      </c>
      <c r="B142" t="s">
        <v>50</v>
      </c>
      <c r="C142" t="s">
        <v>104</v>
      </c>
    </row>
    <row r="143" spans="1:3" x14ac:dyDescent="0.3">
      <c r="A143" s="20">
        <v>356</v>
      </c>
      <c r="B143" t="s">
        <v>69</v>
      </c>
      <c r="C143" t="s">
        <v>98</v>
      </c>
    </row>
    <row r="144" spans="1:3" x14ac:dyDescent="0.3">
      <c r="A144" s="20">
        <v>282</v>
      </c>
      <c r="B144" t="s">
        <v>90</v>
      </c>
      <c r="C144" t="s">
        <v>120</v>
      </c>
    </row>
    <row r="145" spans="1:3" x14ac:dyDescent="0.3">
      <c r="A145" s="20">
        <v>459</v>
      </c>
      <c r="B145" t="s">
        <v>42</v>
      </c>
      <c r="C145" t="s">
        <v>85</v>
      </c>
    </row>
    <row r="146" spans="1:3" x14ac:dyDescent="0.3">
      <c r="A146" s="20">
        <v>402</v>
      </c>
      <c r="B146" t="s">
        <v>37</v>
      </c>
      <c r="C146" t="s">
        <v>111</v>
      </c>
    </row>
    <row r="147" spans="1:3" x14ac:dyDescent="0.3">
      <c r="A147" s="20">
        <v>320</v>
      </c>
      <c r="B147" t="s">
        <v>48</v>
      </c>
      <c r="C147" t="s">
        <v>64</v>
      </c>
    </row>
    <row r="148" spans="1:3" x14ac:dyDescent="0.3">
      <c r="A148" s="20">
        <v>447</v>
      </c>
      <c r="B148" t="s">
        <v>46</v>
      </c>
      <c r="C148" t="s">
        <v>66</v>
      </c>
    </row>
    <row r="149" spans="1:3" x14ac:dyDescent="0.3">
      <c r="A149" s="20">
        <v>406</v>
      </c>
      <c r="B149" t="s">
        <v>33</v>
      </c>
      <c r="C149" t="s">
        <v>32</v>
      </c>
    </row>
    <row r="150" spans="1:3" x14ac:dyDescent="0.3">
      <c r="A150" s="20">
        <v>391</v>
      </c>
      <c r="B150" t="s">
        <v>55</v>
      </c>
      <c r="C150" t="s">
        <v>97</v>
      </c>
    </row>
    <row r="151" spans="1:3" x14ac:dyDescent="0.3">
      <c r="A151" s="20">
        <v>82</v>
      </c>
      <c r="B151" t="s">
        <v>50</v>
      </c>
      <c r="C151" t="s">
        <v>123</v>
      </c>
    </row>
    <row r="152" spans="1:3" x14ac:dyDescent="0.3">
      <c r="A152" s="20">
        <v>243</v>
      </c>
      <c r="B152" t="s">
        <v>90</v>
      </c>
      <c r="C152" t="s">
        <v>114</v>
      </c>
    </row>
    <row r="153" spans="1:3" x14ac:dyDescent="0.3">
      <c r="A153" s="20">
        <v>432</v>
      </c>
      <c r="B153" t="s">
        <v>40</v>
      </c>
      <c r="C153" t="s">
        <v>91</v>
      </c>
    </row>
    <row r="154" spans="1:3" x14ac:dyDescent="0.3">
      <c r="A154" s="20">
        <v>159</v>
      </c>
      <c r="B154" t="s">
        <v>42</v>
      </c>
      <c r="C154" t="s">
        <v>85</v>
      </c>
    </row>
    <row r="155" spans="1:3" x14ac:dyDescent="0.3">
      <c r="A155" s="20">
        <v>197</v>
      </c>
      <c r="B155" t="s">
        <v>69</v>
      </c>
      <c r="C155" t="s">
        <v>124</v>
      </c>
    </row>
    <row r="156" spans="1:3" x14ac:dyDescent="0.3">
      <c r="A156" s="20">
        <v>110</v>
      </c>
      <c r="B156" t="s">
        <v>40</v>
      </c>
      <c r="C156" t="s">
        <v>39</v>
      </c>
    </row>
    <row r="157" spans="1:3" x14ac:dyDescent="0.3">
      <c r="A157" s="20">
        <v>288</v>
      </c>
      <c r="B157" t="s">
        <v>50</v>
      </c>
      <c r="C157" t="s">
        <v>123</v>
      </c>
    </row>
    <row r="158" spans="1:3" x14ac:dyDescent="0.3">
      <c r="A158" s="20">
        <v>493</v>
      </c>
      <c r="B158" t="s">
        <v>31</v>
      </c>
      <c r="C158" t="s">
        <v>62</v>
      </c>
    </row>
    <row r="159" spans="1:3" x14ac:dyDescent="0.3">
      <c r="A159" s="20">
        <v>446</v>
      </c>
      <c r="B159" t="s">
        <v>72</v>
      </c>
      <c r="C159" t="s">
        <v>122</v>
      </c>
    </row>
    <row r="160" spans="1:3" x14ac:dyDescent="0.3">
      <c r="A160" s="20">
        <v>428</v>
      </c>
      <c r="B160" t="s">
        <v>48</v>
      </c>
      <c r="C160" t="s">
        <v>64</v>
      </c>
    </row>
    <row r="161" spans="1:3" x14ac:dyDescent="0.3">
      <c r="A161" s="20">
        <v>192</v>
      </c>
      <c r="B161" t="s">
        <v>108</v>
      </c>
      <c r="C161" t="s">
        <v>109</v>
      </c>
    </row>
    <row r="162" spans="1:3" x14ac:dyDescent="0.3">
      <c r="A162" s="20">
        <v>69</v>
      </c>
      <c r="B162" t="s">
        <v>72</v>
      </c>
      <c r="C162" t="s">
        <v>71</v>
      </c>
    </row>
    <row r="163" spans="1:3" x14ac:dyDescent="0.3">
      <c r="A163" s="20">
        <v>270</v>
      </c>
      <c r="B163" t="s">
        <v>76</v>
      </c>
      <c r="C163" t="s">
        <v>79</v>
      </c>
    </row>
    <row r="164" spans="1:3" x14ac:dyDescent="0.3">
      <c r="A164" s="20">
        <v>348</v>
      </c>
      <c r="B164" t="s">
        <v>72</v>
      </c>
      <c r="C164" t="s">
        <v>71</v>
      </c>
    </row>
    <row r="165" spans="1:3" x14ac:dyDescent="0.3">
      <c r="A165" s="20">
        <v>321</v>
      </c>
      <c r="B165" t="s">
        <v>108</v>
      </c>
      <c r="C165" t="s">
        <v>115</v>
      </c>
    </row>
    <row r="166" spans="1:3" x14ac:dyDescent="0.3">
      <c r="A166" s="20">
        <v>341</v>
      </c>
      <c r="B166" t="s">
        <v>40</v>
      </c>
      <c r="C166" t="s">
        <v>101</v>
      </c>
    </row>
    <row r="167" spans="1:3" x14ac:dyDescent="0.3">
      <c r="A167" s="20">
        <v>473</v>
      </c>
      <c r="B167" t="s">
        <v>37</v>
      </c>
      <c r="C167" t="s">
        <v>87</v>
      </c>
    </row>
    <row r="168" spans="1:3" x14ac:dyDescent="0.3">
      <c r="A168" s="20">
        <v>482</v>
      </c>
      <c r="B168" t="s">
        <v>42</v>
      </c>
      <c r="C168" t="s">
        <v>63</v>
      </c>
    </row>
    <row r="169" spans="1:3" x14ac:dyDescent="0.3">
      <c r="A169" s="20">
        <v>169</v>
      </c>
      <c r="B169" t="s">
        <v>35</v>
      </c>
      <c r="C169" t="s">
        <v>38</v>
      </c>
    </row>
    <row r="170" spans="1:3" x14ac:dyDescent="0.3">
      <c r="A170" s="20">
        <v>397</v>
      </c>
      <c r="B170" t="s">
        <v>46</v>
      </c>
      <c r="C170" t="s">
        <v>73</v>
      </c>
    </row>
    <row r="171" spans="1:3" x14ac:dyDescent="0.3">
      <c r="A171" s="20">
        <v>436</v>
      </c>
      <c r="B171" t="s">
        <v>31</v>
      </c>
      <c r="C171" t="s">
        <v>103</v>
      </c>
    </row>
    <row r="172" spans="1:3" x14ac:dyDescent="0.3">
      <c r="A172" s="20">
        <v>369</v>
      </c>
      <c r="B172" t="s">
        <v>44</v>
      </c>
      <c r="C172" t="s">
        <v>43</v>
      </c>
    </row>
    <row r="173" spans="1:3" x14ac:dyDescent="0.3">
      <c r="A173" s="20">
        <v>361</v>
      </c>
      <c r="B173" t="s">
        <v>108</v>
      </c>
      <c r="C173" t="s">
        <v>115</v>
      </c>
    </row>
    <row r="174" spans="1:3" x14ac:dyDescent="0.3">
      <c r="A174" s="20">
        <v>87</v>
      </c>
      <c r="B174" t="s">
        <v>53</v>
      </c>
      <c r="C174" t="s">
        <v>82</v>
      </c>
    </row>
    <row r="175" spans="1:3" x14ac:dyDescent="0.3">
      <c r="A175" s="20">
        <v>376</v>
      </c>
      <c r="B175" t="s">
        <v>48</v>
      </c>
      <c r="C175" t="s">
        <v>83</v>
      </c>
    </row>
    <row r="176" spans="1:3" x14ac:dyDescent="0.3">
      <c r="A176" s="20">
        <v>111</v>
      </c>
      <c r="B176" t="s">
        <v>29</v>
      </c>
      <c r="C176" t="s">
        <v>28</v>
      </c>
    </row>
    <row r="177" spans="1:3" x14ac:dyDescent="0.3">
      <c r="A177" s="20">
        <v>344</v>
      </c>
      <c r="B177" t="s">
        <v>33</v>
      </c>
      <c r="C177" t="s">
        <v>121</v>
      </c>
    </row>
    <row r="178" spans="1:3" x14ac:dyDescent="0.3">
      <c r="A178" s="20">
        <v>462</v>
      </c>
      <c r="B178" t="s">
        <v>90</v>
      </c>
      <c r="C178" t="s">
        <v>114</v>
      </c>
    </row>
    <row r="179" spans="1:3" x14ac:dyDescent="0.3">
      <c r="A179" s="20">
        <v>279</v>
      </c>
      <c r="B179" t="s">
        <v>42</v>
      </c>
      <c r="C179" t="s">
        <v>67</v>
      </c>
    </row>
    <row r="180" spans="1:3" x14ac:dyDescent="0.3">
      <c r="A180" s="20">
        <v>322</v>
      </c>
      <c r="B180" t="s">
        <v>42</v>
      </c>
      <c r="C180" t="s">
        <v>67</v>
      </c>
    </row>
    <row r="181" spans="1:3" x14ac:dyDescent="0.3">
      <c r="A181" s="20">
        <v>317</v>
      </c>
      <c r="B181" t="s">
        <v>33</v>
      </c>
      <c r="C181" t="s">
        <v>32</v>
      </c>
    </row>
    <row r="182" spans="1:3" x14ac:dyDescent="0.3">
      <c r="A182" s="20">
        <v>25</v>
      </c>
      <c r="B182" t="s">
        <v>72</v>
      </c>
      <c r="C182" t="s">
        <v>117</v>
      </c>
    </row>
    <row r="183" spans="1:3" x14ac:dyDescent="0.3">
      <c r="A183" s="20">
        <v>410</v>
      </c>
      <c r="B183" t="s">
        <v>72</v>
      </c>
      <c r="C183" t="s">
        <v>122</v>
      </c>
    </row>
    <row r="184" spans="1:3" x14ac:dyDescent="0.3">
      <c r="A184" s="20">
        <v>207</v>
      </c>
      <c r="B184" t="s">
        <v>29</v>
      </c>
      <c r="C184" t="s">
        <v>94</v>
      </c>
    </row>
    <row r="185" spans="1:3" x14ac:dyDescent="0.3">
      <c r="A185" s="20">
        <v>131</v>
      </c>
      <c r="B185" t="s">
        <v>33</v>
      </c>
      <c r="C185" t="s">
        <v>121</v>
      </c>
    </row>
    <row r="186" spans="1:3" x14ac:dyDescent="0.3">
      <c r="A186" s="20">
        <v>96</v>
      </c>
      <c r="B186" t="s">
        <v>76</v>
      </c>
      <c r="C186" t="s">
        <v>106</v>
      </c>
    </row>
    <row r="187" spans="1:3" x14ac:dyDescent="0.3">
      <c r="A187" s="20">
        <v>268</v>
      </c>
      <c r="B187" t="s">
        <v>90</v>
      </c>
      <c r="C187" t="s">
        <v>63</v>
      </c>
    </row>
    <row r="188" spans="1:3" x14ac:dyDescent="0.3">
      <c r="A188" s="20">
        <v>358</v>
      </c>
      <c r="B188" t="s">
        <v>48</v>
      </c>
      <c r="C188" t="s">
        <v>47</v>
      </c>
    </row>
    <row r="189" spans="1:3" x14ac:dyDescent="0.3">
      <c r="A189" s="20">
        <v>160</v>
      </c>
      <c r="B189" t="s">
        <v>42</v>
      </c>
      <c r="C189" t="s">
        <v>63</v>
      </c>
    </row>
    <row r="190" spans="1:3" x14ac:dyDescent="0.3">
      <c r="A190" s="20">
        <v>23</v>
      </c>
      <c r="B190" t="s">
        <v>55</v>
      </c>
      <c r="C190" t="s">
        <v>118</v>
      </c>
    </row>
    <row r="191" spans="1:3" x14ac:dyDescent="0.3">
      <c r="A191" s="20">
        <v>49</v>
      </c>
      <c r="B191" t="s">
        <v>90</v>
      </c>
      <c r="C191" t="s">
        <v>120</v>
      </c>
    </row>
    <row r="192" spans="1:3" x14ac:dyDescent="0.3">
      <c r="A192" s="20">
        <v>485</v>
      </c>
      <c r="B192" t="s">
        <v>40</v>
      </c>
      <c r="C192" t="s">
        <v>91</v>
      </c>
    </row>
    <row r="193" spans="1:3" x14ac:dyDescent="0.3">
      <c r="A193" s="20">
        <v>40</v>
      </c>
      <c r="B193" t="s">
        <v>57</v>
      </c>
      <c r="C193" t="s">
        <v>119</v>
      </c>
    </row>
    <row r="194" spans="1:3" x14ac:dyDescent="0.3">
      <c r="A194" s="20">
        <v>275</v>
      </c>
      <c r="B194" t="s">
        <v>50</v>
      </c>
      <c r="C194" t="s">
        <v>49</v>
      </c>
    </row>
    <row r="195" spans="1:3" x14ac:dyDescent="0.3">
      <c r="A195" s="20">
        <v>205</v>
      </c>
      <c r="B195" t="s">
        <v>40</v>
      </c>
      <c r="C195" t="s">
        <v>91</v>
      </c>
    </row>
    <row r="196" spans="1:3" x14ac:dyDescent="0.3">
      <c r="A196" s="20">
        <v>219</v>
      </c>
      <c r="B196" t="s">
        <v>46</v>
      </c>
      <c r="C196" t="s">
        <v>45</v>
      </c>
    </row>
    <row r="197" spans="1:3" x14ac:dyDescent="0.3">
      <c r="A197" s="20">
        <v>435</v>
      </c>
      <c r="B197" t="s">
        <v>108</v>
      </c>
      <c r="C197" t="s">
        <v>109</v>
      </c>
    </row>
    <row r="198" spans="1:3" x14ac:dyDescent="0.3">
      <c r="A198" s="20">
        <v>26</v>
      </c>
      <c r="B198" t="s">
        <v>108</v>
      </c>
      <c r="C198" t="s">
        <v>115</v>
      </c>
    </row>
    <row r="199" spans="1:3" x14ac:dyDescent="0.3">
      <c r="A199" s="20">
        <v>273</v>
      </c>
      <c r="B199" t="s">
        <v>48</v>
      </c>
      <c r="C199" t="s">
        <v>83</v>
      </c>
    </row>
    <row r="200" spans="1:3" x14ac:dyDescent="0.3">
      <c r="A200" s="20">
        <v>340</v>
      </c>
      <c r="B200" t="s">
        <v>50</v>
      </c>
      <c r="C200" t="s">
        <v>92</v>
      </c>
    </row>
    <row r="201" spans="1:3" x14ac:dyDescent="0.3">
      <c r="A201" s="20">
        <v>34</v>
      </c>
      <c r="B201" t="s">
        <v>42</v>
      </c>
      <c r="C201" t="s">
        <v>41</v>
      </c>
    </row>
    <row r="202" spans="1:3" x14ac:dyDescent="0.3">
      <c r="A202" s="20">
        <v>117</v>
      </c>
      <c r="B202" t="s">
        <v>40</v>
      </c>
      <c r="C202" t="s">
        <v>116</v>
      </c>
    </row>
    <row r="203" spans="1:3" x14ac:dyDescent="0.3">
      <c r="A203" s="20">
        <v>201</v>
      </c>
      <c r="B203" t="s">
        <v>69</v>
      </c>
      <c r="C203" t="s">
        <v>68</v>
      </c>
    </row>
    <row r="204" spans="1:3" x14ac:dyDescent="0.3">
      <c r="A204" s="20">
        <v>377</v>
      </c>
      <c r="B204" t="s">
        <v>57</v>
      </c>
      <c r="C204" t="s">
        <v>81</v>
      </c>
    </row>
    <row r="205" spans="1:3" x14ac:dyDescent="0.3">
      <c r="A205" s="20">
        <v>251</v>
      </c>
      <c r="B205" t="s">
        <v>31</v>
      </c>
      <c r="C205" t="s">
        <v>103</v>
      </c>
    </row>
    <row r="206" spans="1:3" x14ac:dyDescent="0.3">
      <c r="A206" s="20">
        <v>409</v>
      </c>
      <c r="B206" t="s">
        <v>35</v>
      </c>
      <c r="C206" t="s">
        <v>38</v>
      </c>
    </row>
    <row r="207" spans="1:3" x14ac:dyDescent="0.3">
      <c r="A207" s="20">
        <v>422</v>
      </c>
      <c r="B207" t="s">
        <v>53</v>
      </c>
      <c r="C207" t="s">
        <v>105</v>
      </c>
    </row>
    <row r="208" spans="1:3" x14ac:dyDescent="0.3">
      <c r="A208" s="20">
        <v>222</v>
      </c>
      <c r="B208" t="s">
        <v>44</v>
      </c>
      <c r="C208" t="s">
        <v>99</v>
      </c>
    </row>
    <row r="209" spans="1:3" x14ac:dyDescent="0.3">
      <c r="A209" s="20">
        <v>497</v>
      </c>
      <c r="B209" t="s">
        <v>48</v>
      </c>
      <c r="C209" t="s">
        <v>64</v>
      </c>
    </row>
    <row r="210" spans="1:3" x14ac:dyDescent="0.3">
      <c r="A210" s="20">
        <v>351</v>
      </c>
      <c r="B210" t="s">
        <v>72</v>
      </c>
      <c r="C210" t="s">
        <v>117</v>
      </c>
    </row>
    <row r="211" spans="1:3" x14ac:dyDescent="0.3">
      <c r="A211" s="20">
        <v>464</v>
      </c>
      <c r="B211" t="s">
        <v>50</v>
      </c>
      <c r="C211" t="s">
        <v>49</v>
      </c>
    </row>
    <row r="212" spans="1:3" x14ac:dyDescent="0.3">
      <c r="A212" s="20">
        <v>241</v>
      </c>
      <c r="B212" t="s">
        <v>57</v>
      </c>
      <c r="C212" t="s">
        <v>81</v>
      </c>
    </row>
    <row r="213" spans="1:3" x14ac:dyDescent="0.3">
      <c r="A213" s="20">
        <v>258</v>
      </c>
      <c r="B213" t="s">
        <v>55</v>
      </c>
      <c r="C213" t="s">
        <v>118</v>
      </c>
    </row>
    <row r="214" spans="1:3" x14ac:dyDescent="0.3">
      <c r="A214" s="20">
        <v>216</v>
      </c>
      <c r="B214" t="s">
        <v>53</v>
      </c>
      <c r="C214" t="s">
        <v>84</v>
      </c>
    </row>
    <row r="215" spans="1:3" x14ac:dyDescent="0.3">
      <c r="A215" s="20">
        <v>272</v>
      </c>
      <c r="B215" t="s">
        <v>42</v>
      </c>
      <c r="C215" t="s">
        <v>41</v>
      </c>
    </row>
    <row r="216" spans="1:3" x14ac:dyDescent="0.3">
      <c r="A216" s="20">
        <v>225</v>
      </c>
      <c r="B216" t="s">
        <v>76</v>
      </c>
      <c r="C216" t="s">
        <v>75</v>
      </c>
    </row>
    <row r="217" spans="1:3" x14ac:dyDescent="0.3">
      <c r="A217" s="20">
        <v>467</v>
      </c>
      <c r="B217" t="s">
        <v>40</v>
      </c>
      <c r="C217" t="s">
        <v>91</v>
      </c>
    </row>
    <row r="218" spans="1:3" x14ac:dyDescent="0.3">
      <c r="A218" s="20">
        <v>139</v>
      </c>
      <c r="B218" t="s">
        <v>46</v>
      </c>
      <c r="C218" t="s">
        <v>73</v>
      </c>
    </row>
    <row r="219" spans="1:3" x14ac:dyDescent="0.3">
      <c r="A219" s="20">
        <v>404</v>
      </c>
      <c r="B219" t="s">
        <v>46</v>
      </c>
      <c r="C219" t="s">
        <v>73</v>
      </c>
    </row>
    <row r="220" spans="1:3" x14ac:dyDescent="0.3">
      <c r="A220" s="20">
        <v>328</v>
      </c>
      <c r="B220" t="s">
        <v>72</v>
      </c>
      <c r="C220" t="s">
        <v>117</v>
      </c>
    </row>
    <row r="221" spans="1:3" x14ac:dyDescent="0.3">
      <c r="A221" s="20">
        <v>424</v>
      </c>
      <c r="B221" t="s">
        <v>69</v>
      </c>
      <c r="C221" t="s">
        <v>100</v>
      </c>
    </row>
    <row r="222" spans="1:3" x14ac:dyDescent="0.3">
      <c r="A222" s="20">
        <v>86</v>
      </c>
      <c r="B222" t="s">
        <v>29</v>
      </c>
      <c r="C222" t="s">
        <v>89</v>
      </c>
    </row>
    <row r="223" spans="1:3" x14ac:dyDescent="0.3">
      <c r="A223" s="20">
        <v>17</v>
      </c>
      <c r="B223" t="s">
        <v>53</v>
      </c>
      <c r="C223" t="s">
        <v>82</v>
      </c>
    </row>
    <row r="224" spans="1:3" x14ac:dyDescent="0.3">
      <c r="A224" s="20">
        <v>43</v>
      </c>
      <c r="B224" t="s">
        <v>69</v>
      </c>
      <c r="C224" t="s">
        <v>100</v>
      </c>
    </row>
    <row r="225" spans="1:3" x14ac:dyDescent="0.3">
      <c r="A225" s="20">
        <v>5</v>
      </c>
      <c r="B225" t="s">
        <v>40</v>
      </c>
      <c r="C225" t="s">
        <v>116</v>
      </c>
    </row>
    <row r="226" spans="1:3" x14ac:dyDescent="0.3">
      <c r="A226" s="20">
        <v>298</v>
      </c>
      <c r="B226" t="s">
        <v>42</v>
      </c>
      <c r="C226" t="s">
        <v>67</v>
      </c>
    </row>
    <row r="227" spans="1:3" x14ac:dyDescent="0.3">
      <c r="A227" s="20">
        <v>421</v>
      </c>
      <c r="B227" t="s">
        <v>60</v>
      </c>
      <c r="C227" t="s">
        <v>107</v>
      </c>
    </row>
    <row r="228" spans="1:3" x14ac:dyDescent="0.3">
      <c r="A228" s="20">
        <v>483</v>
      </c>
      <c r="B228" t="s">
        <v>57</v>
      </c>
      <c r="C228" t="s">
        <v>78</v>
      </c>
    </row>
    <row r="229" spans="1:3" x14ac:dyDescent="0.3">
      <c r="A229" s="20">
        <v>414</v>
      </c>
      <c r="B229" t="s">
        <v>35</v>
      </c>
      <c r="C229" t="s">
        <v>74</v>
      </c>
    </row>
    <row r="230" spans="1:3" x14ac:dyDescent="0.3">
      <c r="A230" s="20">
        <v>389</v>
      </c>
      <c r="B230" t="s">
        <v>60</v>
      </c>
      <c r="C230" t="s">
        <v>88</v>
      </c>
    </row>
    <row r="231" spans="1:3" x14ac:dyDescent="0.3">
      <c r="A231" s="20">
        <v>367</v>
      </c>
      <c r="B231" t="s">
        <v>57</v>
      </c>
      <c r="C231" t="s">
        <v>81</v>
      </c>
    </row>
    <row r="232" spans="1:3" x14ac:dyDescent="0.3">
      <c r="A232" s="20">
        <v>128</v>
      </c>
      <c r="B232" t="s">
        <v>108</v>
      </c>
      <c r="C232" t="s">
        <v>14</v>
      </c>
    </row>
    <row r="233" spans="1:3" x14ac:dyDescent="0.3">
      <c r="A233" s="20">
        <v>368</v>
      </c>
      <c r="B233" t="s">
        <v>50</v>
      </c>
      <c r="C233" t="s">
        <v>49</v>
      </c>
    </row>
    <row r="234" spans="1:3" x14ac:dyDescent="0.3">
      <c r="A234" s="20">
        <v>74</v>
      </c>
      <c r="B234" t="s">
        <v>57</v>
      </c>
      <c r="C234" t="s">
        <v>56</v>
      </c>
    </row>
    <row r="235" spans="1:3" x14ac:dyDescent="0.3">
      <c r="A235" s="20">
        <v>149</v>
      </c>
      <c r="B235" t="s">
        <v>48</v>
      </c>
      <c r="C235" t="s">
        <v>64</v>
      </c>
    </row>
    <row r="236" spans="1:3" x14ac:dyDescent="0.3">
      <c r="A236" s="20">
        <v>229</v>
      </c>
      <c r="B236" t="s">
        <v>108</v>
      </c>
      <c r="C236" t="s">
        <v>115</v>
      </c>
    </row>
    <row r="237" spans="1:3" x14ac:dyDescent="0.3">
      <c r="A237" s="20">
        <v>28</v>
      </c>
      <c r="B237" t="s">
        <v>42</v>
      </c>
      <c r="C237" t="s">
        <v>85</v>
      </c>
    </row>
    <row r="238" spans="1:3" x14ac:dyDescent="0.3">
      <c r="A238" s="20">
        <v>260</v>
      </c>
      <c r="B238" t="s">
        <v>76</v>
      </c>
      <c r="C238" t="s">
        <v>96</v>
      </c>
    </row>
    <row r="239" spans="1:3" x14ac:dyDescent="0.3">
      <c r="A239" s="20">
        <v>140</v>
      </c>
      <c r="B239" t="s">
        <v>90</v>
      </c>
      <c r="C239" t="s">
        <v>114</v>
      </c>
    </row>
    <row r="240" spans="1:3" x14ac:dyDescent="0.3">
      <c r="A240" s="20">
        <v>67</v>
      </c>
      <c r="B240" t="s">
        <v>46</v>
      </c>
      <c r="C240" t="s">
        <v>45</v>
      </c>
    </row>
    <row r="241" spans="1:3" x14ac:dyDescent="0.3">
      <c r="A241" s="20">
        <v>448</v>
      </c>
      <c r="B241" t="s">
        <v>46</v>
      </c>
      <c r="C241" t="s">
        <v>73</v>
      </c>
    </row>
    <row r="242" spans="1:3" x14ac:dyDescent="0.3">
      <c r="A242" s="20">
        <v>331</v>
      </c>
      <c r="B242" t="s">
        <v>76</v>
      </c>
      <c r="C242" t="s">
        <v>106</v>
      </c>
    </row>
    <row r="243" spans="1:3" x14ac:dyDescent="0.3">
      <c r="A243" s="20">
        <v>325</v>
      </c>
      <c r="B243" t="s">
        <v>33</v>
      </c>
      <c r="C243" t="s">
        <v>51</v>
      </c>
    </row>
    <row r="244" spans="1:3" x14ac:dyDescent="0.3">
      <c r="A244" s="20">
        <v>346</v>
      </c>
      <c r="B244" t="s">
        <v>60</v>
      </c>
      <c r="C244" t="s">
        <v>107</v>
      </c>
    </row>
    <row r="245" spans="1:3" x14ac:dyDescent="0.3">
      <c r="A245" s="20">
        <v>115</v>
      </c>
      <c r="B245" t="s">
        <v>50</v>
      </c>
      <c r="C245" t="s">
        <v>104</v>
      </c>
    </row>
    <row r="246" spans="1:3" x14ac:dyDescent="0.3">
      <c r="A246" s="20">
        <v>360</v>
      </c>
      <c r="B246" t="s">
        <v>76</v>
      </c>
      <c r="C246" t="s">
        <v>79</v>
      </c>
    </row>
    <row r="247" spans="1:3" x14ac:dyDescent="0.3">
      <c r="A247" s="20">
        <v>230</v>
      </c>
      <c r="B247" t="s">
        <v>33</v>
      </c>
      <c r="C247" t="s">
        <v>32</v>
      </c>
    </row>
    <row r="248" spans="1:3" x14ac:dyDescent="0.3">
      <c r="A248" s="20">
        <v>353</v>
      </c>
      <c r="B248" t="s">
        <v>40</v>
      </c>
      <c r="C248" t="s">
        <v>39</v>
      </c>
    </row>
    <row r="249" spans="1:3" x14ac:dyDescent="0.3">
      <c r="A249" s="20">
        <v>188</v>
      </c>
      <c r="B249" t="s">
        <v>44</v>
      </c>
      <c r="C249" t="s">
        <v>113</v>
      </c>
    </row>
    <row r="250" spans="1:3" x14ac:dyDescent="0.3">
      <c r="A250" s="20">
        <v>405</v>
      </c>
      <c r="B250" t="s">
        <v>37</v>
      </c>
      <c r="C250" t="s">
        <v>111</v>
      </c>
    </row>
    <row r="251" spans="1:3" x14ac:dyDescent="0.3">
      <c r="A251" s="20">
        <v>99</v>
      </c>
      <c r="B251" t="s">
        <v>31</v>
      </c>
      <c r="C251" t="s">
        <v>30</v>
      </c>
    </row>
    <row r="252" spans="1:3" x14ac:dyDescent="0.3">
      <c r="A252" s="20">
        <v>196</v>
      </c>
      <c r="B252" t="s">
        <v>48</v>
      </c>
      <c r="C252" t="s">
        <v>80</v>
      </c>
    </row>
    <row r="253" spans="1:3" x14ac:dyDescent="0.3">
      <c r="A253" s="20">
        <v>271</v>
      </c>
      <c r="B253" t="s">
        <v>50</v>
      </c>
      <c r="C253" t="s">
        <v>49</v>
      </c>
    </row>
    <row r="254" spans="1:3" x14ac:dyDescent="0.3">
      <c r="A254" s="20">
        <v>210</v>
      </c>
      <c r="B254" t="s">
        <v>57</v>
      </c>
      <c r="C254" t="s">
        <v>81</v>
      </c>
    </row>
    <row r="255" spans="1:3" x14ac:dyDescent="0.3">
      <c r="A255" s="20">
        <v>178</v>
      </c>
      <c r="B255" t="s">
        <v>46</v>
      </c>
      <c r="C255" t="s">
        <v>73</v>
      </c>
    </row>
    <row r="256" spans="1:3" x14ac:dyDescent="0.3">
      <c r="A256" s="20">
        <v>423</v>
      </c>
      <c r="B256" t="s">
        <v>72</v>
      </c>
      <c r="C256" t="s">
        <v>102</v>
      </c>
    </row>
    <row r="257" spans="1:3" x14ac:dyDescent="0.3">
      <c r="A257" s="20">
        <v>70</v>
      </c>
      <c r="B257" t="s">
        <v>90</v>
      </c>
      <c r="C257" t="s">
        <v>63</v>
      </c>
    </row>
    <row r="258" spans="1:3" x14ac:dyDescent="0.3">
      <c r="A258" s="20">
        <v>335</v>
      </c>
      <c r="B258" t="s">
        <v>37</v>
      </c>
      <c r="C258" t="s">
        <v>111</v>
      </c>
    </row>
    <row r="259" spans="1:3" x14ac:dyDescent="0.3">
      <c r="A259" s="20">
        <v>427</v>
      </c>
      <c r="B259" t="s">
        <v>37</v>
      </c>
      <c r="C259" t="s">
        <v>93</v>
      </c>
    </row>
    <row r="260" spans="1:3" x14ac:dyDescent="0.3">
      <c r="A260" s="20">
        <v>303</v>
      </c>
      <c r="B260" t="s">
        <v>35</v>
      </c>
      <c r="C260" t="s">
        <v>38</v>
      </c>
    </row>
    <row r="261" spans="1:3" x14ac:dyDescent="0.3">
      <c r="A261" s="20">
        <v>398</v>
      </c>
      <c r="B261" t="s">
        <v>33</v>
      </c>
      <c r="C261" t="s">
        <v>32</v>
      </c>
    </row>
    <row r="262" spans="1:3" x14ac:dyDescent="0.3">
      <c r="A262" s="20">
        <v>290</v>
      </c>
      <c r="B262" t="s">
        <v>29</v>
      </c>
      <c r="C262" t="s">
        <v>61</v>
      </c>
    </row>
    <row r="263" spans="1:3" x14ac:dyDescent="0.3">
      <c r="A263" s="20">
        <v>386</v>
      </c>
      <c r="B263" t="s">
        <v>42</v>
      </c>
      <c r="C263" t="s">
        <v>67</v>
      </c>
    </row>
    <row r="264" spans="1:3" x14ac:dyDescent="0.3">
      <c r="A264" s="20">
        <v>350</v>
      </c>
      <c r="B264" t="s">
        <v>35</v>
      </c>
      <c r="C264" t="s">
        <v>58</v>
      </c>
    </row>
    <row r="265" spans="1:3" x14ac:dyDescent="0.3">
      <c r="A265" s="20">
        <v>329</v>
      </c>
      <c r="B265" t="s">
        <v>76</v>
      </c>
      <c r="C265" t="s">
        <v>79</v>
      </c>
    </row>
    <row r="266" spans="1:3" x14ac:dyDescent="0.3">
      <c r="A266" s="20">
        <v>233</v>
      </c>
      <c r="B266" t="s">
        <v>46</v>
      </c>
      <c r="C266" t="s">
        <v>73</v>
      </c>
    </row>
    <row r="267" spans="1:3" x14ac:dyDescent="0.3">
      <c r="A267" s="20">
        <v>293</v>
      </c>
      <c r="B267" t="s">
        <v>48</v>
      </c>
      <c r="C267" t="s">
        <v>64</v>
      </c>
    </row>
    <row r="268" spans="1:3" x14ac:dyDescent="0.3">
      <c r="A268" s="20">
        <v>286</v>
      </c>
      <c r="B268" t="s">
        <v>46</v>
      </c>
      <c r="C268" t="s">
        <v>73</v>
      </c>
    </row>
    <row r="269" spans="1:3" x14ac:dyDescent="0.3">
      <c r="A269" s="20">
        <v>11</v>
      </c>
      <c r="B269" t="s">
        <v>37</v>
      </c>
      <c r="C269" t="s">
        <v>93</v>
      </c>
    </row>
    <row r="270" spans="1:3" x14ac:dyDescent="0.3">
      <c r="A270" s="20">
        <v>142</v>
      </c>
      <c r="B270" t="s">
        <v>35</v>
      </c>
      <c r="C270" t="s">
        <v>38</v>
      </c>
    </row>
    <row r="271" spans="1:3" x14ac:dyDescent="0.3">
      <c r="A271" s="20">
        <v>466</v>
      </c>
      <c r="B271" t="s">
        <v>35</v>
      </c>
      <c r="C271" t="s">
        <v>34</v>
      </c>
    </row>
    <row r="272" spans="1:3" x14ac:dyDescent="0.3">
      <c r="A272" s="20">
        <v>71</v>
      </c>
      <c r="B272" t="s">
        <v>69</v>
      </c>
      <c r="C272" t="s">
        <v>68</v>
      </c>
    </row>
    <row r="273" spans="1:3" x14ac:dyDescent="0.3">
      <c r="A273" s="20">
        <v>480</v>
      </c>
      <c r="B273" t="s">
        <v>44</v>
      </c>
      <c r="C273" t="s">
        <v>65</v>
      </c>
    </row>
    <row r="274" spans="1:3" x14ac:dyDescent="0.3">
      <c r="A274" s="20">
        <v>129</v>
      </c>
      <c r="B274" t="s">
        <v>108</v>
      </c>
      <c r="C274" t="s">
        <v>110</v>
      </c>
    </row>
    <row r="275" spans="1:3" x14ac:dyDescent="0.3">
      <c r="A275" s="20">
        <v>283</v>
      </c>
      <c r="B275" t="s">
        <v>48</v>
      </c>
      <c r="C275" t="s">
        <v>80</v>
      </c>
    </row>
    <row r="276" spans="1:3" x14ac:dyDescent="0.3">
      <c r="A276" s="20">
        <v>313</v>
      </c>
      <c r="B276" t="s">
        <v>48</v>
      </c>
      <c r="C276" t="s">
        <v>64</v>
      </c>
    </row>
    <row r="277" spans="1:3" x14ac:dyDescent="0.3">
      <c r="A277" s="20">
        <v>18</v>
      </c>
      <c r="B277" t="s">
        <v>55</v>
      </c>
      <c r="C277" t="s">
        <v>54</v>
      </c>
    </row>
    <row r="278" spans="1:3" x14ac:dyDescent="0.3">
      <c r="A278" s="20">
        <v>145</v>
      </c>
      <c r="B278" t="s">
        <v>31</v>
      </c>
      <c r="C278" t="s">
        <v>30</v>
      </c>
    </row>
    <row r="279" spans="1:3" x14ac:dyDescent="0.3">
      <c r="A279" s="20">
        <v>491</v>
      </c>
      <c r="B279" t="s">
        <v>31</v>
      </c>
      <c r="C279" t="s">
        <v>95</v>
      </c>
    </row>
    <row r="280" spans="1:3" x14ac:dyDescent="0.3">
      <c r="A280" s="20">
        <v>29</v>
      </c>
      <c r="B280" t="s">
        <v>76</v>
      </c>
      <c r="C280" t="s">
        <v>75</v>
      </c>
    </row>
    <row r="281" spans="1:3" x14ac:dyDescent="0.3">
      <c r="A281" s="20">
        <v>50</v>
      </c>
      <c r="B281" t="s">
        <v>33</v>
      </c>
      <c r="C281" t="s">
        <v>51</v>
      </c>
    </row>
    <row r="282" spans="1:3" x14ac:dyDescent="0.3">
      <c r="A282" s="20">
        <v>336</v>
      </c>
      <c r="B282" t="s">
        <v>72</v>
      </c>
      <c r="C282" t="s">
        <v>71</v>
      </c>
    </row>
    <row r="283" spans="1:3" x14ac:dyDescent="0.3">
      <c r="A283" s="20">
        <v>440</v>
      </c>
      <c r="B283" t="s">
        <v>35</v>
      </c>
      <c r="C283" t="s">
        <v>38</v>
      </c>
    </row>
    <row r="284" spans="1:3" x14ac:dyDescent="0.3">
      <c r="A284" s="20">
        <v>51</v>
      </c>
      <c r="B284" t="s">
        <v>57</v>
      </c>
      <c r="C284" t="s">
        <v>78</v>
      </c>
    </row>
    <row r="285" spans="1:3" x14ac:dyDescent="0.3">
      <c r="A285" s="20">
        <v>371</v>
      </c>
      <c r="B285" t="s">
        <v>29</v>
      </c>
      <c r="C285" t="s">
        <v>89</v>
      </c>
    </row>
    <row r="286" spans="1:3" x14ac:dyDescent="0.3">
      <c r="A286" s="20">
        <v>14</v>
      </c>
      <c r="B286" t="s">
        <v>33</v>
      </c>
      <c r="C286" t="s">
        <v>112</v>
      </c>
    </row>
    <row r="287" spans="1:3" x14ac:dyDescent="0.3">
      <c r="A287" s="20">
        <v>312</v>
      </c>
      <c r="B287" t="s">
        <v>37</v>
      </c>
      <c r="C287" t="s">
        <v>111</v>
      </c>
    </row>
    <row r="288" spans="1:3" x14ac:dyDescent="0.3">
      <c r="A288" s="20">
        <v>477</v>
      </c>
      <c r="B288" t="s">
        <v>40</v>
      </c>
      <c r="C288" t="s">
        <v>91</v>
      </c>
    </row>
    <row r="289" spans="1:3" x14ac:dyDescent="0.3">
      <c r="A289" s="20">
        <v>91</v>
      </c>
      <c r="B289" t="s">
        <v>50</v>
      </c>
      <c r="C289" t="s">
        <v>49</v>
      </c>
    </row>
    <row r="290" spans="1:3" x14ac:dyDescent="0.3">
      <c r="A290" s="20">
        <v>52</v>
      </c>
      <c r="B290" t="s">
        <v>76</v>
      </c>
      <c r="C290" t="s">
        <v>75</v>
      </c>
    </row>
    <row r="291" spans="1:3" x14ac:dyDescent="0.3">
      <c r="A291" s="20">
        <v>383</v>
      </c>
      <c r="B291" t="s">
        <v>35</v>
      </c>
      <c r="C291" t="s">
        <v>38</v>
      </c>
    </row>
    <row r="292" spans="1:3" x14ac:dyDescent="0.3">
      <c r="A292" s="20">
        <v>252</v>
      </c>
      <c r="B292" t="s">
        <v>60</v>
      </c>
      <c r="C292" t="s">
        <v>70</v>
      </c>
    </row>
    <row r="293" spans="1:3" x14ac:dyDescent="0.3">
      <c r="A293" s="20">
        <v>365</v>
      </c>
      <c r="B293" t="s">
        <v>108</v>
      </c>
      <c r="C293" t="s">
        <v>110</v>
      </c>
    </row>
    <row r="294" spans="1:3" x14ac:dyDescent="0.3">
      <c r="A294" s="20">
        <v>420</v>
      </c>
      <c r="B294" t="s">
        <v>37</v>
      </c>
      <c r="C294" t="s">
        <v>87</v>
      </c>
    </row>
    <row r="295" spans="1:3" x14ac:dyDescent="0.3">
      <c r="A295" s="20">
        <v>97</v>
      </c>
      <c r="B295" t="s">
        <v>69</v>
      </c>
      <c r="C295" t="s">
        <v>100</v>
      </c>
    </row>
    <row r="296" spans="1:3" x14ac:dyDescent="0.3">
      <c r="A296" s="20">
        <v>47</v>
      </c>
      <c r="B296" t="s">
        <v>108</v>
      </c>
      <c r="C296" t="s">
        <v>109</v>
      </c>
    </row>
    <row r="297" spans="1:3" x14ac:dyDescent="0.3">
      <c r="A297" s="20">
        <v>187</v>
      </c>
      <c r="B297" t="s">
        <v>40</v>
      </c>
      <c r="C297" t="s">
        <v>39</v>
      </c>
    </row>
    <row r="298" spans="1:3" x14ac:dyDescent="0.3">
      <c r="A298" s="20">
        <v>429</v>
      </c>
      <c r="B298" t="s">
        <v>42</v>
      </c>
      <c r="C298" t="s">
        <v>67</v>
      </c>
    </row>
    <row r="299" spans="1:3" x14ac:dyDescent="0.3">
      <c r="A299" s="20">
        <v>93</v>
      </c>
      <c r="B299" t="s">
        <v>60</v>
      </c>
      <c r="C299" t="s">
        <v>107</v>
      </c>
    </row>
    <row r="300" spans="1:3" x14ac:dyDescent="0.3">
      <c r="A300" s="20">
        <v>198</v>
      </c>
      <c r="B300" t="s">
        <v>108</v>
      </c>
      <c r="C300" t="s">
        <v>14</v>
      </c>
    </row>
    <row r="301" spans="1:3" x14ac:dyDescent="0.3">
      <c r="A301" s="20">
        <v>362</v>
      </c>
      <c r="B301" t="s">
        <v>37</v>
      </c>
      <c r="C301" t="s">
        <v>93</v>
      </c>
    </row>
    <row r="302" spans="1:3" x14ac:dyDescent="0.3">
      <c r="A302" s="20">
        <v>461</v>
      </c>
      <c r="B302" t="s">
        <v>35</v>
      </c>
      <c r="C302" t="s">
        <v>34</v>
      </c>
    </row>
    <row r="303" spans="1:3" x14ac:dyDescent="0.3">
      <c r="A303" s="20">
        <v>84</v>
      </c>
      <c r="B303" t="s">
        <v>53</v>
      </c>
      <c r="C303" t="s">
        <v>52</v>
      </c>
    </row>
    <row r="304" spans="1:3" x14ac:dyDescent="0.3">
      <c r="A304" s="20">
        <v>172</v>
      </c>
      <c r="B304" t="s">
        <v>35</v>
      </c>
      <c r="C304" t="s">
        <v>34</v>
      </c>
    </row>
    <row r="305" spans="1:3" x14ac:dyDescent="0.3">
      <c r="A305" s="20">
        <v>171</v>
      </c>
      <c r="B305" t="s">
        <v>60</v>
      </c>
      <c r="C305" t="s">
        <v>107</v>
      </c>
    </row>
    <row r="306" spans="1:3" x14ac:dyDescent="0.3">
      <c r="A306" s="20">
        <v>194</v>
      </c>
      <c r="B306" t="s">
        <v>76</v>
      </c>
      <c r="C306" t="s">
        <v>106</v>
      </c>
    </row>
    <row r="307" spans="1:3" x14ac:dyDescent="0.3">
      <c r="A307" s="20">
        <v>235</v>
      </c>
      <c r="B307" t="s">
        <v>37</v>
      </c>
      <c r="C307" t="s">
        <v>93</v>
      </c>
    </row>
    <row r="308" spans="1:3" x14ac:dyDescent="0.3">
      <c r="A308" s="20">
        <v>458</v>
      </c>
      <c r="B308" t="s">
        <v>40</v>
      </c>
      <c r="C308" t="s">
        <v>91</v>
      </c>
    </row>
    <row r="309" spans="1:3" x14ac:dyDescent="0.3">
      <c r="A309" s="20">
        <v>193</v>
      </c>
      <c r="B309" t="s">
        <v>76</v>
      </c>
      <c r="C309" t="s">
        <v>106</v>
      </c>
    </row>
    <row r="310" spans="1:3" x14ac:dyDescent="0.3">
      <c r="A310" s="20">
        <v>450</v>
      </c>
      <c r="B310" t="s">
        <v>37</v>
      </c>
      <c r="C310" t="s">
        <v>87</v>
      </c>
    </row>
    <row r="311" spans="1:3" x14ac:dyDescent="0.3">
      <c r="A311" s="20">
        <v>163</v>
      </c>
      <c r="B311" t="s">
        <v>76</v>
      </c>
      <c r="C311" t="s">
        <v>96</v>
      </c>
    </row>
    <row r="312" spans="1:3" x14ac:dyDescent="0.3">
      <c r="A312" s="20">
        <v>12</v>
      </c>
      <c r="B312" t="s">
        <v>40</v>
      </c>
      <c r="C312" t="s">
        <v>101</v>
      </c>
    </row>
    <row r="313" spans="1:3" x14ac:dyDescent="0.3">
      <c r="A313" s="20">
        <v>61</v>
      </c>
      <c r="B313" t="s">
        <v>46</v>
      </c>
      <c r="C313" t="s">
        <v>66</v>
      </c>
    </row>
    <row r="314" spans="1:3" x14ac:dyDescent="0.3">
      <c r="A314" s="20">
        <v>15</v>
      </c>
      <c r="B314" t="s">
        <v>29</v>
      </c>
      <c r="C314" t="s">
        <v>94</v>
      </c>
    </row>
    <row r="315" spans="1:3" x14ac:dyDescent="0.3">
      <c r="A315" s="20">
        <v>90</v>
      </c>
      <c r="B315" t="s">
        <v>53</v>
      </c>
      <c r="C315" t="s">
        <v>105</v>
      </c>
    </row>
    <row r="316" spans="1:3" x14ac:dyDescent="0.3">
      <c r="A316" s="20">
        <v>396</v>
      </c>
      <c r="B316" t="s">
        <v>44</v>
      </c>
      <c r="C316" t="s">
        <v>43</v>
      </c>
    </row>
    <row r="317" spans="1:3" x14ac:dyDescent="0.3">
      <c r="A317" s="20">
        <v>481</v>
      </c>
      <c r="B317" t="s">
        <v>72</v>
      </c>
      <c r="C317" t="s">
        <v>102</v>
      </c>
    </row>
    <row r="318" spans="1:3" x14ac:dyDescent="0.3">
      <c r="A318" s="20">
        <v>246</v>
      </c>
      <c r="B318" t="s">
        <v>50</v>
      </c>
      <c r="C318" t="s">
        <v>104</v>
      </c>
    </row>
    <row r="319" spans="1:3" x14ac:dyDescent="0.3">
      <c r="A319" s="20">
        <v>174</v>
      </c>
      <c r="B319" t="s">
        <v>60</v>
      </c>
      <c r="C319" t="s">
        <v>88</v>
      </c>
    </row>
    <row r="320" spans="1:3" x14ac:dyDescent="0.3">
      <c r="A320" s="20">
        <v>479</v>
      </c>
      <c r="B320" t="s">
        <v>31</v>
      </c>
      <c r="C320" t="s">
        <v>103</v>
      </c>
    </row>
    <row r="321" spans="1:3" x14ac:dyDescent="0.3">
      <c r="A321" s="20">
        <v>224</v>
      </c>
      <c r="B321" t="s">
        <v>72</v>
      </c>
      <c r="C321" t="s">
        <v>102</v>
      </c>
    </row>
    <row r="322" spans="1:3" x14ac:dyDescent="0.3">
      <c r="A322" s="20">
        <v>42</v>
      </c>
      <c r="B322" t="s">
        <v>90</v>
      </c>
      <c r="C322" t="s">
        <v>63</v>
      </c>
    </row>
    <row r="323" spans="1:3" x14ac:dyDescent="0.3">
      <c r="A323" s="20">
        <v>267</v>
      </c>
      <c r="B323" t="s">
        <v>31</v>
      </c>
      <c r="C323" t="s">
        <v>30</v>
      </c>
    </row>
    <row r="324" spans="1:3" x14ac:dyDescent="0.3">
      <c r="A324" s="20">
        <v>161</v>
      </c>
      <c r="B324" t="s">
        <v>44</v>
      </c>
      <c r="C324" t="s">
        <v>99</v>
      </c>
    </row>
    <row r="325" spans="1:3" x14ac:dyDescent="0.3">
      <c r="A325" s="20">
        <v>315</v>
      </c>
      <c r="B325" t="s">
        <v>46</v>
      </c>
      <c r="C325" t="s">
        <v>45</v>
      </c>
    </row>
    <row r="326" spans="1:3" x14ac:dyDescent="0.3">
      <c r="A326" s="20">
        <v>121</v>
      </c>
      <c r="B326" t="s">
        <v>72</v>
      </c>
      <c r="C326" t="s">
        <v>102</v>
      </c>
    </row>
    <row r="327" spans="1:3" x14ac:dyDescent="0.3">
      <c r="A327" s="20">
        <v>433</v>
      </c>
      <c r="B327" t="s">
        <v>55</v>
      </c>
      <c r="C327" t="s">
        <v>54</v>
      </c>
    </row>
    <row r="328" spans="1:3" x14ac:dyDescent="0.3">
      <c r="A328" s="20">
        <v>453</v>
      </c>
      <c r="B328" t="s">
        <v>40</v>
      </c>
      <c r="C328" t="s">
        <v>101</v>
      </c>
    </row>
    <row r="329" spans="1:3" x14ac:dyDescent="0.3">
      <c r="A329" s="20">
        <v>248</v>
      </c>
      <c r="B329" t="s">
        <v>48</v>
      </c>
      <c r="C329" t="s">
        <v>83</v>
      </c>
    </row>
    <row r="330" spans="1:3" x14ac:dyDescent="0.3">
      <c r="A330" s="20">
        <v>492</v>
      </c>
      <c r="B330" t="s">
        <v>55</v>
      </c>
      <c r="C330" t="s">
        <v>86</v>
      </c>
    </row>
    <row r="331" spans="1:3" x14ac:dyDescent="0.3">
      <c r="A331" s="20">
        <v>122</v>
      </c>
      <c r="B331" t="s">
        <v>35</v>
      </c>
      <c r="C331" t="s">
        <v>58</v>
      </c>
    </row>
    <row r="332" spans="1:3" x14ac:dyDescent="0.3">
      <c r="A332" s="20">
        <v>62</v>
      </c>
      <c r="B332" t="s">
        <v>55</v>
      </c>
      <c r="C332" t="s">
        <v>97</v>
      </c>
    </row>
    <row r="333" spans="1:3" x14ac:dyDescent="0.3">
      <c r="A333" s="20">
        <v>119</v>
      </c>
      <c r="B333" t="s">
        <v>69</v>
      </c>
      <c r="C333" t="s">
        <v>100</v>
      </c>
    </row>
    <row r="334" spans="1:3" x14ac:dyDescent="0.3">
      <c r="A334" s="20">
        <v>388</v>
      </c>
      <c r="B334" t="s">
        <v>55</v>
      </c>
      <c r="C334" t="s">
        <v>54</v>
      </c>
    </row>
    <row r="335" spans="1:3" x14ac:dyDescent="0.3">
      <c r="A335" s="20">
        <v>66</v>
      </c>
      <c r="B335" t="s">
        <v>53</v>
      </c>
      <c r="C335" t="s">
        <v>84</v>
      </c>
    </row>
    <row r="336" spans="1:3" x14ac:dyDescent="0.3">
      <c r="A336" s="20">
        <v>125</v>
      </c>
      <c r="B336" t="s">
        <v>90</v>
      </c>
      <c r="C336" t="s">
        <v>85</v>
      </c>
    </row>
    <row r="337" spans="1:3" x14ac:dyDescent="0.3">
      <c r="A337" s="20">
        <v>274</v>
      </c>
      <c r="B337" t="s">
        <v>44</v>
      </c>
      <c r="C337" t="s">
        <v>99</v>
      </c>
    </row>
    <row r="338" spans="1:3" x14ac:dyDescent="0.3">
      <c r="A338" s="20">
        <v>471</v>
      </c>
      <c r="B338" t="s">
        <v>31</v>
      </c>
      <c r="C338" t="s">
        <v>95</v>
      </c>
    </row>
    <row r="339" spans="1:3" x14ac:dyDescent="0.3">
      <c r="A339" s="20">
        <v>395</v>
      </c>
      <c r="B339" t="s">
        <v>76</v>
      </c>
      <c r="C339" t="s">
        <v>79</v>
      </c>
    </row>
    <row r="340" spans="1:3" x14ac:dyDescent="0.3">
      <c r="A340" s="20">
        <v>474</v>
      </c>
      <c r="B340" t="s">
        <v>44</v>
      </c>
      <c r="C340" t="s">
        <v>99</v>
      </c>
    </row>
    <row r="341" spans="1:3" x14ac:dyDescent="0.3">
      <c r="A341" s="20">
        <v>63</v>
      </c>
      <c r="B341" t="s">
        <v>55</v>
      </c>
      <c r="C341" t="s">
        <v>97</v>
      </c>
    </row>
    <row r="342" spans="1:3" x14ac:dyDescent="0.3">
      <c r="A342" s="20">
        <v>89</v>
      </c>
      <c r="B342" t="s">
        <v>48</v>
      </c>
      <c r="C342" t="s">
        <v>80</v>
      </c>
    </row>
    <row r="343" spans="1:3" x14ac:dyDescent="0.3">
      <c r="A343" s="20">
        <v>27</v>
      </c>
      <c r="B343" t="s">
        <v>40</v>
      </c>
      <c r="C343" t="s">
        <v>39</v>
      </c>
    </row>
    <row r="344" spans="1:3" x14ac:dyDescent="0.3">
      <c r="A344" s="20">
        <v>127</v>
      </c>
      <c r="B344" t="s">
        <v>31</v>
      </c>
      <c r="C344" t="s">
        <v>30</v>
      </c>
    </row>
    <row r="345" spans="1:3" x14ac:dyDescent="0.3">
      <c r="A345" s="20">
        <v>426</v>
      </c>
      <c r="B345" t="s">
        <v>69</v>
      </c>
      <c r="C345" t="s">
        <v>98</v>
      </c>
    </row>
    <row r="346" spans="1:3" x14ac:dyDescent="0.3">
      <c r="A346" s="20">
        <v>355</v>
      </c>
      <c r="B346" t="s">
        <v>53</v>
      </c>
      <c r="C346" t="s">
        <v>82</v>
      </c>
    </row>
    <row r="347" spans="1:3" x14ac:dyDescent="0.3">
      <c r="A347" s="20">
        <v>113</v>
      </c>
      <c r="B347" t="s">
        <v>33</v>
      </c>
      <c r="C347" t="s">
        <v>51</v>
      </c>
    </row>
    <row r="348" spans="1:3" x14ac:dyDescent="0.3">
      <c r="A348" s="20">
        <v>291</v>
      </c>
      <c r="B348" t="s">
        <v>55</v>
      </c>
      <c r="C348" t="s">
        <v>97</v>
      </c>
    </row>
    <row r="349" spans="1:3" x14ac:dyDescent="0.3">
      <c r="A349" s="20">
        <v>182</v>
      </c>
      <c r="B349" t="s">
        <v>76</v>
      </c>
      <c r="C349" t="s">
        <v>96</v>
      </c>
    </row>
    <row r="350" spans="1:3" x14ac:dyDescent="0.3">
      <c r="A350" s="20">
        <v>105</v>
      </c>
      <c r="B350" t="s">
        <v>35</v>
      </c>
      <c r="C350" t="s">
        <v>58</v>
      </c>
    </row>
    <row r="351" spans="1:3" x14ac:dyDescent="0.3">
      <c r="A351" s="20">
        <v>199</v>
      </c>
      <c r="B351" t="s">
        <v>40</v>
      </c>
      <c r="C351" t="s">
        <v>91</v>
      </c>
    </row>
    <row r="352" spans="1:3" x14ac:dyDescent="0.3">
      <c r="A352" s="20">
        <v>211</v>
      </c>
      <c r="B352" t="s">
        <v>31</v>
      </c>
      <c r="C352" t="s">
        <v>62</v>
      </c>
    </row>
    <row r="353" spans="1:3" x14ac:dyDescent="0.3">
      <c r="A353" s="20">
        <v>22</v>
      </c>
      <c r="B353" t="s">
        <v>48</v>
      </c>
      <c r="C353" t="s">
        <v>64</v>
      </c>
    </row>
    <row r="354" spans="1:3" x14ac:dyDescent="0.3">
      <c r="A354" s="20">
        <v>150</v>
      </c>
      <c r="B354" t="s">
        <v>55</v>
      </c>
      <c r="C354" t="s">
        <v>54</v>
      </c>
    </row>
    <row r="355" spans="1:3" x14ac:dyDescent="0.3">
      <c r="A355" s="20">
        <v>191</v>
      </c>
      <c r="B355" t="s">
        <v>57</v>
      </c>
      <c r="C355" t="s">
        <v>81</v>
      </c>
    </row>
    <row r="356" spans="1:3" x14ac:dyDescent="0.3">
      <c r="A356" s="20">
        <v>245</v>
      </c>
      <c r="B356" t="s">
        <v>29</v>
      </c>
      <c r="C356" t="s">
        <v>61</v>
      </c>
    </row>
    <row r="357" spans="1:3" x14ac:dyDescent="0.3">
      <c r="A357" s="20">
        <v>154</v>
      </c>
      <c r="B357" t="s">
        <v>31</v>
      </c>
      <c r="C357" t="s">
        <v>95</v>
      </c>
    </row>
    <row r="358" spans="1:3" x14ac:dyDescent="0.3">
      <c r="A358" s="20">
        <v>266</v>
      </c>
      <c r="B358" t="s">
        <v>55</v>
      </c>
      <c r="C358" t="s">
        <v>54</v>
      </c>
    </row>
    <row r="359" spans="1:3" x14ac:dyDescent="0.3">
      <c r="A359" s="20">
        <v>143</v>
      </c>
      <c r="B359" t="s">
        <v>29</v>
      </c>
      <c r="C359" t="s">
        <v>94</v>
      </c>
    </row>
    <row r="360" spans="1:3" x14ac:dyDescent="0.3">
      <c r="A360" s="20">
        <v>475</v>
      </c>
      <c r="B360" t="s">
        <v>37</v>
      </c>
      <c r="C360" t="s">
        <v>93</v>
      </c>
    </row>
    <row r="361" spans="1:3" x14ac:dyDescent="0.3">
      <c r="A361" s="20">
        <v>292</v>
      </c>
      <c r="B361" t="s">
        <v>57</v>
      </c>
      <c r="C361" t="s">
        <v>78</v>
      </c>
    </row>
    <row r="362" spans="1:3" x14ac:dyDescent="0.3">
      <c r="A362" s="20">
        <v>307</v>
      </c>
      <c r="B362" t="s">
        <v>50</v>
      </c>
      <c r="C362" t="s">
        <v>92</v>
      </c>
    </row>
    <row r="363" spans="1:3" x14ac:dyDescent="0.3">
      <c r="A363" s="20">
        <v>39</v>
      </c>
      <c r="B363" t="s">
        <v>50</v>
      </c>
      <c r="C363" t="s">
        <v>49</v>
      </c>
    </row>
    <row r="364" spans="1:3" x14ac:dyDescent="0.3">
      <c r="A364" s="20">
        <v>316</v>
      </c>
      <c r="B364" t="s">
        <v>40</v>
      </c>
      <c r="C364" t="s">
        <v>91</v>
      </c>
    </row>
    <row r="365" spans="1:3" x14ac:dyDescent="0.3">
      <c r="A365" s="20">
        <v>228</v>
      </c>
      <c r="B365" t="s">
        <v>90</v>
      </c>
      <c r="C365" t="s">
        <v>63</v>
      </c>
    </row>
    <row r="366" spans="1:3" x14ac:dyDescent="0.3">
      <c r="A366" s="20">
        <v>269</v>
      </c>
      <c r="B366" t="s">
        <v>29</v>
      </c>
      <c r="C366" t="s">
        <v>89</v>
      </c>
    </row>
    <row r="367" spans="1:3" x14ac:dyDescent="0.3">
      <c r="A367" s="20">
        <v>151</v>
      </c>
      <c r="B367" t="s">
        <v>44</v>
      </c>
      <c r="C367" t="s">
        <v>65</v>
      </c>
    </row>
    <row r="368" spans="1:3" x14ac:dyDescent="0.3">
      <c r="A368" s="20">
        <v>101</v>
      </c>
      <c r="B368" t="s">
        <v>60</v>
      </c>
      <c r="C368" t="s">
        <v>88</v>
      </c>
    </row>
    <row r="369" spans="1:3" x14ac:dyDescent="0.3">
      <c r="A369" s="20">
        <v>411</v>
      </c>
      <c r="B369" t="s">
        <v>37</v>
      </c>
      <c r="C369" t="s">
        <v>87</v>
      </c>
    </row>
    <row r="370" spans="1:3" x14ac:dyDescent="0.3">
      <c r="A370" s="20">
        <v>381</v>
      </c>
      <c r="B370" t="s">
        <v>55</v>
      </c>
      <c r="C370" t="s">
        <v>86</v>
      </c>
    </row>
    <row r="371" spans="1:3" x14ac:dyDescent="0.3">
      <c r="A371" s="20">
        <v>400</v>
      </c>
      <c r="B371" t="s">
        <v>44</v>
      </c>
      <c r="C371" t="s">
        <v>65</v>
      </c>
    </row>
    <row r="372" spans="1:3" x14ac:dyDescent="0.3">
      <c r="A372" s="20">
        <v>55</v>
      </c>
      <c r="B372" t="s">
        <v>42</v>
      </c>
      <c r="C372" t="s">
        <v>85</v>
      </c>
    </row>
    <row r="373" spans="1:3" x14ac:dyDescent="0.3">
      <c r="A373" s="20">
        <v>372</v>
      </c>
      <c r="B373" t="s">
        <v>53</v>
      </c>
      <c r="C373" t="s">
        <v>84</v>
      </c>
    </row>
    <row r="374" spans="1:3" x14ac:dyDescent="0.3">
      <c r="A374" s="20">
        <v>80</v>
      </c>
      <c r="B374" t="s">
        <v>48</v>
      </c>
      <c r="C374" t="s">
        <v>83</v>
      </c>
    </row>
    <row r="375" spans="1:3" x14ac:dyDescent="0.3">
      <c r="A375" s="20">
        <v>413</v>
      </c>
      <c r="B375" t="s">
        <v>53</v>
      </c>
      <c r="C375" t="s">
        <v>82</v>
      </c>
    </row>
    <row r="376" spans="1:3" x14ac:dyDescent="0.3">
      <c r="A376" s="20">
        <v>46</v>
      </c>
      <c r="B376" t="s">
        <v>46</v>
      </c>
      <c r="C376" t="s">
        <v>77</v>
      </c>
    </row>
    <row r="377" spans="1:3" x14ac:dyDescent="0.3">
      <c r="A377" s="20">
        <v>1</v>
      </c>
      <c r="B377" t="s">
        <v>42</v>
      </c>
      <c r="C377" t="s">
        <v>41</v>
      </c>
    </row>
    <row r="378" spans="1:3" x14ac:dyDescent="0.3">
      <c r="A378" s="20">
        <v>478</v>
      </c>
      <c r="B378" t="s">
        <v>48</v>
      </c>
      <c r="C378" t="s">
        <v>80</v>
      </c>
    </row>
    <row r="379" spans="1:3" x14ac:dyDescent="0.3">
      <c r="A379" s="20">
        <v>456</v>
      </c>
      <c r="B379" t="s">
        <v>57</v>
      </c>
      <c r="C379" t="s">
        <v>81</v>
      </c>
    </row>
    <row r="380" spans="1:3" x14ac:dyDescent="0.3">
      <c r="A380" s="20">
        <v>38</v>
      </c>
      <c r="B380" t="s">
        <v>48</v>
      </c>
      <c r="C380" t="s">
        <v>80</v>
      </c>
    </row>
    <row r="381" spans="1:3" x14ac:dyDescent="0.3">
      <c r="A381" s="20">
        <v>134</v>
      </c>
      <c r="B381" t="s">
        <v>55</v>
      </c>
      <c r="C381" t="s">
        <v>54</v>
      </c>
    </row>
    <row r="382" spans="1:3" x14ac:dyDescent="0.3">
      <c r="A382" s="20">
        <v>77</v>
      </c>
      <c r="B382" t="s">
        <v>40</v>
      </c>
      <c r="C382" t="s">
        <v>39</v>
      </c>
    </row>
    <row r="383" spans="1:3" x14ac:dyDescent="0.3">
      <c r="A383" s="20">
        <v>455</v>
      </c>
      <c r="B383" t="s">
        <v>76</v>
      </c>
      <c r="C383" t="s">
        <v>79</v>
      </c>
    </row>
    <row r="384" spans="1:3" x14ac:dyDescent="0.3">
      <c r="A384" s="20">
        <v>218</v>
      </c>
      <c r="B384" t="s">
        <v>57</v>
      </c>
      <c r="C384" t="s">
        <v>78</v>
      </c>
    </row>
    <row r="385" spans="1:3" x14ac:dyDescent="0.3">
      <c r="A385" s="20">
        <v>263</v>
      </c>
      <c r="B385" t="s">
        <v>46</v>
      </c>
      <c r="C385" t="s">
        <v>77</v>
      </c>
    </row>
    <row r="386" spans="1:3" x14ac:dyDescent="0.3">
      <c r="A386" s="20">
        <v>254</v>
      </c>
      <c r="B386" t="s">
        <v>76</v>
      </c>
      <c r="C386" t="s">
        <v>75</v>
      </c>
    </row>
    <row r="387" spans="1:3" x14ac:dyDescent="0.3">
      <c r="A387" s="20">
        <v>370</v>
      </c>
      <c r="B387" t="s">
        <v>33</v>
      </c>
      <c r="C387" t="s">
        <v>32</v>
      </c>
    </row>
    <row r="388" spans="1:3" x14ac:dyDescent="0.3">
      <c r="A388" s="20">
        <v>301</v>
      </c>
      <c r="B388" t="s">
        <v>35</v>
      </c>
      <c r="C388" t="s">
        <v>74</v>
      </c>
    </row>
    <row r="389" spans="1:3" x14ac:dyDescent="0.3">
      <c r="A389" s="20">
        <v>259</v>
      </c>
      <c r="B389" t="s">
        <v>46</v>
      </c>
      <c r="C389" t="s">
        <v>73</v>
      </c>
    </row>
    <row r="390" spans="1:3" x14ac:dyDescent="0.3">
      <c r="A390" s="20">
        <v>468</v>
      </c>
      <c r="B390" t="s">
        <v>46</v>
      </c>
      <c r="C390" t="s">
        <v>45</v>
      </c>
    </row>
    <row r="391" spans="1:3" x14ac:dyDescent="0.3">
      <c r="A391" s="20">
        <v>200</v>
      </c>
      <c r="B391" t="s">
        <v>72</v>
      </c>
      <c r="C391" t="s">
        <v>71</v>
      </c>
    </row>
    <row r="392" spans="1:3" x14ac:dyDescent="0.3">
      <c r="A392" s="20">
        <v>354</v>
      </c>
      <c r="B392" t="s">
        <v>60</v>
      </c>
      <c r="C392" t="s">
        <v>70</v>
      </c>
    </row>
    <row r="393" spans="1:3" x14ac:dyDescent="0.3">
      <c r="A393" s="20">
        <v>460</v>
      </c>
      <c r="B393" t="s">
        <v>53</v>
      </c>
      <c r="C393" t="s">
        <v>52</v>
      </c>
    </row>
    <row r="394" spans="1:3" x14ac:dyDescent="0.3">
      <c r="A394" s="20">
        <v>184</v>
      </c>
      <c r="B394" t="s">
        <v>48</v>
      </c>
      <c r="C394" t="s">
        <v>47</v>
      </c>
    </row>
    <row r="395" spans="1:3" x14ac:dyDescent="0.3">
      <c r="A395" s="20">
        <v>308</v>
      </c>
      <c r="B395" t="s">
        <v>48</v>
      </c>
      <c r="C395" t="s">
        <v>64</v>
      </c>
    </row>
    <row r="396" spans="1:3" x14ac:dyDescent="0.3">
      <c r="A396" s="20">
        <v>407</v>
      </c>
      <c r="B396" t="s">
        <v>48</v>
      </c>
      <c r="C396" t="s">
        <v>47</v>
      </c>
    </row>
    <row r="397" spans="1:3" x14ac:dyDescent="0.3">
      <c r="A397" s="20">
        <v>148</v>
      </c>
      <c r="B397" t="s">
        <v>33</v>
      </c>
      <c r="C397" t="s">
        <v>32</v>
      </c>
    </row>
    <row r="398" spans="1:3" x14ac:dyDescent="0.3">
      <c r="A398" s="20">
        <v>152</v>
      </c>
      <c r="B398" t="s">
        <v>69</v>
      </c>
      <c r="C398" t="s">
        <v>68</v>
      </c>
    </row>
    <row r="399" spans="1:3" x14ac:dyDescent="0.3">
      <c r="A399" s="20">
        <v>326</v>
      </c>
      <c r="B399" t="s">
        <v>42</v>
      </c>
      <c r="C399" t="s">
        <v>67</v>
      </c>
    </row>
    <row r="400" spans="1:3" x14ac:dyDescent="0.3">
      <c r="A400" s="20">
        <v>352</v>
      </c>
      <c r="B400" t="s">
        <v>46</v>
      </c>
      <c r="C400" t="s">
        <v>66</v>
      </c>
    </row>
    <row r="401" spans="1:3" x14ac:dyDescent="0.3">
      <c r="A401" s="20">
        <v>44</v>
      </c>
      <c r="B401" t="s">
        <v>44</v>
      </c>
      <c r="C401" t="s">
        <v>65</v>
      </c>
    </row>
    <row r="402" spans="1:3" x14ac:dyDescent="0.3">
      <c r="A402" s="20">
        <v>183</v>
      </c>
      <c r="B402" t="s">
        <v>48</v>
      </c>
      <c r="C402" t="s">
        <v>64</v>
      </c>
    </row>
    <row r="403" spans="1:3" x14ac:dyDescent="0.3">
      <c r="A403" s="20">
        <v>88</v>
      </c>
      <c r="B403" t="s">
        <v>42</v>
      </c>
      <c r="C403" t="s">
        <v>63</v>
      </c>
    </row>
    <row r="404" spans="1:3" x14ac:dyDescent="0.3">
      <c r="A404" s="20">
        <v>347</v>
      </c>
      <c r="B404" t="s">
        <v>40</v>
      </c>
      <c r="C404" t="s">
        <v>39</v>
      </c>
    </row>
    <row r="405" spans="1:3" x14ac:dyDescent="0.3">
      <c r="A405" s="20">
        <v>342</v>
      </c>
      <c r="B405" t="s">
        <v>31</v>
      </c>
      <c r="C405" t="s">
        <v>62</v>
      </c>
    </row>
    <row r="406" spans="1:3" x14ac:dyDescent="0.3">
      <c r="A406" s="20">
        <v>59</v>
      </c>
      <c r="B406" t="s">
        <v>29</v>
      </c>
      <c r="C406" t="s">
        <v>61</v>
      </c>
    </row>
    <row r="407" spans="1:3" x14ac:dyDescent="0.3">
      <c r="A407" s="20">
        <v>16</v>
      </c>
      <c r="B407" t="s">
        <v>50</v>
      </c>
      <c r="C407" t="s">
        <v>49</v>
      </c>
    </row>
    <row r="408" spans="1:3" x14ac:dyDescent="0.3">
      <c r="A408" s="20">
        <v>220</v>
      </c>
      <c r="B408" t="s">
        <v>60</v>
      </c>
      <c r="C408" t="s">
        <v>59</v>
      </c>
    </row>
    <row r="409" spans="1:3" x14ac:dyDescent="0.3">
      <c r="A409" s="20">
        <v>439</v>
      </c>
      <c r="B409" t="s">
        <v>33</v>
      </c>
      <c r="C409" t="s">
        <v>51</v>
      </c>
    </row>
    <row r="410" spans="1:3" x14ac:dyDescent="0.3">
      <c r="A410" s="20">
        <v>437</v>
      </c>
      <c r="B410" t="s">
        <v>60</v>
      </c>
      <c r="C410" t="s">
        <v>59</v>
      </c>
    </row>
    <row r="411" spans="1:3" x14ac:dyDescent="0.3">
      <c r="A411" s="20">
        <v>73</v>
      </c>
      <c r="B411" t="s">
        <v>37</v>
      </c>
      <c r="C411" t="s">
        <v>36</v>
      </c>
    </row>
    <row r="412" spans="1:3" x14ac:dyDescent="0.3">
      <c r="A412" s="20">
        <v>208</v>
      </c>
      <c r="B412" t="s">
        <v>48</v>
      </c>
      <c r="C412" t="s">
        <v>47</v>
      </c>
    </row>
    <row r="413" spans="1:3" x14ac:dyDescent="0.3">
      <c r="A413" s="20">
        <v>6</v>
      </c>
      <c r="B413" t="s">
        <v>35</v>
      </c>
      <c r="C413" t="s">
        <v>58</v>
      </c>
    </row>
    <row r="414" spans="1:3" x14ac:dyDescent="0.3">
      <c r="A414" s="20">
        <v>318</v>
      </c>
      <c r="B414" t="s">
        <v>44</v>
      </c>
      <c r="C414" t="s">
        <v>43</v>
      </c>
    </row>
    <row r="415" spans="1:3" x14ac:dyDescent="0.3">
      <c r="A415" s="20">
        <v>327</v>
      </c>
      <c r="B415" t="s">
        <v>57</v>
      </c>
      <c r="C415" t="s">
        <v>56</v>
      </c>
    </row>
    <row r="416" spans="1:3" x14ac:dyDescent="0.3">
      <c r="A416" s="20">
        <v>416</v>
      </c>
      <c r="B416" t="s">
        <v>55</v>
      </c>
      <c r="C416" t="s">
        <v>54</v>
      </c>
    </row>
    <row r="417" spans="1:3" x14ac:dyDescent="0.3">
      <c r="A417" s="20">
        <v>374</v>
      </c>
      <c r="B417" t="s">
        <v>53</v>
      </c>
      <c r="C417" t="s">
        <v>52</v>
      </c>
    </row>
    <row r="418" spans="1:3" x14ac:dyDescent="0.3">
      <c r="A418" s="20">
        <v>289</v>
      </c>
      <c r="B418" t="s">
        <v>33</v>
      </c>
      <c r="C418" t="s">
        <v>51</v>
      </c>
    </row>
    <row r="419" spans="1:3" x14ac:dyDescent="0.3">
      <c r="A419" s="20">
        <v>173</v>
      </c>
      <c r="B419" t="s">
        <v>33</v>
      </c>
      <c r="C419" t="s">
        <v>32</v>
      </c>
    </row>
    <row r="420" spans="1:3" x14ac:dyDescent="0.3">
      <c r="A420" s="20">
        <v>114</v>
      </c>
      <c r="B420" t="s">
        <v>50</v>
      </c>
      <c r="C420" t="s">
        <v>49</v>
      </c>
    </row>
    <row r="421" spans="1:3" x14ac:dyDescent="0.3">
      <c r="A421" s="20">
        <v>170</v>
      </c>
      <c r="B421" t="s">
        <v>48</v>
      </c>
      <c r="C421" t="s">
        <v>47</v>
      </c>
    </row>
    <row r="422" spans="1:3" x14ac:dyDescent="0.3">
      <c r="A422" s="20">
        <v>9</v>
      </c>
      <c r="B422" t="s">
        <v>46</v>
      </c>
      <c r="C422" t="s">
        <v>45</v>
      </c>
    </row>
    <row r="423" spans="1:3" x14ac:dyDescent="0.3">
      <c r="A423" s="20">
        <v>302</v>
      </c>
      <c r="B423" t="s">
        <v>44</v>
      </c>
      <c r="C423" t="s">
        <v>43</v>
      </c>
    </row>
    <row r="424" spans="1:3" x14ac:dyDescent="0.3">
      <c r="A424" s="20">
        <v>48</v>
      </c>
      <c r="B424" t="s">
        <v>35</v>
      </c>
      <c r="C424" t="s">
        <v>38</v>
      </c>
    </row>
    <row r="425" spans="1:3" x14ac:dyDescent="0.3">
      <c r="A425" s="20">
        <v>3</v>
      </c>
      <c r="B425" t="s">
        <v>42</v>
      </c>
      <c r="C425" t="s">
        <v>41</v>
      </c>
    </row>
    <row r="426" spans="1:3" x14ac:dyDescent="0.3">
      <c r="A426" s="20">
        <v>168</v>
      </c>
      <c r="B426" t="s">
        <v>42</v>
      </c>
      <c r="C426" t="s">
        <v>41</v>
      </c>
    </row>
    <row r="427" spans="1:3" x14ac:dyDescent="0.3">
      <c r="A427" s="20">
        <v>13</v>
      </c>
      <c r="B427" t="s">
        <v>40</v>
      </c>
      <c r="C427" t="s">
        <v>39</v>
      </c>
    </row>
    <row r="428" spans="1:3" x14ac:dyDescent="0.3">
      <c r="A428" s="20">
        <v>141</v>
      </c>
      <c r="B428" t="s">
        <v>35</v>
      </c>
      <c r="C428" t="s">
        <v>38</v>
      </c>
    </row>
    <row r="429" spans="1:3" x14ac:dyDescent="0.3">
      <c r="A429" s="20">
        <v>120</v>
      </c>
      <c r="B429" t="s">
        <v>37</v>
      </c>
      <c r="C429" t="s">
        <v>36</v>
      </c>
    </row>
    <row r="430" spans="1:3" x14ac:dyDescent="0.3">
      <c r="A430" s="20">
        <v>418</v>
      </c>
      <c r="B430" t="s">
        <v>35</v>
      </c>
      <c r="C430" t="s">
        <v>34</v>
      </c>
    </row>
    <row r="431" spans="1:3" x14ac:dyDescent="0.3">
      <c r="A431" s="20">
        <v>294</v>
      </c>
      <c r="B431" t="s">
        <v>33</v>
      </c>
      <c r="C431" t="s">
        <v>32</v>
      </c>
    </row>
    <row r="432" spans="1:3" x14ac:dyDescent="0.3">
      <c r="A432" s="20">
        <v>175</v>
      </c>
      <c r="B432" t="s">
        <v>31</v>
      </c>
      <c r="C432" t="s">
        <v>30</v>
      </c>
    </row>
    <row r="433" spans="1:3" x14ac:dyDescent="0.3">
      <c r="A433" s="20">
        <v>469</v>
      </c>
      <c r="B433" t="s">
        <v>29</v>
      </c>
      <c r="C433" t="s">
        <v>28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3E4-9118-AA45-9E62-E585C86E8186}">
  <dimension ref="A1:O435"/>
  <sheetViews>
    <sheetView workbookViewId="0">
      <selection activeCell="P2" sqref="P2"/>
    </sheetView>
  </sheetViews>
  <sheetFormatPr defaultColWidth="8.77734375" defaultRowHeight="14.4" x14ac:dyDescent="0.3"/>
  <cols>
    <col min="1" max="1" width="11.88671875" customWidth="1"/>
    <col min="2" max="2" width="24.88671875" customWidth="1"/>
    <col min="3" max="3" width="15.5546875" bestFit="1" customWidth="1"/>
    <col min="4" max="4" width="16.88671875" customWidth="1"/>
    <col min="5" max="5" width="40.21875" bestFit="1" customWidth="1"/>
    <col min="6" max="6" width="40.21875" customWidth="1"/>
    <col min="7" max="7" width="31" customWidth="1"/>
    <col min="8" max="8" width="25.88671875" customWidth="1"/>
    <col min="9" max="9" width="27.109375" bestFit="1" customWidth="1"/>
    <col min="10" max="10" width="13.33203125" bestFit="1" customWidth="1"/>
    <col min="11" max="11" width="15.44140625" bestFit="1" customWidth="1"/>
    <col min="12" max="13" width="13.5546875" bestFit="1" customWidth="1"/>
    <col min="14" max="14" width="15.44140625" bestFit="1" customWidth="1"/>
    <col min="15" max="15" width="12.77734375" bestFit="1" customWidth="1"/>
  </cols>
  <sheetData>
    <row r="1" spans="1:15" x14ac:dyDescent="0.3">
      <c r="A1" s="14" t="s">
        <v>7</v>
      </c>
      <c r="B1" s="14" t="s">
        <v>1012</v>
      </c>
      <c r="C1" s="14" t="s">
        <v>1072</v>
      </c>
      <c r="D1" s="14" t="s">
        <v>138</v>
      </c>
      <c r="E1" s="14" t="s">
        <v>1011</v>
      </c>
      <c r="F1" s="14" t="s">
        <v>1089</v>
      </c>
      <c r="G1" s="14" t="s">
        <v>1010</v>
      </c>
      <c r="H1" s="14" t="s">
        <v>1009</v>
      </c>
      <c r="I1" s="14" t="s">
        <v>1087</v>
      </c>
      <c r="J1" s="14" t="s">
        <v>1090</v>
      </c>
      <c r="K1" s="14" t="s">
        <v>1091</v>
      </c>
      <c r="L1" s="14" t="s">
        <v>1092</v>
      </c>
      <c r="M1" s="14" t="s">
        <v>1088</v>
      </c>
      <c r="N1" s="14" t="s">
        <v>1093</v>
      </c>
      <c r="O1" s="14" t="s">
        <v>1094</v>
      </c>
    </row>
    <row r="2" spans="1:15" x14ac:dyDescent="0.3">
      <c r="A2" s="20">
        <v>315</v>
      </c>
      <c r="B2" t="s">
        <v>1008</v>
      </c>
      <c r="C2" t="str">
        <f t="shared" ref="C2:C65" si="0">IF(LEFT(B2,2)="+7",LEFT(SUBSTITUTE(B2," ",""),3),LEFT(B2,4))</f>
        <v>+998</v>
      </c>
      <c r="D2" t="str">
        <f>IF(OR(C2="+71",C2="+78"),"не определено",LOOKUP(C2,'коды стран'!$B$2:$B$14,'коды стран'!$A$2:$A$14))</f>
        <v>Узбекистан</v>
      </c>
      <c r="E2" t="s">
        <v>1007</v>
      </c>
      <c r="F2" t="str">
        <f>IF((LEN(E2)-LEN(SUBSTITUTE(E2," ","")))=2,E2,RIGHT(E2,LEN(E2)-FIND(" ",E2)))</f>
        <v>Фадей Ефимович Калинин</v>
      </c>
      <c r="G2" t="s">
        <v>142</v>
      </c>
      <c r="H2" s="26">
        <v>44747</v>
      </c>
      <c r="I2" s="20">
        <f ca="1">DATEDIF(H2,NOW(),"M")</f>
        <v>36</v>
      </c>
      <c r="J2" t="str">
        <f t="shared" ref="J2:J65" si="1">LEFT(F2,FIND(" ",F2)-1)</f>
        <v>Фадей</v>
      </c>
      <c r="K2" t="str">
        <f t="shared" ref="K2:K65" si="2">MID(F2,FIND(" ",F2)+1,FIND(" ",F2,FIND(" ",F2)+1)-FIND(" ",F2)-1)</f>
        <v>Ефимович</v>
      </c>
      <c r="L2" t="str">
        <f t="shared" ref="L2:L65" si="3">RIGHT(F2,LEN(F2)-FIND(" ",F2,FIND(" ",F2)+1))</f>
        <v>Калинин</v>
      </c>
      <c r="M2" t="str">
        <f>_xlfn.IFS(SUMPRODUCT(--(OR(RIGHT(L2,3)={"ова","ева","ина"},RIGHT(L2,2)={"ов","ев","ин"}))),L2,SUMPRODUCT(--(OR(RIGHT(J2,3)={"ова","ева","ина"},RIGHT(J2,2)={"ов","ев","ин"}))),J2,SUMPRODUCT(--(OR(RIGHT(K2,3)={"ова","ева","ина"},RIGHT(K2,2)={"ов","ев","ин"}))),K2)</f>
        <v>Калинин</v>
      </c>
      <c r="N2" t="str">
        <f>_xlfn.IFS(SUMPRODUCT(--(RIGHT(L2,3)={"вич","мич","ьич","чна","вна"})),L2,SUMPRODUCT(--(RIGHT(J2,3)={"вич","мич","ьич","чна","вна"})),J2,SUMPRODUCT(--(RIGHT(K2,3)={"вич","мич","ьич","чна","вна"})),K2)</f>
        <v>Ефимович</v>
      </c>
      <c r="O2" t="str">
        <f t="shared" ref="O2:O65" si="4">IF(OR(J2=M2,J2=N2),IF(OR(K2=M2,K2=N2),L2,K2),J2)</f>
        <v>Фадей</v>
      </c>
    </row>
    <row r="3" spans="1:15" x14ac:dyDescent="0.3">
      <c r="A3" s="20">
        <v>253</v>
      </c>
      <c r="B3" t="s">
        <v>1006</v>
      </c>
      <c r="C3" t="str">
        <f t="shared" si="0"/>
        <v>+375</v>
      </c>
      <c r="D3" t="str">
        <f>IF(OR(C3="+71",C3="+78"),"не определено",LOOKUP(C3,'коды стран'!$B$2:$B$14,'коды стран'!$A$2:$A$14))</f>
        <v>Беларусь</v>
      </c>
      <c r="E3" t="s">
        <v>1005</v>
      </c>
      <c r="F3" t="str">
        <f t="shared" ref="F3:F65" si="5">IF((LEN(E3)-LEN(SUBSTITUTE(E3," ","")))=2,E3,RIGHT(E3,LEN(E3)-FIND(" ",E3)))</f>
        <v>Вера Георгиевна Некрасова</v>
      </c>
      <c r="G3" t="s">
        <v>142</v>
      </c>
      <c r="H3" s="26">
        <v>44750</v>
      </c>
      <c r="I3" s="20">
        <f t="shared" ref="I3:I65" ca="1" si="6">DATEDIF(H3,NOW(),"M")</f>
        <v>35</v>
      </c>
      <c r="J3" t="str">
        <f t="shared" si="1"/>
        <v>Вера</v>
      </c>
      <c r="K3" t="str">
        <f t="shared" si="2"/>
        <v>Георгиевна</v>
      </c>
      <c r="L3" t="str">
        <f>RIGHT(F3,LEN(F3)-FIND(" ",F3,FIND(" ",F3)+1))</f>
        <v>Некрасова</v>
      </c>
      <c r="M3" t="str">
        <f>_xlfn.IFS(SUMPRODUCT(--(OR(RIGHT(L3,3)={"ова","ева","ина"},RIGHT(L3,2)={"ов","ев","ин"}))),L3,SUMPRODUCT(--(OR(RIGHT(J3,3)={"ова","ева","ина"},RIGHT(J3,2)={"ов","ев","ин"}))),J3,SUMPRODUCT(--(OR(RIGHT(K3,3)={"ова","ева","ина"},RIGHT(K3,2)={"ов","ев","ин"}))),K3)</f>
        <v>Некрасова</v>
      </c>
      <c r="N3" t="str">
        <f>_xlfn.IFS(SUMPRODUCT(--(RIGHT(L3,3)={"вич","мич","ьич","чна","вна"})),L3,SUMPRODUCT(--(RIGHT(J3,3)={"вич","мич","ьич","чна","вна"})),J3,SUMPRODUCT(--(RIGHT(K3,3)={"вич","мич","ьич","чна","вна"})),K3)</f>
        <v>Георгиевна</v>
      </c>
      <c r="O3" t="str">
        <f t="shared" si="4"/>
        <v>Вера</v>
      </c>
    </row>
    <row r="4" spans="1:15" x14ac:dyDescent="0.3">
      <c r="A4" s="20">
        <v>12</v>
      </c>
      <c r="B4" t="s">
        <v>1004</v>
      </c>
      <c r="C4" t="str">
        <f t="shared" si="0"/>
        <v>+375</v>
      </c>
      <c r="D4" t="str">
        <f>IF(OR(C4="+71",C4="+78"),"не определено",LOOKUP(C4,'коды стран'!$B$2:$B$14,'коды стран'!$A$2:$A$14))</f>
        <v>Беларусь</v>
      </c>
      <c r="E4" t="s">
        <v>1003</v>
      </c>
      <c r="F4" t="str">
        <f t="shared" si="5"/>
        <v>Никодим Игоревич Бобров</v>
      </c>
      <c r="G4" t="s">
        <v>142</v>
      </c>
      <c r="H4" s="26">
        <v>44842</v>
      </c>
      <c r="I4" s="20">
        <f t="shared" ca="1" si="6"/>
        <v>32</v>
      </c>
      <c r="J4" t="str">
        <f t="shared" si="1"/>
        <v>Никодим</v>
      </c>
      <c r="K4" t="str">
        <f t="shared" si="2"/>
        <v>Игоревич</v>
      </c>
      <c r="L4" t="str">
        <f t="shared" si="3"/>
        <v>Бобров</v>
      </c>
      <c r="M4" t="str">
        <f>_xlfn.IFS(SUMPRODUCT(--(OR(RIGHT(L4,3)={"ова","ева","ина"},RIGHT(L4,2)={"ов","ев","ин"}))),L4,SUMPRODUCT(--(OR(RIGHT(J4,3)={"ова","ева","ина"},RIGHT(J4,2)={"ов","ев","ин"}))),J4,SUMPRODUCT(--(OR(RIGHT(K4,3)={"ова","ева","ина"},RIGHT(K4,2)={"ов","ев","ин"}))),K4)</f>
        <v>Бобров</v>
      </c>
      <c r="N4" t="str">
        <f>_xlfn.IFS(SUMPRODUCT(--(RIGHT(L4,3)={"вич","мич","ьич","чна","вна"})),L4,SUMPRODUCT(--(RIGHT(J4,3)={"вич","мич","ьич","чна","вна"})),J4,SUMPRODUCT(--(RIGHT(K4,3)={"вич","мич","ьич","чна","вна"})),K4)</f>
        <v>Игоревич</v>
      </c>
      <c r="O4" t="str">
        <f t="shared" si="4"/>
        <v>Никодим</v>
      </c>
    </row>
    <row r="5" spans="1:15" x14ac:dyDescent="0.3">
      <c r="A5" s="20">
        <v>116</v>
      </c>
      <c r="B5" t="s">
        <v>1002</v>
      </c>
      <c r="C5" t="str">
        <f t="shared" si="0"/>
        <v>+77</v>
      </c>
      <c r="D5" t="str">
        <f>IF(OR(C5="+71",C5="+78"),"не определено",LOOKUP(C5,'коды стран'!$B$2:$B$14,'коды стран'!$A$2:$A$14))</f>
        <v>Казахстан</v>
      </c>
      <c r="E5" t="s">
        <v>1001</v>
      </c>
      <c r="F5" t="str">
        <f t="shared" si="5"/>
        <v>Носкова Вера Федоровна</v>
      </c>
      <c r="G5" t="s">
        <v>139</v>
      </c>
      <c r="H5" s="26">
        <v>44643</v>
      </c>
      <c r="I5" s="20">
        <f t="shared" ca="1" si="6"/>
        <v>39</v>
      </c>
      <c r="J5" t="str">
        <f t="shared" si="1"/>
        <v>Носкова</v>
      </c>
      <c r="K5" t="str">
        <f t="shared" si="2"/>
        <v>Вера</v>
      </c>
      <c r="L5" t="str">
        <f t="shared" si="3"/>
        <v>Федоровна</v>
      </c>
      <c r="M5" t="str">
        <f>_xlfn.IFS(SUMPRODUCT(--(OR(RIGHT(L5,3)={"ова","ева","ина"},RIGHT(L5,2)={"ов","ев","ин"}))),L5,SUMPRODUCT(--(OR(RIGHT(J5,3)={"ова","ева","ина"},RIGHT(J5,2)={"ов","ев","ин"}))),J5,SUMPRODUCT(--(OR(RIGHT(K5,3)={"ова","ева","ина"},RIGHT(K5,2)={"ов","ев","ин"}))),K5)</f>
        <v>Носкова</v>
      </c>
      <c r="N5" t="str">
        <f>_xlfn.IFS(SUMPRODUCT(--(RIGHT(L5,3)={"вич","мич","ьич","чна","вна"})),L5,SUMPRODUCT(--(RIGHT(J5,3)={"вич","мич","ьич","чна","вна"})),J5,SUMPRODUCT(--(RIGHT(K5,3)={"вич","мич","ьич","чна","вна"})),K5)</f>
        <v>Федоровна</v>
      </c>
      <c r="O5" t="str">
        <f t="shared" si="4"/>
        <v>Вера</v>
      </c>
    </row>
    <row r="6" spans="1:15" x14ac:dyDescent="0.3">
      <c r="A6" s="20">
        <v>471</v>
      </c>
      <c r="B6" t="s">
        <v>1000</v>
      </c>
      <c r="C6" t="str">
        <f t="shared" si="0"/>
        <v>+380</v>
      </c>
      <c r="D6" t="str">
        <f>IF(OR(C6="+71",C6="+78"),"не определено",LOOKUP(C6,'коды стран'!$B$2:$B$14,'коды стран'!$A$2:$A$14))</f>
        <v>Украина</v>
      </c>
      <c r="E6" t="s">
        <v>999</v>
      </c>
      <c r="F6" t="str">
        <f t="shared" si="5"/>
        <v>Александра Матвеевна Артемьева</v>
      </c>
      <c r="G6" t="s">
        <v>142</v>
      </c>
      <c r="H6" s="26">
        <v>44577</v>
      </c>
      <c r="I6" s="20">
        <f t="shared" ca="1" si="6"/>
        <v>41</v>
      </c>
      <c r="J6" t="str">
        <f t="shared" si="1"/>
        <v>Александра</v>
      </c>
      <c r="K6" t="str">
        <f t="shared" si="2"/>
        <v>Матвеевна</v>
      </c>
      <c r="L6" t="str">
        <f t="shared" si="3"/>
        <v>Артемьева</v>
      </c>
      <c r="M6" t="str">
        <f>_xlfn.IFS(SUMPRODUCT(--(OR(RIGHT(L6,3)={"ова","ева","ина"},RIGHT(L6,2)={"ов","ев","ин"}))),L6,SUMPRODUCT(--(OR(RIGHT(J6,3)={"ова","ева","ина"},RIGHT(J6,2)={"ов","ев","ин"}))),J6,SUMPRODUCT(--(OR(RIGHT(K6,3)={"ова","ева","ина"},RIGHT(K6,2)={"ов","ев","ин"}))),K6)</f>
        <v>Артемьева</v>
      </c>
      <c r="N6" t="str">
        <f>_xlfn.IFS(SUMPRODUCT(--(RIGHT(L6,3)={"вич","мич","ьич","чна","вна"})),L6,SUMPRODUCT(--(RIGHT(J6,3)={"вич","мич","ьич","чна","вна"})),J6,SUMPRODUCT(--(RIGHT(K6,3)={"вич","мич","ьич","чна","вна"})),K6)</f>
        <v>Матвеевна</v>
      </c>
      <c r="O6" t="str">
        <f t="shared" si="4"/>
        <v>Александра</v>
      </c>
    </row>
    <row r="7" spans="1:15" x14ac:dyDescent="0.3">
      <c r="A7" s="20">
        <v>374</v>
      </c>
      <c r="B7" t="s">
        <v>998</v>
      </c>
      <c r="C7" t="str">
        <f t="shared" si="0"/>
        <v>+380</v>
      </c>
      <c r="D7" t="str">
        <f>IF(OR(C7="+71",C7="+78"),"не определено",LOOKUP(C7,'коды стран'!$B$2:$B$14,'коды стран'!$A$2:$A$14))</f>
        <v>Украина</v>
      </c>
      <c r="E7" t="s">
        <v>997</v>
      </c>
      <c r="F7" t="str">
        <f t="shared" si="5"/>
        <v>Калинина Ирина Филипповна</v>
      </c>
      <c r="G7" t="s">
        <v>139</v>
      </c>
      <c r="H7" s="26">
        <v>44582</v>
      </c>
      <c r="I7" s="20">
        <f t="shared" ca="1" si="6"/>
        <v>41</v>
      </c>
      <c r="J7" t="str">
        <f t="shared" si="1"/>
        <v>Калинина</v>
      </c>
      <c r="K7" t="str">
        <f t="shared" si="2"/>
        <v>Ирина</v>
      </c>
      <c r="L7" t="str">
        <f t="shared" si="3"/>
        <v>Филипповна</v>
      </c>
      <c r="M7" t="str">
        <f>_xlfn.IFS(SUMPRODUCT(--(OR(RIGHT(L7,3)={"ова","ева","ина"},RIGHT(L7,2)={"ов","ев","ин"}))),L7,SUMPRODUCT(--(OR(RIGHT(J7,3)={"ова","ева","ина"},RIGHT(J7,2)={"ов","ев","ин"}))),J7,SUMPRODUCT(--(OR(RIGHT(K7,3)={"ова","ева","ина"},RIGHT(K7,2)={"ов","ев","ин"}))),K7)</f>
        <v>Калинина</v>
      </c>
      <c r="N7" t="str">
        <f>_xlfn.IFS(SUMPRODUCT(--(RIGHT(L7,3)={"вич","мич","ьич","чна","вна"})),L7,SUMPRODUCT(--(RIGHT(J7,3)={"вич","мич","ьич","чна","вна"})),J7,SUMPRODUCT(--(RIGHT(K7,3)={"вич","мич","ьич","чна","вна"})),K7)</f>
        <v>Филипповна</v>
      </c>
      <c r="O7" t="str">
        <f t="shared" si="4"/>
        <v>Ирина</v>
      </c>
    </row>
    <row r="8" spans="1:15" x14ac:dyDescent="0.3">
      <c r="A8" s="20">
        <v>477</v>
      </c>
      <c r="B8" t="s">
        <v>996</v>
      </c>
      <c r="C8" t="str">
        <f t="shared" si="0"/>
        <v>+998</v>
      </c>
      <c r="D8" t="str">
        <f>IF(OR(C8="+71",C8="+78"),"не определено",LOOKUP(C8,'коды стран'!$B$2:$B$14,'коды стран'!$A$2:$A$14))</f>
        <v>Узбекистан</v>
      </c>
      <c r="E8" t="s">
        <v>995</v>
      </c>
      <c r="F8" t="str">
        <f t="shared" si="5"/>
        <v>Зоя Кирилловна Брагина</v>
      </c>
      <c r="G8" t="s">
        <v>142</v>
      </c>
      <c r="H8" s="26">
        <v>44738</v>
      </c>
      <c r="I8" s="20">
        <f t="shared" ca="1" si="6"/>
        <v>36</v>
      </c>
      <c r="J8" t="str">
        <f t="shared" si="1"/>
        <v>Зоя</v>
      </c>
      <c r="K8" t="str">
        <f t="shared" si="2"/>
        <v>Кирилловна</v>
      </c>
      <c r="L8" t="str">
        <f t="shared" si="3"/>
        <v>Брагина</v>
      </c>
      <c r="M8" t="str">
        <f>_xlfn.IFS(SUMPRODUCT(--(OR(RIGHT(L8,3)={"ова","ева","ина"},RIGHT(L8,2)={"ов","ев","ин"}))),L8,SUMPRODUCT(--(OR(RIGHT(J8,3)={"ова","ева","ина"},RIGHT(J8,2)={"ов","ев","ин"}))),J8,SUMPRODUCT(--(OR(RIGHT(K8,3)={"ова","ева","ина"},RIGHT(K8,2)={"ов","ев","ин"}))),K8)</f>
        <v>Брагина</v>
      </c>
      <c r="N8" t="str">
        <f>_xlfn.IFS(SUMPRODUCT(--(RIGHT(L8,3)={"вич","мич","ьич","чна","вна"})),L8,SUMPRODUCT(--(RIGHT(J8,3)={"вич","мич","ьич","чна","вна"})),J8,SUMPRODUCT(--(RIGHT(K8,3)={"вич","мич","ьич","чна","вна"})),K8)</f>
        <v>Кирилловна</v>
      </c>
      <c r="O8" t="str">
        <f t="shared" si="4"/>
        <v>Зоя</v>
      </c>
    </row>
    <row r="9" spans="1:15" x14ac:dyDescent="0.3">
      <c r="A9" s="20">
        <v>335</v>
      </c>
      <c r="B9" t="s">
        <v>994</v>
      </c>
      <c r="C9" t="str">
        <f t="shared" si="0"/>
        <v>+998</v>
      </c>
      <c r="D9" t="str">
        <f>IF(OR(C9="+71",C9="+78"),"не определено",LOOKUP(C9,'коды стран'!$B$2:$B$14,'коды стран'!$A$2:$A$14))</f>
        <v>Узбекистан</v>
      </c>
      <c r="E9" t="s">
        <v>993</v>
      </c>
      <c r="F9" t="str">
        <f t="shared" si="5"/>
        <v>Осипов Светозар Ефремович</v>
      </c>
      <c r="G9" t="s">
        <v>139</v>
      </c>
      <c r="H9" s="26">
        <v>44619</v>
      </c>
      <c r="I9" s="20">
        <f t="shared" ca="1" si="6"/>
        <v>40</v>
      </c>
      <c r="J9" t="str">
        <f t="shared" si="1"/>
        <v>Осипов</v>
      </c>
      <c r="K9" t="str">
        <f t="shared" si="2"/>
        <v>Светозар</v>
      </c>
      <c r="L9" t="str">
        <f t="shared" si="3"/>
        <v>Ефремович</v>
      </c>
      <c r="M9" t="str">
        <f>_xlfn.IFS(SUMPRODUCT(--(OR(RIGHT(L9,3)={"ова","ева","ина"},RIGHT(L9,2)={"ов","ев","ин"}))),L9,SUMPRODUCT(--(OR(RIGHT(J9,3)={"ова","ева","ина"},RIGHT(J9,2)={"ов","ев","ин"}))),J9,SUMPRODUCT(--(OR(RIGHT(K9,3)={"ова","ева","ина"},RIGHT(K9,2)={"ов","ев","ин"}))),K9)</f>
        <v>Осипов</v>
      </c>
      <c r="N9" t="str">
        <f>_xlfn.IFS(SUMPRODUCT(--(RIGHT(L9,3)={"вич","мич","ьич","чна","вна"})),L9,SUMPRODUCT(--(RIGHT(J9,3)={"вич","мич","ьич","чна","вна"})),J9,SUMPRODUCT(--(RIGHT(K9,3)={"вич","мич","ьич","чна","вна"})),K9)</f>
        <v>Ефремович</v>
      </c>
      <c r="O9" t="str">
        <f t="shared" si="4"/>
        <v>Светозар</v>
      </c>
    </row>
    <row r="10" spans="1:15" x14ac:dyDescent="0.3">
      <c r="A10" s="20">
        <v>350</v>
      </c>
      <c r="B10" t="s">
        <v>992</v>
      </c>
      <c r="C10" t="str">
        <f t="shared" si="0"/>
        <v>+380</v>
      </c>
      <c r="D10" t="str">
        <f>IF(OR(C10="+71",C10="+78"),"не определено",LOOKUP(C10,'коды стран'!$B$2:$B$14,'коды стран'!$A$2:$A$14))</f>
        <v>Украина</v>
      </c>
      <c r="E10" t="s">
        <v>991</v>
      </c>
      <c r="F10" t="str">
        <f t="shared" si="5"/>
        <v>Любовь Георгиевна Мамонтова</v>
      </c>
      <c r="G10" t="s">
        <v>139</v>
      </c>
      <c r="H10" s="26">
        <v>44684</v>
      </c>
      <c r="I10" s="20">
        <f t="shared" ca="1" si="6"/>
        <v>38</v>
      </c>
      <c r="J10" t="str">
        <f t="shared" si="1"/>
        <v>Любовь</v>
      </c>
      <c r="K10" t="str">
        <f t="shared" si="2"/>
        <v>Георгиевна</v>
      </c>
      <c r="L10" t="str">
        <f t="shared" si="3"/>
        <v>Мамонтова</v>
      </c>
      <c r="M10" t="str">
        <f>_xlfn.IFS(SUMPRODUCT(--(OR(RIGHT(L10,3)={"ова","ева","ина"},RIGHT(L10,2)={"ов","ев","ин"}))),L10,SUMPRODUCT(--(OR(RIGHT(J10,3)={"ова","ева","ина"},RIGHT(J10,2)={"ов","ев","ин"}))),J10,SUMPRODUCT(--(OR(RIGHT(K10,3)={"ова","ева","ина"},RIGHT(K10,2)={"ов","ев","ин"}))),K10)</f>
        <v>Мамонтова</v>
      </c>
      <c r="N10" t="str">
        <f>_xlfn.IFS(SUMPRODUCT(--(RIGHT(L10,3)={"вич","мич","ьич","чна","вна"})),L10,SUMPRODUCT(--(RIGHT(J10,3)={"вич","мич","ьич","чна","вна"})),J10,SUMPRODUCT(--(RIGHT(K10,3)={"вич","мич","ьич","чна","вна"})),K10)</f>
        <v>Георгиевна</v>
      </c>
      <c r="O10" t="str">
        <f t="shared" si="4"/>
        <v>Любовь</v>
      </c>
    </row>
    <row r="11" spans="1:15" x14ac:dyDescent="0.3">
      <c r="A11" s="20">
        <v>413</v>
      </c>
      <c r="B11" t="s">
        <v>990</v>
      </c>
      <c r="C11" t="str">
        <f t="shared" si="0"/>
        <v>+70</v>
      </c>
      <c r="D11" t="str">
        <f>IF(OR(C11="+71",C11="+78"),"не определено",LOOKUP(C11,'коды стран'!$B$2:$B$14,'коды стран'!$A$2:$A$14))</f>
        <v>Казахстан</v>
      </c>
      <c r="E11" t="s">
        <v>989</v>
      </c>
      <c r="F11" t="str">
        <f t="shared" si="5"/>
        <v>Август Вячеславович Брагин</v>
      </c>
      <c r="G11" t="s">
        <v>139</v>
      </c>
      <c r="H11" s="26">
        <v>44699</v>
      </c>
      <c r="I11" s="20">
        <f t="shared" ca="1" si="6"/>
        <v>37</v>
      </c>
      <c r="J11" t="str">
        <f t="shared" si="1"/>
        <v>Август</v>
      </c>
      <c r="K11" t="str">
        <f t="shared" si="2"/>
        <v>Вячеславович</v>
      </c>
      <c r="L11" t="str">
        <f t="shared" si="3"/>
        <v>Брагин</v>
      </c>
      <c r="M11" t="str">
        <f>_xlfn.IFS(SUMPRODUCT(--(OR(RIGHT(L11,3)={"ова","ева","ина"},RIGHT(L11,2)={"ов","ев","ин"}))),L11,SUMPRODUCT(--(OR(RIGHT(J11,3)={"ова","ева","ина"},RIGHT(J11,2)={"ов","ев","ин"}))),J11,SUMPRODUCT(--(OR(RIGHT(K11,3)={"ова","ева","ина"},RIGHT(K11,2)={"ов","ев","ин"}))),K11)</f>
        <v>Брагин</v>
      </c>
      <c r="N11" t="str">
        <f>_xlfn.IFS(SUMPRODUCT(--(RIGHT(L11,3)={"вич","мич","ьич","чна","вна"})),L11,SUMPRODUCT(--(RIGHT(J11,3)={"вич","мич","ьич","чна","вна"})),J11,SUMPRODUCT(--(RIGHT(K11,3)={"вич","мич","ьич","чна","вна"})),K11)</f>
        <v>Вячеславович</v>
      </c>
      <c r="O11" t="str">
        <f t="shared" si="4"/>
        <v>Август</v>
      </c>
    </row>
    <row r="12" spans="1:15" x14ac:dyDescent="0.3">
      <c r="A12" s="20">
        <v>495</v>
      </c>
      <c r="B12" t="s">
        <v>988</v>
      </c>
      <c r="C12" t="str">
        <f t="shared" si="0"/>
        <v>+998</v>
      </c>
      <c r="D12" t="str">
        <f>IF(OR(C12="+71",C12="+78"),"не определено",LOOKUP(C12,'коды стран'!$B$2:$B$14,'коды стран'!$A$2:$A$14))</f>
        <v>Узбекистан</v>
      </c>
      <c r="E12" t="s">
        <v>987</v>
      </c>
      <c r="F12" t="str">
        <f t="shared" si="5"/>
        <v>Мефодий Филиппович Воробьев</v>
      </c>
      <c r="G12" t="s">
        <v>142</v>
      </c>
      <c r="H12" s="26">
        <v>44654</v>
      </c>
      <c r="I12" s="20">
        <f t="shared" ca="1" si="6"/>
        <v>39</v>
      </c>
      <c r="J12" t="str">
        <f t="shared" si="1"/>
        <v>Мефодий</v>
      </c>
      <c r="K12" t="str">
        <f t="shared" si="2"/>
        <v>Филиппович</v>
      </c>
      <c r="L12" t="str">
        <f t="shared" si="3"/>
        <v>Воробьев</v>
      </c>
      <c r="M12" t="str">
        <f>_xlfn.IFS(SUMPRODUCT(--(OR(RIGHT(L12,3)={"ова","ева","ина"},RIGHT(L12,2)={"ов","ев","ин"}))),L12,SUMPRODUCT(--(OR(RIGHT(J12,3)={"ова","ева","ина"},RIGHT(J12,2)={"ов","ев","ин"}))),J12,SUMPRODUCT(--(OR(RIGHT(K12,3)={"ова","ева","ина"},RIGHT(K12,2)={"ов","ев","ин"}))),K12)</f>
        <v>Воробьев</v>
      </c>
      <c r="N12" t="str">
        <f>_xlfn.IFS(SUMPRODUCT(--(RIGHT(L12,3)={"вич","мич","ьич","чна","вна"})),L12,SUMPRODUCT(--(RIGHT(J12,3)={"вич","мич","ьич","чна","вна"})),J12,SUMPRODUCT(--(RIGHT(K12,3)={"вич","мич","ьич","чна","вна"})),K12)</f>
        <v>Филиппович</v>
      </c>
      <c r="O12" t="str">
        <f t="shared" si="4"/>
        <v>Мефодий</v>
      </c>
    </row>
    <row r="13" spans="1:15" x14ac:dyDescent="0.3">
      <c r="A13" s="20">
        <v>353</v>
      </c>
      <c r="B13" t="s">
        <v>986</v>
      </c>
      <c r="C13" t="str">
        <f t="shared" si="0"/>
        <v>+992</v>
      </c>
      <c r="D13" t="str">
        <f>IF(OR(C13="+71",C13="+78"),"не определено",LOOKUP(C13,'коды стран'!$B$2:$B$14,'коды стран'!$A$2:$A$14))</f>
        <v>Таджикистан</v>
      </c>
      <c r="E13" t="s">
        <v>985</v>
      </c>
      <c r="F13" t="str">
        <f t="shared" si="5"/>
        <v>Гурьев Влас Юлианович</v>
      </c>
      <c r="G13" t="s">
        <v>142</v>
      </c>
      <c r="H13" s="26">
        <v>44656</v>
      </c>
      <c r="I13" s="20">
        <f t="shared" ca="1" si="6"/>
        <v>39</v>
      </c>
      <c r="J13" t="str">
        <f t="shared" si="1"/>
        <v>Гурьев</v>
      </c>
      <c r="K13" t="str">
        <f t="shared" si="2"/>
        <v>Влас</v>
      </c>
      <c r="L13" t="str">
        <f t="shared" si="3"/>
        <v>Юлианович</v>
      </c>
      <c r="M13" t="str">
        <f>_xlfn.IFS(SUMPRODUCT(--(OR(RIGHT(L13,3)={"ова","ева","ина"},RIGHT(L13,2)={"ов","ев","ин"}))),L13,SUMPRODUCT(--(OR(RIGHT(J13,3)={"ова","ева","ина"},RIGHT(J13,2)={"ов","ев","ин"}))),J13,SUMPRODUCT(--(OR(RIGHT(K13,3)={"ова","ева","ина"},RIGHT(K13,2)={"ов","ев","ин"}))),K13)</f>
        <v>Гурьев</v>
      </c>
      <c r="N13" t="str">
        <f>_xlfn.IFS(SUMPRODUCT(--(RIGHT(L13,3)={"вич","мич","ьич","чна","вна"})),L13,SUMPRODUCT(--(RIGHT(J13,3)={"вич","мич","ьич","чна","вна"})),J13,SUMPRODUCT(--(RIGHT(K13,3)={"вич","мич","ьич","чна","вна"})),K13)</f>
        <v>Юлианович</v>
      </c>
      <c r="O13" t="str">
        <f t="shared" si="4"/>
        <v>Влас</v>
      </c>
    </row>
    <row r="14" spans="1:15" x14ac:dyDescent="0.3">
      <c r="A14" s="20">
        <v>332</v>
      </c>
      <c r="B14" t="s">
        <v>984</v>
      </c>
      <c r="C14" t="str">
        <f t="shared" si="0"/>
        <v>+998</v>
      </c>
      <c r="D14" t="str">
        <f>IF(OR(C14="+71",C14="+78"),"не определено",LOOKUP(C14,'коды стран'!$B$2:$B$14,'коды стран'!$A$2:$A$14))</f>
        <v>Узбекистан</v>
      </c>
      <c r="E14" t="s">
        <v>983</v>
      </c>
      <c r="F14" t="str">
        <f t="shared" si="5"/>
        <v>Агата Юрьевна Галкина</v>
      </c>
      <c r="G14" t="s">
        <v>139</v>
      </c>
      <c r="H14" s="26">
        <v>44858</v>
      </c>
      <c r="I14" s="20">
        <f t="shared" ca="1" si="6"/>
        <v>32</v>
      </c>
      <c r="J14" t="str">
        <f t="shared" si="1"/>
        <v>Агата</v>
      </c>
      <c r="K14" t="str">
        <f t="shared" si="2"/>
        <v>Юрьевна</v>
      </c>
      <c r="L14" t="str">
        <f t="shared" si="3"/>
        <v>Галкина</v>
      </c>
      <c r="M14" t="str">
        <f>_xlfn.IFS(SUMPRODUCT(--(OR(RIGHT(L14,3)={"ова","ева","ина"},RIGHT(L14,2)={"ов","ев","ин"}))),L14,SUMPRODUCT(--(OR(RIGHT(J14,3)={"ова","ева","ина"},RIGHT(J14,2)={"ов","ев","ин"}))),J14,SUMPRODUCT(--(OR(RIGHT(K14,3)={"ова","ева","ина"},RIGHT(K14,2)={"ов","ев","ин"}))),K14)</f>
        <v>Галкина</v>
      </c>
      <c r="N14" t="str">
        <f>_xlfn.IFS(SUMPRODUCT(--(RIGHT(L14,3)={"вич","мич","ьич","чна","вна"})),L14,SUMPRODUCT(--(RIGHT(J14,3)={"вич","мич","ьич","чна","вна"})),J14,SUMPRODUCT(--(RIGHT(K14,3)={"вич","мич","ьич","чна","вна"})),K14)</f>
        <v>Юрьевна</v>
      </c>
      <c r="O14" t="str">
        <f t="shared" si="4"/>
        <v>Агата</v>
      </c>
    </row>
    <row r="15" spans="1:15" x14ac:dyDescent="0.3">
      <c r="A15" s="20">
        <v>414</v>
      </c>
      <c r="B15" t="s">
        <v>982</v>
      </c>
      <c r="C15" t="str">
        <f t="shared" si="0"/>
        <v>+375</v>
      </c>
      <c r="D15" t="str">
        <f>IF(OR(C15="+71",C15="+78"),"не определено",LOOKUP(C15,'коды стран'!$B$2:$B$14,'коды стран'!$A$2:$A$14))</f>
        <v>Беларусь</v>
      </c>
      <c r="E15" t="s">
        <v>981</v>
      </c>
      <c r="F15" t="str">
        <f t="shared" si="5"/>
        <v>Юлия Леоновна Наумова</v>
      </c>
      <c r="G15" t="s">
        <v>139</v>
      </c>
      <c r="H15" s="26">
        <v>44794</v>
      </c>
      <c r="I15" s="20">
        <f t="shared" ca="1" si="6"/>
        <v>34</v>
      </c>
      <c r="J15" t="str">
        <f t="shared" si="1"/>
        <v>Юлия</v>
      </c>
      <c r="K15" t="str">
        <f t="shared" si="2"/>
        <v>Леоновна</v>
      </c>
      <c r="L15" t="str">
        <f t="shared" si="3"/>
        <v>Наумова</v>
      </c>
      <c r="M15" t="str">
        <f>_xlfn.IFS(SUMPRODUCT(--(OR(RIGHT(L15,3)={"ова","ева","ина"},RIGHT(L15,2)={"ов","ев","ин"}))),L15,SUMPRODUCT(--(OR(RIGHT(J15,3)={"ова","ева","ина"},RIGHT(J15,2)={"ов","ев","ин"}))),J15,SUMPRODUCT(--(OR(RIGHT(K15,3)={"ова","ева","ина"},RIGHT(K15,2)={"ов","ев","ин"}))),K15)</f>
        <v>Наумова</v>
      </c>
      <c r="N15" t="str">
        <f>_xlfn.IFS(SUMPRODUCT(--(RIGHT(L15,3)={"вич","мич","ьич","чна","вна"})),L15,SUMPRODUCT(--(RIGHT(J15,3)={"вич","мич","ьич","чна","вна"})),J15,SUMPRODUCT(--(RIGHT(K15,3)={"вич","мич","ьич","чна","вна"})),K15)</f>
        <v>Леоновна</v>
      </c>
      <c r="O15" t="str">
        <f t="shared" si="4"/>
        <v>Юлия</v>
      </c>
    </row>
    <row r="16" spans="1:15" x14ac:dyDescent="0.3">
      <c r="A16" s="20">
        <v>236</v>
      </c>
      <c r="B16" t="s">
        <v>980</v>
      </c>
      <c r="C16" t="str">
        <f t="shared" si="0"/>
        <v>+998</v>
      </c>
      <c r="D16" t="str">
        <f>IF(OR(C16="+71",C16="+78"),"не определено",LOOKUP(C16,'коды стран'!$B$2:$B$14,'коды стран'!$A$2:$A$14))</f>
        <v>Узбекистан</v>
      </c>
      <c r="E16" t="s">
        <v>979</v>
      </c>
      <c r="F16" t="str">
        <f t="shared" si="5"/>
        <v>Лонгин Арсенович Никонов</v>
      </c>
      <c r="G16" t="s">
        <v>142</v>
      </c>
      <c r="H16" s="26">
        <v>44820</v>
      </c>
      <c r="I16" s="20">
        <f t="shared" ca="1" si="6"/>
        <v>33</v>
      </c>
      <c r="J16" t="str">
        <f t="shared" si="1"/>
        <v>Лонгин</v>
      </c>
      <c r="K16" t="str">
        <f t="shared" si="2"/>
        <v>Арсенович</v>
      </c>
      <c r="L16" t="str">
        <f t="shared" si="3"/>
        <v>Никонов</v>
      </c>
      <c r="M16" t="str">
        <f>_xlfn.IFS(SUMPRODUCT(--(OR(RIGHT(L16,3)={"ова","ева","ина"},RIGHT(L16,2)={"ов","ев","ин"}))),L16,SUMPRODUCT(--(OR(RIGHT(J16,3)={"ова","ева","ина"},RIGHT(J16,2)={"ов","ев","ин"}))),J16,SUMPRODUCT(--(OR(RIGHT(K16,3)={"ова","ева","ина"},RIGHT(K16,2)={"ов","ев","ин"}))),K16)</f>
        <v>Никонов</v>
      </c>
      <c r="N16" t="str">
        <f>_xlfn.IFS(SUMPRODUCT(--(RIGHT(L16,3)={"вич","мич","ьич","чна","вна"})),L16,SUMPRODUCT(--(RIGHT(J16,3)={"вич","мич","ьич","чна","вна"})),J16,SUMPRODUCT(--(RIGHT(K16,3)={"вич","мич","ьич","чна","вна"})),K16)</f>
        <v>Арсенович</v>
      </c>
      <c r="O16" t="str">
        <f t="shared" si="4"/>
        <v>Лонгин</v>
      </c>
    </row>
    <row r="17" spans="1:15" x14ac:dyDescent="0.3">
      <c r="A17" s="20">
        <v>164</v>
      </c>
      <c r="B17" t="s">
        <v>978</v>
      </c>
      <c r="C17" t="str">
        <f t="shared" si="0"/>
        <v>+72</v>
      </c>
      <c r="D17" t="str">
        <f>IF(OR(C17="+71",C17="+78"),"не определено",LOOKUP(C17,'коды стран'!$B$2:$B$14,'коды стран'!$A$2:$A$14))</f>
        <v>Россия</v>
      </c>
      <c r="E17" t="s">
        <v>977</v>
      </c>
      <c r="F17" t="str">
        <f t="shared" si="5"/>
        <v>Филимон Федотович Иванов</v>
      </c>
      <c r="G17" t="s">
        <v>139</v>
      </c>
      <c r="H17" s="26">
        <v>44678</v>
      </c>
      <c r="I17" s="20">
        <f t="shared" ca="1" si="6"/>
        <v>38</v>
      </c>
      <c r="J17" t="str">
        <f t="shared" si="1"/>
        <v>Филимон</v>
      </c>
      <c r="K17" t="str">
        <f t="shared" si="2"/>
        <v>Федотович</v>
      </c>
      <c r="L17" t="str">
        <f t="shared" si="3"/>
        <v>Иванов</v>
      </c>
      <c r="M17" t="str">
        <f>_xlfn.IFS(SUMPRODUCT(--(OR(RIGHT(L17,3)={"ова","ева","ина"},RIGHT(L17,2)={"ов","ев","ин"}))),L17,SUMPRODUCT(--(OR(RIGHT(J17,3)={"ова","ева","ина"},RIGHT(J17,2)={"ов","ев","ин"}))),J17,SUMPRODUCT(--(OR(RIGHT(K17,3)={"ова","ева","ина"},RIGHT(K17,2)={"ов","ев","ин"}))),K17)</f>
        <v>Иванов</v>
      </c>
      <c r="N17" t="str">
        <f>_xlfn.IFS(SUMPRODUCT(--(RIGHT(L17,3)={"вич","мич","ьич","чна","вна"})),L17,SUMPRODUCT(--(RIGHT(J17,3)={"вич","мич","ьич","чна","вна"})),J17,SUMPRODUCT(--(RIGHT(K17,3)={"вич","мич","ьич","чна","вна"})),K17)</f>
        <v>Федотович</v>
      </c>
      <c r="O17" t="str">
        <f t="shared" si="4"/>
        <v>Филимон</v>
      </c>
    </row>
    <row r="18" spans="1:15" x14ac:dyDescent="0.3">
      <c r="A18" s="20">
        <v>490</v>
      </c>
      <c r="B18" t="s">
        <v>976</v>
      </c>
      <c r="C18" t="str">
        <f t="shared" si="0"/>
        <v>+74</v>
      </c>
      <c r="D18" t="str">
        <f>IF(OR(C18="+71",C18="+78"),"не определено",LOOKUP(C18,'коды стран'!$B$2:$B$14,'коды стран'!$A$2:$A$14))</f>
        <v>Россия</v>
      </c>
      <c r="E18" t="s">
        <v>975</v>
      </c>
      <c r="F18" t="str">
        <f t="shared" si="5"/>
        <v>Кудрявцев Демид Ерофеевич</v>
      </c>
      <c r="G18" t="s">
        <v>139</v>
      </c>
      <c r="H18" s="26">
        <v>44603</v>
      </c>
      <c r="I18" s="20">
        <f t="shared" ca="1" si="6"/>
        <v>40</v>
      </c>
      <c r="J18" t="str">
        <f t="shared" si="1"/>
        <v>Кудрявцев</v>
      </c>
      <c r="K18" t="str">
        <f t="shared" si="2"/>
        <v>Демид</v>
      </c>
      <c r="L18" t="str">
        <f t="shared" si="3"/>
        <v>Ерофеевич</v>
      </c>
      <c r="M18" t="str">
        <f>_xlfn.IFS(SUMPRODUCT(--(OR(RIGHT(L18,3)={"ова","ева","ина"},RIGHT(L18,2)={"ов","ев","ин"}))),L18,SUMPRODUCT(--(OR(RIGHT(J18,3)={"ова","ева","ина"},RIGHT(J18,2)={"ов","ев","ин"}))),J18,SUMPRODUCT(--(OR(RIGHT(K18,3)={"ова","ева","ина"},RIGHT(K18,2)={"ов","ев","ин"}))),K18)</f>
        <v>Кудрявцев</v>
      </c>
      <c r="N18" t="str">
        <f>_xlfn.IFS(SUMPRODUCT(--(RIGHT(L18,3)={"вич","мич","ьич","чна","вна"})),L18,SUMPRODUCT(--(RIGHT(J18,3)={"вич","мич","ьич","чна","вна"})),J18,SUMPRODUCT(--(RIGHT(K18,3)={"вич","мич","ьич","чна","вна"})),K18)</f>
        <v>Ерофеевич</v>
      </c>
      <c r="O18" t="str">
        <f t="shared" si="4"/>
        <v>Демид</v>
      </c>
    </row>
    <row r="19" spans="1:15" x14ac:dyDescent="0.3">
      <c r="A19" s="20">
        <v>223</v>
      </c>
      <c r="B19" t="s">
        <v>974</v>
      </c>
      <c r="C19" t="str">
        <f t="shared" si="0"/>
        <v>+380</v>
      </c>
      <c r="D19" t="str">
        <f>IF(OR(C19="+71",C19="+78"),"не определено",LOOKUP(C19,'коды стран'!$B$2:$B$14,'коды стран'!$A$2:$A$14))</f>
        <v>Украина</v>
      </c>
      <c r="E19" t="s">
        <v>973</v>
      </c>
      <c r="F19" t="str">
        <f t="shared" si="5"/>
        <v>Вероника Евгеньевна Федосеева</v>
      </c>
      <c r="G19" t="s">
        <v>142</v>
      </c>
      <c r="H19" s="26">
        <v>44893</v>
      </c>
      <c r="I19" s="20">
        <f t="shared" ca="1" si="6"/>
        <v>31</v>
      </c>
      <c r="J19" t="str">
        <f t="shared" si="1"/>
        <v>Вероника</v>
      </c>
      <c r="K19" t="str">
        <f t="shared" si="2"/>
        <v>Евгеньевна</v>
      </c>
      <c r="L19" t="str">
        <f t="shared" si="3"/>
        <v>Федосеева</v>
      </c>
      <c r="M19" t="str">
        <f>_xlfn.IFS(SUMPRODUCT(--(OR(RIGHT(L19,3)={"ова","ева","ина"},RIGHT(L19,2)={"ов","ев","ин"}))),L19,SUMPRODUCT(--(OR(RIGHT(J19,3)={"ова","ева","ина"},RIGHT(J19,2)={"ов","ев","ин"}))),J19,SUMPRODUCT(--(OR(RIGHT(K19,3)={"ова","ева","ина"},RIGHT(K19,2)={"ов","ев","ин"}))),K19)</f>
        <v>Федосеева</v>
      </c>
      <c r="N19" t="str">
        <f>_xlfn.IFS(SUMPRODUCT(--(RIGHT(L19,3)={"вич","мич","ьич","чна","вна"})),L19,SUMPRODUCT(--(RIGHT(J19,3)={"вич","мич","ьич","чна","вна"})),J19,SUMPRODUCT(--(RIGHT(K19,3)={"вич","мич","ьич","чна","вна"})),K19)</f>
        <v>Евгеньевна</v>
      </c>
      <c r="O19" t="str">
        <f t="shared" si="4"/>
        <v>Вероника</v>
      </c>
    </row>
    <row r="20" spans="1:15" x14ac:dyDescent="0.3">
      <c r="A20" s="20">
        <v>204</v>
      </c>
      <c r="B20" t="s">
        <v>972</v>
      </c>
      <c r="C20" t="str">
        <f t="shared" si="0"/>
        <v>+71</v>
      </c>
      <c r="D20" t="str">
        <f>IF(OR(C20="+71",C20="+78"),"не определено",LOOKUP(C20,'коды стран'!$B$2:$B$14,'коды стран'!$A$2:$A$14))</f>
        <v>не определено</v>
      </c>
      <c r="E20" t="s">
        <v>971</v>
      </c>
      <c r="F20" t="str">
        <f t="shared" si="5"/>
        <v>Герасимов Еремей Демидович</v>
      </c>
      <c r="G20" t="s">
        <v>142</v>
      </c>
      <c r="H20" s="26">
        <v>44867</v>
      </c>
      <c r="I20" s="20">
        <f t="shared" ca="1" si="6"/>
        <v>32</v>
      </c>
      <c r="J20" t="str">
        <f t="shared" si="1"/>
        <v>Герасимов</v>
      </c>
      <c r="K20" t="str">
        <f t="shared" si="2"/>
        <v>Еремей</v>
      </c>
      <c r="L20" t="str">
        <f t="shared" si="3"/>
        <v>Демидович</v>
      </c>
      <c r="M20" t="str">
        <f>_xlfn.IFS(SUMPRODUCT(--(OR(RIGHT(L20,3)={"ова","ева","ина"},RIGHT(L20,2)={"ов","ев","ин"}))),L20,SUMPRODUCT(--(OR(RIGHT(J20,3)={"ова","ева","ина"},RIGHT(J20,2)={"ов","ев","ин"}))),J20,SUMPRODUCT(--(OR(RIGHT(K20,3)={"ова","ева","ина"},RIGHT(K20,2)={"ов","ев","ин"}))),K20)</f>
        <v>Герасимов</v>
      </c>
      <c r="N20" t="str">
        <f>_xlfn.IFS(SUMPRODUCT(--(RIGHT(L20,3)={"вич","мич","ьич","чна","вна"})),L20,SUMPRODUCT(--(RIGHT(J20,3)={"вич","мич","ьич","чна","вна"})),J20,SUMPRODUCT(--(RIGHT(K20,3)={"вич","мич","ьич","чна","вна"})),K20)</f>
        <v>Демидович</v>
      </c>
      <c r="O20" t="str">
        <f t="shared" si="4"/>
        <v>Еремей</v>
      </c>
    </row>
    <row r="21" spans="1:15" x14ac:dyDescent="0.3">
      <c r="A21" s="20">
        <v>481</v>
      </c>
      <c r="B21" t="s">
        <v>970</v>
      </c>
      <c r="C21" t="str">
        <f t="shared" si="0"/>
        <v>+375</v>
      </c>
      <c r="D21" t="str">
        <f>IF(OR(C21="+71",C21="+78"),"не определено",LOOKUP(C21,'коды стран'!$B$2:$B$14,'коды стран'!$A$2:$A$14))</f>
        <v>Беларусь</v>
      </c>
      <c r="E21" t="s">
        <v>969</v>
      </c>
      <c r="F21" t="str">
        <f t="shared" si="5"/>
        <v>Новикова Лидия Павловна</v>
      </c>
      <c r="G21" t="s">
        <v>142</v>
      </c>
      <c r="H21" s="26">
        <v>44756</v>
      </c>
      <c r="I21" s="20">
        <f t="shared" ca="1" si="6"/>
        <v>35</v>
      </c>
      <c r="J21" t="str">
        <f t="shared" si="1"/>
        <v>Новикова</v>
      </c>
      <c r="K21" t="str">
        <f t="shared" si="2"/>
        <v>Лидия</v>
      </c>
      <c r="L21" t="str">
        <f t="shared" si="3"/>
        <v>Павловна</v>
      </c>
      <c r="M21" t="str">
        <f>_xlfn.IFS(SUMPRODUCT(--(OR(RIGHT(L21,3)={"ова","ева","ина"},RIGHT(L21,2)={"ов","ев","ин"}))),L21,SUMPRODUCT(--(OR(RIGHT(J21,3)={"ова","ева","ина"},RIGHT(J21,2)={"ов","ев","ин"}))),J21,SUMPRODUCT(--(OR(RIGHT(K21,3)={"ова","ева","ина"},RIGHT(K21,2)={"ов","ев","ин"}))),K21)</f>
        <v>Новикова</v>
      </c>
      <c r="N21" t="str">
        <f>_xlfn.IFS(SUMPRODUCT(--(RIGHT(L21,3)={"вич","мич","ьич","чна","вна"})),L21,SUMPRODUCT(--(RIGHT(J21,3)={"вич","мич","ьич","чна","вна"})),J21,SUMPRODUCT(--(RIGHT(K21,3)={"вич","мич","ьич","чна","вна"})),K21)</f>
        <v>Павловна</v>
      </c>
      <c r="O21" t="str">
        <f t="shared" si="4"/>
        <v>Лидия</v>
      </c>
    </row>
    <row r="22" spans="1:15" x14ac:dyDescent="0.3">
      <c r="A22" s="20">
        <v>363</v>
      </c>
      <c r="B22" t="s">
        <v>968</v>
      </c>
      <c r="C22" t="str">
        <f t="shared" si="0"/>
        <v>+998</v>
      </c>
      <c r="D22" t="str">
        <f>IF(OR(C22="+71",C22="+78"),"не определено",LOOKUP(C22,'коды стран'!$B$2:$B$14,'коды стран'!$A$2:$A$14))</f>
        <v>Узбекистан</v>
      </c>
      <c r="E22" t="s">
        <v>967</v>
      </c>
      <c r="F22" t="str">
        <f t="shared" si="5"/>
        <v>Сорокина Феврония Натановна</v>
      </c>
      <c r="G22" t="s">
        <v>139</v>
      </c>
      <c r="H22" s="26">
        <v>44675</v>
      </c>
      <c r="I22" s="20">
        <f t="shared" ca="1" si="6"/>
        <v>38</v>
      </c>
      <c r="J22" t="str">
        <f t="shared" si="1"/>
        <v>Сорокина</v>
      </c>
      <c r="K22" t="str">
        <f t="shared" si="2"/>
        <v>Феврония</v>
      </c>
      <c r="L22" t="str">
        <f t="shared" si="3"/>
        <v>Натановна</v>
      </c>
      <c r="M22" t="str">
        <f>_xlfn.IFS(SUMPRODUCT(--(OR(RIGHT(L22,3)={"ова","ева","ина"},RIGHT(L22,2)={"ов","ев","ин"}))),L22,SUMPRODUCT(--(OR(RIGHT(J22,3)={"ова","ева","ина"},RIGHT(J22,2)={"ов","ев","ин"}))),J22,SUMPRODUCT(--(OR(RIGHT(K22,3)={"ова","ева","ина"},RIGHT(K22,2)={"ов","ев","ин"}))),K22)</f>
        <v>Сорокина</v>
      </c>
      <c r="N22" t="str">
        <f>_xlfn.IFS(SUMPRODUCT(--(RIGHT(L22,3)={"вич","мич","ьич","чна","вна"})),L22,SUMPRODUCT(--(RIGHT(J22,3)={"вич","мич","ьич","чна","вна"})),J22,SUMPRODUCT(--(RIGHT(K22,3)={"вич","мич","ьич","чна","вна"})),K22)</f>
        <v>Натановна</v>
      </c>
      <c r="O22" t="str">
        <f t="shared" si="4"/>
        <v>Феврония</v>
      </c>
    </row>
    <row r="23" spans="1:15" x14ac:dyDescent="0.3">
      <c r="A23" s="20">
        <v>397</v>
      </c>
      <c r="B23" t="s">
        <v>966</v>
      </c>
      <c r="C23" t="str">
        <f t="shared" si="0"/>
        <v>+375</v>
      </c>
      <c r="D23" t="str">
        <f>IF(OR(C23="+71",C23="+78"),"не определено",LOOKUP(C23,'коды стран'!$B$2:$B$14,'коды стран'!$A$2:$A$14))</f>
        <v>Беларусь</v>
      </c>
      <c r="E23" t="s">
        <v>965</v>
      </c>
      <c r="F23" t="str">
        <f t="shared" si="5"/>
        <v>Нинель Натановна Лазарева</v>
      </c>
      <c r="G23" t="s">
        <v>139</v>
      </c>
      <c r="H23" s="26">
        <v>44728</v>
      </c>
      <c r="I23" s="20">
        <f t="shared" ca="1" si="6"/>
        <v>36</v>
      </c>
      <c r="J23" t="str">
        <f t="shared" si="1"/>
        <v>Нинель</v>
      </c>
      <c r="K23" t="str">
        <f t="shared" si="2"/>
        <v>Натановна</v>
      </c>
      <c r="L23" t="str">
        <f t="shared" si="3"/>
        <v>Лазарева</v>
      </c>
      <c r="M23" t="str">
        <f>_xlfn.IFS(SUMPRODUCT(--(OR(RIGHT(L23,3)={"ова","ева","ина"},RIGHT(L23,2)={"ов","ев","ин"}))),L23,SUMPRODUCT(--(OR(RIGHT(J23,3)={"ова","ева","ина"},RIGHT(J23,2)={"ов","ев","ин"}))),J23,SUMPRODUCT(--(OR(RIGHT(K23,3)={"ова","ева","ина"},RIGHT(K23,2)={"ов","ев","ин"}))),K23)</f>
        <v>Лазарева</v>
      </c>
      <c r="N23" t="str">
        <f>_xlfn.IFS(SUMPRODUCT(--(RIGHT(L23,3)={"вич","мич","ьич","чна","вна"})),L23,SUMPRODUCT(--(RIGHT(J23,3)={"вич","мич","ьич","чна","вна"})),J23,SUMPRODUCT(--(RIGHT(K23,3)={"вич","мич","ьич","чна","вна"})),K23)</f>
        <v>Натановна</v>
      </c>
      <c r="O23" t="str">
        <f t="shared" si="4"/>
        <v>Нинель</v>
      </c>
    </row>
    <row r="24" spans="1:15" x14ac:dyDescent="0.3">
      <c r="A24" s="20">
        <v>280</v>
      </c>
      <c r="B24" t="s">
        <v>964</v>
      </c>
      <c r="C24" t="str">
        <f t="shared" si="0"/>
        <v>+71</v>
      </c>
      <c r="D24" t="str">
        <f>IF(OR(C24="+71",C24="+78"),"не определено",LOOKUP(C24,'коды стран'!$B$2:$B$14,'коды стран'!$A$2:$A$14))</f>
        <v>не определено</v>
      </c>
      <c r="E24" t="s">
        <v>963</v>
      </c>
      <c r="F24" t="str">
        <f t="shared" si="5"/>
        <v>Рыбаков Автоном Антонович</v>
      </c>
      <c r="G24" t="s">
        <v>139</v>
      </c>
      <c r="H24" s="26">
        <v>44563</v>
      </c>
      <c r="I24" s="20">
        <f t="shared" ca="1" si="6"/>
        <v>42</v>
      </c>
      <c r="J24" t="str">
        <f t="shared" si="1"/>
        <v>Рыбаков</v>
      </c>
      <c r="K24" t="str">
        <f t="shared" si="2"/>
        <v>Автоном</v>
      </c>
      <c r="L24" t="str">
        <f t="shared" si="3"/>
        <v>Антонович</v>
      </c>
      <c r="M24" t="str">
        <f>_xlfn.IFS(SUMPRODUCT(--(OR(RIGHT(L24,3)={"ова","ева","ина"},RIGHT(L24,2)={"ов","ев","ин"}))),L24,SUMPRODUCT(--(OR(RIGHT(J24,3)={"ова","ева","ина"},RIGHT(J24,2)={"ов","ев","ин"}))),J24,SUMPRODUCT(--(OR(RIGHT(K24,3)={"ова","ева","ина"},RIGHT(K24,2)={"ов","ев","ин"}))),K24)</f>
        <v>Рыбаков</v>
      </c>
      <c r="N24" t="str">
        <f>_xlfn.IFS(SUMPRODUCT(--(RIGHT(L24,3)={"вич","мич","ьич","чна","вна"})),L24,SUMPRODUCT(--(RIGHT(J24,3)={"вич","мич","ьич","чна","вна"})),J24,SUMPRODUCT(--(RIGHT(K24,3)={"вич","мич","ьич","чна","вна"})),K24)</f>
        <v>Антонович</v>
      </c>
      <c r="O24" t="str">
        <f t="shared" si="4"/>
        <v>Автоном</v>
      </c>
    </row>
    <row r="25" spans="1:15" x14ac:dyDescent="0.3">
      <c r="A25" s="20">
        <v>39</v>
      </c>
      <c r="B25" t="s">
        <v>962</v>
      </c>
      <c r="C25" t="str">
        <f t="shared" si="0"/>
        <v>+375</v>
      </c>
      <c r="D25" t="str">
        <f>IF(OR(C25="+71",C25="+78"),"не определено",LOOKUP(C25,'коды стран'!$B$2:$B$14,'коды стран'!$A$2:$A$14))</f>
        <v>Беларусь</v>
      </c>
      <c r="E25" t="s">
        <v>961</v>
      </c>
      <c r="F25" t="str">
        <f t="shared" si="5"/>
        <v>Бирюков Олимпий Иосифович</v>
      </c>
      <c r="G25" t="s">
        <v>142</v>
      </c>
      <c r="H25" s="26">
        <v>44653</v>
      </c>
      <c r="I25" s="20">
        <f t="shared" ca="1" si="6"/>
        <v>39</v>
      </c>
      <c r="J25" t="str">
        <f t="shared" si="1"/>
        <v>Бирюков</v>
      </c>
      <c r="K25" t="str">
        <f t="shared" si="2"/>
        <v>Олимпий</v>
      </c>
      <c r="L25" t="str">
        <f t="shared" si="3"/>
        <v>Иосифович</v>
      </c>
      <c r="M25" t="str">
        <f>_xlfn.IFS(SUMPRODUCT(--(OR(RIGHT(L25,3)={"ова","ева","ина"},RIGHT(L25,2)={"ов","ев","ин"}))),L25,SUMPRODUCT(--(OR(RIGHT(J25,3)={"ова","ева","ина"},RIGHT(J25,2)={"ов","ев","ин"}))),J25,SUMPRODUCT(--(OR(RIGHT(K25,3)={"ова","ева","ина"},RIGHT(K25,2)={"ов","ев","ин"}))),K25)</f>
        <v>Бирюков</v>
      </c>
      <c r="N25" t="str">
        <f>_xlfn.IFS(SUMPRODUCT(--(RIGHT(L25,3)={"вич","мич","ьич","чна","вна"})),L25,SUMPRODUCT(--(RIGHT(J25,3)={"вич","мич","ьич","чна","вна"})),J25,SUMPRODUCT(--(RIGHT(K25,3)={"вич","мич","ьич","чна","вна"})),K25)</f>
        <v>Иосифович</v>
      </c>
      <c r="O25" t="str">
        <f t="shared" si="4"/>
        <v>Олимпий</v>
      </c>
    </row>
    <row r="26" spans="1:15" x14ac:dyDescent="0.3">
      <c r="A26" s="20">
        <v>303</v>
      </c>
      <c r="B26" t="s">
        <v>960</v>
      </c>
      <c r="C26" t="str">
        <f t="shared" si="0"/>
        <v>+998</v>
      </c>
      <c r="D26" t="str">
        <f>IF(OR(C26="+71",C26="+78"),"не определено",LOOKUP(C26,'коды стран'!$B$2:$B$14,'коды стран'!$A$2:$A$14))</f>
        <v>Узбекистан</v>
      </c>
      <c r="E26" t="s">
        <v>959</v>
      </c>
      <c r="F26" t="str">
        <f t="shared" si="5"/>
        <v>Чеслав Виленович Шестаков</v>
      </c>
      <c r="G26" t="s">
        <v>139</v>
      </c>
      <c r="H26" s="26">
        <v>44689</v>
      </c>
      <c r="I26" s="20">
        <f t="shared" ca="1" si="6"/>
        <v>37</v>
      </c>
      <c r="J26" t="str">
        <f t="shared" si="1"/>
        <v>Чеслав</v>
      </c>
      <c r="K26" t="str">
        <f t="shared" si="2"/>
        <v>Виленович</v>
      </c>
      <c r="L26" t="str">
        <f t="shared" si="3"/>
        <v>Шестаков</v>
      </c>
      <c r="M26" t="str">
        <f>_xlfn.IFS(SUMPRODUCT(--(OR(RIGHT(L26,3)={"ова","ева","ина"},RIGHT(L26,2)={"ов","ев","ин"}))),L26,SUMPRODUCT(--(OR(RIGHT(J26,3)={"ова","ева","ина"},RIGHT(J26,2)={"ов","ев","ин"}))),J26,SUMPRODUCT(--(OR(RIGHT(K26,3)={"ова","ева","ина"},RIGHT(K26,2)={"ов","ев","ин"}))),K26)</f>
        <v>Шестаков</v>
      </c>
      <c r="N26" t="str">
        <f>_xlfn.IFS(SUMPRODUCT(--(RIGHT(L26,3)={"вич","мич","ьич","чна","вна"})),L26,SUMPRODUCT(--(RIGHT(J26,3)={"вич","мич","ьич","чна","вна"})),J26,SUMPRODUCT(--(RIGHT(K26,3)={"вич","мич","ьич","чна","вна"})),K26)</f>
        <v>Виленович</v>
      </c>
      <c r="O26" t="str">
        <f t="shared" si="4"/>
        <v>Чеслав</v>
      </c>
    </row>
    <row r="27" spans="1:15" x14ac:dyDescent="0.3">
      <c r="A27" s="20">
        <v>422</v>
      </c>
      <c r="B27" t="s">
        <v>958</v>
      </c>
      <c r="C27" t="str">
        <f t="shared" si="0"/>
        <v>+380</v>
      </c>
      <c r="D27" t="str">
        <f>IF(OR(C27="+71",C27="+78"),"не определено",LOOKUP(C27,'коды стран'!$B$2:$B$14,'коды стран'!$A$2:$A$14))</f>
        <v>Украина</v>
      </c>
      <c r="E27" t="s">
        <v>957</v>
      </c>
      <c r="F27" t="str">
        <f t="shared" si="5"/>
        <v>Виноградов Карл Алексеевич</v>
      </c>
      <c r="G27" t="s">
        <v>139</v>
      </c>
      <c r="H27" s="26">
        <v>44784</v>
      </c>
      <c r="I27" s="20">
        <f t="shared" ca="1" si="6"/>
        <v>34</v>
      </c>
      <c r="J27" t="str">
        <f t="shared" si="1"/>
        <v>Виноградов</v>
      </c>
      <c r="K27" t="str">
        <f t="shared" si="2"/>
        <v>Карл</v>
      </c>
      <c r="L27" t="str">
        <f t="shared" si="3"/>
        <v>Алексеевич</v>
      </c>
      <c r="M27" t="str">
        <f>_xlfn.IFS(SUMPRODUCT(--(OR(RIGHT(L27,3)={"ова","ева","ина"},RIGHT(L27,2)={"ов","ев","ин"}))),L27,SUMPRODUCT(--(OR(RIGHT(J27,3)={"ова","ева","ина"},RIGHT(J27,2)={"ов","ев","ин"}))),J27,SUMPRODUCT(--(OR(RIGHT(K27,3)={"ова","ева","ина"},RIGHT(K27,2)={"ов","ев","ин"}))),K27)</f>
        <v>Виноградов</v>
      </c>
      <c r="N27" t="str">
        <f>_xlfn.IFS(SUMPRODUCT(--(RIGHT(L27,3)={"вич","мич","ьич","чна","вна"})),L27,SUMPRODUCT(--(RIGHT(J27,3)={"вич","мич","ьич","чна","вна"})),J27,SUMPRODUCT(--(RIGHT(K27,3)={"вич","мич","ьич","чна","вна"})),K27)</f>
        <v>Алексеевич</v>
      </c>
      <c r="O27" t="str">
        <f t="shared" si="4"/>
        <v>Карл</v>
      </c>
    </row>
    <row r="28" spans="1:15" x14ac:dyDescent="0.3">
      <c r="A28" s="20">
        <v>24</v>
      </c>
      <c r="B28" t="s">
        <v>956</v>
      </c>
      <c r="C28" t="str">
        <f t="shared" si="0"/>
        <v>+998</v>
      </c>
      <c r="D28" t="str">
        <f>IF(OR(C28="+71",C28="+78"),"не определено",LOOKUP(C28,'коды стран'!$B$2:$B$14,'коды стран'!$A$2:$A$14))</f>
        <v>Узбекистан</v>
      </c>
      <c r="E28" t="s">
        <v>955</v>
      </c>
      <c r="F28" t="str">
        <f t="shared" si="5"/>
        <v>Кудрявцева Ульяна Филипповна</v>
      </c>
      <c r="G28" t="s">
        <v>142</v>
      </c>
      <c r="H28" s="26">
        <v>44609</v>
      </c>
      <c r="I28" s="20">
        <f t="shared" ca="1" si="6"/>
        <v>40</v>
      </c>
      <c r="J28" t="str">
        <f t="shared" si="1"/>
        <v>Кудрявцева</v>
      </c>
      <c r="K28" t="str">
        <f t="shared" si="2"/>
        <v>Ульяна</v>
      </c>
      <c r="L28" t="str">
        <f t="shared" si="3"/>
        <v>Филипповна</v>
      </c>
      <c r="M28" t="str">
        <f>_xlfn.IFS(SUMPRODUCT(--(OR(RIGHT(L28,3)={"ова","ева","ина"},RIGHT(L28,2)={"ов","ев","ин"}))),L28,SUMPRODUCT(--(OR(RIGHT(J28,3)={"ова","ева","ина"},RIGHT(J28,2)={"ов","ев","ин"}))),J28,SUMPRODUCT(--(OR(RIGHT(K28,3)={"ова","ева","ина"},RIGHT(K28,2)={"ов","ев","ин"}))),K28)</f>
        <v>Кудрявцева</v>
      </c>
      <c r="N28" t="str">
        <f>_xlfn.IFS(SUMPRODUCT(--(RIGHT(L28,3)={"вич","мич","ьич","чна","вна"})),L28,SUMPRODUCT(--(RIGHT(J28,3)={"вич","мич","ьич","чна","вна"})),J28,SUMPRODUCT(--(RIGHT(K28,3)={"вич","мич","ьич","чна","вна"})),K28)</f>
        <v>Филипповна</v>
      </c>
      <c r="O28" t="str">
        <f t="shared" si="4"/>
        <v>Ульяна</v>
      </c>
    </row>
    <row r="29" spans="1:15" x14ac:dyDescent="0.3">
      <c r="A29" s="20">
        <v>112</v>
      </c>
      <c r="B29" t="s">
        <v>954</v>
      </c>
      <c r="C29" t="str">
        <f t="shared" si="0"/>
        <v>+75</v>
      </c>
      <c r="D29" t="str">
        <f>IF(OR(C29="+71",C29="+78"),"не определено",LOOKUP(C29,'коды стран'!$B$2:$B$14,'коды стран'!$A$2:$A$14))</f>
        <v>Россия</v>
      </c>
      <c r="E29" t="s">
        <v>953</v>
      </c>
      <c r="F29" t="str">
        <f t="shared" si="5"/>
        <v>Майя Вадимовна Рябова</v>
      </c>
      <c r="G29" t="s">
        <v>139</v>
      </c>
      <c r="H29" s="26">
        <v>44652</v>
      </c>
      <c r="I29" s="20">
        <f t="shared" ca="1" si="6"/>
        <v>39</v>
      </c>
      <c r="J29" t="str">
        <f t="shared" si="1"/>
        <v>Майя</v>
      </c>
      <c r="K29" t="str">
        <f t="shared" si="2"/>
        <v>Вадимовна</v>
      </c>
      <c r="L29" t="str">
        <f t="shared" si="3"/>
        <v>Рябова</v>
      </c>
      <c r="M29" t="str">
        <f>_xlfn.IFS(SUMPRODUCT(--(OR(RIGHT(L29,3)={"ова","ева","ина"},RIGHT(L29,2)={"ов","ев","ин"}))),L29,SUMPRODUCT(--(OR(RIGHT(J29,3)={"ова","ева","ина"},RIGHT(J29,2)={"ов","ев","ин"}))),J29,SUMPRODUCT(--(OR(RIGHT(K29,3)={"ова","ева","ина"},RIGHT(K29,2)={"ов","ев","ин"}))),K29)</f>
        <v>Рябова</v>
      </c>
      <c r="N29" t="str">
        <f>_xlfn.IFS(SUMPRODUCT(--(RIGHT(L29,3)={"вич","мич","ьич","чна","вна"})),L29,SUMPRODUCT(--(RIGHT(J29,3)={"вич","мич","ьич","чна","вна"})),J29,SUMPRODUCT(--(RIGHT(K29,3)={"вич","мич","ьич","чна","вна"})),K29)</f>
        <v>Вадимовна</v>
      </c>
      <c r="O29" t="str">
        <f t="shared" si="4"/>
        <v>Майя</v>
      </c>
    </row>
    <row r="30" spans="1:15" x14ac:dyDescent="0.3">
      <c r="A30" s="20">
        <v>451</v>
      </c>
      <c r="B30" t="s">
        <v>952</v>
      </c>
      <c r="C30" t="str">
        <f t="shared" si="0"/>
        <v>+73</v>
      </c>
      <c r="D30" t="str">
        <f>IF(OR(C30="+71",C30="+78"),"не определено",LOOKUP(C30,'коды стран'!$B$2:$B$14,'коды стран'!$A$2:$A$14))</f>
        <v>Россия</v>
      </c>
      <c r="E30" t="s">
        <v>951</v>
      </c>
      <c r="F30" t="str">
        <f t="shared" si="5"/>
        <v>Лукия Ефимовна Тимофеева</v>
      </c>
      <c r="G30" t="s">
        <v>142</v>
      </c>
      <c r="H30" s="26">
        <v>44584</v>
      </c>
      <c r="I30" s="20">
        <f t="shared" ca="1" si="6"/>
        <v>41</v>
      </c>
      <c r="J30" t="str">
        <f t="shared" si="1"/>
        <v>Лукия</v>
      </c>
      <c r="K30" t="str">
        <f t="shared" si="2"/>
        <v>Ефимовна</v>
      </c>
      <c r="L30" t="str">
        <f t="shared" si="3"/>
        <v>Тимофеева</v>
      </c>
      <c r="M30" t="str">
        <f>_xlfn.IFS(SUMPRODUCT(--(OR(RIGHT(L30,3)={"ова","ева","ина"},RIGHT(L30,2)={"ов","ев","ин"}))),L30,SUMPRODUCT(--(OR(RIGHT(J30,3)={"ова","ева","ина"},RIGHT(J30,2)={"ов","ев","ин"}))),J30,SUMPRODUCT(--(OR(RIGHT(K30,3)={"ова","ева","ина"},RIGHT(K30,2)={"ов","ев","ин"}))),K30)</f>
        <v>Тимофеева</v>
      </c>
      <c r="N30" t="str">
        <f>_xlfn.IFS(SUMPRODUCT(--(RIGHT(L30,3)={"вич","мич","ьич","чна","вна"})),L30,SUMPRODUCT(--(RIGHT(J30,3)={"вич","мич","ьич","чна","вна"})),J30,SUMPRODUCT(--(RIGHT(K30,3)={"вич","мич","ьич","чна","вна"})),K30)</f>
        <v>Ефимовна</v>
      </c>
      <c r="O30" t="str">
        <f t="shared" si="4"/>
        <v>Лукия</v>
      </c>
    </row>
    <row r="31" spans="1:15" x14ac:dyDescent="0.3">
      <c r="A31" s="20">
        <v>131</v>
      </c>
      <c r="B31" t="s">
        <v>950</v>
      </c>
      <c r="C31" t="str">
        <f t="shared" si="0"/>
        <v>+78</v>
      </c>
      <c r="D31" t="str">
        <f>IF(OR(C31="+71",C31="+78"),"не определено",LOOKUP(C31,'коды стран'!$B$2:$B$14,'коды стран'!$A$2:$A$14))</f>
        <v>не определено</v>
      </c>
      <c r="E31" t="s">
        <v>949</v>
      </c>
      <c r="F31" t="str">
        <f t="shared" si="5"/>
        <v>Полина Николаевна Евдокимова</v>
      </c>
      <c r="G31" t="s">
        <v>142</v>
      </c>
      <c r="H31" s="26">
        <v>44693</v>
      </c>
      <c r="I31" s="20">
        <f t="shared" ca="1" si="6"/>
        <v>37</v>
      </c>
      <c r="J31" t="str">
        <f t="shared" si="1"/>
        <v>Полина</v>
      </c>
      <c r="K31" t="str">
        <f t="shared" si="2"/>
        <v>Николаевна</v>
      </c>
      <c r="L31" t="str">
        <f t="shared" si="3"/>
        <v>Евдокимова</v>
      </c>
      <c r="M31" t="str">
        <f>_xlfn.IFS(SUMPRODUCT(--(OR(RIGHT(L31,3)={"ова","ева","ина"},RIGHT(L31,2)={"ов","ев","ин"}))),L31,SUMPRODUCT(--(OR(RIGHT(J31,3)={"ова","ева","ина"},RIGHT(J31,2)={"ов","ев","ин"}))),J31,SUMPRODUCT(--(OR(RIGHT(K31,3)={"ова","ева","ина"},RIGHT(K31,2)={"ов","ев","ин"}))),K31)</f>
        <v>Евдокимова</v>
      </c>
      <c r="N31" t="str">
        <f>_xlfn.IFS(SUMPRODUCT(--(RIGHT(L31,3)={"вич","мич","ьич","чна","вна"})),L31,SUMPRODUCT(--(RIGHT(J31,3)={"вич","мич","ьич","чна","вна"})),J31,SUMPRODUCT(--(RIGHT(K31,3)={"вич","мич","ьич","чна","вна"})),K31)</f>
        <v>Николаевна</v>
      </c>
      <c r="O31" t="str">
        <f t="shared" si="4"/>
        <v>Полина</v>
      </c>
    </row>
    <row r="32" spans="1:15" x14ac:dyDescent="0.3">
      <c r="A32" s="20">
        <v>160</v>
      </c>
      <c r="B32" t="s">
        <v>948</v>
      </c>
      <c r="C32" t="str">
        <f t="shared" si="0"/>
        <v>+998</v>
      </c>
      <c r="D32" t="str">
        <f>IF(OR(C32="+71",C32="+78"),"не определено",LOOKUP(C32,'коды стран'!$B$2:$B$14,'коды стран'!$A$2:$A$14))</f>
        <v>Узбекистан</v>
      </c>
      <c r="E32" t="s">
        <v>947</v>
      </c>
      <c r="F32" t="str">
        <f t="shared" si="5"/>
        <v>Элеонора Ивановна Королева</v>
      </c>
      <c r="G32" t="s">
        <v>142</v>
      </c>
      <c r="H32" s="26">
        <v>44649</v>
      </c>
      <c r="I32" s="20">
        <f t="shared" ca="1" si="6"/>
        <v>39</v>
      </c>
      <c r="J32" t="str">
        <f t="shared" si="1"/>
        <v>Элеонора</v>
      </c>
      <c r="K32" t="str">
        <f t="shared" si="2"/>
        <v>Ивановна</v>
      </c>
      <c r="L32" t="str">
        <f t="shared" si="3"/>
        <v>Королева</v>
      </c>
      <c r="M32" t="str">
        <f>_xlfn.IFS(SUMPRODUCT(--(OR(RIGHT(L32,3)={"ова","ева","ина"},RIGHT(L32,2)={"ов","ев","ин"}))),L32,SUMPRODUCT(--(OR(RIGHT(J32,3)={"ова","ева","ина"},RIGHT(J32,2)={"ов","ев","ин"}))),J32,SUMPRODUCT(--(OR(RIGHT(K32,3)={"ова","ева","ина"},RIGHT(K32,2)={"ов","ев","ин"}))),K32)</f>
        <v>Королева</v>
      </c>
      <c r="N32" t="str">
        <f>_xlfn.IFS(SUMPRODUCT(--(RIGHT(L32,3)={"вич","мич","ьич","чна","вна"})),L32,SUMPRODUCT(--(RIGHT(J32,3)={"вич","мич","ьич","чна","вна"})),J32,SUMPRODUCT(--(RIGHT(K32,3)={"вич","мич","ьич","чна","вна"})),K32)</f>
        <v>Ивановна</v>
      </c>
      <c r="O32" t="str">
        <f t="shared" si="4"/>
        <v>Элеонора</v>
      </c>
    </row>
    <row r="33" spans="1:15" x14ac:dyDescent="0.3">
      <c r="A33" s="20">
        <v>408</v>
      </c>
      <c r="B33" t="s">
        <v>946</v>
      </c>
      <c r="C33" t="str">
        <f t="shared" si="0"/>
        <v>+76</v>
      </c>
      <c r="D33" t="str">
        <f>IF(OR(C33="+71",C33="+78"),"не определено",LOOKUP(C33,'коды стран'!$B$2:$B$14,'коды стран'!$A$2:$A$14))</f>
        <v>Казахстан</v>
      </c>
      <c r="E33" t="s">
        <v>945</v>
      </c>
      <c r="F33" t="str">
        <f t="shared" si="5"/>
        <v>Юлия Вячеславовна Журавлева</v>
      </c>
      <c r="G33" t="s">
        <v>139</v>
      </c>
      <c r="H33" s="26">
        <v>44857</v>
      </c>
      <c r="I33" s="20">
        <f t="shared" ca="1" si="6"/>
        <v>32</v>
      </c>
      <c r="J33" t="str">
        <f t="shared" si="1"/>
        <v>Юлия</v>
      </c>
      <c r="K33" t="str">
        <f t="shared" si="2"/>
        <v>Вячеславовна</v>
      </c>
      <c r="L33" t="str">
        <f t="shared" si="3"/>
        <v>Журавлева</v>
      </c>
      <c r="M33" t="str">
        <f>_xlfn.IFS(SUMPRODUCT(--(OR(RIGHT(L33,3)={"ова","ева","ина"},RIGHT(L33,2)={"ов","ев","ин"}))),L33,SUMPRODUCT(--(OR(RIGHT(J33,3)={"ова","ева","ина"},RIGHT(J33,2)={"ов","ев","ин"}))),J33,SUMPRODUCT(--(OR(RIGHT(K33,3)={"ова","ева","ина"},RIGHT(K33,2)={"ов","ев","ин"}))),K33)</f>
        <v>Журавлева</v>
      </c>
      <c r="N33" t="str">
        <f>_xlfn.IFS(SUMPRODUCT(--(RIGHT(L33,3)={"вич","мич","ьич","чна","вна"})),L33,SUMPRODUCT(--(RIGHT(J33,3)={"вич","мич","ьич","чна","вна"})),J33,SUMPRODUCT(--(RIGHT(K33,3)={"вич","мич","ьич","чна","вна"})),K33)</f>
        <v>Вячеславовна</v>
      </c>
      <c r="O33" t="str">
        <f t="shared" si="4"/>
        <v>Юлия</v>
      </c>
    </row>
    <row r="34" spans="1:15" x14ac:dyDescent="0.3">
      <c r="A34" s="20">
        <v>324</v>
      </c>
      <c r="B34" t="s">
        <v>944</v>
      </c>
      <c r="C34" t="str">
        <f t="shared" si="0"/>
        <v>+998</v>
      </c>
      <c r="D34" t="str">
        <f>IF(OR(C34="+71",C34="+78"),"не определено",LOOKUP(C34,'коды стран'!$B$2:$B$14,'коды стран'!$A$2:$A$14))</f>
        <v>Узбекистан</v>
      </c>
      <c r="E34" t="s">
        <v>943</v>
      </c>
      <c r="F34" t="str">
        <f t="shared" si="5"/>
        <v>Алексеев Касьян Ефимович</v>
      </c>
      <c r="G34" t="s">
        <v>139</v>
      </c>
      <c r="H34" s="26">
        <v>44761</v>
      </c>
      <c r="I34" s="20">
        <f t="shared" ca="1" si="6"/>
        <v>35</v>
      </c>
      <c r="J34" t="str">
        <f t="shared" si="1"/>
        <v>Алексеев</v>
      </c>
      <c r="K34" t="str">
        <f t="shared" si="2"/>
        <v>Касьян</v>
      </c>
      <c r="L34" t="str">
        <f t="shared" si="3"/>
        <v>Ефимович</v>
      </c>
      <c r="M34" t="str">
        <f>_xlfn.IFS(SUMPRODUCT(--(OR(RIGHT(L34,3)={"ова","ева","ина"},RIGHT(L34,2)={"ов","ев","ин"}))),L34,SUMPRODUCT(--(OR(RIGHT(J34,3)={"ова","ева","ина"},RIGHT(J34,2)={"ов","ев","ин"}))),J34,SUMPRODUCT(--(OR(RIGHT(K34,3)={"ова","ева","ина"},RIGHT(K34,2)={"ов","ев","ин"}))),K34)</f>
        <v>Алексеев</v>
      </c>
      <c r="N34" t="str">
        <f>_xlfn.IFS(SUMPRODUCT(--(RIGHT(L34,3)={"вич","мич","ьич","чна","вна"})),L34,SUMPRODUCT(--(RIGHT(J34,3)={"вич","мич","ьич","чна","вна"})),J34,SUMPRODUCT(--(RIGHT(K34,3)={"вич","мич","ьич","чна","вна"})),K34)</f>
        <v>Ефимович</v>
      </c>
      <c r="O34" t="str">
        <f t="shared" si="4"/>
        <v>Касьян</v>
      </c>
    </row>
    <row r="35" spans="1:15" x14ac:dyDescent="0.3">
      <c r="A35" s="20">
        <v>310</v>
      </c>
      <c r="B35" t="s">
        <v>942</v>
      </c>
      <c r="C35" t="str">
        <f t="shared" si="0"/>
        <v>+992</v>
      </c>
      <c r="D35" t="str">
        <f>IF(OR(C35="+71",C35="+78"),"не определено",LOOKUP(C35,'коды стран'!$B$2:$B$14,'коды стран'!$A$2:$A$14))</f>
        <v>Таджикистан</v>
      </c>
      <c r="E35" t="s">
        <v>941</v>
      </c>
      <c r="F35" t="str">
        <f t="shared" si="5"/>
        <v>Феофан Гурьевич Дорофеев</v>
      </c>
      <c r="G35" t="s">
        <v>139</v>
      </c>
      <c r="H35" s="26">
        <v>44807</v>
      </c>
      <c r="I35" s="20">
        <f t="shared" ca="1" si="6"/>
        <v>34</v>
      </c>
      <c r="J35" t="str">
        <f t="shared" si="1"/>
        <v>Феофан</v>
      </c>
      <c r="K35" t="str">
        <f t="shared" si="2"/>
        <v>Гурьевич</v>
      </c>
      <c r="L35" t="str">
        <f t="shared" si="3"/>
        <v>Дорофеев</v>
      </c>
      <c r="M35" t="str">
        <f>_xlfn.IFS(SUMPRODUCT(--(OR(RIGHT(L35,3)={"ова","ева","ина"},RIGHT(L35,2)={"ов","ев","ин"}))),L35,SUMPRODUCT(--(OR(RIGHT(J35,3)={"ова","ева","ина"},RIGHT(J35,2)={"ов","ев","ин"}))),J35,SUMPRODUCT(--(OR(RIGHT(K35,3)={"ова","ева","ина"},RIGHT(K35,2)={"ов","ев","ин"}))),K35)</f>
        <v>Дорофеев</v>
      </c>
      <c r="N35" t="str">
        <f>_xlfn.IFS(SUMPRODUCT(--(RIGHT(L35,3)={"вич","мич","ьич","чна","вна"})),L35,SUMPRODUCT(--(RIGHT(J35,3)={"вич","мич","ьич","чна","вна"})),J35,SUMPRODUCT(--(RIGHT(K35,3)={"вич","мич","ьич","чна","вна"})),K35)</f>
        <v>Гурьевич</v>
      </c>
      <c r="O35" t="str">
        <f t="shared" si="4"/>
        <v>Феофан</v>
      </c>
    </row>
    <row r="36" spans="1:15" x14ac:dyDescent="0.3">
      <c r="A36" s="20">
        <v>179</v>
      </c>
      <c r="B36" t="s">
        <v>940</v>
      </c>
      <c r="C36" t="str">
        <f t="shared" si="0"/>
        <v>+77</v>
      </c>
      <c r="D36" t="str">
        <f>IF(OR(C36="+71",C36="+78"),"не определено",LOOKUP(C36,'коды стран'!$B$2:$B$14,'коды стран'!$A$2:$A$14))</f>
        <v>Казахстан</v>
      </c>
      <c r="E36" t="s">
        <v>939</v>
      </c>
      <c r="F36" t="str">
        <f t="shared" si="5"/>
        <v>Капустина Тамара Валериевна</v>
      </c>
      <c r="G36" t="s">
        <v>142</v>
      </c>
      <c r="H36" s="26">
        <v>44833</v>
      </c>
      <c r="I36" s="20">
        <f t="shared" ca="1" si="6"/>
        <v>33</v>
      </c>
      <c r="J36" t="str">
        <f t="shared" si="1"/>
        <v>Капустина</v>
      </c>
      <c r="K36" t="str">
        <f t="shared" si="2"/>
        <v>Тамара</v>
      </c>
      <c r="L36" t="str">
        <f t="shared" si="3"/>
        <v>Валериевна</v>
      </c>
      <c r="M36" t="str">
        <f>_xlfn.IFS(SUMPRODUCT(--(OR(RIGHT(L36,3)={"ова","ева","ина"},RIGHT(L36,2)={"ов","ев","ин"}))),L36,SUMPRODUCT(--(OR(RIGHT(J36,3)={"ова","ева","ина"},RIGHT(J36,2)={"ов","ев","ин"}))),J36,SUMPRODUCT(--(OR(RIGHT(K36,3)={"ова","ева","ина"},RIGHT(K36,2)={"ов","ев","ин"}))),K36)</f>
        <v>Капустина</v>
      </c>
      <c r="N36" t="str">
        <f>_xlfn.IFS(SUMPRODUCT(--(RIGHT(L36,3)={"вич","мич","ьич","чна","вна"})),L36,SUMPRODUCT(--(RIGHT(J36,3)={"вич","мич","ьич","чна","вна"})),J36,SUMPRODUCT(--(RIGHT(K36,3)={"вич","мич","ьич","чна","вна"})),K36)</f>
        <v>Валериевна</v>
      </c>
      <c r="O36" t="str">
        <f t="shared" si="4"/>
        <v>Тамара</v>
      </c>
    </row>
    <row r="37" spans="1:15" x14ac:dyDescent="0.3">
      <c r="A37" s="20">
        <v>64</v>
      </c>
      <c r="B37" t="s">
        <v>938</v>
      </c>
      <c r="C37" t="str">
        <f t="shared" si="0"/>
        <v>+998</v>
      </c>
      <c r="D37" t="str">
        <f>IF(OR(C37="+71",C37="+78"),"не определено",LOOKUP(C37,'коды стран'!$B$2:$B$14,'коды стран'!$A$2:$A$14))</f>
        <v>Узбекистан</v>
      </c>
      <c r="E37" t="s">
        <v>937</v>
      </c>
      <c r="F37" t="str">
        <f t="shared" si="5"/>
        <v>Ратибор Арсеньевич Петров</v>
      </c>
      <c r="G37" t="s">
        <v>142</v>
      </c>
      <c r="H37" s="26">
        <v>44707</v>
      </c>
      <c r="I37" s="20">
        <f t="shared" ca="1" si="6"/>
        <v>37</v>
      </c>
      <c r="J37" t="str">
        <f t="shared" si="1"/>
        <v>Ратибор</v>
      </c>
      <c r="K37" t="str">
        <f t="shared" si="2"/>
        <v>Арсеньевич</v>
      </c>
      <c r="L37" t="str">
        <f t="shared" si="3"/>
        <v>Петров</v>
      </c>
      <c r="M37" t="str">
        <f>_xlfn.IFS(SUMPRODUCT(--(OR(RIGHT(L37,3)={"ова","ева","ина"},RIGHT(L37,2)={"ов","ев","ин"}))),L37,SUMPRODUCT(--(OR(RIGHT(J37,3)={"ова","ева","ина"},RIGHT(J37,2)={"ов","ев","ин"}))),J37,SUMPRODUCT(--(OR(RIGHT(K37,3)={"ова","ева","ина"},RIGHT(K37,2)={"ов","ев","ин"}))),K37)</f>
        <v>Петров</v>
      </c>
      <c r="N37" t="str">
        <f>_xlfn.IFS(SUMPRODUCT(--(RIGHT(L37,3)={"вич","мич","ьич","чна","вна"})),L37,SUMPRODUCT(--(RIGHT(J37,3)={"вич","мич","ьич","чна","вна"})),J37,SUMPRODUCT(--(RIGHT(K37,3)={"вич","мич","ьич","чна","вна"})),K37)</f>
        <v>Арсеньевич</v>
      </c>
      <c r="O37" t="str">
        <f t="shared" si="4"/>
        <v>Ратибор</v>
      </c>
    </row>
    <row r="38" spans="1:15" x14ac:dyDescent="0.3">
      <c r="A38" s="20">
        <v>318</v>
      </c>
      <c r="B38" t="s">
        <v>936</v>
      </c>
      <c r="C38" t="str">
        <f t="shared" si="0"/>
        <v>+998</v>
      </c>
      <c r="D38" t="str">
        <f>IF(OR(C38="+71",C38="+78"),"не определено",LOOKUP(C38,'коды стран'!$B$2:$B$14,'коды стран'!$A$2:$A$14))</f>
        <v>Узбекистан</v>
      </c>
      <c r="E38" t="s">
        <v>935</v>
      </c>
      <c r="F38" t="str">
        <f t="shared" si="5"/>
        <v>Поляков Боян Андреевич</v>
      </c>
      <c r="G38" t="s">
        <v>142</v>
      </c>
      <c r="H38" s="26">
        <v>44892</v>
      </c>
      <c r="I38" s="20">
        <f t="shared" ca="1" si="6"/>
        <v>31</v>
      </c>
      <c r="J38" t="str">
        <f t="shared" si="1"/>
        <v>Поляков</v>
      </c>
      <c r="K38" t="str">
        <f t="shared" si="2"/>
        <v>Боян</v>
      </c>
      <c r="L38" t="str">
        <f t="shared" si="3"/>
        <v>Андреевич</v>
      </c>
      <c r="M38" t="str">
        <f>_xlfn.IFS(SUMPRODUCT(--(OR(RIGHT(L38,3)={"ова","ева","ина"},RIGHT(L38,2)={"ов","ев","ин"}))),L38,SUMPRODUCT(--(OR(RIGHT(J38,3)={"ова","ева","ина"},RIGHT(J38,2)={"ов","ев","ин"}))),J38,SUMPRODUCT(--(OR(RIGHT(K38,3)={"ова","ева","ина"},RIGHT(K38,2)={"ов","ев","ин"}))),K38)</f>
        <v>Поляков</v>
      </c>
      <c r="N38" t="str">
        <f>_xlfn.IFS(SUMPRODUCT(--(RIGHT(L38,3)={"вич","мич","ьич","чна","вна"})),L38,SUMPRODUCT(--(RIGHT(J38,3)={"вич","мич","ьич","чна","вна"})),J38,SUMPRODUCT(--(RIGHT(K38,3)={"вич","мич","ьич","чна","вна"})),K38)</f>
        <v>Андреевич</v>
      </c>
      <c r="O38" t="str">
        <f t="shared" si="4"/>
        <v>Боян</v>
      </c>
    </row>
    <row r="39" spans="1:15" x14ac:dyDescent="0.3">
      <c r="A39" s="20">
        <v>239</v>
      </c>
      <c r="B39" t="s">
        <v>934</v>
      </c>
      <c r="C39" t="str">
        <f t="shared" si="0"/>
        <v>+998</v>
      </c>
      <c r="D39" t="str">
        <f>IF(OR(C39="+71",C39="+78"),"не определено",LOOKUP(C39,'коды стран'!$B$2:$B$14,'коды стран'!$A$2:$A$14))</f>
        <v>Узбекистан</v>
      </c>
      <c r="E39" t="s">
        <v>933</v>
      </c>
      <c r="F39" t="str">
        <f t="shared" si="5"/>
        <v>Иванов Христофор Ильясович</v>
      </c>
      <c r="G39" t="s">
        <v>139</v>
      </c>
      <c r="H39" s="26">
        <v>44767</v>
      </c>
      <c r="I39" s="20">
        <f t="shared" ca="1" si="6"/>
        <v>35</v>
      </c>
      <c r="J39" t="str">
        <f t="shared" si="1"/>
        <v>Иванов</v>
      </c>
      <c r="K39" t="str">
        <f t="shared" si="2"/>
        <v>Христофор</v>
      </c>
      <c r="L39" t="str">
        <f t="shared" si="3"/>
        <v>Ильясович</v>
      </c>
      <c r="M39" t="str">
        <f>_xlfn.IFS(SUMPRODUCT(--(OR(RIGHT(L39,3)={"ова","ева","ина"},RIGHT(L39,2)={"ов","ев","ин"}))),L39,SUMPRODUCT(--(OR(RIGHT(J39,3)={"ова","ева","ина"},RIGHT(J39,2)={"ов","ев","ин"}))),J39,SUMPRODUCT(--(OR(RIGHT(K39,3)={"ова","ева","ина"},RIGHT(K39,2)={"ов","ев","ин"}))),K39)</f>
        <v>Иванов</v>
      </c>
      <c r="N39" t="str">
        <f>_xlfn.IFS(SUMPRODUCT(--(RIGHT(L39,3)={"вич","мич","ьич","чна","вна"})),L39,SUMPRODUCT(--(RIGHT(J39,3)={"вич","мич","ьич","чна","вна"})),J39,SUMPRODUCT(--(RIGHT(K39,3)={"вич","мич","ьич","чна","вна"})),K39)</f>
        <v>Ильясович</v>
      </c>
      <c r="O39" t="str">
        <f t="shared" si="4"/>
        <v>Христофор</v>
      </c>
    </row>
    <row r="40" spans="1:15" x14ac:dyDescent="0.3">
      <c r="A40" s="20">
        <v>194</v>
      </c>
      <c r="B40" t="s">
        <v>932</v>
      </c>
      <c r="C40" t="str">
        <f t="shared" si="0"/>
        <v>+72</v>
      </c>
      <c r="D40" t="str">
        <f>IF(OR(C40="+71",C40="+78"),"не определено",LOOKUP(C40,'коды стран'!$B$2:$B$14,'коды стран'!$A$2:$A$14))</f>
        <v>Россия</v>
      </c>
      <c r="E40" t="s">
        <v>931</v>
      </c>
      <c r="F40" t="str">
        <f t="shared" si="5"/>
        <v>Сила Денисович Гурьев</v>
      </c>
      <c r="G40" t="s">
        <v>142</v>
      </c>
      <c r="H40" s="26">
        <v>44924</v>
      </c>
      <c r="I40" s="20">
        <f t="shared" ca="1" si="6"/>
        <v>30</v>
      </c>
      <c r="J40" t="str">
        <f t="shared" si="1"/>
        <v>Сила</v>
      </c>
      <c r="K40" t="str">
        <f t="shared" si="2"/>
        <v>Денисович</v>
      </c>
      <c r="L40" t="str">
        <f t="shared" si="3"/>
        <v>Гурьев</v>
      </c>
      <c r="M40" t="str">
        <f>_xlfn.IFS(SUMPRODUCT(--(OR(RIGHT(L40,3)={"ова","ева","ина"},RIGHT(L40,2)={"ов","ев","ин"}))),L40,SUMPRODUCT(--(OR(RIGHT(J40,3)={"ова","ева","ина"},RIGHT(J40,2)={"ов","ев","ин"}))),J40,SUMPRODUCT(--(OR(RIGHT(K40,3)={"ова","ева","ина"},RIGHT(K40,2)={"ов","ев","ин"}))),K40)</f>
        <v>Гурьев</v>
      </c>
      <c r="N40" t="str">
        <f>_xlfn.IFS(SUMPRODUCT(--(RIGHT(L40,3)={"вич","мич","ьич","чна","вна"})),L40,SUMPRODUCT(--(RIGHT(J40,3)={"вич","мич","ьич","чна","вна"})),J40,SUMPRODUCT(--(RIGHT(K40,3)={"вич","мич","ьич","чна","вна"})),K40)</f>
        <v>Денисович</v>
      </c>
      <c r="O40" t="str">
        <f t="shared" si="4"/>
        <v>Сила</v>
      </c>
    </row>
    <row r="41" spans="1:15" x14ac:dyDescent="0.3">
      <c r="A41" s="20">
        <v>267</v>
      </c>
      <c r="B41" t="s">
        <v>930</v>
      </c>
      <c r="C41" t="str">
        <f t="shared" si="0"/>
        <v>+76</v>
      </c>
      <c r="D41" t="str">
        <f>IF(OR(C41="+71",C41="+78"),"не определено",LOOKUP(C41,'коды стран'!$B$2:$B$14,'коды стран'!$A$2:$A$14))</f>
        <v>Казахстан</v>
      </c>
      <c r="E41" t="s">
        <v>929</v>
      </c>
      <c r="F41" t="str">
        <f t="shared" si="5"/>
        <v>Лора Болеславовна Потапова</v>
      </c>
      <c r="G41" t="s">
        <v>142</v>
      </c>
      <c r="H41" s="26">
        <v>44910</v>
      </c>
      <c r="I41" s="20">
        <f t="shared" ca="1" si="6"/>
        <v>30</v>
      </c>
      <c r="J41" t="str">
        <f t="shared" si="1"/>
        <v>Лора</v>
      </c>
      <c r="K41" t="str">
        <f t="shared" si="2"/>
        <v>Болеславовна</v>
      </c>
      <c r="L41" t="str">
        <f t="shared" si="3"/>
        <v>Потапова</v>
      </c>
      <c r="M41" t="str">
        <f>_xlfn.IFS(SUMPRODUCT(--(OR(RIGHT(L41,3)={"ова","ева","ина"},RIGHT(L41,2)={"ов","ев","ин"}))),L41,SUMPRODUCT(--(OR(RIGHT(J41,3)={"ова","ева","ина"},RIGHT(J41,2)={"ов","ев","ин"}))),J41,SUMPRODUCT(--(OR(RIGHT(K41,3)={"ова","ева","ина"},RIGHT(K41,2)={"ов","ев","ин"}))),K41)</f>
        <v>Потапова</v>
      </c>
      <c r="N41" t="str">
        <f>_xlfn.IFS(SUMPRODUCT(--(RIGHT(L41,3)={"вич","мич","ьич","чна","вна"})),L41,SUMPRODUCT(--(RIGHT(J41,3)={"вич","мич","ьич","чна","вна"})),J41,SUMPRODUCT(--(RIGHT(K41,3)={"вич","мич","ьич","чна","вна"})),K41)</f>
        <v>Болеславовна</v>
      </c>
      <c r="O41" t="str">
        <f t="shared" si="4"/>
        <v>Лора</v>
      </c>
    </row>
    <row r="42" spans="1:15" x14ac:dyDescent="0.3">
      <c r="A42" s="20">
        <v>334</v>
      </c>
      <c r="B42" t="s">
        <v>928</v>
      </c>
      <c r="C42" t="str">
        <f t="shared" si="0"/>
        <v>+380</v>
      </c>
      <c r="D42" t="str">
        <f>IF(OR(C42="+71",C42="+78"),"не определено",LOOKUP(C42,'коды стран'!$B$2:$B$14,'коды стран'!$A$2:$A$14))</f>
        <v>Украина</v>
      </c>
      <c r="E42" t="s">
        <v>927</v>
      </c>
      <c r="F42" t="str">
        <f t="shared" si="5"/>
        <v>Федотов Радислав Антонович</v>
      </c>
      <c r="G42" t="s">
        <v>139</v>
      </c>
      <c r="H42" s="26">
        <v>44881</v>
      </c>
      <c r="I42" s="20">
        <f t="shared" ca="1" si="6"/>
        <v>31</v>
      </c>
      <c r="J42" t="str">
        <f t="shared" si="1"/>
        <v>Федотов</v>
      </c>
      <c r="K42" t="str">
        <f t="shared" si="2"/>
        <v>Радислав</v>
      </c>
      <c r="L42" t="str">
        <f t="shared" si="3"/>
        <v>Антонович</v>
      </c>
      <c r="M42" t="str">
        <f>_xlfn.IFS(SUMPRODUCT(--(OR(RIGHT(L42,3)={"ова","ева","ина"},RIGHT(L42,2)={"ов","ев","ин"}))),L42,SUMPRODUCT(--(OR(RIGHT(J42,3)={"ова","ева","ина"},RIGHT(J42,2)={"ов","ев","ин"}))),J42,SUMPRODUCT(--(OR(RIGHT(K42,3)={"ова","ева","ина"},RIGHT(K42,2)={"ов","ев","ин"}))),K42)</f>
        <v>Федотов</v>
      </c>
      <c r="N42" t="str">
        <f>_xlfn.IFS(SUMPRODUCT(--(RIGHT(L42,3)={"вич","мич","ьич","чна","вна"})),L42,SUMPRODUCT(--(RIGHT(J42,3)={"вич","мич","ьич","чна","вна"})),J42,SUMPRODUCT(--(RIGHT(K42,3)={"вич","мич","ьич","чна","вна"})),K42)</f>
        <v>Антонович</v>
      </c>
      <c r="O42" t="str">
        <f t="shared" si="4"/>
        <v>Радислав</v>
      </c>
    </row>
    <row r="43" spans="1:15" x14ac:dyDescent="0.3">
      <c r="A43" s="20">
        <v>47</v>
      </c>
      <c r="B43" t="s">
        <v>926</v>
      </c>
      <c r="C43" t="str">
        <f t="shared" si="0"/>
        <v>+375</v>
      </c>
      <c r="D43" t="str">
        <f>IF(OR(C43="+71",C43="+78"),"не определено",LOOKUP(C43,'коды стран'!$B$2:$B$14,'коды стран'!$A$2:$A$14))</f>
        <v>Беларусь</v>
      </c>
      <c r="E43" t="s">
        <v>925</v>
      </c>
      <c r="F43" t="str">
        <f t="shared" si="5"/>
        <v>Лукин Харлампий Игнатович</v>
      </c>
      <c r="G43" t="s">
        <v>139</v>
      </c>
      <c r="H43" s="26">
        <v>44693</v>
      </c>
      <c r="I43" s="20">
        <f t="shared" ca="1" si="6"/>
        <v>37</v>
      </c>
      <c r="J43" t="str">
        <f t="shared" si="1"/>
        <v>Лукин</v>
      </c>
      <c r="K43" t="str">
        <f t="shared" si="2"/>
        <v>Харлампий</v>
      </c>
      <c r="L43" t="str">
        <f t="shared" si="3"/>
        <v>Игнатович</v>
      </c>
      <c r="M43" t="str">
        <f>_xlfn.IFS(SUMPRODUCT(--(OR(RIGHT(L43,3)={"ова","ева","ина"},RIGHT(L43,2)={"ов","ев","ин"}))),L43,SUMPRODUCT(--(OR(RIGHT(J43,3)={"ова","ева","ина"},RIGHT(J43,2)={"ов","ев","ин"}))),J43,SUMPRODUCT(--(OR(RIGHT(K43,3)={"ова","ева","ина"},RIGHT(K43,2)={"ов","ев","ин"}))),K43)</f>
        <v>Лукин</v>
      </c>
      <c r="N43" t="str">
        <f>_xlfn.IFS(SUMPRODUCT(--(RIGHT(L43,3)={"вич","мич","ьич","чна","вна"})),L43,SUMPRODUCT(--(RIGHT(J43,3)={"вич","мич","ьич","чна","вна"})),J43,SUMPRODUCT(--(RIGHT(K43,3)={"вич","мич","ьич","чна","вна"})),K43)</f>
        <v>Игнатович</v>
      </c>
      <c r="O43" t="str">
        <f t="shared" si="4"/>
        <v>Харлампий</v>
      </c>
    </row>
    <row r="44" spans="1:15" x14ac:dyDescent="0.3">
      <c r="A44" s="20">
        <v>287</v>
      </c>
      <c r="B44" t="s">
        <v>924</v>
      </c>
      <c r="C44" t="str">
        <f t="shared" si="0"/>
        <v>+77</v>
      </c>
      <c r="D44" t="str">
        <f>IF(OR(C44="+71",C44="+78"),"не определено",LOOKUP(C44,'коды стран'!$B$2:$B$14,'коды стран'!$A$2:$A$14))</f>
        <v>Казахстан</v>
      </c>
      <c r="E44" t="s">
        <v>923</v>
      </c>
      <c r="F44" t="str">
        <f t="shared" si="5"/>
        <v>Полякова Анжела Аскольдовна</v>
      </c>
      <c r="G44" t="s">
        <v>142</v>
      </c>
      <c r="H44" s="26">
        <v>44608</v>
      </c>
      <c r="I44" s="20">
        <f t="shared" ca="1" si="6"/>
        <v>40</v>
      </c>
      <c r="J44" t="str">
        <f t="shared" si="1"/>
        <v>Полякова</v>
      </c>
      <c r="K44" t="str">
        <f t="shared" si="2"/>
        <v>Анжела</v>
      </c>
      <c r="L44" t="str">
        <f t="shared" si="3"/>
        <v>Аскольдовна</v>
      </c>
      <c r="M44" t="str">
        <f>_xlfn.IFS(SUMPRODUCT(--(OR(RIGHT(L44,3)={"ова","ева","ина"},RIGHT(L44,2)={"ов","ев","ин"}))),L44,SUMPRODUCT(--(OR(RIGHT(J44,3)={"ова","ева","ина"},RIGHT(J44,2)={"ов","ев","ин"}))),J44,SUMPRODUCT(--(OR(RIGHT(K44,3)={"ова","ева","ина"},RIGHT(K44,2)={"ов","ев","ин"}))),K44)</f>
        <v>Полякова</v>
      </c>
      <c r="N44" t="str">
        <f>_xlfn.IFS(SUMPRODUCT(--(RIGHT(L44,3)={"вич","мич","ьич","чна","вна"})),L44,SUMPRODUCT(--(RIGHT(J44,3)={"вич","мич","ьич","чна","вна"})),J44,SUMPRODUCT(--(RIGHT(K44,3)={"вич","мич","ьич","чна","вна"})),K44)</f>
        <v>Аскольдовна</v>
      </c>
      <c r="O44" t="str">
        <f t="shared" si="4"/>
        <v>Анжела</v>
      </c>
    </row>
    <row r="45" spans="1:15" x14ac:dyDescent="0.3">
      <c r="A45" s="20">
        <v>145</v>
      </c>
      <c r="B45" t="s">
        <v>922</v>
      </c>
      <c r="C45" t="str">
        <f t="shared" si="0"/>
        <v>+380</v>
      </c>
      <c r="D45" t="str">
        <f>IF(OR(C45="+71",C45="+78"),"не определено",LOOKUP(C45,'коды стран'!$B$2:$B$14,'коды стран'!$A$2:$A$14))</f>
        <v>Украина</v>
      </c>
      <c r="E45" t="s">
        <v>921</v>
      </c>
      <c r="F45" t="str">
        <f t="shared" si="5"/>
        <v>Филиппова Юлия Леоновна</v>
      </c>
      <c r="G45" t="s">
        <v>139</v>
      </c>
      <c r="H45" s="26">
        <v>44653</v>
      </c>
      <c r="I45" s="20">
        <f t="shared" ca="1" si="6"/>
        <v>39</v>
      </c>
      <c r="J45" t="str">
        <f t="shared" si="1"/>
        <v>Филиппова</v>
      </c>
      <c r="K45" t="str">
        <f t="shared" si="2"/>
        <v>Юлия</v>
      </c>
      <c r="L45" t="str">
        <f t="shared" si="3"/>
        <v>Леоновна</v>
      </c>
      <c r="M45" t="str">
        <f>_xlfn.IFS(SUMPRODUCT(--(OR(RIGHT(L45,3)={"ова","ева","ина"},RIGHT(L45,2)={"ов","ев","ин"}))),L45,SUMPRODUCT(--(OR(RIGHT(J45,3)={"ова","ева","ина"},RIGHT(J45,2)={"ов","ев","ин"}))),J45,SUMPRODUCT(--(OR(RIGHT(K45,3)={"ова","ева","ина"},RIGHT(K45,2)={"ов","ев","ин"}))),K45)</f>
        <v>Филиппова</v>
      </c>
      <c r="N45" t="str">
        <f>_xlfn.IFS(SUMPRODUCT(--(RIGHT(L45,3)={"вич","мич","ьич","чна","вна"})),L45,SUMPRODUCT(--(RIGHT(J45,3)={"вич","мич","ьич","чна","вна"})),J45,SUMPRODUCT(--(RIGHT(K45,3)={"вич","мич","ьич","чна","вна"})),K45)</f>
        <v>Леоновна</v>
      </c>
      <c r="O45" t="str">
        <f t="shared" si="4"/>
        <v>Юлия</v>
      </c>
    </row>
    <row r="46" spans="1:15" x14ac:dyDescent="0.3">
      <c r="A46" s="20">
        <v>270</v>
      </c>
      <c r="B46" t="s">
        <v>920</v>
      </c>
      <c r="C46" t="str">
        <f t="shared" si="0"/>
        <v>+992</v>
      </c>
      <c r="D46" t="str">
        <f>IF(OR(C46="+71",C46="+78"),"не определено",LOOKUP(C46,'коды стран'!$B$2:$B$14,'коды стран'!$A$2:$A$14))</f>
        <v>Таджикистан</v>
      </c>
      <c r="E46" t="s">
        <v>919</v>
      </c>
      <c r="F46" t="str">
        <f t="shared" si="5"/>
        <v>Дементий Антипович Мухин</v>
      </c>
      <c r="G46" t="s">
        <v>142</v>
      </c>
      <c r="H46" s="26">
        <v>44827</v>
      </c>
      <c r="I46" s="20">
        <f t="shared" ca="1" si="6"/>
        <v>33</v>
      </c>
      <c r="J46" t="str">
        <f t="shared" si="1"/>
        <v>Дементий</v>
      </c>
      <c r="K46" t="str">
        <f t="shared" si="2"/>
        <v>Антипович</v>
      </c>
      <c r="L46" t="str">
        <f t="shared" si="3"/>
        <v>Мухин</v>
      </c>
      <c r="M46" t="str">
        <f>_xlfn.IFS(SUMPRODUCT(--(OR(RIGHT(L46,3)={"ова","ева","ина"},RIGHT(L46,2)={"ов","ев","ин"}))),L46,SUMPRODUCT(--(OR(RIGHT(J46,3)={"ова","ева","ина"},RIGHT(J46,2)={"ов","ев","ин"}))),J46,SUMPRODUCT(--(OR(RIGHT(K46,3)={"ова","ева","ина"},RIGHT(K46,2)={"ов","ев","ин"}))),K46)</f>
        <v>Мухин</v>
      </c>
      <c r="N46" t="str">
        <f>_xlfn.IFS(SUMPRODUCT(--(RIGHT(L46,3)={"вич","мич","ьич","чна","вна"})),L46,SUMPRODUCT(--(RIGHT(J46,3)={"вич","мич","ьич","чна","вна"})),J46,SUMPRODUCT(--(RIGHT(K46,3)={"вич","мич","ьич","чна","вна"})),K46)</f>
        <v>Антипович</v>
      </c>
      <c r="O46" t="str">
        <f t="shared" si="4"/>
        <v>Дементий</v>
      </c>
    </row>
    <row r="47" spans="1:15" x14ac:dyDescent="0.3">
      <c r="A47" s="20">
        <v>183</v>
      </c>
      <c r="B47" t="s">
        <v>918</v>
      </c>
      <c r="C47" t="str">
        <f t="shared" si="0"/>
        <v>+992</v>
      </c>
      <c r="D47" t="str">
        <f>IF(OR(C47="+71",C47="+78"),"не определено",LOOKUP(C47,'коды стран'!$B$2:$B$14,'коды стран'!$A$2:$A$14))</f>
        <v>Таджикистан</v>
      </c>
      <c r="E47" t="s">
        <v>917</v>
      </c>
      <c r="F47" t="str">
        <f t="shared" si="5"/>
        <v>Ия Никифоровна Лапина</v>
      </c>
      <c r="G47" t="s">
        <v>142</v>
      </c>
      <c r="H47" s="26">
        <v>44900</v>
      </c>
      <c r="I47" s="20">
        <f t="shared" ca="1" si="6"/>
        <v>31</v>
      </c>
      <c r="J47" t="str">
        <f t="shared" si="1"/>
        <v>Ия</v>
      </c>
      <c r="K47" t="str">
        <f t="shared" si="2"/>
        <v>Никифоровна</v>
      </c>
      <c r="L47" t="str">
        <f t="shared" si="3"/>
        <v>Лапина</v>
      </c>
      <c r="M47" t="str">
        <f>_xlfn.IFS(SUMPRODUCT(--(OR(RIGHT(L47,3)={"ова","ева","ина"},RIGHT(L47,2)={"ов","ев","ин"}))),L47,SUMPRODUCT(--(OR(RIGHT(J47,3)={"ова","ева","ина"},RIGHT(J47,2)={"ов","ев","ин"}))),J47,SUMPRODUCT(--(OR(RIGHT(K47,3)={"ова","ева","ина"},RIGHT(K47,2)={"ов","ев","ин"}))),K47)</f>
        <v>Лапина</v>
      </c>
      <c r="N47" t="str">
        <f>_xlfn.IFS(SUMPRODUCT(--(RIGHT(L47,3)={"вич","мич","ьич","чна","вна"})),L47,SUMPRODUCT(--(RIGHT(J47,3)={"вич","мич","ьич","чна","вна"})),J47,SUMPRODUCT(--(RIGHT(K47,3)={"вич","мич","ьич","чна","вна"})),K47)</f>
        <v>Никифоровна</v>
      </c>
      <c r="O47" t="str">
        <f t="shared" si="4"/>
        <v>Ия</v>
      </c>
    </row>
    <row r="48" spans="1:15" x14ac:dyDescent="0.3">
      <c r="A48" s="20">
        <v>2</v>
      </c>
      <c r="B48" t="s">
        <v>916</v>
      </c>
      <c r="C48" t="str">
        <f t="shared" si="0"/>
        <v>+998</v>
      </c>
      <c r="D48" t="str">
        <f>IF(OR(C48="+71",C48="+78"),"не определено",LOOKUP(C48,'коды стран'!$B$2:$B$14,'коды стран'!$A$2:$A$14))</f>
        <v>Узбекистан</v>
      </c>
      <c r="E48" t="s">
        <v>915</v>
      </c>
      <c r="F48" t="str">
        <f t="shared" si="5"/>
        <v>Морозова Майя Борисовна</v>
      </c>
      <c r="G48" t="s">
        <v>139</v>
      </c>
      <c r="H48" s="26">
        <v>44775</v>
      </c>
      <c r="I48" s="20">
        <f t="shared" ca="1" si="6"/>
        <v>35</v>
      </c>
      <c r="J48" t="str">
        <f t="shared" si="1"/>
        <v>Морозова</v>
      </c>
      <c r="K48" t="str">
        <f t="shared" si="2"/>
        <v>Майя</v>
      </c>
      <c r="L48" t="str">
        <f t="shared" si="3"/>
        <v>Борисовна</v>
      </c>
      <c r="M48" t="str">
        <f>_xlfn.IFS(SUMPRODUCT(--(OR(RIGHT(L48,3)={"ова","ева","ина"},RIGHT(L48,2)={"ов","ев","ин"}))),L48,SUMPRODUCT(--(OR(RIGHT(J48,3)={"ова","ева","ина"},RIGHT(J48,2)={"ов","ев","ин"}))),J48,SUMPRODUCT(--(OR(RIGHT(K48,3)={"ова","ева","ина"},RIGHT(K48,2)={"ов","ев","ин"}))),K48)</f>
        <v>Морозова</v>
      </c>
      <c r="N48" t="str">
        <f>_xlfn.IFS(SUMPRODUCT(--(RIGHT(L48,3)={"вич","мич","ьич","чна","вна"})),L48,SUMPRODUCT(--(RIGHT(J48,3)={"вич","мич","ьич","чна","вна"})),J48,SUMPRODUCT(--(RIGHT(K48,3)={"вич","мич","ьич","чна","вна"})),K48)</f>
        <v>Борисовна</v>
      </c>
      <c r="O48" t="str">
        <f t="shared" si="4"/>
        <v>Майя</v>
      </c>
    </row>
    <row r="49" spans="1:15" x14ac:dyDescent="0.3">
      <c r="A49" s="20">
        <v>229</v>
      </c>
      <c r="B49" t="s">
        <v>914</v>
      </c>
      <c r="C49" t="str">
        <f t="shared" si="0"/>
        <v>+375</v>
      </c>
      <c r="D49" t="str">
        <f>IF(OR(C49="+71",C49="+78"),"не определено",LOOKUP(C49,'коды стран'!$B$2:$B$14,'коды стран'!$A$2:$A$14))</f>
        <v>Беларусь</v>
      </c>
      <c r="E49" t="s">
        <v>913</v>
      </c>
      <c r="F49" t="str">
        <f t="shared" si="5"/>
        <v>Самойлова Татьяна Эльдаровна</v>
      </c>
      <c r="G49" t="s">
        <v>139</v>
      </c>
      <c r="H49" s="26">
        <v>44766</v>
      </c>
      <c r="I49" s="20">
        <f t="shared" ca="1" si="6"/>
        <v>35</v>
      </c>
      <c r="J49" t="str">
        <f t="shared" si="1"/>
        <v>Самойлова</v>
      </c>
      <c r="K49" t="str">
        <f t="shared" si="2"/>
        <v>Татьяна</v>
      </c>
      <c r="L49" t="str">
        <f t="shared" si="3"/>
        <v>Эльдаровна</v>
      </c>
      <c r="M49" t="str">
        <f>_xlfn.IFS(SUMPRODUCT(--(OR(RIGHT(L49,3)={"ова","ева","ина"},RIGHT(L49,2)={"ов","ев","ин"}))),L49,SUMPRODUCT(--(OR(RIGHT(J49,3)={"ова","ева","ина"},RIGHT(J49,2)={"ов","ев","ин"}))),J49,SUMPRODUCT(--(OR(RIGHT(K49,3)={"ова","ева","ина"},RIGHT(K49,2)={"ов","ев","ин"}))),K49)</f>
        <v>Самойлова</v>
      </c>
      <c r="N49" t="str">
        <f>_xlfn.IFS(SUMPRODUCT(--(RIGHT(L49,3)={"вич","мич","ьич","чна","вна"})),L49,SUMPRODUCT(--(RIGHT(J49,3)={"вич","мич","ьич","чна","вна"})),J49,SUMPRODUCT(--(RIGHT(K49,3)={"вич","мич","ьич","чна","вна"})),K49)</f>
        <v>Эльдаровна</v>
      </c>
      <c r="O49" t="str">
        <f t="shared" si="4"/>
        <v>Татьяна</v>
      </c>
    </row>
    <row r="50" spans="1:15" x14ac:dyDescent="0.3">
      <c r="A50" s="20">
        <v>385</v>
      </c>
      <c r="B50" t="s">
        <v>912</v>
      </c>
      <c r="C50" t="str">
        <f t="shared" si="0"/>
        <v>+380</v>
      </c>
      <c r="D50" t="str">
        <f>IF(OR(C50="+71",C50="+78"),"не определено",LOOKUP(C50,'коды стран'!$B$2:$B$14,'коды стран'!$A$2:$A$14))</f>
        <v>Украина</v>
      </c>
      <c r="E50" t="s">
        <v>911</v>
      </c>
      <c r="F50" t="str">
        <f t="shared" si="5"/>
        <v>Стрелков Геннадий Бориславович</v>
      </c>
      <c r="G50" t="s">
        <v>139</v>
      </c>
      <c r="H50" s="26">
        <v>44753</v>
      </c>
      <c r="I50" s="20">
        <f t="shared" ca="1" si="6"/>
        <v>35</v>
      </c>
      <c r="J50" t="str">
        <f t="shared" si="1"/>
        <v>Стрелков</v>
      </c>
      <c r="K50" t="str">
        <f t="shared" si="2"/>
        <v>Геннадий</v>
      </c>
      <c r="L50" t="str">
        <f t="shared" si="3"/>
        <v>Бориславович</v>
      </c>
      <c r="M50" t="str">
        <f>_xlfn.IFS(SUMPRODUCT(--(OR(RIGHT(L50,3)={"ова","ева","ина"},RIGHT(L50,2)={"ов","ев","ин"}))),L50,SUMPRODUCT(--(OR(RIGHT(J50,3)={"ова","ева","ина"},RIGHT(J50,2)={"ов","ев","ин"}))),J50,SUMPRODUCT(--(OR(RIGHT(K50,3)={"ова","ева","ина"},RIGHT(K50,2)={"ов","ев","ин"}))),K50)</f>
        <v>Стрелков</v>
      </c>
      <c r="N50" t="str">
        <f>_xlfn.IFS(SUMPRODUCT(--(RIGHT(L50,3)={"вич","мич","ьич","чна","вна"})),L50,SUMPRODUCT(--(RIGHT(J50,3)={"вич","мич","ьич","чна","вна"})),J50,SUMPRODUCT(--(RIGHT(K50,3)={"вич","мич","ьич","чна","вна"})),K50)</f>
        <v>Бориславович</v>
      </c>
      <c r="O50" t="str">
        <f t="shared" si="4"/>
        <v>Геннадий</v>
      </c>
    </row>
    <row r="51" spans="1:15" x14ac:dyDescent="0.3">
      <c r="A51" s="20">
        <v>407</v>
      </c>
      <c r="B51" t="s">
        <v>910</v>
      </c>
      <c r="C51" t="str">
        <f t="shared" si="0"/>
        <v>+375</v>
      </c>
      <c r="D51" t="str">
        <f>IF(OR(C51="+71",C51="+78"),"не определено",LOOKUP(C51,'коды стран'!$B$2:$B$14,'коды стран'!$A$2:$A$14))</f>
        <v>Беларусь</v>
      </c>
      <c r="E51" t="s">
        <v>909</v>
      </c>
      <c r="F51" t="str">
        <f t="shared" si="5"/>
        <v>Карп Афанасьевич Фомичев</v>
      </c>
      <c r="G51" t="s">
        <v>142</v>
      </c>
      <c r="H51" s="26">
        <v>44621</v>
      </c>
      <c r="I51" s="20">
        <f t="shared" ca="1" si="6"/>
        <v>40</v>
      </c>
      <c r="J51" t="str">
        <f t="shared" si="1"/>
        <v>Карп</v>
      </c>
      <c r="K51" t="str">
        <f t="shared" si="2"/>
        <v>Афанасьевич</v>
      </c>
      <c r="L51" t="str">
        <f t="shared" si="3"/>
        <v>Фомичев</v>
      </c>
      <c r="M51" t="str">
        <f>_xlfn.IFS(SUMPRODUCT(--(OR(RIGHT(L51,3)={"ова","ева","ина"},RIGHT(L51,2)={"ов","ев","ин"}))),L51,SUMPRODUCT(--(OR(RIGHT(J51,3)={"ова","ева","ина"},RIGHT(J51,2)={"ов","ев","ин"}))),J51,SUMPRODUCT(--(OR(RIGHT(K51,3)={"ова","ева","ина"},RIGHT(K51,2)={"ов","ев","ин"}))),K51)</f>
        <v>Фомичев</v>
      </c>
      <c r="N51" t="str">
        <f>_xlfn.IFS(SUMPRODUCT(--(RIGHT(L51,3)={"вич","мич","ьич","чна","вна"})),L51,SUMPRODUCT(--(RIGHT(J51,3)={"вич","мич","ьич","чна","вна"})),J51,SUMPRODUCT(--(RIGHT(K51,3)={"вич","мич","ьич","чна","вна"})),K51)</f>
        <v>Афанасьевич</v>
      </c>
      <c r="O51" t="str">
        <f t="shared" si="4"/>
        <v>Карп</v>
      </c>
    </row>
    <row r="52" spans="1:15" x14ac:dyDescent="0.3">
      <c r="A52" s="20">
        <v>493</v>
      </c>
      <c r="B52" t="s">
        <v>908</v>
      </c>
      <c r="C52" t="str">
        <f t="shared" si="0"/>
        <v>+380</v>
      </c>
      <c r="D52" t="str">
        <f>IF(OR(C52="+71",C52="+78"),"не определено",LOOKUP(C52,'коды стран'!$B$2:$B$14,'коды стран'!$A$2:$A$14))</f>
        <v>Украина</v>
      </c>
      <c r="E52" t="s">
        <v>907</v>
      </c>
      <c r="F52" t="str">
        <f t="shared" si="5"/>
        <v>Кондратьева Валентина Львовна</v>
      </c>
      <c r="G52" t="s">
        <v>142</v>
      </c>
      <c r="H52" s="26">
        <v>44855</v>
      </c>
      <c r="I52" s="20">
        <f t="shared" ca="1" si="6"/>
        <v>32</v>
      </c>
      <c r="J52" t="str">
        <f t="shared" si="1"/>
        <v>Кондратьева</v>
      </c>
      <c r="K52" t="str">
        <f t="shared" si="2"/>
        <v>Валентина</v>
      </c>
      <c r="L52" t="str">
        <f t="shared" si="3"/>
        <v>Львовна</v>
      </c>
      <c r="M52" t="str">
        <f>_xlfn.IFS(SUMPRODUCT(--(OR(RIGHT(L52,3)={"ова","ева","ина"},RIGHT(L52,2)={"ов","ев","ин"}))),L52,SUMPRODUCT(--(OR(RIGHT(J52,3)={"ова","ева","ина"},RIGHT(J52,2)={"ов","ев","ин"}))),J52,SUMPRODUCT(--(OR(RIGHT(K52,3)={"ова","ева","ина"},RIGHT(K52,2)={"ов","ев","ин"}))),K52)</f>
        <v>Кондратьева</v>
      </c>
      <c r="N52" t="str">
        <f>_xlfn.IFS(SUMPRODUCT(--(RIGHT(L52,3)={"вич","мич","ьич","чна","вна"})),L52,SUMPRODUCT(--(RIGHT(J52,3)={"вич","мич","ьич","чна","вна"})),J52,SUMPRODUCT(--(RIGHT(K52,3)={"вич","мич","ьич","чна","вна"})),K52)</f>
        <v>Львовна</v>
      </c>
      <c r="O52" t="str">
        <f t="shared" si="4"/>
        <v>Валентина</v>
      </c>
    </row>
    <row r="53" spans="1:15" x14ac:dyDescent="0.3">
      <c r="A53" s="20">
        <v>34</v>
      </c>
      <c r="B53" t="s">
        <v>906</v>
      </c>
      <c r="C53" t="str">
        <f t="shared" si="0"/>
        <v>+992</v>
      </c>
      <c r="D53" t="str">
        <f>IF(OR(C53="+71",C53="+78"),"не определено",LOOKUP(C53,'коды стран'!$B$2:$B$14,'коды стран'!$A$2:$A$14))</f>
        <v>Таджикистан</v>
      </c>
      <c r="E53" t="s">
        <v>905</v>
      </c>
      <c r="F53" t="str">
        <f t="shared" si="5"/>
        <v>Абрамова Евдокия Егоровна</v>
      </c>
      <c r="G53" t="s">
        <v>139</v>
      </c>
      <c r="H53" s="26">
        <v>44654</v>
      </c>
      <c r="I53" s="20">
        <f t="shared" ca="1" si="6"/>
        <v>39</v>
      </c>
      <c r="J53" t="str">
        <f t="shared" si="1"/>
        <v>Абрамова</v>
      </c>
      <c r="K53" t="str">
        <f t="shared" si="2"/>
        <v>Евдокия</v>
      </c>
      <c r="L53" t="str">
        <f t="shared" si="3"/>
        <v>Егоровна</v>
      </c>
      <c r="M53" t="str">
        <f>_xlfn.IFS(SUMPRODUCT(--(OR(RIGHT(L53,3)={"ова","ева","ина"},RIGHT(L53,2)={"ов","ев","ин"}))),L53,SUMPRODUCT(--(OR(RIGHT(J53,3)={"ова","ева","ина"},RIGHT(J53,2)={"ов","ев","ин"}))),J53,SUMPRODUCT(--(OR(RIGHT(K53,3)={"ова","ева","ина"},RIGHT(K53,2)={"ов","ев","ин"}))),K53)</f>
        <v>Абрамова</v>
      </c>
      <c r="N53" t="str">
        <f>_xlfn.IFS(SUMPRODUCT(--(RIGHT(L53,3)={"вич","мич","ьич","чна","вна"})),L53,SUMPRODUCT(--(RIGHT(J53,3)={"вич","мич","ьич","чна","вна"})),J53,SUMPRODUCT(--(RIGHT(K53,3)={"вич","мич","ьич","чна","вна"})),K53)</f>
        <v>Егоровна</v>
      </c>
      <c r="O53" t="str">
        <f t="shared" si="4"/>
        <v>Евдокия</v>
      </c>
    </row>
    <row r="54" spans="1:15" x14ac:dyDescent="0.3">
      <c r="A54" s="20">
        <v>190</v>
      </c>
      <c r="B54" t="s">
        <v>904</v>
      </c>
      <c r="C54" t="str">
        <f t="shared" si="0"/>
        <v>+375</v>
      </c>
      <c r="D54" t="str">
        <f>IF(OR(C54="+71",C54="+78"),"не определено",LOOKUP(C54,'коды стран'!$B$2:$B$14,'коды стран'!$A$2:$A$14))</f>
        <v>Беларусь</v>
      </c>
      <c r="E54" t="s">
        <v>903</v>
      </c>
      <c r="F54" t="str">
        <f t="shared" si="5"/>
        <v>Валентина Захаровна Боброва</v>
      </c>
      <c r="G54" t="s">
        <v>139</v>
      </c>
      <c r="H54" s="26">
        <v>44689</v>
      </c>
      <c r="I54" s="20">
        <f t="shared" ca="1" si="6"/>
        <v>37</v>
      </c>
      <c r="J54" t="str">
        <f t="shared" si="1"/>
        <v>Валентина</v>
      </c>
      <c r="K54" t="str">
        <f t="shared" si="2"/>
        <v>Захаровна</v>
      </c>
      <c r="L54" t="str">
        <f t="shared" si="3"/>
        <v>Боброва</v>
      </c>
      <c r="M54" t="str">
        <f>_xlfn.IFS(SUMPRODUCT(--(OR(RIGHT(L54,3)={"ова","ева","ина"},RIGHT(L54,2)={"ов","ев","ин"}))),L54,SUMPRODUCT(--(OR(RIGHT(J54,3)={"ова","ева","ина"},RIGHT(J54,2)={"ов","ев","ин"}))),J54,SUMPRODUCT(--(OR(RIGHT(K54,3)={"ова","ева","ина"},RIGHT(K54,2)={"ов","ев","ин"}))),K54)</f>
        <v>Боброва</v>
      </c>
      <c r="N54" t="str">
        <f>_xlfn.IFS(SUMPRODUCT(--(RIGHT(L54,3)={"вич","мич","ьич","чна","вна"})),L54,SUMPRODUCT(--(RIGHT(J54,3)={"вич","мич","ьич","чна","вна"})),J54,SUMPRODUCT(--(RIGHT(K54,3)={"вич","мич","ьич","чна","вна"})),K54)</f>
        <v>Захаровна</v>
      </c>
      <c r="O54" t="str">
        <f t="shared" si="4"/>
        <v>Валентина</v>
      </c>
    </row>
    <row r="55" spans="1:15" x14ac:dyDescent="0.3">
      <c r="A55" s="20">
        <v>266</v>
      </c>
      <c r="B55" t="s">
        <v>902</v>
      </c>
      <c r="C55" t="str">
        <f t="shared" si="0"/>
        <v>+79</v>
      </c>
      <c r="D55" t="str">
        <f>IF(OR(C55="+71",C55="+78"),"не определено",LOOKUP(C55,'коды стран'!$B$2:$B$14,'коды стран'!$A$2:$A$14))</f>
        <v>Россия</v>
      </c>
      <c r="E55" t="s">
        <v>901</v>
      </c>
      <c r="F55" t="str">
        <f t="shared" si="5"/>
        <v>Горшкова Василиса Святославовна</v>
      </c>
      <c r="G55" t="s">
        <v>139</v>
      </c>
      <c r="H55" s="26">
        <v>44795</v>
      </c>
      <c r="I55" s="20">
        <f t="shared" ca="1" si="6"/>
        <v>34</v>
      </c>
      <c r="J55" t="str">
        <f t="shared" si="1"/>
        <v>Горшкова</v>
      </c>
      <c r="K55" t="str">
        <f t="shared" si="2"/>
        <v>Василиса</v>
      </c>
      <c r="L55" t="str">
        <f t="shared" si="3"/>
        <v>Святославовна</v>
      </c>
      <c r="M55" t="str">
        <f>_xlfn.IFS(SUMPRODUCT(--(OR(RIGHT(L55,3)={"ова","ева","ина"},RIGHT(L55,2)={"ов","ев","ин"}))),L55,SUMPRODUCT(--(OR(RIGHT(J55,3)={"ова","ева","ина"},RIGHT(J55,2)={"ов","ев","ин"}))),J55,SUMPRODUCT(--(OR(RIGHT(K55,3)={"ова","ева","ина"},RIGHT(K55,2)={"ов","ев","ин"}))),K55)</f>
        <v>Горшкова</v>
      </c>
      <c r="N55" t="str">
        <f>_xlfn.IFS(SUMPRODUCT(--(RIGHT(L55,3)={"вич","мич","ьич","чна","вна"})),L55,SUMPRODUCT(--(RIGHT(J55,3)={"вич","мич","ьич","чна","вна"})),J55,SUMPRODUCT(--(RIGHT(K55,3)={"вич","мич","ьич","чна","вна"})),K55)</f>
        <v>Святославовна</v>
      </c>
      <c r="O55" t="str">
        <f t="shared" si="4"/>
        <v>Василиса</v>
      </c>
    </row>
    <row r="56" spans="1:15" x14ac:dyDescent="0.3">
      <c r="A56" s="20">
        <v>222</v>
      </c>
      <c r="B56" t="s">
        <v>900</v>
      </c>
      <c r="C56" t="str">
        <f t="shared" si="0"/>
        <v>+380</v>
      </c>
      <c r="D56" t="str">
        <f>IF(OR(C56="+71",C56="+78"),"не определено",LOOKUP(C56,'коды стран'!$B$2:$B$14,'коды стран'!$A$2:$A$14))</f>
        <v>Украина</v>
      </c>
      <c r="E56" t="s">
        <v>899</v>
      </c>
      <c r="F56" t="str">
        <f t="shared" si="5"/>
        <v>Эмилия Руслановна Шарапова</v>
      </c>
      <c r="G56" t="s">
        <v>142</v>
      </c>
      <c r="H56" s="26">
        <v>44694</v>
      </c>
      <c r="I56" s="20">
        <f t="shared" ca="1" si="6"/>
        <v>37</v>
      </c>
      <c r="J56" t="str">
        <f t="shared" si="1"/>
        <v>Эмилия</v>
      </c>
      <c r="K56" t="str">
        <f t="shared" si="2"/>
        <v>Руслановна</v>
      </c>
      <c r="L56" t="str">
        <f t="shared" si="3"/>
        <v>Шарапова</v>
      </c>
      <c r="M56" t="str">
        <f>_xlfn.IFS(SUMPRODUCT(--(OR(RIGHT(L56,3)={"ова","ева","ина"},RIGHT(L56,2)={"ов","ев","ин"}))),L56,SUMPRODUCT(--(OR(RIGHT(J56,3)={"ова","ева","ина"},RIGHT(J56,2)={"ов","ев","ин"}))),J56,SUMPRODUCT(--(OR(RIGHT(K56,3)={"ова","ева","ина"},RIGHT(K56,2)={"ов","ев","ин"}))),K56)</f>
        <v>Шарапова</v>
      </c>
      <c r="N56" t="str">
        <f>_xlfn.IFS(SUMPRODUCT(--(RIGHT(L56,3)={"вич","мич","ьич","чна","вна"})),L56,SUMPRODUCT(--(RIGHT(J56,3)={"вич","мич","ьич","чна","вна"})),J56,SUMPRODUCT(--(RIGHT(K56,3)={"вич","мич","ьич","чна","вна"})),K56)</f>
        <v>Руслановна</v>
      </c>
      <c r="O56" t="str">
        <f t="shared" si="4"/>
        <v>Эмилия</v>
      </c>
    </row>
    <row r="57" spans="1:15" x14ac:dyDescent="0.3">
      <c r="A57" s="20">
        <v>382</v>
      </c>
      <c r="B57" t="s">
        <v>898</v>
      </c>
      <c r="C57" t="str">
        <f t="shared" si="0"/>
        <v>+375</v>
      </c>
      <c r="D57" t="str">
        <f>IF(OR(C57="+71",C57="+78"),"не определено",LOOKUP(C57,'коды стран'!$B$2:$B$14,'коды стран'!$A$2:$A$14))</f>
        <v>Беларусь</v>
      </c>
      <c r="E57" t="s">
        <v>897</v>
      </c>
      <c r="F57" t="str">
        <f t="shared" si="5"/>
        <v>Алина Михайловна Шестакова</v>
      </c>
      <c r="G57" t="s">
        <v>142</v>
      </c>
      <c r="H57" s="26">
        <v>44850</v>
      </c>
      <c r="I57" s="20">
        <f t="shared" ca="1" si="6"/>
        <v>32</v>
      </c>
      <c r="J57" t="str">
        <f t="shared" si="1"/>
        <v>Алина</v>
      </c>
      <c r="K57" t="str">
        <f t="shared" si="2"/>
        <v>Михайловна</v>
      </c>
      <c r="L57" t="str">
        <f t="shared" si="3"/>
        <v>Шестакова</v>
      </c>
      <c r="M57" t="str">
        <f>_xlfn.IFS(SUMPRODUCT(--(OR(RIGHT(L57,3)={"ова","ева","ина"},RIGHT(L57,2)={"ов","ев","ин"}))),L57,SUMPRODUCT(--(OR(RIGHT(J57,3)={"ова","ева","ина"},RIGHT(J57,2)={"ов","ев","ин"}))),J57,SUMPRODUCT(--(OR(RIGHT(K57,3)={"ова","ева","ина"},RIGHT(K57,2)={"ов","ев","ин"}))),K57)</f>
        <v>Шестакова</v>
      </c>
      <c r="N57" t="str">
        <f>_xlfn.IFS(SUMPRODUCT(--(RIGHT(L57,3)={"вич","мич","ьич","чна","вна"})),L57,SUMPRODUCT(--(RIGHT(J57,3)={"вич","мич","ьич","чна","вна"})),J57,SUMPRODUCT(--(RIGHT(K57,3)={"вич","мич","ьич","чна","вна"})),K57)</f>
        <v>Михайловна</v>
      </c>
      <c r="O57" t="str">
        <f t="shared" si="4"/>
        <v>Алина</v>
      </c>
    </row>
    <row r="58" spans="1:15" x14ac:dyDescent="0.3">
      <c r="A58" s="20">
        <v>142</v>
      </c>
      <c r="B58" t="s">
        <v>896</v>
      </c>
      <c r="C58" t="str">
        <f t="shared" si="0"/>
        <v>+76</v>
      </c>
      <c r="D58" t="str">
        <f>IF(OR(C58="+71",C58="+78"),"не определено",LOOKUP(C58,'коды стран'!$B$2:$B$14,'коды стран'!$A$2:$A$14))</f>
        <v>Казахстан</v>
      </c>
      <c r="E58" t="s">
        <v>895</v>
      </c>
      <c r="F58" t="str">
        <f t="shared" si="5"/>
        <v>Агата Геннадьевна Колесникова</v>
      </c>
      <c r="G58" t="s">
        <v>139</v>
      </c>
      <c r="H58" s="26">
        <v>44683</v>
      </c>
      <c r="I58" s="20">
        <f t="shared" ca="1" si="6"/>
        <v>38</v>
      </c>
      <c r="J58" t="str">
        <f t="shared" si="1"/>
        <v>Агата</v>
      </c>
      <c r="K58" t="str">
        <f t="shared" si="2"/>
        <v>Геннадьевна</v>
      </c>
      <c r="L58" t="str">
        <f t="shared" si="3"/>
        <v>Колесникова</v>
      </c>
      <c r="M58" t="str">
        <f>_xlfn.IFS(SUMPRODUCT(--(OR(RIGHT(L58,3)={"ова","ева","ина"},RIGHT(L58,2)={"ов","ев","ин"}))),L58,SUMPRODUCT(--(OR(RIGHT(J58,3)={"ова","ева","ина"},RIGHT(J58,2)={"ов","ев","ин"}))),J58,SUMPRODUCT(--(OR(RIGHT(K58,3)={"ова","ева","ина"},RIGHT(K58,2)={"ов","ев","ин"}))),K58)</f>
        <v>Колесникова</v>
      </c>
      <c r="N58" t="str">
        <f>_xlfn.IFS(SUMPRODUCT(--(RIGHT(L58,3)={"вич","мич","ьич","чна","вна"})),L58,SUMPRODUCT(--(RIGHT(J58,3)={"вич","мич","ьич","чна","вна"})),J58,SUMPRODUCT(--(RIGHT(K58,3)={"вич","мич","ьич","чна","вна"})),K58)</f>
        <v>Геннадьевна</v>
      </c>
      <c r="O58" t="str">
        <f t="shared" si="4"/>
        <v>Агата</v>
      </c>
    </row>
    <row r="59" spans="1:15" x14ac:dyDescent="0.3">
      <c r="A59" s="20">
        <v>150</v>
      </c>
      <c r="B59" t="s">
        <v>894</v>
      </c>
      <c r="C59" t="str">
        <f t="shared" si="0"/>
        <v>+998</v>
      </c>
      <c r="D59" t="str">
        <f>IF(OR(C59="+71",C59="+78"),"не определено",LOOKUP(C59,'коды стран'!$B$2:$B$14,'коды стран'!$A$2:$A$14))</f>
        <v>Узбекистан</v>
      </c>
      <c r="E59" t="s">
        <v>893</v>
      </c>
      <c r="F59" t="str">
        <f t="shared" si="5"/>
        <v>Панова Евгения Викторовна</v>
      </c>
      <c r="G59" t="s">
        <v>139</v>
      </c>
      <c r="H59" s="26">
        <v>44622</v>
      </c>
      <c r="I59" s="20">
        <f t="shared" ca="1" si="6"/>
        <v>40</v>
      </c>
      <c r="J59" t="str">
        <f t="shared" si="1"/>
        <v>Панова</v>
      </c>
      <c r="K59" t="str">
        <f t="shared" si="2"/>
        <v>Евгения</v>
      </c>
      <c r="L59" t="str">
        <f t="shared" si="3"/>
        <v>Викторовна</v>
      </c>
      <c r="M59" t="str">
        <f>_xlfn.IFS(SUMPRODUCT(--(OR(RIGHT(L59,3)={"ова","ева","ина"},RIGHT(L59,2)={"ов","ев","ин"}))),L59,SUMPRODUCT(--(OR(RIGHT(J59,3)={"ова","ева","ина"},RIGHT(J59,2)={"ов","ев","ин"}))),J59,SUMPRODUCT(--(OR(RIGHT(K59,3)={"ова","ева","ина"},RIGHT(K59,2)={"ов","ев","ин"}))),K59)</f>
        <v>Панова</v>
      </c>
      <c r="N59" t="str">
        <f>_xlfn.IFS(SUMPRODUCT(--(RIGHT(L59,3)={"вич","мич","ьич","чна","вна"})),L59,SUMPRODUCT(--(RIGHT(J59,3)={"вич","мич","ьич","чна","вна"})),J59,SUMPRODUCT(--(RIGHT(K59,3)={"вич","мич","ьич","чна","вна"})),K59)</f>
        <v>Викторовна</v>
      </c>
      <c r="O59" t="str">
        <f t="shared" si="4"/>
        <v>Евгения</v>
      </c>
    </row>
    <row r="60" spans="1:15" x14ac:dyDescent="0.3">
      <c r="A60" s="20">
        <v>14</v>
      </c>
      <c r="B60" t="s">
        <v>892</v>
      </c>
      <c r="C60" t="str">
        <f t="shared" si="0"/>
        <v>+992</v>
      </c>
      <c r="D60" t="str">
        <f>IF(OR(C60="+71",C60="+78"),"не определено",LOOKUP(C60,'коды стран'!$B$2:$B$14,'коды стран'!$A$2:$A$14))</f>
        <v>Таджикистан</v>
      </c>
      <c r="E60" t="s">
        <v>891</v>
      </c>
      <c r="F60" t="str">
        <f t="shared" si="5"/>
        <v>Ипатий Устинович Зимин</v>
      </c>
      <c r="G60" t="s">
        <v>142</v>
      </c>
      <c r="H60" s="26">
        <v>44775</v>
      </c>
      <c r="I60" s="20">
        <f t="shared" ca="1" si="6"/>
        <v>35</v>
      </c>
      <c r="J60" t="str">
        <f t="shared" si="1"/>
        <v>Ипатий</v>
      </c>
      <c r="K60" t="str">
        <f t="shared" si="2"/>
        <v>Устинович</v>
      </c>
      <c r="L60" t="str">
        <f t="shared" si="3"/>
        <v>Зимин</v>
      </c>
      <c r="M60" t="str">
        <f>_xlfn.IFS(SUMPRODUCT(--(OR(RIGHT(L60,3)={"ова","ева","ина"},RIGHT(L60,2)={"ов","ев","ин"}))),L60,SUMPRODUCT(--(OR(RIGHT(J60,3)={"ова","ева","ина"},RIGHT(J60,2)={"ов","ев","ин"}))),J60,SUMPRODUCT(--(OR(RIGHT(K60,3)={"ова","ева","ина"},RIGHT(K60,2)={"ов","ев","ин"}))),K60)</f>
        <v>Зимин</v>
      </c>
      <c r="N60" t="str">
        <f>_xlfn.IFS(SUMPRODUCT(--(RIGHT(L60,3)={"вич","мич","ьич","чна","вна"})),L60,SUMPRODUCT(--(RIGHT(J60,3)={"вич","мич","ьич","чна","вна"})),J60,SUMPRODUCT(--(RIGHT(K60,3)={"вич","мич","ьич","чна","вна"})),K60)</f>
        <v>Устинович</v>
      </c>
      <c r="O60" t="str">
        <f t="shared" si="4"/>
        <v>Ипатий</v>
      </c>
    </row>
    <row r="61" spans="1:15" x14ac:dyDescent="0.3">
      <c r="A61" s="20">
        <v>371</v>
      </c>
      <c r="B61" t="s">
        <v>890</v>
      </c>
      <c r="C61" t="str">
        <f t="shared" si="0"/>
        <v>+380</v>
      </c>
      <c r="D61" t="str">
        <f>IF(OR(C61="+71",C61="+78"),"не определено",LOOKUP(C61,'коды стран'!$B$2:$B$14,'коды стран'!$A$2:$A$14))</f>
        <v>Украина</v>
      </c>
      <c r="E61" t="s">
        <v>889</v>
      </c>
      <c r="F61" t="str">
        <f t="shared" si="5"/>
        <v>Регина Сергеевна Ефимова</v>
      </c>
      <c r="G61" t="s">
        <v>139</v>
      </c>
      <c r="H61" s="26">
        <v>44844</v>
      </c>
      <c r="I61" s="20">
        <f t="shared" ca="1" si="6"/>
        <v>32</v>
      </c>
      <c r="J61" t="str">
        <f t="shared" si="1"/>
        <v>Регина</v>
      </c>
      <c r="K61" t="str">
        <f t="shared" si="2"/>
        <v>Сергеевна</v>
      </c>
      <c r="L61" t="str">
        <f t="shared" si="3"/>
        <v>Ефимова</v>
      </c>
      <c r="M61" t="str">
        <f>_xlfn.IFS(SUMPRODUCT(--(OR(RIGHT(L61,3)={"ова","ева","ина"},RIGHT(L61,2)={"ов","ев","ин"}))),L61,SUMPRODUCT(--(OR(RIGHT(J61,3)={"ова","ева","ина"},RIGHT(J61,2)={"ов","ев","ин"}))),J61,SUMPRODUCT(--(OR(RIGHT(K61,3)={"ова","ева","ина"},RIGHT(K61,2)={"ов","ев","ин"}))),K61)</f>
        <v>Ефимова</v>
      </c>
      <c r="N61" t="str">
        <f>_xlfn.IFS(SUMPRODUCT(--(RIGHT(L61,3)={"вич","мич","ьич","чна","вна"})),L61,SUMPRODUCT(--(RIGHT(J61,3)={"вич","мич","ьич","чна","вна"})),J61,SUMPRODUCT(--(RIGHT(K61,3)={"вич","мич","ьич","чна","вна"})),K61)</f>
        <v>Сергеевна</v>
      </c>
      <c r="O61" t="str">
        <f t="shared" si="4"/>
        <v>Регина</v>
      </c>
    </row>
    <row r="62" spans="1:15" x14ac:dyDescent="0.3">
      <c r="A62" s="20">
        <v>328</v>
      </c>
      <c r="B62" t="s">
        <v>888</v>
      </c>
      <c r="C62" t="str">
        <f t="shared" si="0"/>
        <v>+74</v>
      </c>
      <c r="D62" t="str">
        <f>IF(OR(C62="+71",C62="+78"),"не определено",LOOKUP(C62,'коды стран'!$B$2:$B$14,'коды стран'!$A$2:$A$14))</f>
        <v>Россия</v>
      </c>
      <c r="E62" t="s">
        <v>887</v>
      </c>
      <c r="F62" t="str">
        <f t="shared" si="5"/>
        <v>Регина Сергеевна Чернова</v>
      </c>
      <c r="G62" t="s">
        <v>142</v>
      </c>
      <c r="H62" s="26">
        <v>44568</v>
      </c>
      <c r="I62" s="20">
        <f t="shared" ca="1" si="6"/>
        <v>42</v>
      </c>
      <c r="J62" t="str">
        <f t="shared" si="1"/>
        <v>Регина</v>
      </c>
      <c r="K62" t="str">
        <f t="shared" si="2"/>
        <v>Сергеевна</v>
      </c>
      <c r="L62" t="str">
        <f t="shared" si="3"/>
        <v>Чернова</v>
      </c>
      <c r="M62" t="str">
        <f>_xlfn.IFS(SUMPRODUCT(--(OR(RIGHT(L62,3)={"ова","ева","ина"},RIGHT(L62,2)={"ов","ев","ин"}))),L62,SUMPRODUCT(--(OR(RIGHT(J62,3)={"ова","ева","ина"},RIGHT(J62,2)={"ов","ев","ин"}))),J62,SUMPRODUCT(--(OR(RIGHT(K62,3)={"ова","ева","ина"},RIGHT(K62,2)={"ов","ев","ин"}))),K62)</f>
        <v>Чернова</v>
      </c>
      <c r="N62" t="str">
        <f>_xlfn.IFS(SUMPRODUCT(--(RIGHT(L62,3)={"вич","мич","ьич","чна","вна"})),L62,SUMPRODUCT(--(RIGHT(J62,3)={"вич","мич","ьич","чна","вна"})),J62,SUMPRODUCT(--(RIGHT(K62,3)={"вич","мич","ьич","чна","вна"})),K62)</f>
        <v>Сергеевна</v>
      </c>
      <c r="O62" t="str">
        <f t="shared" si="4"/>
        <v>Регина</v>
      </c>
    </row>
    <row r="63" spans="1:15" x14ac:dyDescent="0.3">
      <c r="A63" s="20">
        <v>171</v>
      </c>
      <c r="B63" t="s">
        <v>886</v>
      </c>
      <c r="C63" t="str">
        <f t="shared" si="0"/>
        <v>+76</v>
      </c>
      <c r="D63" t="str">
        <f>IF(OR(C63="+71",C63="+78"),"не определено",LOOKUP(C63,'коды стран'!$B$2:$B$14,'коды стран'!$A$2:$A$14))</f>
        <v>Казахстан</v>
      </c>
      <c r="E63" t="s">
        <v>885</v>
      </c>
      <c r="F63" t="str">
        <f t="shared" si="5"/>
        <v>Бажен Дмитриевич Исаков</v>
      </c>
      <c r="G63" t="s">
        <v>142</v>
      </c>
      <c r="H63" s="26">
        <v>44710</v>
      </c>
      <c r="I63" s="20">
        <f t="shared" ca="1" si="6"/>
        <v>37</v>
      </c>
      <c r="J63" t="str">
        <f t="shared" si="1"/>
        <v>Бажен</v>
      </c>
      <c r="K63" t="str">
        <f t="shared" si="2"/>
        <v>Дмитриевич</v>
      </c>
      <c r="L63" t="str">
        <f t="shared" si="3"/>
        <v>Исаков</v>
      </c>
      <c r="M63" t="str">
        <f>_xlfn.IFS(SUMPRODUCT(--(OR(RIGHT(L63,3)={"ова","ева","ина"},RIGHT(L63,2)={"ов","ев","ин"}))),L63,SUMPRODUCT(--(OR(RIGHT(J63,3)={"ова","ева","ина"},RIGHT(J63,2)={"ов","ев","ин"}))),J63,SUMPRODUCT(--(OR(RIGHT(K63,3)={"ова","ева","ина"},RIGHT(K63,2)={"ов","ев","ин"}))),K63)</f>
        <v>Исаков</v>
      </c>
      <c r="N63" t="str">
        <f>_xlfn.IFS(SUMPRODUCT(--(RIGHT(L63,3)={"вич","мич","ьич","чна","вна"})),L63,SUMPRODUCT(--(RIGHT(J63,3)={"вич","мич","ьич","чна","вна"})),J63,SUMPRODUCT(--(RIGHT(K63,3)={"вич","мич","ьич","чна","вна"})),K63)</f>
        <v>Дмитриевич</v>
      </c>
      <c r="O63" t="str">
        <f t="shared" si="4"/>
        <v>Бажен</v>
      </c>
    </row>
    <row r="64" spans="1:15" x14ac:dyDescent="0.3">
      <c r="A64" s="20">
        <v>68</v>
      </c>
      <c r="B64" t="s">
        <v>884</v>
      </c>
      <c r="C64" t="str">
        <f t="shared" si="0"/>
        <v>+998</v>
      </c>
      <c r="D64" t="str">
        <f>IF(OR(C64="+71",C64="+78"),"не определено",LOOKUP(C64,'коды стран'!$B$2:$B$14,'коды стран'!$A$2:$A$14))</f>
        <v>Узбекистан</v>
      </c>
      <c r="E64" t="s">
        <v>883</v>
      </c>
      <c r="F64" t="str">
        <f t="shared" si="5"/>
        <v>Иванна Наумовна Иванова</v>
      </c>
      <c r="G64" t="s">
        <v>142</v>
      </c>
      <c r="H64" s="26">
        <v>44882</v>
      </c>
      <c r="I64" s="20">
        <f t="shared" ca="1" si="6"/>
        <v>31</v>
      </c>
      <c r="J64" t="str">
        <f t="shared" si="1"/>
        <v>Иванна</v>
      </c>
      <c r="K64" t="str">
        <f t="shared" si="2"/>
        <v>Наумовна</v>
      </c>
      <c r="L64" t="str">
        <f t="shared" si="3"/>
        <v>Иванова</v>
      </c>
      <c r="M64" t="str">
        <f>_xlfn.IFS(SUMPRODUCT(--(OR(RIGHT(L64,3)={"ова","ева","ина"},RIGHT(L64,2)={"ов","ев","ин"}))),L64,SUMPRODUCT(--(OR(RIGHT(J64,3)={"ова","ева","ина"},RIGHT(J64,2)={"ов","ев","ин"}))),J64,SUMPRODUCT(--(OR(RIGHT(K64,3)={"ова","ева","ина"},RIGHT(K64,2)={"ов","ев","ин"}))),K64)</f>
        <v>Иванова</v>
      </c>
      <c r="N64" t="str">
        <f>_xlfn.IFS(SUMPRODUCT(--(RIGHT(L64,3)={"вич","мич","ьич","чна","вна"})),L64,SUMPRODUCT(--(RIGHT(J64,3)={"вич","мич","ьич","чна","вна"})),J64,SUMPRODUCT(--(RIGHT(K64,3)={"вич","мич","ьич","чна","вна"})),K64)</f>
        <v>Наумовна</v>
      </c>
      <c r="O64" t="str">
        <f t="shared" si="4"/>
        <v>Иванна</v>
      </c>
    </row>
    <row r="65" spans="1:15" x14ac:dyDescent="0.3">
      <c r="A65" s="20">
        <v>346</v>
      </c>
      <c r="B65" t="s">
        <v>882</v>
      </c>
      <c r="C65" t="str">
        <f t="shared" si="0"/>
        <v>+77</v>
      </c>
      <c r="D65" t="str">
        <f>IF(OR(C65="+71",C65="+78"),"не определено",LOOKUP(C65,'коды стран'!$B$2:$B$14,'коды стран'!$A$2:$A$14))</f>
        <v>Казахстан</v>
      </c>
      <c r="E65" t="s">
        <v>881</v>
      </c>
      <c r="F65" t="str">
        <f t="shared" si="5"/>
        <v>Капитон Харитонович Родионов</v>
      </c>
      <c r="G65" t="s">
        <v>142</v>
      </c>
      <c r="H65" s="26">
        <v>44636</v>
      </c>
      <c r="I65" s="20">
        <f t="shared" ca="1" si="6"/>
        <v>39</v>
      </c>
      <c r="J65" t="str">
        <f t="shared" si="1"/>
        <v>Капитон</v>
      </c>
      <c r="K65" t="str">
        <f t="shared" si="2"/>
        <v>Харитонович</v>
      </c>
      <c r="L65" t="str">
        <f t="shared" si="3"/>
        <v>Родионов</v>
      </c>
      <c r="M65" t="str">
        <f>_xlfn.IFS(SUMPRODUCT(--(OR(RIGHT(L65,3)={"ова","ева","ина"},RIGHT(L65,2)={"ов","ев","ин"}))),L65,SUMPRODUCT(--(OR(RIGHT(J65,3)={"ова","ева","ина"},RIGHT(J65,2)={"ов","ев","ин"}))),J65,SUMPRODUCT(--(OR(RIGHT(K65,3)={"ова","ева","ина"},RIGHT(K65,2)={"ов","ев","ин"}))),K65)</f>
        <v>Родионов</v>
      </c>
      <c r="N65" t="str">
        <f>_xlfn.IFS(SUMPRODUCT(--(RIGHT(L65,3)={"вич","мич","ьич","чна","вна"})),L65,SUMPRODUCT(--(RIGHT(J65,3)={"вич","мич","ьич","чна","вна"})),J65,SUMPRODUCT(--(RIGHT(K65,3)={"вич","мич","ьич","чна","вна"})),K65)</f>
        <v>Харитонович</v>
      </c>
      <c r="O65" t="str">
        <f t="shared" si="4"/>
        <v>Капитон</v>
      </c>
    </row>
    <row r="66" spans="1:15" x14ac:dyDescent="0.3">
      <c r="A66" s="20">
        <v>415</v>
      </c>
      <c r="B66" t="s">
        <v>880</v>
      </c>
      <c r="C66" t="str">
        <f t="shared" ref="C66:C129" si="7">IF(LEFT(B66,2)="+7",LEFT(SUBSTITUTE(B66," ",""),3),LEFT(B66,4))</f>
        <v>+380</v>
      </c>
      <c r="D66" t="str">
        <f>IF(OR(C66="+71",C66="+78"),"не определено",LOOKUP(C66,'коды стран'!$B$2:$B$14,'коды стран'!$A$2:$A$14))</f>
        <v>Украина</v>
      </c>
      <c r="E66" t="s">
        <v>879</v>
      </c>
      <c r="F66" t="str">
        <f t="shared" ref="F66:F129" si="8">IF((LEN(E66)-LEN(SUBSTITUTE(E66," ","")))=2,E66,RIGHT(E66,LEN(E66)-FIND(" ",E66)))</f>
        <v>Капитон Феликсович Кабанов</v>
      </c>
      <c r="G66" t="s">
        <v>142</v>
      </c>
      <c r="H66" s="26">
        <v>44661</v>
      </c>
      <c r="I66" s="20">
        <f t="shared" ref="I66:I129" ca="1" si="9">DATEDIF(H66,NOW(),"M")</f>
        <v>38</v>
      </c>
      <c r="J66" t="str">
        <f t="shared" ref="J66:J129" si="10">LEFT(F66,FIND(" ",F66)-1)</f>
        <v>Капитон</v>
      </c>
      <c r="K66" t="str">
        <f t="shared" ref="K66:K129" si="11">MID(F66,FIND(" ",F66)+1,FIND(" ",F66,FIND(" ",F66)+1)-FIND(" ",F66)-1)</f>
        <v>Феликсович</v>
      </c>
      <c r="L66" t="str">
        <f t="shared" ref="L66:L129" si="12">RIGHT(F66,LEN(F66)-FIND(" ",F66,FIND(" ",F66)+1))</f>
        <v>Кабанов</v>
      </c>
      <c r="M66" t="str">
        <f>_xlfn.IFS(SUMPRODUCT(--(OR(RIGHT(L66,3)={"ова","ева","ина"},RIGHT(L66,2)={"ов","ев","ин"}))),L66,SUMPRODUCT(--(OR(RIGHT(J66,3)={"ова","ева","ина"},RIGHT(J66,2)={"ов","ев","ин"}))),J66,SUMPRODUCT(--(OR(RIGHT(K66,3)={"ова","ева","ина"},RIGHT(K66,2)={"ов","ев","ин"}))),K66)</f>
        <v>Кабанов</v>
      </c>
      <c r="N66" t="str">
        <f>_xlfn.IFS(SUMPRODUCT(--(RIGHT(L66,3)={"вич","мич","ьич","чна","вна"})),L66,SUMPRODUCT(--(RIGHT(J66,3)={"вич","мич","ьич","чна","вна"})),J66,SUMPRODUCT(--(RIGHT(K66,3)={"вич","мич","ьич","чна","вна"})),K66)</f>
        <v>Феликсович</v>
      </c>
      <c r="O66" t="str">
        <f t="shared" ref="O66:O129" si="13">IF(OR(J66=M66,J66=N66),IF(OR(K66=M66,K66=N66),L66,K66),J66)</f>
        <v>Капитон</v>
      </c>
    </row>
    <row r="67" spans="1:15" x14ac:dyDescent="0.3">
      <c r="A67" s="20">
        <v>115</v>
      </c>
      <c r="B67" t="s">
        <v>878</v>
      </c>
      <c r="C67" t="str">
        <f t="shared" si="7"/>
        <v>+375</v>
      </c>
      <c r="D67" t="str">
        <f>IF(OR(C67="+71",C67="+78"),"не определено",LOOKUP(C67,'коды стран'!$B$2:$B$14,'коды стран'!$A$2:$A$14))</f>
        <v>Беларусь</v>
      </c>
      <c r="E67" t="s">
        <v>877</v>
      </c>
      <c r="F67" t="str">
        <f t="shared" si="8"/>
        <v>Галина Кирилловна Прохорова</v>
      </c>
      <c r="G67" t="s">
        <v>142</v>
      </c>
      <c r="H67" s="26">
        <v>44832</v>
      </c>
      <c r="I67" s="20">
        <f t="shared" ca="1" si="9"/>
        <v>33</v>
      </c>
      <c r="J67" t="str">
        <f t="shared" si="10"/>
        <v>Галина</v>
      </c>
      <c r="K67" t="str">
        <f t="shared" si="11"/>
        <v>Кирилловна</v>
      </c>
      <c r="L67" t="str">
        <f t="shared" si="12"/>
        <v>Прохорова</v>
      </c>
      <c r="M67" t="str">
        <f>_xlfn.IFS(SUMPRODUCT(--(OR(RIGHT(L67,3)={"ова","ева","ина"},RIGHT(L67,2)={"ов","ев","ин"}))),L67,SUMPRODUCT(--(OR(RIGHT(J67,3)={"ова","ева","ина"},RIGHT(J67,2)={"ов","ев","ин"}))),J67,SUMPRODUCT(--(OR(RIGHT(K67,3)={"ова","ева","ина"},RIGHT(K67,2)={"ов","ев","ин"}))),K67)</f>
        <v>Прохорова</v>
      </c>
      <c r="N67" t="str">
        <f>_xlfn.IFS(SUMPRODUCT(--(RIGHT(L67,3)={"вич","мич","ьич","чна","вна"})),L67,SUMPRODUCT(--(RIGHT(J67,3)={"вич","мич","ьич","чна","вна"})),J67,SUMPRODUCT(--(RIGHT(K67,3)={"вич","мич","ьич","чна","вна"})),K67)</f>
        <v>Кирилловна</v>
      </c>
      <c r="O67" t="str">
        <f t="shared" si="13"/>
        <v>Галина</v>
      </c>
    </row>
    <row r="68" spans="1:15" x14ac:dyDescent="0.3">
      <c r="A68" s="20">
        <v>42</v>
      </c>
      <c r="B68" t="s">
        <v>876</v>
      </c>
      <c r="C68" t="str">
        <f t="shared" si="7"/>
        <v>+992</v>
      </c>
      <c r="D68" t="str">
        <f>IF(OR(C68="+71",C68="+78"),"не определено",LOOKUP(C68,'коды стран'!$B$2:$B$14,'коды стран'!$A$2:$A$14))</f>
        <v>Таджикистан</v>
      </c>
      <c r="E68" t="s">
        <v>875</v>
      </c>
      <c r="F68" t="str">
        <f t="shared" si="8"/>
        <v>Панфил Федотович Шаров</v>
      </c>
      <c r="G68" t="s">
        <v>142</v>
      </c>
      <c r="H68" s="26">
        <v>44783</v>
      </c>
      <c r="I68" s="20">
        <f t="shared" ca="1" si="9"/>
        <v>34</v>
      </c>
      <c r="J68" t="str">
        <f t="shared" si="10"/>
        <v>Панфил</v>
      </c>
      <c r="K68" t="str">
        <f t="shared" si="11"/>
        <v>Федотович</v>
      </c>
      <c r="L68" t="str">
        <f t="shared" si="12"/>
        <v>Шаров</v>
      </c>
      <c r="M68" t="str">
        <f>_xlfn.IFS(SUMPRODUCT(--(OR(RIGHT(L68,3)={"ова","ева","ина"},RIGHT(L68,2)={"ов","ев","ин"}))),L68,SUMPRODUCT(--(OR(RIGHT(J68,3)={"ова","ева","ина"},RIGHT(J68,2)={"ов","ев","ин"}))),J68,SUMPRODUCT(--(OR(RIGHT(K68,3)={"ова","ева","ина"},RIGHT(K68,2)={"ов","ев","ин"}))),K68)</f>
        <v>Шаров</v>
      </c>
      <c r="N68" t="str">
        <f>_xlfn.IFS(SUMPRODUCT(--(RIGHT(L68,3)={"вич","мич","ьич","чна","вна"})),L68,SUMPRODUCT(--(RIGHT(J68,3)={"вич","мич","ьич","чна","вна"})),J68,SUMPRODUCT(--(RIGHT(K68,3)={"вич","мич","ьич","чна","вна"})),K68)</f>
        <v>Федотович</v>
      </c>
      <c r="O68" t="str">
        <f t="shared" si="13"/>
        <v>Панфил</v>
      </c>
    </row>
    <row r="69" spans="1:15" x14ac:dyDescent="0.3">
      <c r="A69" s="20">
        <v>378</v>
      </c>
      <c r="B69" t="s">
        <v>874</v>
      </c>
      <c r="C69" t="str">
        <f t="shared" si="7"/>
        <v>+73</v>
      </c>
      <c r="D69" t="str">
        <f>IF(OR(C69="+71",C69="+78"),"не определено",LOOKUP(C69,'коды стран'!$B$2:$B$14,'коды стран'!$A$2:$A$14))</f>
        <v>Россия</v>
      </c>
      <c r="E69" t="s">
        <v>873</v>
      </c>
      <c r="F69" t="str">
        <f t="shared" si="8"/>
        <v>Сократ Юльевич Афанасьев</v>
      </c>
      <c r="G69" t="s">
        <v>139</v>
      </c>
      <c r="H69" s="26">
        <v>44710</v>
      </c>
      <c r="I69" s="20">
        <f t="shared" ca="1" si="9"/>
        <v>37</v>
      </c>
      <c r="J69" t="str">
        <f t="shared" si="10"/>
        <v>Сократ</v>
      </c>
      <c r="K69" t="str">
        <f t="shared" si="11"/>
        <v>Юльевич</v>
      </c>
      <c r="L69" t="str">
        <f t="shared" si="12"/>
        <v>Афанасьев</v>
      </c>
      <c r="M69" t="str">
        <f>_xlfn.IFS(SUMPRODUCT(--(OR(RIGHT(L69,3)={"ова","ева","ина"},RIGHT(L69,2)={"ов","ев","ин"}))),L69,SUMPRODUCT(--(OR(RIGHT(J69,3)={"ова","ева","ина"},RIGHT(J69,2)={"ов","ев","ин"}))),J69,SUMPRODUCT(--(OR(RIGHT(K69,3)={"ова","ева","ина"},RIGHT(K69,2)={"ов","ев","ин"}))),K69)</f>
        <v>Афанасьев</v>
      </c>
      <c r="N69" t="str">
        <f>_xlfn.IFS(SUMPRODUCT(--(RIGHT(L69,3)={"вич","мич","ьич","чна","вна"})),L69,SUMPRODUCT(--(RIGHT(J69,3)={"вич","мич","ьич","чна","вна"})),J69,SUMPRODUCT(--(RIGHT(K69,3)={"вич","мич","ьич","чна","вна"})),K69)</f>
        <v>Юльевич</v>
      </c>
      <c r="O69" t="str">
        <f t="shared" si="13"/>
        <v>Сократ</v>
      </c>
    </row>
    <row r="70" spans="1:15" x14ac:dyDescent="0.3">
      <c r="A70" s="20">
        <v>449</v>
      </c>
      <c r="B70" t="s">
        <v>872</v>
      </c>
      <c r="C70" t="str">
        <f t="shared" si="7"/>
        <v>+992</v>
      </c>
      <c r="D70" t="str">
        <f>IF(OR(C70="+71",C70="+78"),"не определено",LOOKUP(C70,'коды стран'!$B$2:$B$14,'коды стран'!$A$2:$A$14))</f>
        <v>Таджикистан</v>
      </c>
      <c r="E70" t="s">
        <v>871</v>
      </c>
      <c r="F70" t="str">
        <f t="shared" si="8"/>
        <v>Пестов Измаил Глебович</v>
      </c>
      <c r="G70" t="s">
        <v>139</v>
      </c>
      <c r="H70" s="26">
        <v>44645</v>
      </c>
      <c r="I70" s="20">
        <f t="shared" ca="1" si="9"/>
        <v>39</v>
      </c>
      <c r="J70" t="str">
        <f t="shared" si="10"/>
        <v>Пестов</v>
      </c>
      <c r="K70" t="str">
        <f t="shared" si="11"/>
        <v>Измаил</v>
      </c>
      <c r="L70" t="str">
        <f t="shared" si="12"/>
        <v>Глебович</v>
      </c>
      <c r="M70" t="str">
        <f>_xlfn.IFS(SUMPRODUCT(--(OR(RIGHT(L70,3)={"ова","ева","ина"},RIGHT(L70,2)={"ов","ев","ин"}))),L70,SUMPRODUCT(--(OR(RIGHT(J70,3)={"ова","ева","ина"},RIGHT(J70,2)={"ов","ев","ин"}))),J70,SUMPRODUCT(--(OR(RIGHT(K70,3)={"ова","ева","ина"},RIGHT(K70,2)={"ов","ев","ин"}))),K70)</f>
        <v>Пестов</v>
      </c>
      <c r="N70" t="str">
        <f>_xlfn.IFS(SUMPRODUCT(--(RIGHT(L70,3)={"вич","мич","ьич","чна","вна"})),L70,SUMPRODUCT(--(RIGHT(J70,3)={"вич","мич","ьич","чна","вна"})),J70,SUMPRODUCT(--(RIGHT(K70,3)={"вич","мич","ьич","чна","вна"})),K70)</f>
        <v>Глебович</v>
      </c>
      <c r="O70" t="str">
        <f t="shared" si="13"/>
        <v>Измаил</v>
      </c>
    </row>
    <row r="71" spans="1:15" x14ac:dyDescent="0.3">
      <c r="A71" s="20">
        <v>317</v>
      </c>
      <c r="B71" t="s">
        <v>870</v>
      </c>
      <c r="C71" t="str">
        <f t="shared" si="7"/>
        <v>+76</v>
      </c>
      <c r="D71" t="str">
        <f>IF(OR(C71="+71",C71="+78"),"не определено",LOOKUP(C71,'коды стран'!$B$2:$B$14,'коды стран'!$A$2:$A$14))</f>
        <v>Казахстан</v>
      </c>
      <c r="E71" t="s">
        <v>869</v>
      </c>
      <c r="F71" t="str">
        <f t="shared" si="8"/>
        <v>Ильина Милица Захаровна</v>
      </c>
      <c r="G71" t="s">
        <v>139</v>
      </c>
      <c r="H71" s="26">
        <v>44770</v>
      </c>
      <c r="I71" s="20">
        <f t="shared" ca="1" si="9"/>
        <v>35</v>
      </c>
      <c r="J71" t="str">
        <f t="shared" si="10"/>
        <v>Ильина</v>
      </c>
      <c r="K71" t="str">
        <f t="shared" si="11"/>
        <v>Милица</v>
      </c>
      <c r="L71" t="str">
        <f t="shared" si="12"/>
        <v>Захаровна</v>
      </c>
      <c r="M71" t="str">
        <f>_xlfn.IFS(SUMPRODUCT(--(OR(RIGHT(L71,3)={"ова","ева","ина"},RIGHT(L71,2)={"ов","ев","ин"}))),L71,SUMPRODUCT(--(OR(RIGHT(J71,3)={"ова","ева","ина"},RIGHT(J71,2)={"ов","ев","ин"}))),J71,SUMPRODUCT(--(OR(RIGHT(K71,3)={"ова","ева","ина"},RIGHT(K71,2)={"ов","ев","ин"}))),K71)</f>
        <v>Ильина</v>
      </c>
      <c r="N71" t="str">
        <f>_xlfn.IFS(SUMPRODUCT(--(RIGHT(L71,3)={"вич","мич","ьич","чна","вна"})),L71,SUMPRODUCT(--(RIGHT(J71,3)={"вич","мич","ьич","чна","вна"})),J71,SUMPRODUCT(--(RIGHT(K71,3)={"вич","мич","ьич","чна","вна"})),K71)</f>
        <v>Захаровна</v>
      </c>
      <c r="O71" t="str">
        <f t="shared" si="13"/>
        <v>Милица</v>
      </c>
    </row>
    <row r="72" spans="1:15" x14ac:dyDescent="0.3">
      <c r="A72" s="20">
        <v>426</v>
      </c>
      <c r="B72" t="s">
        <v>868</v>
      </c>
      <c r="C72" t="str">
        <f t="shared" si="7"/>
        <v>+992</v>
      </c>
      <c r="D72" t="str">
        <f>IF(OR(C72="+71",C72="+78"),"не определено",LOOKUP(C72,'коды стран'!$B$2:$B$14,'коды стран'!$A$2:$A$14))</f>
        <v>Таджикистан</v>
      </c>
      <c r="E72" t="s">
        <v>867</v>
      </c>
      <c r="F72" t="str">
        <f t="shared" si="8"/>
        <v>Лыткина Вера Ждановна</v>
      </c>
      <c r="G72" t="s">
        <v>142</v>
      </c>
      <c r="H72" s="26">
        <v>44768</v>
      </c>
      <c r="I72" s="20">
        <f t="shared" ca="1" si="9"/>
        <v>35</v>
      </c>
      <c r="J72" t="str">
        <f t="shared" si="10"/>
        <v>Лыткина</v>
      </c>
      <c r="K72" t="str">
        <f t="shared" si="11"/>
        <v>Вера</v>
      </c>
      <c r="L72" t="str">
        <f t="shared" si="12"/>
        <v>Ждановна</v>
      </c>
      <c r="M72" t="str">
        <f>_xlfn.IFS(SUMPRODUCT(--(OR(RIGHT(L72,3)={"ова","ева","ина"},RIGHT(L72,2)={"ов","ев","ин"}))),L72,SUMPRODUCT(--(OR(RIGHT(J72,3)={"ова","ева","ина"},RIGHT(J72,2)={"ов","ев","ин"}))),J72,SUMPRODUCT(--(OR(RIGHT(K72,3)={"ова","ева","ина"},RIGHT(K72,2)={"ов","ев","ин"}))),K72)</f>
        <v>Лыткина</v>
      </c>
      <c r="N72" t="str">
        <f>_xlfn.IFS(SUMPRODUCT(--(RIGHT(L72,3)={"вич","мич","ьич","чна","вна"})),L72,SUMPRODUCT(--(RIGHT(J72,3)={"вич","мич","ьич","чна","вна"})),J72,SUMPRODUCT(--(RIGHT(K72,3)={"вич","мич","ьич","чна","вна"})),K72)</f>
        <v>Ждановна</v>
      </c>
      <c r="O72" t="str">
        <f t="shared" si="13"/>
        <v>Вера</v>
      </c>
    </row>
    <row r="73" spans="1:15" x14ac:dyDescent="0.3">
      <c r="A73" s="20">
        <v>25</v>
      </c>
      <c r="B73" t="s">
        <v>866</v>
      </c>
      <c r="C73" t="str">
        <f t="shared" si="7"/>
        <v>+992</v>
      </c>
      <c r="D73" t="str">
        <f>IF(OR(C73="+71",C73="+78"),"не определено",LOOKUP(C73,'коды стран'!$B$2:$B$14,'коды стран'!$A$2:$A$14))</f>
        <v>Таджикистан</v>
      </c>
      <c r="E73" t="s">
        <v>865</v>
      </c>
      <c r="F73" t="str">
        <f t="shared" si="8"/>
        <v>Аггей Терентьевич Волков</v>
      </c>
      <c r="G73" t="s">
        <v>142</v>
      </c>
      <c r="H73" s="26">
        <v>44582</v>
      </c>
      <c r="I73" s="20">
        <f t="shared" ca="1" si="9"/>
        <v>41</v>
      </c>
      <c r="J73" t="str">
        <f t="shared" si="10"/>
        <v>Аггей</v>
      </c>
      <c r="K73" t="str">
        <f t="shared" si="11"/>
        <v>Терентьевич</v>
      </c>
      <c r="L73" t="str">
        <f t="shared" si="12"/>
        <v>Волков</v>
      </c>
      <c r="M73" t="str">
        <f>_xlfn.IFS(SUMPRODUCT(--(OR(RIGHT(L73,3)={"ова","ева","ина"},RIGHT(L73,2)={"ов","ев","ин"}))),L73,SUMPRODUCT(--(OR(RIGHT(J73,3)={"ова","ева","ина"},RIGHT(J73,2)={"ов","ев","ин"}))),J73,SUMPRODUCT(--(OR(RIGHT(K73,3)={"ова","ева","ина"},RIGHT(K73,2)={"ов","ев","ин"}))),K73)</f>
        <v>Волков</v>
      </c>
      <c r="N73" t="str">
        <f>_xlfn.IFS(SUMPRODUCT(--(RIGHT(L73,3)={"вич","мич","ьич","чна","вна"})),L73,SUMPRODUCT(--(RIGHT(J73,3)={"вич","мич","ьич","чна","вна"})),J73,SUMPRODUCT(--(RIGHT(K73,3)={"вич","мич","ьич","чна","вна"})),K73)</f>
        <v>Терентьевич</v>
      </c>
      <c r="O73" t="str">
        <f t="shared" si="13"/>
        <v>Аггей</v>
      </c>
    </row>
    <row r="74" spans="1:15" x14ac:dyDescent="0.3">
      <c r="A74" s="20">
        <v>462</v>
      </c>
      <c r="B74" t="s">
        <v>864</v>
      </c>
      <c r="C74" t="str">
        <f t="shared" si="7"/>
        <v>+79</v>
      </c>
      <c r="D74" t="str">
        <f>IF(OR(C74="+71",C74="+78"),"не определено",LOOKUP(C74,'коды стран'!$B$2:$B$14,'коды стран'!$A$2:$A$14))</f>
        <v>Россия</v>
      </c>
      <c r="E74" t="s">
        <v>863</v>
      </c>
      <c r="F74" t="str">
        <f t="shared" si="8"/>
        <v>Владилен Иосифович Третьяков</v>
      </c>
      <c r="G74" t="s">
        <v>142</v>
      </c>
      <c r="H74" s="26">
        <v>44751</v>
      </c>
      <c r="I74" s="20">
        <f t="shared" ca="1" si="9"/>
        <v>35</v>
      </c>
      <c r="J74" t="str">
        <f t="shared" si="10"/>
        <v>Владилен</v>
      </c>
      <c r="K74" t="str">
        <f t="shared" si="11"/>
        <v>Иосифович</v>
      </c>
      <c r="L74" t="str">
        <f t="shared" si="12"/>
        <v>Третьяков</v>
      </c>
      <c r="M74" t="str">
        <f>_xlfn.IFS(SUMPRODUCT(--(OR(RIGHT(L74,3)={"ова","ева","ина"},RIGHT(L74,2)={"ов","ев","ин"}))),L74,SUMPRODUCT(--(OR(RIGHT(J74,3)={"ова","ева","ина"},RIGHT(J74,2)={"ов","ев","ин"}))),J74,SUMPRODUCT(--(OR(RIGHT(K74,3)={"ова","ева","ина"},RIGHT(K74,2)={"ов","ев","ин"}))),K74)</f>
        <v>Третьяков</v>
      </c>
      <c r="N74" t="str">
        <f>_xlfn.IFS(SUMPRODUCT(--(RIGHT(L74,3)={"вич","мич","ьич","чна","вна"})),L74,SUMPRODUCT(--(RIGHT(J74,3)={"вич","мич","ьич","чна","вна"})),J74,SUMPRODUCT(--(RIGHT(K74,3)={"вич","мич","ьич","чна","вна"})),K74)</f>
        <v>Иосифович</v>
      </c>
      <c r="O74" t="str">
        <f t="shared" si="13"/>
        <v>Владилен</v>
      </c>
    </row>
    <row r="75" spans="1:15" x14ac:dyDescent="0.3">
      <c r="A75" s="20">
        <v>252</v>
      </c>
      <c r="B75" t="s">
        <v>862</v>
      </c>
      <c r="C75" t="str">
        <f t="shared" si="7"/>
        <v>+73</v>
      </c>
      <c r="D75" t="str">
        <f>IF(OR(C75="+71",C75="+78"),"не определено",LOOKUP(C75,'коды стран'!$B$2:$B$14,'коды стран'!$A$2:$A$14))</f>
        <v>Россия</v>
      </c>
      <c r="E75" t="s">
        <v>861</v>
      </c>
      <c r="F75" t="str">
        <f t="shared" si="8"/>
        <v>Ладимир Гурьевич Егоров</v>
      </c>
      <c r="G75" t="s">
        <v>139</v>
      </c>
      <c r="H75" s="26">
        <v>44643</v>
      </c>
      <c r="I75" s="20">
        <f t="shared" ca="1" si="9"/>
        <v>39</v>
      </c>
      <c r="J75" t="str">
        <f t="shared" si="10"/>
        <v>Ладимир</v>
      </c>
      <c r="K75" t="str">
        <f t="shared" si="11"/>
        <v>Гурьевич</v>
      </c>
      <c r="L75" t="str">
        <f t="shared" si="12"/>
        <v>Егоров</v>
      </c>
      <c r="M75" t="str">
        <f>_xlfn.IFS(SUMPRODUCT(--(OR(RIGHT(L75,3)={"ова","ева","ина"},RIGHT(L75,2)={"ов","ев","ин"}))),L75,SUMPRODUCT(--(OR(RIGHT(J75,3)={"ова","ева","ина"},RIGHT(J75,2)={"ов","ев","ин"}))),J75,SUMPRODUCT(--(OR(RIGHT(K75,3)={"ова","ева","ина"},RIGHT(K75,2)={"ов","ев","ин"}))),K75)</f>
        <v>Егоров</v>
      </c>
      <c r="N75" t="str">
        <f>_xlfn.IFS(SUMPRODUCT(--(RIGHT(L75,3)={"вич","мич","ьич","чна","вна"})),L75,SUMPRODUCT(--(RIGHT(J75,3)={"вич","мич","ьич","чна","вна"})),J75,SUMPRODUCT(--(RIGHT(K75,3)={"вич","мич","ьич","чна","вна"})),K75)</f>
        <v>Гурьевич</v>
      </c>
      <c r="O75" t="str">
        <f t="shared" si="13"/>
        <v>Ладимир</v>
      </c>
    </row>
    <row r="76" spans="1:15" x14ac:dyDescent="0.3">
      <c r="A76" s="20">
        <v>392</v>
      </c>
      <c r="B76" t="s">
        <v>860</v>
      </c>
      <c r="C76" t="str">
        <f t="shared" si="7"/>
        <v>+78</v>
      </c>
      <c r="D76" t="str">
        <f>IF(OR(C76="+71",C76="+78"),"не определено",LOOKUP(C76,'коды стран'!$B$2:$B$14,'коды стран'!$A$2:$A$14))</f>
        <v>не определено</v>
      </c>
      <c r="E76" t="s">
        <v>859</v>
      </c>
      <c r="F76" t="str">
        <f t="shared" si="8"/>
        <v>Эммануил Ааронович Кошелев</v>
      </c>
      <c r="G76" t="s">
        <v>139</v>
      </c>
      <c r="H76" s="26">
        <v>44919</v>
      </c>
      <c r="I76" s="20">
        <f t="shared" ca="1" si="9"/>
        <v>30</v>
      </c>
      <c r="J76" t="str">
        <f t="shared" si="10"/>
        <v>Эммануил</v>
      </c>
      <c r="K76" t="str">
        <f t="shared" si="11"/>
        <v>Ааронович</v>
      </c>
      <c r="L76" t="str">
        <f t="shared" si="12"/>
        <v>Кошелев</v>
      </c>
      <c r="M76" t="str">
        <f>_xlfn.IFS(SUMPRODUCT(--(OR(RIGHT(L76,3)={"ова","ева","ина"},RIGHT(L76,2)={"ов","ев","ин"}))),L76,SUMPRODUCT(--(OR(RIGHT(J76,3)={"ова","ева","ина"},RIGHT(J76,2)={"ов","ев","ин"}))),J76,SUMPRODUCT(--(OR(RIGHT(K76,3)={"ова","ева","ина"},RIGHT(K76,2)={"ов","ев","ин"}))),K76)</f>
        <v>Кошелев</v>
      </c>
      <c r="N76" t="str">
        <f>_xlfn.IFS(SUMPRODUCT(--(RIGHT(L76,3)={"вич","мич","ьич","чна","вна"})),L76,SUMPRODUCT(--(RIGHT(J76,3)={"вич","мич","ьич","чна","вна"})),J76,SUMPRODUCT(--(RIGHT(K76,3)={"вич","мич","ьич","чна","вна"})),K76)</f>
        <v>Ааронович</v>
      </c>
      <c r="O76" t="str">
        <f t="shared" si="13"/>
        <v>Эммануил</v>
      </c>
    </row>
    <row r="77" spans="1:15" x14ac:dyDescent="0.3">
      <c r="A77" s="20">
        <v>487</v>
      </c>
      <c r="B77" t="s">
        <v>858</v>
      </c>
      <c r="C77" t="str">
        <f t="shared" si="7"/>
        <v>+72</v>
      </c>
      <c r="D77" t="str">
        <f>IF(OR(C77="+71",C77="+78"),"не определено",LOOKUP(C77,'коды стран'!$B$2:$B$14,'коды стран'!$A$2:$A$14))</f>
        <v>Россия</v>
      </c>
      <c r="E77" t="s">
        <v>857</v>
      </c>
      <c r="F77" t="str">
        <f t="shared" si="8"/>
        <v>Сидор Вячеславович Зиновьев</v>
      </c>
      <c r="G77" t="s">
        <v>142</v>
      </c>
      <c r="H77" s="26">
        <v>44815</v>
      </c>
      <c r="I77" s="20">
        <f t="shared" ca="1" si="9"/>
        <v>33</v>
      </c>
      <c r="J77" t="str">
        <f t="shared" si="10"/>
        <v>Сидор</v>
      </c>
      <c r="K77" t="str">
        <f t="shared" si="11"/>
        <v>Вячеславович</v>
      </c>
      <c r="L77" t="str">
        <f t="shared" si="12"/>
        <v>Зиновьев</v>
      </c>
      <c r="M77" t="str">
        <f>_xlfn.IFS(SUMPRODUCT(--(OR(RIGHT(L77,3)={"ова","ева","ина"},RIGHT(L77,2)={"ов","ев","ин"}))),L77,SUMPRODUCT(--(OR(RIGHT(J77,3)={"ова","ева","ина"},RIGHT(J77,2)={"ов","ев","ин"}))),J77,SUMPRODUCT(--(OR(RIGHT(K77,3)={"ова","ева","ина"},RIGHT(K77,2)={"ов","ев","ин"}))),K77)</f>
        <v>Зиновьев</v>
      </c>
      <c r="N77" t="str">
        <f>_xlfn.IFS(SUMPRODUCT(--(RIGHT(L77,3)={"вич","мич","ьич","чна","вна"})),L77,SUMPRODUCT(--(RIGHT(J77,3)={"вич","мич","ьич","чна","вна"})),J77,SUMPRODUCT(--(RIGHT(K77,3)={"вич","мич","ьич","чна","вна"})),K77)</f>
        <v>Вячеславович</v>
      </c>
      <c r="O77" t="str">
        <f t="shared" si="13"/>
        <v>Сидор</v>
      </c>
    </row>
    <row r="78" spans="1:15" x14ac:dyDescent="0.3">
      <c r="A78" s="20">
        <v>134</v>
      </c>
      <c r="B78" t="s">
        <v>856</v>
      </c>
      <c r="C78" t="str">
        <f t="shared" si="7"/>
        <v>+72</v>
      </c>
      <c r="D78" t="str">
        <f>IF(OR(C78="+71",C78="+78"),"не определено",LOOKUP(C78,'коды стран'!$B$2:$B$14,'коды стран'!$A$2:$A$14))</f>
        <v>Россия</v>
      </c>
      <c r="E78" t="s">
        <v>855</v>
      </c>
      <c r="F78" t="str">
        <f t="shared" si="8"/>
        <v>Регина Кирилловна Нестерова</v>
      </c>
      <c r="G78" t="s">
        <v>142</v>
      </c>
      <c r="H78" s="26">
        <v>44753</v>
      </c>
      <c r="I78" s="20">
        <f t="shared" ca="1" si="9"/>
        <v>35</v>
      </c>
      <c r="J78" t="str">
        <f t="shared" si="10"/>
        <v>Регина</v>
      </c>
      <c r="K78" t="str">
        <f t="shared" si="11"/>
        <v>Кирилловна</v>
      </c>
      <c r="L78" t="str">
        <f t="shared" si="12"/>
        <v>Нестерова</v>
      </c>
      <c r="M78" t="str">
        <f>_xlfn.IFS(SUMPRODUCT(--(OR(RIGHT(L78,3)={"ова","ева","ина"},RIGHT(L78,2)={"ов","ев","ин"}))),L78,SUMPRODUCT(--(OR(RIGHT(J78,3)={"ова","ева","ина"},RIGHT(J78,2)={"ов","ев","ин"}))),J78,SUMPRODUCT(--(OR(RIGHT(K78,3)={"ова","ева","ина"},RIGHT(K78,2)={"ов","ев","ин"}))),K78)</f>
        <v>Нестерова</v>
      </c>
      <c r="N78" t="str">
        <f>_xlfn.IFS(SUMPRODUCT(--(RIGHT(L78,3)={"вич","мич","ьич","чна","вна"})),L78,SUMPRODUCT(--(RIGHT(J78,3)={"вич","мич","ьич","чна","вна"})),J78,SUMPRODUCT(--(RIGHT(K78,3)={"вич","мич","ьич","чна","вна"})),K78)</f>
        <v>Кирилловна</v>
      </c>
      <c r="O78" t="str">
        <f t="shared" si="13"/>
        <v>Регина</v>
      </c>
    </row>
    <row r="79" spans="1:15" x14ac:dyDescent="0.3">
      <c r="A79" s="20">
        <v>11</v>
      </c>
      <c r="B79" t="s">
        <v>854</v>
      </c>
      <c r="C79" t="str">
        <f t="shared" si="7"/>
        <v>+992</v>
      </c>
      <c r="D79" t="str">
        <f>IF(OR(C79="+71",C79="+78"),"не определено",LOOKUP(C79,'коды стран'!$B$2:$B$14,'коды стран'!$A$2:$A$14))</f>
        <v>Таджикистан</v>
      </c>
      <c r="E79" t="s">
        <v>853</v>
      </c>
      <c r="F79" t="str">
        <f t="shared" si="8"/>
        <v>Силин Антип Ильясович</v>
      </c>
      <c r="G79" t="s">
        <v>139</v>
      </c>
      <c r="H79" s="26">
        <v>44690</v>
      </c>
      <c r="I79" s="20">
        <f t="shared" ca="1" si="9"/>
        <v>37</v>
      </c>
      <c r="J79" t="str">
        <f t="shared" si="10"/>
        <v>Силин</v>
      </c>
      <c r="K79" t="str">
        <f t="shared" si="11"/>
        <v>Антип</v>
      </c>
      <c r="L79" t="str">
        <f t="shared" si="12"/>
        <v>Ильясович</v>
      </c>
      <c r="M79" t="str">
        <f>_xlfn.IFS(SUMPRODUCT(--(OR(RIGHT(L79,3)={"ова","ева","ина"},RIGHT(L79,2)={"ов","ев","ин"}))),L79,SUMPRODUCT(--(OR(RIGHT(J79,3)={"ова","ева","ина"},RIGHT(J79,2)={"ов","ев","ин"}))),J79,SUMPRODUCT(--(OR(RIGHT(K79,3)={"ова","ева","ина"},RIGHT(K79,2)={"ов","ев","ин"}))),K79)</f>
        <v>Силин</v>
      </c>
      <c r="N79" t="str">
        <f>_xlfn.IFS(SUMPRODUCT(--(RIGHT(L79,3)={"вич","мич","ьич","чна","вна"})),L79,SUMPRODUCT(--(RIGHT(J79,3)={"вич","мич","ьич","чна","вна"})),J79,SUMPRODUCT(--(RIGHT(K79,3)={"вич","мич","ьич","чна","вна"})),K79)</f>
        <v>Ильясович</v>
      </c>
      <c r="O79" t="str">
        <f t="shared" si="13"/>
        <v>Антип</v>
      </c>
    </row>
    <row r="80" spans="1:15" x14ac:dyDescent="0.3">
      <c r="A80" s="20">
        <v>458</v>
      </c>
      <c r="B80" t="s">
        <v>852</v>
      </c>
      <c r="C80" t="str">
        <f t="shared" si="7"/>
        <v>+70</v>
      </c>
      <c r="D80" t="str">
        <f>IF(OR(C80="+71",C80="+78"),"не определено",LOOKUP(C80,'коды стран'!$B$2:$B$14,'коды стран'!$A$2:$A$14))</f>
        <v>Казахстан</v>
      </c>
      <c r="E80" t="s">
        <v>851</v>
      </c>
      <c r="F80" t="str">
        <f t="shared" si="8"/>
        <v>Зоя Егоровна Третьякова</v>
      </c>
      <c r="G80" t="s">
        <v>142</v>
      </c>
      <c r="H80" s="26">
        <v>44694</v>
      </c>
      <c r="I80" s="20">
        <f t="shared" ca="1" si="9"/>
        <v>37</v>
      </c>
      <c r="J80" t="str">
        <f t="shared" si="10"/>
        <v>Зоя</v>
      </c>
      <c r="K80" t="str">
        <f t="shared" si="11"/>
        <v>Егоровна</v>
      </c>
      <c r="L80" t="str">
        <f t="shared" si="12"/>
        <v>Третьякова</v>
      </c>
      <c r="M80" t="str">
        <f>_xlfn.IFS(SUMPRODUCT(--(OR(RIGHT(L80,3)={"ова","ева","ина"},RIGHT(L80,2)={"ов","ев","ин"}))),L80,SUMPRODUCT(--(OR(RIGHT(J80,3)={"ова","ева","ина"},RIGHT(J80,2)={"ов","ев","ин"}))),J80,SUMPRODUCT(--(OR(RIGHT(K80,3)={"ова","ева","ина"},RIGHT(K80,2)={"ов","ев","ин"}))),K80)</f>
        <v>Третьякова</v>
      </c>
      <c r="N80" t="str">
        <f>_xlfn.IFS(SUMPRODUCT(--(RIGHT(L80,3)={"вич","мич","ьич","чна","вна"})),L80,SUMPRODUCT(--(RIGHT(J80,3)={"вич","мич","ьич","чна","вна"})),J80,SUMPRODUCT(--(RIGHT(K80,3)={"вич","мич","ьич","чна","вна"})),K80)</f>
        <v>Егоровна</v>
      </c>
      <c r="O80" t="str">
        <f t="shared" si="13"/>
        <v>Зоя</v>
      </c>
    </row>
    <row r="81" spans="1:15" x14ac:dyDescent="0.3">
      <c r="A81" s="20">
        <v>130</v>
      </c>
      <c r="B81" t="s">
        <v>850</v>
      </c>
      <c r="C81" t="str">
        <f t="shared" si="7"/>
        <v>+992</v>
      </c>
      <c r="D81" t="str">
        <f>IF(OR(C81="+71",C81="+78"),"не определено",LOOKUP(C81,'коды стран'!$B$2:$B$14,'коды стран'!$A$2:$A$14))</f>
        <v>Таджикистан</v>
      </c>
      <c r="E81" t="s">
        <v>849</v>
      </c>
      <c r="F81" t="str">
        <f t="shared" si="8"/>
        <v>Виктор Жанович Никифоров</v>
      </c>
      <c r="G81" t="s">
        <v>139</v>
      </c>
      <c r="H81" s="26">
        <v>44863</v>
      </c>
      <c r="I81" s="20">
        <f t="shared" ca="1" si="9"/>
        <v>32</v>
      </c>
      <c r="J81" t="str">
        <f t="shared" si="10"/>
        <v>Виктор</v>
      </c>
      <c r="K81" t="str">
        <f t="shared" si="11"/>
        <v>Жанович</v>
      </c>
      <c r="L81" t="str">
        <f t="shared" si="12"/>
        <v>Никифоров</v>
      </c>
      <c r="M81" t="str">
        <f>_xlfn.IFS(SUMPRODUCT(--(OR(RIGHT(L81,3)={"ова","ева","ина"},RIGHT(L81,2)={"ов","ев","ин"}))),L81,SUMPRODUCT(--(OR(RIGHT(J81,3)={"ова","ева","ина"},RIGHT(J81,2)={"ов","ев","ин"}))),J81,SUMPRODUCT(--(OR(RIGHT(K81,3)={"ова","ева","ина"},RIGHT(K81,2)={"ов","ев","ин"}))),K81)</f>
        <v>Никифоров</v>
      </c>
      <c r="N81" t="str">
        <f>_xlfn.IFS(SUMPRODUCT(--(RIGHT(L81,3)={"вич","мич","ьич","чна","вна"})),L81,SUMPRODUCT(--(RIGHT(J81,3)={"вич","мич","ьич","чна","вна"})),J81,SUMPRODUCT(--(RIGHT(K81,3)={"вич","мич","ьич","чна","вна"})),K81)</f>
        <v>Жанович</v>
      </c>
      <c r="O81" t="str">
        <f t="shared" si="13"/>
        <v>Виктор</v>
      </c>
    </row>
    <row r="82" spans="1:15" x14ac:dyDescent="0.3">
      <c r="A82" s="20">
        <v>330</v>
      </c>
      <c r="B82" t="s">
        <v>848</v>
      </c>
      <c r="C82" t="str">
        <f t="shared" si="7"/>
        <v>+998</v>
      </c>
      <c r="D82" t="str">
        <f>IF(OR(C82="+71",C82="+78"),"не определено",LOOKUP(C82,'коды стран'!$B$2:$B$14,'коды стран'!$A$2:$A$14))</f>
        <v>Узбекистан</v>
      </c>
      <c r="E82" t="s">
        <v>847</v>
      </c>
      <c r="F82" t="str">
        <f t="shared" si="8"/>
        <v>Ратибор Андреевич Маслов</v>
      </c>
      <c r="G82" t="s">
        <v>139</v>
      </c>
      <c r="H82" s="26">
        <v>44815</v>
      </c>
      <c r="I82" s="20">
        <f t="shared" ca="1" si="9"/>
        <v>33</v>
      </c>
      <c r="J82" t="str">
        <f t="shared" si="10"/>
        <v>Ратибор</v>
      </c>
      <c r="K82" t="str">
        <f t="shared" si="11"/>
        <v>Андреевич</v>
      </c>
      <c r="L82" t="str">
        <f t="shared" si="12"/>
        <v>Маслов</v>
      </c>
      <c r="M82" t="str">
        <f>_xlfn.IFS(SUMPRODUCT(--(OR(RIGHT(L82,3)={"ова","ева","ина"},RIGHT(L82,2)={"ов","ев","ин"}))),L82,SUMPRODUCT(--(OR(RIGHT(J82,3)={"ова","ева","ина"},RIGHT(J82,2)={"ов","ев","ин"}))),J82,SUMPRODUCT(--(OR(RIGHT(K82,3)={"ова","ева","ина"},RIGHT(K82,2)={"ов","ев","ин"}))),K82)</f>
        <v>Маслов</v>
      </c>
      <c r="N82" t="str">
        <f>_xlfn.IFS(SUMPRODUCT(--(RIGHT(L82,3)={"вич","мич","ьич","чна","вна"})),L82,SUMPRODUCT(--(RIGHT(J82,3)={"вич","мич","ьич","чна","вна"})),J82,SUMPRODUCT(--(RIGHT(K82,3)={"вич","мич","ьич","чна","вна"})),K82)</f>
        <v>Андреевич</v>
      </c>
      <c r="O82" t="str">
        <f t="shared" si="13"/>
        <v>Ратибор</v>
      </c>
    </row>
    <row r="83" spans="1:15" x14ac:dyDescent="0.3">
      <c r="A83" s="20">
        <v>167</v>
      </c>
      <c r="B83" t="s">
        <v>846</v>
      </c>
      <c r="C83" t="str">
        <f t="shared" si="7"/>
        <v>+998</v>
      </c>
      <c r="D83" t="str">
        <f>IF(OR(C83="+71",C83="+78"),"не определено",LOOKUP(C83,'коды стран'!$B$2:$B$14,'коды стран'!$A$2:$A$14))</f>
        <v>Узбекистан</v>
      </c>
      <c r="E83" t="s">
        <v>845</v>
      </c>
      <c r="F83" t="str">
        <f t="shared" si="8"/>
        <v>Жуков Никифор Фомич</v>
      </c>
      <c r="G83" t="s">
        <v>142</v>
      </c>
      <c r="H83" s="26">
        <v>44563</v>
      </c>
      <c r="I83" s="20">
        <f t="shared" ca="1" si="9"/>
        <v>42</v>
      </c>
      <c r="J83" t="str">
        <f t="shared" si="10"/>
        <v>Жуков</v>
      </c>
      <c r="K83" t="str">
        <f t="shared" si="11"/>
        <v>Никифор</v>
      </c>
      <c r="L83" t="str">
        <f t="shared" si="12"/>
        <v>Фомич</v>
      </c>
      <c r="M83" t="str">
        <f>_xlfn.IFS(SUMPRODUCT(--(OR(RIGHT(L83,3)={"ова","ева","ина"},RIGHT(L83,2)={"ов","ев","ин"}))),L83,SUMPRODUCT(--(OR(RIGHT(J83,3)={"ова","ева","ина"},RIGHT(J83,2)={"ов","ев","ин"}))),J83,SUMPRODUCT(--(OR(RIGHT(K83,3)={"ова","ева","ина"},RIGHT(K83,2)={"ов","ев","ин"}))),K83)</f>
        <v>Жуков</v>
      </c>
      <c r="N83" t="str">
        <f>_xlfn.IFS(SUMPRODUCT(--(RIGHT(L83,3)={"вич","мич","ьич","чна","вна"})),L83,SUMPRODUCT(--(RIGHT(J83,3)={"вич","мич","ьич","чна","вна"})),J83,SUMPRODUCT(--(RIGHT(K83,3)={"вич","мич","ьич","чна","вна"})),K83)</f>
        <v>Фомич</v>
      </c>
      <c r="O83" t="str">
        <f t="shared" si="13"/>
        <v>Никифор</v>
      </c>
    </row>
    <row r="84" spans="1:15" x14ac:dyDescent="0.3">
      <c r="A84" s="20">
        <v>140</v>
      </c>
      <c r="B84" t="s">
        <v>844</v>
      </c>
      <c r="C84" t="str">
        <f t="shared" si="7"/>
        <v>+70</v>
      </c>
      <c r="D84" t="str">
        <f>IF(OR(C84="+71",C84="+78"),"не определено",LOOKUP(C84,'коды стран'!$B$2:$B$14,'коды стран'!$A$2:$A$14))</f>
        <v>Казахстан</v>
      </c>
      <c r="E84" t="s">
        <v>843</v>
      </c>
      <c r="F84" t="str">
        <f t="shared" si="8"/>
        <v>Татьяна Михайловна Новикова</v>
      </c>
      <c r="G84" t="s">
        <v>142</v>
      </c>
      <c r="H84" s="26">
        <v>44627</v>
      </c>
      <c r="I84" s="20">
        <f t="shared" ca="1" si="9"/>
        <v>40</v>
      </c>
      <c r="J84" t="str">
        <f t="shared" si="10"/>
        <v>Татьяна</v>
      </c>
      <c r="K84" t="str">
        <f t="shared" si="11"/>
        <v>Михайловна</v>
      </c>
      <c r="L84" t="str">
        <f t="shared" si="12"/>
        <v>Новикова</v>
      </c>
      <c r="M84" t="str">
        <f>_xlfn.IFS(SUMPRODUCT(--(OR(RIGHT(L84,3)={"ова","ева","ина"},RIGHT(L84,2)={"ов","ев","ин"}))),L84,SUMPRODUCT(--(OR(RIGHT(J84,3)={"ова","ева","ина"},RIGHT(J84,2)={"ов","ев","ин"}))),J84,SUMPRODUCT(--(OR(RIGHT(K84,3)={"ова","ева","ина"},RIGHT(K84,2)={"ов","ев","ин"}))),K84)</f>
        <v>Новикова</v>
      </c>
      <c r="N84" t="str">
        <f>_xlfn.IFS(SUMPRODUCT(--(RIGHT(L84,3)={"вич","мич","ьич","чна","вна"})),L84,SUMPRODUCT(--(RIGHT(J84,3)={"вич","мич","ьич","чна","вна"})),J84,SUMPRODUCT(--(RIGHT(K84,3)={"вич","мич","ьич","чна","вна"})),K84)</f>
        <v>Михайловна</v>
      </c>
      <c r="O84" t="str">
        <f t="shared" si="13"/>
        <v>Татьяна</v>
      </c>
    </row>
    <row r="85" spans="1:15" x14ac:dyDescent="0.3">
      <c r="A85" s="20">
        <v>423</v>
      </c>
      <c r="B85" t="s">
        <v>842</v>
      </c>
      <c r="C85" t="str">
        <f t="shared" si="7"/>
        <v>+375</v>
      </c>
      <c r="D85" t="str">
        <f>IF(OR(C85="+71",C85="+78"),"не определено",LOOKUP(C85,'коды стран'!$B$2:$B$14,'коды стран'!$A$2:$A$14))</f>
        <v>Беларусь</v>
      </c>
      <c r="E85" t="s">
        <v>841</v>
      </c>
      <c r="F85" t="str">
        <f t="shared" si="8"/>
        <v>Виктор Марсович Игнатов</v>
      </c>
      <c r="G85" t="s">
        <v>139</v>
      </c>
      <c r="H85" s="26">
        <v>44841</v>
      </c>
      <c r="I85" s="20">
        <f t="shared" ca="1" si="9"/>
        <v>33</v>
      </c>
      <c r="J85" t="str">
        <f t="shared" si="10"/>
        <v>Виктор</v>
      </c>
      <c r="K85" t="str">
        <f t="shared" si="11"/>
        <v>Марсович</v>
      </c>
      <c r="L85" t="str">
        <f t="shared" si="12"/>
        <v>Игнатов</v>
      </c>
      <c r="M85" t="str">
        <f>_xlfn.IFS(SUMPRODUCT(--(OR(RIGHT(L85,3)={"ова","ева","ина"},RIGHT(L85,2)={"ов","ев","ин"}))),L85,SUMPRODUCT(--(OR(RIGHT(J85,3)={"ова","ева","ина"},RIGHT(J85,2)={"ов","ев","ин"}))),J85,SUMPRODUCT(--(OR(RIGHT(K85,3)={"ова","ева","ина"},RIGHT(K85,2)={"ов","ев","ин"}))),K85)</f>
        <v>Игнатов</v>
      </c>
      <c r="N85" t="str">
        <f>_xlfn.IFS(SUMPRODUCT(--(RIGHT(L85,3)={"вич","мич","ьич","чна","вна"})),L85,SUMPRODUCT(--(RIGHT(J85,3)={"вич","мич","ьич","чна","вна"})),J85,SUMPRODUCT(--(RIGHT(K85,3)={"вич","мич","ьич","чна","вна"})),K85)</f>
        <v>Марсович</v>
      </c>
      <c r="O85" t="str">
        <f t="shared" si="13"/>
        <v>Виктор</v>
      </c>
    </row>
    <row r="86" spans="1:15" x14ac:dyDescent="0.3">
      <c r="A86" s="20">
        <v>365</v>
      </c>
      <c r="B86" t="s">
        <v>840</v>
      </c>
      <c r="C86" t="str">
        <f t="shared" si="7"/>
        <v>+375</v>
      </c>
      <c r="D86" t="str">
        <f>IF(OR(C86="+71",C86="+78"),"не определено",LOOKUP(C86,'коды стран'!$B$2:$B$14,'коды стран'!$A$2:$A$14))</f>
        <v>Беларусь</v>
      </c>
      <c r="E86" t="s">
        <v>839</v>
      </c>
      <c r="F86" t="str">
        <f t="shared" si="8"/>
        <v>Абрамова Елизавета Эдуардовна</v>
      </c>
      <c r="G86" t="s">
        <v>139</v>
      </c>
      <c r="H86" s="26">
        <v>44841</v>
      </c>
      <c r="I86" s="20">
        <f t="shared" ca="1" si="9"/>
        <v>33</v>
      </c>
      <c r="J86" t="str">
        <f t="shared" si="10"/>
        <v>Абрамова</v>
      </c>
      <c r="K86" t="str">
        <f t="shared" si="11"/>
        <v>Елизавета</v>
      </c>
      <c r="L86" t="str">
        <f t="shared" si="12"/>
        <v>Эдуардовна</v>
      </c>
      <c r="M86" t="str">
        <f>_xlfn.IFS(SUMPRODUCT(--(OR(RIGHT(L86,3)={"ова","ева","ина"},RIGHT(L86,2)={"ов","ев","ин"}))),L86,SUMPRODUCT(--(OR(RIGHT(J86,3)={"ова","ева","ина"},RIGHT(J86,2)={"ов","ев","ин"}))),J86,SUMPRODUCT(--(OR(RIGHT(K86,3)={"ова","ева","ина"},RIGHT(K86,2)={"ов","ев","ин"}))),K86)</f>
        <v>Абрамова</v>
      </c>
      <c r="N86" t="str">
        <f>_xlfn.IFS(SUMPRODUCT(--(RIGHT(L86,3)={"вич","мич","ьич","чна","вна"})),L86,SUMPRODUCT(--(RIGHT(J86,3)={"вич","мич","ьич","чна","вна"})),J86,SUMPRODUCT(--(RIGHT(K86,3)={"вич","мич","ьич","чна","вна"})),K86)</f>
        <v>Эдуардовна</v>
      </c>
      <c r="O86" t="str">
        <f t="shared" si="13"/>
        <v>Елизавета</v>
      </c>
    </row>
    <row r="87" spans="1:15" x14ac:dyDescent="0.3">
      <c r="A87" s="20">
        <v>452</v>
      </c>
      <c r="B87" t="s">
        <v>838</v>
      </c>
      <c r="C87" t="str">
        <f t="shared" si="7"/>
        <v>+73</v>
      </c>
      <c r="D87" t="str">
        <f>IF(OR(C87="+71",C87="+78"),"не определено",LOOKUP(C87,'коды стран'!$B$2:$B$14,'коды стран'!$A$2:$A$14))</f>
        <v>Россия</v>
      </c>
      <c r="E87" t="s">
        <v>837</v>
      </c>
      <c r="F87" t="str">
        <f t="shared" si="8"/>
        <v>Чеслав Бориславович Мамонтов</v>
      </c>
      <c r="G87" t="s">
        <v>142</v>
      </c>
      <c r="H87" s="26">
        <v>44769</v>
      </c>
      <c r="I87" s="20">
        <f t="shared" ca="1" si="9"/>
        <v>35</v>
      </c>
      <c r="J87" t="str">
        <f t="shared" si="10"/>
        <v>Чеслав</v>
      </c>
      <c r="K87" t="str">
        <f t="shared" si="11"/>
        <v>Бориславович</v>
      </c>
      <c r="L87" t="str">
        <f t="shared" si="12"/>
        <v>Мамонтов</v>
      </c>
      <c r="M87" t="str">
        <f>_xlfn.IFS(SUMPRODUCT(--(OR(RIGHT(L87,3)={"ова","ева","ина"},RIGHT(L87,2)={"ов","ев","ин"}))),L87,SUMPRODUCT(--(OR(RIGHT(J87,3)={"ова","ева","ина"},RIGHT(J87,2)={"ов","ев","ин"}))),J87,SUMPRODUCT(--(OR(RIGHT(K87,3)={"ова","ева","ина"},RIGHT(K87,2)={"ов","ев","ин"}))),K87)</f>
        <v>Мамонтов</v>
      </c>
      <c r="N87" t="str">
        <f>_xlfn.IFS(SUMPRODUCT(--(RIGHT(L87,3)={"вич","мич","ьич","чна","вна"})),L87,SUMPRODUCT(--(RIGHT(J87,3)={"вич","мич","ьич","чна","вна"})),J87,SUMPRODUCT(--(RIGHT(K87,3)={"вич","мич","ьич","чна","вна"})),K87)</f>
        <v>Бориславович</v>
      </c>
      <c r="O87" t="str">
        <f t="shared" si="13"/>
        <v>Чеслав</v>
      </c>
    </row>
    <row r="88" spans="1:15" x14ac:dyDescent="0.3">
      <c r="A88" s="20">
        <v>424</v>
      </c>
      <c r="B88" t="s">
        <v>836</v>
      </c>
      <c r="C88" t="str">
        <f t="shared" si="7"/>
        <v>+78</v>
      </c>
      <c r="D88" t="str">
        <f>IF(OR(C88="+71",C88="+78"),"не определено",LOOKUP(C88,'коды стран'!$B$2:$B$14,'коды стран'!$A$2:$A$14))</f>
        <v>не определено</v>
      </c>
      <c r="E88" t="s">
        <v>835</v>
      </c>
      <c r="F88" t="str">
        <f t="shared" si="8"/>
        <v>Ефремов Епифан Ильич</v>
      </c>
      <c r="G88" t="s">
        <v>142</v>
      </c>
      <c r="H88" s="26">
        <v>44585</v>
      </c>
      <c r="I88" s="20">
        <f t="shared" ca="1" si="9"/>
        <v>41</v>
      </c>
      <c r="J88" t="str">
        <f t="shared" si="10"/>
        <v>Ефремов</v>
      </c>
      <c r="K88" t="str">
        <f t="shared" si="11"/>
        <v>Епифан</v>
      </c>
      <c r="L88" t="str">
        <f t="shared" si="12"/>
        <v>Ильич</v>
      </c>
      <c r="M88" t="str">
        <f>_xlfn.IFS(SUMPRODUCT(--(OR(RIGHT(L88,3)={"ова","ева","ина"},RIGHT(L88,2)={"ов","ев","ин"}))),L88,SUMPRODUCT(--(OR(RIGHT(J88,3)={"ова","ева","ина"},RIGHT(J88,2)={"ов","ев","ин"}))),J88,SUMPRODUCT(--(OR(RIGHT(K88,3)={"ова","ева","ина"},RIGHT(K88,2)={"ов","ев","ин"}))),K88)</f>
        <v>Ефремов</v>
      </c>
      <c r="N88" t="str">
        <f>_xlfn.IFS(SUMPRODUCT(--(RIGHT(L88,3)={"вич","мич","ьич","чна","вна"})),L88,SUMPRODUCT(--(RIGHT(J88,3)={"вич","мич","ьич","чна","вна"})),J88,SUMPRODUCT(--(RIGHT(K88,3)={"вич","мич","ьич","чна","вна"})),K88)</f>
        <v>Ильич</v>
      </c>
      <c r="O88" t="str">
        <f t="shared" si="13"/>
        <v>Епифан</v>
      </c>
    </row>
    <row r="89" spans="1:15" x14ac:dyDescent="0.3">
      <c r="A89" s="20">
        <v>75</v>
      </c>
      <c r="B89" t="s">
        <v>834</v>
      </c>
      <c r="C89" t="str">
        <f t="shared" si="7"/>
        <v>+380</v>
      </c>
      <c r="D89" t="str">
        <f>IF(OR(C89="+71",C89="+78"),"не определено",LOOKUP(C89,'коды стран'!$B$2:$B$14,'коды стран'!$A$2:$A$14))</f>
        <v>Украина</v>
      </c>
      <c r="E89" t="s">
        <v>833</v>
      </c>
      <c r="F89" t="str">
        <f t="shared" si="8"/>
        <v>Леонид Арсенович Давыдов</v>
      </c>
      <c r="G89" t="s">
        <v>139</v>
      </c>
      <c r="H89" s="26">
        <v>44796</v>
      </c>
      <c r="I89" s="20">
        <f t="shared" ca="1" si="9"/>
        <v>34</v>
      </c>
      <c r="J89" t="str">
        <f t="shared" si="10"/>
        <v>Леонид</v>
      </c>
      <c r="K89" t="str">
        <f t="shared" si="11"/>
        <v>Арсенович</v>
      </c>
      <c r="L89" t="str">
        <f t="shared" si="12"/>
        <v>Давыдов</v>
      </c>
      <c r="M89" t="str">
        <f>_xlfn.IFS(SUMPRODUCT(--(OR(RIGHT(L89,3)={"ова","ева","ина"},RIGHT(L89,2)={"ов","ев","ин"}))),L89,SUMPRODUCT(--(OR(RIGHT(J89,3)={"ова","ева","ина"},RIGHT(J89,2)={"ов","ев","ин"}))),J89,SUMPRODUCT(--(OR(RIGHT(K89,3)={"ова","ева","ина"},RIGHT(K89,2)={"ов","ев","ин"}))),K89)</f>
        <v>Давыдов</v>
      </c>
      <c r="N89" t="str">
        <f>_xlfn.IFS(SUMPRODUCT(--(RIGHT(L89,3)={"вич","мич","ьич","чна","вна"})),L89,SUMPRODUCT(--(RIGHT(J89,3)={"вич","мич","ьич","чна","вна"})),J89,SUMPRODUCT(--(RIGHT(K89,3)={"вич","мич","ьич","чна","вна"})),K89)</f>
        <v>Арсенович</v>
      </c>
      <c r="O89" t="str">
        <f t="shared" si="13"/>
        <v>Леонид</v>
      </c>
    </row>
    <row r="90" spans="1:15" x14ac:dyDescent="0.3">
      <c r="A90" s="20">
        <v>71</v>
      </c>
      <c r="B90" t="s">
        <v>832</v>
      </c>
      <c r="C90" t="str">
        <f t="shared" si="7"/>
        <v>+380</v>
      </c>
      <c r="D90" t="str">
        <f>IF(OR(C90="+71",C90="+78"),"не определено",LOOKUP(C90,'коды стран'!$B$2:$B$14,'коды стран'!$A$2:$A$14))</f>
        <v>Украина</v>
      </c>
      <c r="E90" t="s">
        <v>831</v>
      </c>
      <c r="F90" t="str">
        <f t="shared" si="8"/>
        <v>Медведева Алина Алексеевна</v>
      </c>
      <c r="G90" t="s">
        <v>142</v>
      </c>
      <c r="H90" s="26">
        <v>44762</v>
      </c>
      <c r="I90" s="20">
        <f t="shared" ca="1" si="9"/>
        <v>35</v>
      </c>
      <c r="J90" t="str">
        <f t="shared" si="10"/>
        <v>Медведева</v>
      </c>
      <c r="K90" t="str">
        <f t="shared" si="11"/>
        <v>Алина</v>
      </c>
      <c r="L90" t="str">
        <f t="shared" si="12"/>
        <v>Алексеевна</v>
      </c>
      <c r="M90" t="str">
        <f>_xlfn.IFS(SUMPRODUCT(--(OR(RIGHT(L90,3)={"ова","ева","ина"},RIGHT(L90,2)={"ов","ев","ин"}))),L90,SUMPRODUCT(--(OR(RIGHT(J90,3)={"ова","ева","ина"},RIGHT(J90,2)={"ов","ев","ин"}))),J90,SUMPRODUCT(--(OR(RIGHT(K90,3)={"ова","ева","ина"},RIGHT(K90,2)={"ов","ев","ин"}))),K90)</f>
        <v>Медведева</v>
      </c>
      <c r="N90" t="str">
        <f>_xlfn.IFS(SUMPRODUCT(--(RIGHT(L90,3)={"вич","мич","ьич","чна","вна"})),L90,SUMPRODUCT(--(RIGHT(J90,3)={"вич","мич","ьич","чна","вна"})),J90,SUMPRODUCT(--(RIGHT(K90,3)={"вич","мич","ьич","чна","вна"})),K90)</f>
        <v>Алексеевна</v>
      </c>
      <c r="O90" t="str">
        <f t="shared" si="13"/>
        <v>Алина</v>
      </c>
    </row>
    <row r="91" spans="1:15" x14ac:dyDescent="0.3">
      <c r="A91" s="20">
        <v>313</v>
      </c>
      <c r="B91" t="s">
        <v>830</v>
      </c>
      <c r="C91" t="str">
        <f t="shared" si="7"/>
        <v>+998</v>
      </c>
      <c r="D91" t="str">
        <f>IF(OR(C91="+71",C91="+78"),"не определено",LOOKUP(C91,'коды стран'!$B$2:$B$14,'коды стран'!$A$2:$A$14))</f>
        <v>Узбекистан</v>
      </c>
      <c r="E91" t="s">
        <v>829</v>
      </c>
      <c r="F91" t="str">
        <f t="shared" si="8"/>
        <v>Федотова Ангелина Максимовна</v>
      </c>
      <c r="G91" t="s">
        <v>142</v>
      </c>
      <c r="H91" s="26">
        <v>44896</v>
      </c>
      <c r="I91" s="20">
        <f t="shared" ca="1" si="9"/>
        <v>31</v>
      </c>
      <c r="J91" t="str">
        <f t="shared" si="10"/>
        <v>Федотова</v>
      </c>
      <c r="K91" t="str">
        <f t="shared" si="11"/>
        <v>Ангелина</v>
      </c>
      <c r="L91" t="str">
        <f t="shared" si="12"/>
        <v>Максимовна</v>
      </c>
      <c r="M91" t="str">
        <f>_xlfn.IFS(SUMPRODUCT(--(OR(RIGHT(L91,3)={"ова","ева","ина"},RIGHT(L91,2)={"ов","ев","ин"}))),L91,SUMPRODUCT(--(OR(RIGHT(J91,3)={"ова","ева","ина"},RIGHT(J91,2)={"ов","ев","ин"}))),J91,SUMPRODUCT(--(OR(RIGHT(K91,3)={"ова","ева","ина"},RIGHT(K91,2)={"ов","ев","ин"}))),K91)</f>
        <v>Федотова</v>
      </c>
      <c r="N91" t="str">
        <f>_xlfn.IFS(SUMPRODUCT(--(RIGHT(L91,3)={"вич","мич","ьич","чна","вна"})),L91,SUMPRODUCT(--(RIGHT(J91,3)={"вич","мич","ьич","чна","вна"})),J91,SUMPRODUCT(--(RIGHT(K91,3)={"вич","мич","ьич","чна","вна"})),K91)</f>
        <v>Максимовна</v>
      </c>
      <c r="O91" t="str">
        <f t="shared" si="13"/>
        <v>Ангелина</v>
      </c>
    </row>
    <row r="92" spans="1:15" x14ac:dyDescent="0.3">
      <c r="A92" s="20">
        <v>301</v>
      </c>
      <c r="B92" t="s">
        <v>828</v>
      </c>
      <c r="C92" t="str">
        <f t="shared" si="7"/>
        <v>+77</v>
      </c>
      <c r="D92" t="str">
        <f>IF(OR(C92="+71",C92="+78"),"не определено",LOOKUP(C92,'коды стран'!$B$2:$B$14,'коды стран'!$A$2:$A$14))</f>
        <v>Казахстан</v>
      </c>
      <c r="E92" t="s">
        <v>827</v>
      </c>
      <c r="F92" t="str">
        <f t="shared" si="8"/>
        <v>Николаева Зинаида Ивановна</v>
      </c>
      <c r="G92" t="s">
        <v>142</v>
      </c>
      <c r="H92" s="26">
        <v>44714</v>
      </c>
      <c r="I92" s="20">
        <f t="shared" ca="1" si="9"/>
        <v>37</v>
      </c>
      <c r="J92" t="str">
        <f t="shared" si="10"/>
        <v>Николаева</v>
      </c>
      <c r="K92" t="str">
        <f t="shared" si="11"/>
        <v>Зинаида</v>
      </c>
      <c r="L92" t="str">
        <f t="shared" si="12"/>
        <v>Ивановна</v>
      </c>
      <c r="M92" t="str">
        <f>_xlfn.IFS(SUMPRODUCT(--(OR(RIGHT(L92,3)={"ова","ева","ина"},RIGHT(L92,2)={"ов","ев","ин"}))),L92,SUMPRODUCT(--(OR(RIGHT(J92,3)={"ова","ева","ина"},RIGHT(J92,2)={"ов","ев","ин"}))),J92,SUMPRODUCT(--(OR(RIGHT(K92,3)={"ова","ева","ина"},RIGHT(K92,2)={"ов","ев","ин"}))),K92)</f>
        <v>Николаева</v>
      </c>
      <c r="N92" t="str">
        <f>_xlfn.IFS(SUMPRODUCT(--(RIGHT(L92,3)={"вич","мич","ьич","чна","вна"})),L92,SUMPRODUCT(--(RIGHT(J92,3)={"вич","мич","ьич","чна","вна"})),J92,SUMPRODUCT(--(RIGHT(K92,3)={"вич","мич","ьич","чна","вна"})),K92)</f>
        <v>Ивановна</v>
      </c>
      <c r="O92" t="str">
        <f t="shared" si="13"/>
        <v>Зинаида</v>
      </c>
    </row>
    <row r="93" spans="1:15" x14ac:dyDescent="0.3">
      <c r="A93" s="20">
        <v>359</v>
      </c>
      <c r="B93" t="s">
        <v>826</v>
      </c>
      <c r="C93" t="str">
        <f t="shared" si="7"/>
        <v>+72</v>
      </c>
      <c r="D93" t="str">
        <f>IF(OR(C93="+71",C93="+78"),"не определено",LOOKUP(C93,'коды стран'!$B$2:$B$14,'коды стран'!$A$2:$A$14))</f>
        <v>Россия</v>
      </c>
      <c r="E93" t="s">
        <v>825</v>
      </c>
      <c r="F93" t="str">
        <f t="shared" si="8"/>
        <v>Дорофеев Тимур Валерьянович</v>
      </c>
      <c r="G93" t="s">
        <v>139</v>
      </c>
      <c r="H93" s="26">
        <v>44584</v>
      </c>
      <c r="I93" s="20">
        <f t="shared" ca="1" si="9"/>
        <v>41</v>
      </c>
      <c r="J93" t="str">
        <f t="shared" si="10"/>
        <v>Дорофеев</v>
      </c>
      <c r="K93" t="str">
        <f t="shared" si="11"/>
        <v>Тимур</v>
      </c>
      <c r="L93" t="str">
        <f t="shared" si="12"/>
        <v>Валерьянович</v>
      </c>
      <c r="M93" t="str">
        <f>_xlfn.IFS(SUMPRODUCT(--(OR(RIGHT(L93,3)={"ова","ева","ина"},RIGHT(L93,2)={"ов","ев","ин"}))),L93,SUMPRODUCT(--(OR(RIGHT(J93,3)={"ова","ева","ина"},RIGHT(J93,2)={"ов","ев","ин"}))),J93,SUMPRODUCT(--(OR(RIGHT(K93,3)={"ова","ева","ина"},RIGHT(K93,2)={"ов","ев","ин"}))),K93)</f>
        <v>Дорофеев</v>
      </c>
      <c r="N93" t="str">
        <f>_xlfn.IFS(SUMPRODUCT(--(RIGHT(L93,3)={"вич","мич","ьич","чна","вна"})),L93,SUMPRODUCT(--(RIGHT(J93,3)={"вич","мич","ьич","чна","вна"})),J93,SUMPRODUCT(--(RIGHT(K93,3)={"вич","мич","ьич","чна","вна"})),K93)</f>
        <v>Валерьянович</v>
      </c>
      <c r="O93" t="str">
        <f t="shared" si="13"/>
        <v>Тимур</v>
      </c>
    </row>
    <row r="94" spans="1:15" x14ac:dyDescent="0.3">
      <c r="A94" s="20">
        <v>474</v>
      </c>
      <c r="B94" t="s">
        <v>824</v>
      </c>
      <c r="C94" t="str">
        <f t="shared" si="7"/>
        <v>+74</v>
      </c>
      <c r="D94" t="str">
        <f>IF(OR(C94="+71",C94="+78"),"не определено",LOOKUP(C94,'коды стран'!$B$2:$B$14,'коды стран'!$A$2:$A$14))</f>
        <v>Россия</v>
      </c>
      <c r="E94" t="s">
        <v>823</v>
      </c>
      <c r="F94" t="str">
        <f t="shared" si="8"/>
        <v>Александра Владиславовна Беляева</v>
      </c>
      <c r="G94" t="s">
        <v>139</v>
      </c>
      <c r="H94" s="26">
        <v>44605</v>
      </c>
      <c r="I94" s="20">
        <f t="shared" ca="1" si="9"/>
        <v>40</v>
      </c>
      <c r="J94" t="str">
        <f t="shared" si="10"/>
        <v>Александра</v>
      </c>
      <c r="K94" t="str">
        <f t="shared" si="11"/>
        <v>Владиславовна</v>
      </c>
      <c r="L94" t="str">
        <f t="shared" si="12"/>
        <v>Беляева</v>
      </c>
      <c r="M94" t="str">
        <f>_xlfn.IFS(SUMPRODUCT(--(OR(RIGHT(L94,3)={"ова","ева","ина"},RIGHT(L94,2)={"ов","ев","ин"}))),L94,SUMPRODUCT(--(OR(RIGHT(J94,3)={"ова","ева","ина"},RIGHT(J94,2)={"ов","ев","ин"}))),J94,SUMPRODUCT(--(OR(RIGHT(K94,3)={"ова","ева","ина"},RIGHT(K94,2)={"ов","ев","ин"}))),K94)</f>
        <v>Беляева</v>
      </c>
      <c r="N94" t="str">
        <f>_xlfn.IFS(SUMPRODUCT(--(RIGHT(L94,3)={"вич","мич","ьич","чна","вна"})),L94,SUMPRODUCT(--(RIGHT(J94,3)={"вич","мич","ьич","чна","вна"})),J94,SUMPRODUCT(--(RIGHT(K94,3)={"вич","мич","ьич","чна","вна"})),K94)</f>
        <v>Владиславовна</v>
      </c>
      <c r="O94" t="str">
        <f t="shared" si="13"/>
        <v>Александра</v>
      </c>
    </row>
    <row r="95" spans="1:15" x14ac:dyDescent="0.3">
      <c r="A95" s="20">
        <v>111</v>
      </c>
      <c r="B95" t="s">
        <v>822</v>
      </c>
      <c r="C95" t="str">
        <f t="shared" si="7"/>
        <v>+998</v>
      </c>
      <c r="D95" t="str">
        <f>IF(OR(C95="+71",C95="+78"),"не определено",LOOKUP(C95,'коды стран'!$B$2:$B$14,'коды стран'!$A$2:$A$14))</f>
        <v>Узбекистан</v>
      </c>
      <c r="E95" t="s">
        <v>821</v>
      </c>
      <c r="F95" t="str">
        <f t="shared" si="8"/>
        <v>Эмилия Олеговна Калинина</v>
      </c>
      <c r="G95" t="s">
        <v>142</v>
      </c>
      <c r="H95" s="26">
        <v>44804</v>
      </c>
      <c r="I95" s="20">
        <f t="shared" ca="1" si="9"/>
        <v>34</v>
      </c>
      <c r="J95" t="str">
        <f t="shared" si="10"/>
        <v>Эмилия</v>
      </c>
      <c r="K95" t="str">
        <f t="shared" si="11"/>
        <v>Олеговна</v>
      </c>
      <c r="L95" t="str">
        <f t="shared" si="12"/>
        <v>Калинина</v>
      </c>
      <c r="M95" t="str">
        <f>_xlfn.IFS(SUMPRODUCT(--(OR(RIGHT(L95,3)={"ова","ева","ина"},RIGHT(L95,2)={"ов","ев","ин"}))),L95,SUMPRODUCT(--(OR(RIGHT(J95,3)={"ова","ева","ина"},RIGHT(J95,2)={"ов","ев","ин"}))),J95,SUMPRODUCT(--(OR(RIGHT(K95,3)={"ова","ева","ина"},RIGHT(K95,2)={"ов","ев","ин"}))),K95)</f>
        <v>Калинина</v>
      </c>
      <c r="N95" t="str">
        <f>_xlfn.IFS(SUMPRODUCT(--(RIGHT(L95,3)={"вич","мич","ьич","чна","вна"})),L95,SUMPRODUCT(--(RIGHT(J95,3)={"вич","мич","ьич","чна","вна"})),J95,SUMPRODUCT(--(RIGHT(K95,3)={"вич","мич","ьич","чна","вна"})),K95)</f>
        <v>Олеговна</v>
      </c>
      <c r="O95" t="str">
        <f t="shared" si="13"/>
        <v>Эмилия</v>
      </c>
    </row>
    <row r="96" spans="1:15" x14ac:dyDescent="0.3">
      <c r="A96" s="20">
        <v>126</v>
      </c>
      <c r="B96" t="s">
        <v>820</v>
      </c>
      <c r="C96" t="str">
        <f t="shared" si="7"/>
        <v>+998</v>
      </c>
      <c r="D96" t="str">
        <f>IF(OR(C96="+71",C96="+78"),"не определено",LOOKUP(C96,'коды стран'!$B$2:$B$14,'коды стран'!$A$2:$A$14))</f>
        <v>Узбекистан</v>
      </c>
      <c r="E96" t="s">
        <v>819</v>
      </c>
      <c r="F96" t="str">
        <f t="shared" si="8"/>
        <v>Копылова Жанна Архиповна</v>
      </c>
      <c r="G96" t="s">
        <v>142</v>
      </c>
      <c r="H96" s="26">
        <v>44822</v>
      </c>
      <c r="I96" s="20">
        <f t="shared" ca="1" si="9"/>
        <v>33</v>
      </c>
      <c r="J96" t="str">
        <f t="shared" si="10"/>
        <v>Копылова</v>
      </c>
      <c r="K96" t="str">
        <f t="shared" si="11"/>
        <v>Жанна</v>
      </c>
      <c r="L96" t="str">
        <f t="shared" si="12"/>
        <v>Архиповна</v>
      </c>
      <c r="M96" t="str">
        <f>_xlfn.IFS(SUMPRODUCT(--(OR(RIGHT(L96,3)={"ова","ева","ина"},RIGHT(L96,2)={"ов","ев","ин"}))),L96,SUMPRODUCT(--(OR(RIGHT(J96,3)={"ова","ева","ина"},RIGHT(J96,2)={"ов","ев","ин"}))),J96,SUMPRODUCT(--(OR(RIGHT(K96,3)={"ова","ева","ина"},RIGHT(K96,2)={"ов","ев","ин"}))),K96)</f>
        <v>Копылова</v>
      </c>
      <c r="N96" t="str">
        <f>_xlfn.IFS(SUMPRODUCT(--(RIGHT(L96,3)={"вич","мич","ьич","чна","вна"})),L96,SUMPRODUCT(--(RIGHT(J96,3)={"вич","мич","ьич","чна","вна"})),J96,SUMPRODUCT(--(RIGHT(K96,3)={"вич","мич","ьич","чна","вна"})),K96)</f>
        <v>Архиповна</v>
      </c>
      <c r="O96" t="str">
        <f t="shared" si="13"/>
        <v>Жанна</v>
      </c>
    </row>
    <row r="97" spans="1:15" x14ac:dyDescent="0.3">
      <c r="A97" s="20">
        <v>356</v>
      </c>
      <c r="B97" t="s">
        <v>818</v>
      </c>
      <c r="C97" t="str">
        <f t="shared" si="7"/>
        <v>+992</v>
      </c>
      <c r="D97" t="str">
        <f>IF(OR(C97="+71",C97="+78"),"не определено",LOOKUP(C97,'коды стран'!$B$2:$B$14,'коды стран'!$A$2:$A$14))</f>
        <v>Таджикистан</v>
      </c>
      <c r="E97" t="s">
        <v>817</v>
      </c>
      <c r="F97" t="str">
        <f t="shared" si="8"/>
        <v>Князева Акулина Алексеевна</v>
      </c>
      <c r="G97" t="s">
        <v>139</v>
      </c>
      <c r="H97" s="26">
        <v>44570</v>
      </c>
      <c r="I97" s="20">
        <f t="shared" ca="1" si="9"/>
        <v>41</v>
      </c>
      <c r="J97" t="str">
        <f t="shared" si="10"/>
        <v>Князева</v>
      </c>
      <c r="K97" t="str">
        <f t="shared" si="11"/>
        <v>Акулина</v>
      </c>
      <c r="L97" t="str">
        <f t="shared" si="12"/>
        <v>Алексеевна</v>
      </c>
      <c r="M97" t="str">
        <f>_xlfn.IFS(SUMPRODUCT(--(OR(RIGHT(L97,3)={"ова","ева","ина"},RIGHT(L97,2)={"ов","ев","ин"}))),L97,SUMPRODUCT(--(OR(RIGHT(J97,3)={"ова","ева","ина"},RIGHT(J97,2)={"ов","ев","ин"}))),J97,SUMPRODUCT(--(OR(RIGHT(K97,3)={"ова","ева","ина"},RIGHT(K97,2)={"ов","ев","ин"}))),K97)</f>
        <v>Князева</v>
      </c>
      <c r="N97" t="str">
        <f>_xlfn.IFS(SUMPRODUCT(--(RIGHT(L97,3)={"вич","мич","ьич","чна","вна"})),L97,SUMPRODUCT(--(RIGHT(J97,3)={"вич","мич","ьич","чна","вна"})),J97,SUMPRODUCT(--(RIGHT(K97,3)={"вич","мич","ьич","чна","вна"})),K97)</f>
        <v>Алексеевна</v>
      </c>
      <c r="O97" t="str">
        <f t="shared" si="13"/>
        <v>Акулина</v>
      </c>
    </row>
    <row r="98" spans="1:15" x14ac:dyDescent="0.3">
      <c r="A98" s="20">
        <v>166</v>
      </c>
      <c r="B98" t="s">
        <v>816</v>
      </c>
      <c r="C98" t="str">
        <f t="shared" si="7"/>
        <v>+998</v>
      </c>
      <c r="D98" t="str">
        <f>IF(OR(C98="+71",C98="+78"),"не определено",LOOKUP(C98,'коды стран'!$B$2:$B$14,'коды стран'!$A$2:$A$14))</f>
        <v>Узбекистан</v>
      </c>
      <c r="E98" t="s">
        <v>815</v>
      </c>
      <c r="F98" t="str">
        <f t="shared" si="8"/>
        <v>Евдокимов Януарий Феликсович</v>
      </c>
      <c r="G98" t="s">
        <v>142</v>
      </c>
      <c r="H98" s="26">
        <v>44796</v>
      </c>
      <c r="I98" s="20">
        <f t="shared" ca="1" si="9"/>
        <v>34</v>
      </c>
      <c r="J98" t="str">
        <f t="shared" si="10"/>
        <v>Евдокимов</v>
      </c>
      <c r="K98" t="str">
        <f t="shared" si="11"/>
        <v>Януарий</v>
      </c>
      <c r="L98" t="str">
        <f t="shared" si="12"/>
        <v>Феликсович</v>
      </c>
      <c r="M98" t="str">
        <f>_xlfn.IFS(SUMPRODUCT(--(OR(RIGHT(L98,3)={"ова","ева","ина"},RIGHT(L98,2)={"ов","ев","ин"}))),L98,SUMPRODUCT(--(OR(RIGHT(J98,3)={"ова","ева","ина"},RIGHT(J98,2)={"ов","ев","ин"}))),J98,SUMPRODUCT(--(OR(RIGHT(K98,3)={"ова","ева","ина"},RIGHT(K98,2)={"ов","ев","ин"}))),K98)</f>
        <v>Евдокимов</v>
      </c>
      <c r="N98" t="str">
        <f>_xlfn.IFS(SUMPRODUCT(--(RIGHT(L98,3)={"вич","мич","ьич","чна","вна"})),L98,SUMPRODUCT(--(RIGHT(J98,3)={"вич","мич","ьич","чна","вна"})),J98,SUMPRODUCT(--(RIGHT(K98,3)={"вич","мич","ьич","чна","вна"})),K98)</f>
        <v>Феликсович</v>
      </c>
      <c r="O98" t="str">
        <f t="shared" si="13"/>
        <v>Януарий</v>
      </c>
    </row>
    <row r="99" spans="1:15" x14ac:dyDescent="0.3">
      <c r="A99" s="20">
        <v>162</v>
      </c>
      <c r="B99" t="s">
        <v>814</v>
      </c>
      <c r="C99" t="str">
        <f t="shared" si="7"/>
        <v>+992</v>
      </c>
      <c r="D99" t="str">
        <f>IF(OR(C99="+71",C99="+78"),"не определено",LOOKUP(C99,'коды стран'!$B$2:$B$14,'коды стран'!$A$2:$A$14))</f>
        <v>Таджикистан</v>
      </c>
      <c r="E99" t="s">
        <v>813</v>
      </c>
      <c r="F99" t="str">
        <f t="shared" si="8"/>
        <v>Соловьев Родион Данилович</v>
      </c>
      <c r="G99" t="s">
        <v>139</v>
      </c>
      <c r="H99" s="26">
        <v>44639</v>
      </c>
      <c r="I99" s="20">
        <f t="shared" ca="1" si="9"/>
        <v>39</v>
      </c>
      <c r="J99" t="str">
        <f t="shared" si="10"/>
        <v>Соловьев</v>
      </c>
      <c r="K99" t="str">
        <f t="shared" si="11"/>
        <v>Родион</v>
      </c>
      <c r="L99" t="str">
        <f t="shared" si="12"/>
        <v>Данилович</v>
      </c>
      <c r="M99" t="str">
        <f>_xlfn.IFS(SUMPRODUCT(--(OR(RIGHT(L99,3)={"ова","ева","ина"},RIGHT(L99,2)={"ов","ев","ин"}))),L99,SUMPRODUCT(--(OR(RIGHT(J99,3)={"ова","ева","ина"},RIGHT(J99,2)={"ов","ев","ин"}))),J99,SUMPRODUCT(--(OR(RIGHT(K99,3)={"ова","ева","ина"},RIGHT(K99,2)={"ов","ев","ин"}))),K99)</f>
        <v>Соловьев</v>
      </c>
      <c r="N99" t="str">
        <f>_xlfn.IFS(SUMPRODUCT(--(RIGHT(L99,3)={"вич","мич","ьич","чна","вна"})),L99,SUMPRODUCT(--(RIGHT(J99,3)={"вич","мич","ьич","чна","вна"})),J99,SUMPRODUCT(--(RIGHT(K99,3)={"вич","мич","ьич","чна","вна"})),K99)</f>
        <v>Данилович</v>
      </c>
      <c r="O99" t="str">
        <f t="shared" si="13"/>
        <v>Родион</v>
      </c>
    </row>
    <row r="100" spans="1:15" x14ac:dyDescent="0.3">
      <c r="A100" s="20">
        <v>459</v>
      </c>
      <c r="B100" t="s">
        <v>812</v>
      </c>
      <c r="C100" t="str">
        <f t="shared" si="7"/>
        <v>+70</v>
      </c>
      <c r="D100" t="str">
        <f>IF(OR(C100="+71",C100="+78"),"не определено",LOOKUP(C100,'коды стран'!$B$2:$B$14,'коды стран'!$A$2:$A$14))</f>
        <v>Казахстан</v>
      </c>
      <c r="E100" t="s">
        <v>811</v>
      </c>
      <c r="F100" t="str">
        <f t="shared" si="8"/>
        <v>Назар Августович Назаров</v>
      </c>
      <c r="G100" t="s">
        <v>142</v>
      </c>
      <c r="H100" s="26">
        <v>44743</v>
      </c>
      <c r="I100" s="20">
        <f t="shared" ca="1" si="9"/>
        <v>36</v>
      </c>
      <c r="J100" t="str">
        <f t="shared" si="10"/>
        <v>Назар</v>
      </c>
      <c r="K100" t="str">
        <f t="shared" si="11"/>
        <v>Августович</v>
      </c>
      <c r="L100" t="str">
        <f t="shared" si="12"/>
        <v>Назаров</v>
      </c>
      <c r="M100" t="str">
        <f>_xlfn.IFS(SUMPRODUCT(--(OR(RIGHT(L100,3)={"ова","ева","ина"},RIGHT(L100,2)={"ов","ев","ин"}))),L100,SUMPRODUCT(--(OR(RIGHT(J100,3)={"ова","ева","ина"},RIGHT(J100,2)={"ов","ев","ин"}))),J100,SUMPRODUCT(--(OR(RIGHT(K100,3)={"ова","ева","ина"},RIGHT(K100,2)={"ов","ев","ин"}))),K100)</f>
        <v>Назаров</v>
      </c>
      <c r="N100" t="str">
        <f>_xlfn.IFS(SUMPRODUCT(--(RIGHT(L100,3)={"вич","мич","ьич","чна","вна"})),L100,SUMPRODUCT(--(RIGHT(J100,3)={"вич","мич","ьич","чна","вна"})),J100,SUMPRODUCT(--(RIGHT(K100,3)={"вич","мич","ьич","чна","вна"})),K100)</f>
        <v>Августович</v>
      </c>
      <c r="O100" t="str">
        <f t="shared" si="13"/>
        <v>Назар</v>
      </c>
    </row>
    <row r="101" spans="1:15" x14ac:dyDescent="0.3">
      <c r="A101" s="20">
        <v>211</v>
      </c>
      <c r="B101" t="s">
        <v>810</v>
      </c>
      <c r="C101" t="str">
        <f t="shared" si="7"/>
        <v>+380</v>
      </c>
      <c r="D101" t="str">
        <f>IF(OR(C101="+71",C101="+78"),"не определено",LOOKUP(C101,'коды стран'!$B$2:$B$14,'коды стран'!$A$2:$A$14))</f>
        <v>Украина</v>
      </c>
      <c r="E101" t="s">
        <v>809</v>
      </c>
      <c r="F101" t="str">
        <f t="shared" si="8"/>
        <v>Кудряшова Василиса Болеславовна</v>
      </c>
      <c r="G101" t="s">
        <v>139</v>
      </c>
      <c r="H101" s="26">
        <v>44621</v>
      </c>
      <c r="I101" s="20">
        <f t="shared" ca="1" si="9"/>
        <v>40</v>
      </c>
      <c r="J101" t="str">
        <f t="shared" si="10"/>
        <v>Кудряшова</v>
      </c>
      <c r="K101" t="str">
        <f t="shared" si="11"/>
        <v>Василиса</v>
      </c>
      <c r="L101" t="str">
        <f t="shared" si="12"/>
        <v>Болеславовна</v>
      </c>
      <c r="M101" t="str">
        <f>_xlfn.IFS(SUMPRODUCT(--(OR(RIGHT(L101,3)={"ова","ева","ина"},RIGHT(L101,2)={"ов","ев","ин"}))),L101,SUMPRODUCT(--(OR(RIGHT(J101,3)={"ова","ева","ина"},RIGHT(J101,2)={"ов","ев","ин"}))),J101,SUMPRODUCT(--(OR(RIGHT(K101,3)={"ова","ева","ина"},RIGHT(K101,2)={"ов","ев","ин"}))),K101)</f>
        <v>Кудряшова</v>
      </c>
      <c r="N101" t="str">
        <f>_xlfn.IFS(SUMPRODUCT(--(RIGHT(L101,3)={"вич","мич","ьич","чна","вна"})),L101,SUMPRODUCT(--(RIGHT(J101,3)={"вич","мич","ьич","чна","вна"})),J101,SUMPRODUCT(--(RIGHT(K101,3)={"вич","мич","ьич","чна","вна"})),K101)</f>
        <v>Болеславовна</v>
      </c>
      <c r="O101" t="str">
        <f t="shared" si="13"/>
        <v>Василиса</v>
      </c>
    </row>
    <row r="102" spans="1:15" x14ac:dyDescent="0.3">
      <c r="A102" s="20">
        <v>132</v>
      </c>
      <c r="B102" t="s">
        <v>808</v>
      </c>
      <c r="C102" t="str">
        <f t="shared" si="7"/>
        <v>+380</v>
      </c>
      <c r="D102" t="str">
        <f>IF(OR(C102="+71",C102="+78"),"не определено",LOOKUP(C102,'коды стран'!$B$2:$B$14,'коды стран'!$A$2:$A$14))</f>
        <v>Украина</v>
      </c>
      <c r="E102" t="s">
        <v>807</v>
      </c>
      <c r="F102" t="str">
        <f t="shared" si="8"/>
        <v>Лазарев Софон Якубович</v>
      </c>
      <c r="G102" t="s">
        <v>142</v>
      </c>
      <c r="H102" s="26">
        <v>44601</v>
      </c>
      <c r="I102" s="20">
        <f t="shared" ca="1" si="9"/>
        <v>40</v>
      </c>
      <c r="J102" t="str">
        <f t="shared" si="10"/>
        <v>Лазарев</v>
      </c>
      <c r="K102" t="str">
        <f t="shared" si="11"/>
        <v>Софон</v>
      </c>
      <c r="L102" t="str">
        <f t="shared" si="12"/>
        <v>Якубович</v>
      </c>
      <c r="M102" t="str">
        <f>_xlfn.IFS(SUMPRODUCT(--(OR(RIGHT(L102,3)={"ова","ева","ина"},RIGHT(L102,2)={"ов","ев","ин"}))),L102,SUMPRODUCT(--(OR(RIGHT(J102,3)={"ова","ева","ина"},RIGHT(J102,2)={"ов","ев","ин"}))),J102,SUMPRODUCT(--(OR(RIGHT(K102,3)={"ова","ева","ина"},RIGHT(K102,2)={"ов","ев","ин"}))),K102)</f>
        <v>Лазарев</v>
      </c>
      <c r="N102" t="str">
        <f>_xlfn.IFS(SUMPRODUCT(--(RIGHT(L102,3)={"вич","мич","ьич","чна","вна"})),L102,SUMPRODUCT(--(RIGHT(J102,3)={"вич","мич","ьич","чна","вна"})),J102,SUMPRODUCT(--(RIGHT(K102,3)={"вич","мич","ьич","чна","вна"})),K102)</f>
        <v>Якубович</v>
      </c>
      <c r="O102" t="str">
        <f t="shared" si="13"/>
        <v>Софон</v>
      </c>
    </row>
    <row r="103" spans="1:15" x14ac:dyDescent="0.3">
      <c r="A103" s="20">
        <v>333</v>
      </c>
      <c r="B103" t="s">
        <v>806</v>
      </c>
      <c r="C103" t="str">
        <f t="shared" si="7"/>
        <v>+79</v>
      </c>
      <c r="D103" t="str">
        <f>IF(OR(C103="+71",C103="+78"),"не определено",LOOKUP(C103,'коды стран'!$B$2:$B$14,'коды стран'!$A$2:$A$14))</f>
        <v>Россия</v>
      </c>
      <c r="E103" t="s">
        <v>805</v>
      </c>
      <c r="F103" t="str">
        <f t="shared" si="8"/>
        <v>Бобылев Никодим Виленович</v>
      </c>
      <c r="G103" t="s">
        <v>142</v>
      </c>
      <c r="H103" s="26">
        <v>44857</v>
      </c>
      <c r="I103" s="20">
        <f t="shared" ca="1" si="9"/>
        <v>32</v>
      </c>
      <c r="J103" t="str">
        <f t="shared" si="10"/>
        <v>Бобылев</v>
      </c>
      <c r="K103" t="str">
        <f t="shared" si="11"/>
        <v>Никодим</v>
      </c>
      <c r="L103" t="str">
        <f t="shared" si="12"/>
        <v>Виленович</v>
      </c>
      <c r="M103" t="str">
        <f>_xlfn.IFS(SUMPRODUCT(--(OR(RIGHT(L103,3)={"ова","ева","ина"},RIGHT(L103,2)={"ов","ев","ин"}))),L103,SUMPRODUCT(--(OR(RIGHT(J103,3)={"ова","ева","ина"},RIGHT(J103,2)={"ов","ев","ин"}))),J103,SUMPRODUCT(--(OR(RIGHT(K103,3)={"ова","ева","ина"},RIGHT(K103,2)={"ов","ев","ин"}))),K103)</f>
        <v>Бобылев</v>
      </c>
      <c r="N103" t="str">
        <f>_xlfn.IFS(SUMPRODUCT(--(RIGHT(L103,3)={"вич","мич","ьич","чна","вна"})),L103,SUMPRODUCT(--(RIGHT(J103,3)={"вич","мич","ьич","чна","вна"})),J103,SUMPRODUCT(--(RIGHT(K103,3)={"вич","мич","ьич","чна","вна"})),K103)</f>
        <v>Виленович</v>
      </c>
      <c r="O103" t="str">
        <f t="shared" si="13"/>
        <v>Никодим</v>
      </c>
    </row>
    <row r="104" spans="1:15" x14ac:dyDescent="0.3">
      <c r="A104" s="20">
        <v>298</v>
      </c>
      <c r="B104" t="s">
        <v>804</v>
      </c>
      <c r="C104" t="str">
        <f t="shared" si="7"/>
        <v>+380</v>
      </c>
      <c r="D104" t="str">
        <f>IF(OR(C104="+71",C104="+78"),"не определено",LOOKUP(C104,'коды стран'!$B$2:$B$14,'коды стран'!$A$2:$A$14))</f>
        <v>Украина</v>
      </c>
      <c r="E104" t="s">
        <v>803</v>
      </c>
      <c r="F104" t="str">
        <f t="shared" si="8"/>
        <v>Трофимова Василиса Матвеевна</v>
      </c>
      <c r="G104" t="s">
        <v>142</v>
      </c>
      <c r="H104" s="26">
        <v>44821</v>
      </c>
      <c r="I104" s="20">
        <f t="shared" ca="1" si="9"/>
        <v>33</v>
      </c>
      <c r="J104" t="str">
        <f t="shared" si="10"/>
        <v>Трофимова</v>
      </c>
      <c r="K104" t="str">
        <f t="shared" si="11"/>
        <v>Василиса</v>
      </c>
      <c r="L104" t="str">
        <f t="shared" si="12"/>
        <v>Матвеевна</v>
      </c>
      <c r="M104" t="str">
        <f>_xlfn.IFS(SUMPRODUCT(--(OR(RIGHT(L104,3)={"ова","ева","ина"},RIGHT(L104,2)={"ов","ев","ин"}))),L104,SUMPRODUCT(--(OR(RIGHT(J104,3)={"ова","ева","ина"},RIGHT(J104,2)={"ов","ев","ин"}))),J104,SUMPRODUCT(--(OR(RIGHT(K104,3)={"ова","ева","ина"},RIGHT(K104,2)={"ов","ев","ин"}))),K104)</f>
        <v>Трофимова</v>
      </c>
      <c r="N104" t="str">
        <f>_xlfn.IFS(SUMPRODUCT(--(RIGHT(L104,3)={"вич","мич","ьич","чна","вна"})),L104,SUMPRODUCT(--(RIGHT(J104,3)={"вич","мич","ьич","чна","вна"})),J104,SUMPRODUCT(--(RIGHT(K104,3)={"вич","мич","ьич","чна","вна"})),K104)</f>
        <v>Матвеевна</v>
      </c>
      <c r="O104" t="str">
        <f t="shared" si="13"/>
        <v>Василиса</v>
      </c>
    </row>
    <row r="105" spans="1:15" x14ac:dyDescent="0.3">
      <c r="A105" s="20">
        <v>273</v>
      </c>
      <c r="B105" t="s">
        <v>802</v>
      </c>
      <c r="C105" t="str">
        <f t="shared" si="7"/>
        <v>+998</v>
      </c>
      <c r="D105" t="str">
        <f>IF(OR(C105="+71",C105="+78"),"не определено",LOOKUP(C105,'коды стран'!$B$2:$B$14,'коды стран'!$A$2:$A$14))</f>
        <v>Узбекистан</v>
      </c>
      <c r="E105" t="s">
        <v>801</v>
      </c>
      <c r="F105" t="str">
        <f t="shared" si="8"/>
        <v>Горбунова Наина Филипповна</v>
      </c>
      <c r="G105" t="s">
        <v>139</v>
      </c>
      <c r="H105" s="26">
        <v>44599</v>
      </c>
      <c r="I105" s="20">
        <f t="shared" ca="1" si="9"/>
        <v>41</v>
      </c>
      <c r="J105" t="str">
        <f t="shared" si="10"/>
        <v>Горбунова</v>
      </c>
      <c r="K105" t="str">
        <f t="shared" si="11"/>
        <v>Наина</v>
      </c>
      <c r="L105" t="str">
        <f t="shared" si="12"/>
        <v>Филипповна</v>
      </c>
      <c r="M105" t="str">
        <f>_xlfn.IFS(SUMPRODUCT(--(OR(RIGHT(L105,3)={"ова","ева","ина"},RIGHT(L105,2)={"ов","ев","ин"}))),L105,SUMPRODUCT(--(OR(RIGHT(J105,3)={"ова","ева","ина"},RIGHT(J105,2)={"ов","ев","ин"}))),J105,SUMPRODUCT(--(OR(RIGHT(K105,3)={"ова","ева","ина"},RIGHT(K105,2)={"ов","ев","ин"}))),K105)</f>
        <v>Горбунова</v>
      </c>
      <c r="N105" t="str">
        <f>_xlfn.IFS(SUMPRODUCT(--(RIGHT(L105,3)={"вич","мич","ьич","чна","вна"})),L105,SUMPRODUCT(--(RIGHT(J105,3)={"вич","мич","ьич","чна","вна"})),J105,SUMPRODUCT(--(RIGHT(K105,3)={"вич","мич","ьич","чна","вна"})),K105)</f>
        <v>Филипповна</v>
      </c>
      <c r="O105" t="str">
        <f t="shared" si="13"/>
        <v>Наина</v>
      </c>
    </row>
    <row r="106" spans="1:15" x14ac:dyDescent="0.3">
      <c r="A106" s="20">
        <v>321</v>
      </c>
      <c r="B106" t="s">
        <v>800</v>
      </c>
      <c r="C106" t="str">
        <f t="shared" si="7"/>
        <v>+992</v>
      </c>
      <c r="D106" t="str">
        <f>IF(OR(C106="+71",C106="+78"),"не определено",LOOKUP(C106,'коды стран'!$B$2:$B$14,'коды стран'!$A$2:$A$14))</f>
        <v>Таджикистан</v>
      </c>
      <c r="E106" t="s">
        <v>799</v>
      </c>
      <c r="F106" t="str">
        <f t="shared" si="8"/>
        <v>Блинов Натан Всеволодович</v>
      </c>
      <c r="G106" t="s">
        <v>139</v>
      </c>
      <c r="H106" s="26">
        <v>44756</v>
      </c>
      <c r="I106" s="20">
        <f t="shared" ca="1" si="9"/>
        <v>35</v>
      </c>
      <c r="J106" t="str">
        <f t="shared" si="10"/>
        <v>Блинов</v>
      </c>
      <c r="K106" t="str">
        <f t="shared" si="11"/>
        <v>Натан</v>
      </c>
      <c r="L106" t="str">
        <f t="shared" si="12"/>
        <v>Всеволодович</v>
      </c>
      <c r="M106" t="str">
        <f>_xlfn.IFS(SUMPRODUCT(--(OR(RIGHT(L106,3)={"ова","ева","ина"},RIGHT(L106,2)={"ов","ев","ин"}))),L106,SUMPRODUCT(--(OR(RIGHT(J106,3)={"ова","ева","ина"},RIGHT(J106,2)={"ов","ев","ин"}))),J106,SUMPRODUCT(--(OR(RIGHT(K106,3)={"ова","ева","ина"},RIGHT(K106,2)={"ов","ев","ин"}))),K106)</f>
        <v>Блинов</v>
      </c>
      <c r="N106" t="str">
        <f>_xlfn.IFS(SUMPRODUCT(--(RIGHT(L106,3)={"вич","мич","ьич","чна","вна"})),L106,SUMPRODUCT(--(RIGHT(J106,3)={"вич","мич","ьич","чна","вна"})),J106,SUMPRODUCT(--(RIGHT(K106,3)={"вич","мич","ьич","чна","вна"})),K106)</f>
        <v>Всеволодович</v>
      </c>
      <c r="O106" t="str">
        <f t="shared" si="13"/>
        <v>Натан</v>
      </c>
    </row>
    <row r="107" spans="1:15" x14ac:dyDescent="0.3">
      <c r="A107" s="20">
        <v>119</v>
      </c>
      <c r="B107" t="s">
        <v>798</v>
      </c>
      <c r="C107" t="str">
        <f t="shared" si="7"/>
        <v>+77</v>
      </c>
      <c r="D107" t="str">
        <f>IF(OR(C107="+71",C107="+78"),"не определено",LOOKUP(C107,'коды стран'!$B$2:$B$14,'коды стран'!$A$2:$A$14))</f>
        <v>Казахстан</v>
      </c>
      <c r="E107" t="s">
        <v>797</v>
      </c>
      <c r="F107" t="str">
        <f t="shared" si="8"/>
        <v>Никитин Светозар Харлампьевич</v>
      </c>
      <c r="G107" t="s">
        <v>139</v>
      </c>
      <c r="H107" s="26">
        <v>44690</v>
      </c>
      <c r="I107" s="20">
        <f t="shared" ca="1" si="9"/>
        <v>37</v>
      </c>
      <c r="J107" t="str">
        <f t="shared" si="10"/>
        <v>Никитин</v>
      </c>
      <c r="K107" t="str">
        <f t="shared" si="11"/>
        <v>Светозар</v>
      </c>
      <c r="L107" t="str">
        <f t="shared" si="12"/>
        <v>Харлампьевич</v>
      </c>
      <c r="M107" t="str">
        <f>_xlfn.IFS(SUMPRODUCT(--(OR(RIGHT(L107,3)={"ова","ева","ина"},RIGHT(L107,2)={"ов","ев","ин"}))),L107,SUMPRODUCT(--(OR(RIGHT(J107,3)={"ова","ева","ина"},RIGHT(J107,2)={"ов","ев","ин"}))),J107,SUMPRODUCT(--(OR(RIGHT(K107,3)={"ова","ева","ина"},RIGHT(K107,2)={"ов","ев","ин"}))),K107)</f>
        <v>Никитин</v>
      </c>
      <c r="N107" t="str">
        <f>_xlfn.IFS(SUMPRODUCT(--(RIGHT(L107,3)={"вич","мич","ьич","чна","вна"})),L107,SUMPRODUCT(--(RIGHT(J107,3)={"вич","мич","ьич","чна","вна"})),J107,SUMPRODUCT(--(RIGHT(K107,3)={"вич","мич","ьич","чна","вна"})),K107)</f>
        <v>Харлампьевич</v>
      </c>
      <c r="O107" t="str">
        <f t="shared" si="13"/>
        <v>Светозар</v>
      </c>
    </row>
    <row r="108" spans="1:15" x14ac:dyDescent="0.3">
      <c r="A108" s="20">
        <v>472</v>
      </c>
      <c r="B108" t="s">
        <v>796</v>
      </c>
      <c r="C108" t="str">
        <f t="shared" si="7"/>
        <v>+380</v>
      </c>
      <c r="D108" t="str">
        <f>IF(OR(C108="+71",C108="+78"),"не определено",LOOKUP(C108,'коды стран'!$B$2:$B$14,'коды стран'!$A$2:$A$14))</f>
        <v>Украина</v>
      </c>
      <c r="E108" t="s">
        <v>795</v>
      </c>
      <c r="F108" t="str">
        <f t="shared" si="8"/>
        <v>Фрол Авдеевич Фадеев</v>
      </c>
      <c r="G108" t="s">
        <v>139</v>
      </c>
      <c r="H108" s="26">
        <v>44901</v>
      </c>
      <c r="I108" s="20">
        <f t="shared" ca="1" si="9"/>
        <v>31</v>
      </c>
      <c r="J108" t="str">
        <f t="shared" si="10"/>
        <v>Фрол</v>
      </c>
      <c r="K108" t="str">
        <f t="shared" si="11"/>
        <v>Авдеевич</v>
      </c>
      <c r="L108" t="str">
        <f t="shared" si="12"/>
        <v>Фадеев</v>
      </c>
      <c r="M108" t="str">
        <f>_xlfn.IFS(SUMPRODUCT(--(OR(RIGHT(L108,3)={"ова","ева","ина"},RIGHT(L108,2)={"ов","ев","ин"}))),L108,SUMPRODUCT(--(OR(RIGHT(J108,3)={"ова","ева","ина"},RIGHT(J108,2)={"ов","ев","ин"}))),J108,SUMPRODUCT(--(OR(RIGHT(K108,3)={"ова","ева","ина"},RIGHT(K108,2)={"ов","ев","ин"}))),K108)</f>
        <v>Фадеев</v>
      </c>
      <c r="N108" t="str">
        <f>_xlfn.IFS(SUMPRODUCT(--(RIGHT(L108,3)={"вич","мич","ьич","чна","вна"})),L108,SUMPRODUCT(--(RIGHT(J108,3)={"вич","мич","ьич","чна","вна"})),J108,SUMPRODUCT(--(RIGHT(K108,3)={"вич","мич","ьич","чна","вна"})),K108)</f>
        <v>Авдеевич</v>
      </c>
      <c r="O108" t="str">
        <f t="shared" si="13"/>
        <v>Фрол</v>
      </c>
    </row>
    <row r="109" spans="1:15" x14ac:dyDescent="0.3">
      <c r="A109" s="20">
        <v>396</v>
      </c>
      <c r="B109" t="s">
        <v>794</v>
      </c>
      <c r="C109" t="str">
        <f t="shared" si="7"/>
        <v>+380</v>
      </c>
      <c r="D109" t="str">
        <f>IF(OR(C109="+71",C109="+78"),"не определено",LOOKUP(C109,'коды стран'!$B$2:$B$14,'коды стран'!$A$2:$A$14))</f>
        <v>Украина</v>
      </c>
      <c r="E109" t="s">
        <v>793</v>
      </c>
      <c r="F109" t="str">
        <f t="shared" si="8"/>
        <v>Ермаков Вадим Юлианович</v>
      </c>
      <c r="G109" t="s">
        <v>139</v>
      </c>
      <c r="H109" s="26">
        <v>44871</v>
      </c>
      <c r="I109" s="20">
        <f t="shared" ca="1" si="9"/>
        <v>32</v>
      </c>
      <c r="J109" t="str">
        <f t="shared" si="10"/>
        <v>Ермаков</v>
      </c>
      <c r="K109" t="str">
        <f t="shared" si="11"/>
        <v>Вадим</v>
      </c>
      <c r="L109" t="str">
        <f t="shared" si="12"/>
        <v>Юлианович</v>
      </c>
      <c r="M109" t="str">
        <f>_xlfn.IFS(SUMPRODUCT(--(OR(RIGHT(L109,3)={"ова","ева","ина"},RIGHT(L109,2)={"ов","ев","ин"}))),L109,SUMPRODUCT(--(OR(RIGHT(J109,3)={"ова","ева","ина"},RIGHT(J109,2)={"ов","ев","ин"}))),J109,SUMPRODUCT(--(OR(RIGHT(K109,3)={"ова","ева","ина"},RIGHT(K109,2)={"ов","ев","ин"}))),K109)</f>
        <v>Ермаков</v>
      </c>
      <c r="N109" t="str">
        <f>_xlfn.IFS(SUMPRODUCT(--(RIGHT(L109,3)={"вич","мич","ьич","чна","вна"})),L109,SUMPRODUCT(--(RIGHT(J109,3)={"вич","мич","ьич","чна","вна"})),J109,SUMPRODUCT(--(RIGHT(K109,3)={"вич","мич","ьич","чна","вна"})),K109)</f>
        <v>Юлианович</v>
      </c>
      <c r="O109" t="str">
        <f t="shared" si="13"/>
        <v>Вадим</v>
      </c>
    </row>
    <row r="110" spans="1:15" x14ac:dyDescent="0.3">
      <c r="A110" s="20">
        <v>269</v>
      </c>
      <c r="B110" t="s">
        <v>792</v>
      </c>
      <c r="C110" t="str">
        <f t="shared" si="7"/>
        <v>+78</v>
      </c>
      <c r="D110" t="str">
        <f>IF(OR(C110="+71",C110="+78"),"не определено",LOOKUP(C110,'коды стран'!$B$2:$B$14,'коды стран'!$A$2:$A$14))</f>
        <v>не определено</v>
      </c>
      <c r="E110" t="s">
        <v>791</v>
      </c>
      <c r="F110" t="str">
        <f t="shared" si="8"/>
        <v>Анжела Филипповна Новикова</v>
      </c>
      <c r="G110" t="s">
        <v>139</v>
      </c>
      <c r="H110" s="26">
        <v>44720</v>
      </c>
      <c r="I110" s="20">
        <f t="shared" ca="1" si="9"/>
        <v>36</v>
      </c>
      <c r="J110" t="str">
        <f t="shared" si="10"/>
        <v>Анжела</v>
      </c>
      <c r="K110" t="str">
        <f t="shared" si="11"/>
        <v>Филипповна</v>
      </c>
      <c r="L110" t="str">
        <f t="shared" si="12"/>
        <v>Новикова</v>
      </c>
      <c r="M110" t="str">
        <f>_xlfn.IFS(SUMPRODUCT(--(OR(RIGHT(L110,3)={"ова","ева","ина"},RIGHT(L110,2)={"ов","ев","ин"}))),L110,SUMPRODUCT(--(OR(RIGHT(J110,3)={"ова","ева","ина"},RIGHT(J110,2)={"ов","ев","ин"}))),J110,SUMPRODUCT(--(OR(RIGHT(K110,3)={"ова","ева","ина"},RIGHT(K110,2)={"ов","ев","ин"}))),K110)</f>
        <v>Новикова</v>
      </c>
      <c r="N110" t="str">
        <f>_xlfn.IFS(SUMPRODUCT(--(RIGHT(L110,3)={"вич","мич","ьич","чна","вна"})),L110,SUMPRODUCT(--(RIGHT(J110,3)={"вич","мич","ьич","чна","вна"})),J110,SUMPRODUCT(--(RIGHT(K110,3)={"вич","мич","ьич","чна","вна"})),K110)</f>
        <v>Филипповна</v>
      </c>
      <c r="O110" t="str">
        <f t="shared" si="13"/>
        <v>Анжела</v>
      </c>
    </row>
    <row r="111" spans="1:15" x14ac:dyDescent="0.3">
      <c r="A111" s="20">
        <v>16</v>
      </c>
      <c r="B111" t="s">
        <v>790</v>
      </c>
      <c r="C111" t="str">
        <f t="shared" si="7"/>
        <v>+380</v>
      </c>
      <c r="D111" t="str">
        <f>IF(OR(C111="+71",C111="+78"),"не определено",LOOKUP(C111,'коды стран'!$B$2:$B$14,'коды стран'!$A$2:$A$14))</f>
        <v>Украина</v>
      </c>
      <c r="E111" t="s">
        <v>789</v>
      </c>
      <c r="F111" t="str">
        <f t="shared" si="8"/>
        <v>Белозеров Лука Харлампьевич</v>
      </c>
      <c r="G111" t="s">
        <v>139</v>
      </c>
      <c r="H111" s="26">
        <v>44713</v>
      </c>
      <c r="I111" s="20">
        <f t="shared" ca="1" si="9"/>
        <v>37</v>
      </c>
      <c r="J111" t="str">
        <f t="shared" si="10"/>
        <v>Белозеров</v>
      </c>
      <c r="K111" t="str">
        <f t="shared" si="11"/>
        <v>Лука</v>
      </c>
      <c r="L111" t="str">
        <f t="shared" si="12"/>
        <v>Харлампьевич</v>
      </c>
      <c r="M111" t="str">
        <f>_xlfn.IFS(SUMPRODUCT(--(OR(RIGHT(L111,3)={"ова","ева","ина"},RIGHT(L111,2)={"ов","ев","ин"}))),L111,SUMPRODUCT(--(OR(RIGHT(J111,3)={"ова","ева","ина"},RIGHT(J111,2)={"ов","ев","ин"}))),J111,SUMPRODUCT(--(OR(RIGHT(K111,3)={"ова","ева","ина"},RIGHT(K111,2)={"ов","ев","ин"}))),K111)</f>
        <v>Белозеров</v>
      </c>
      <c r="N111" t="str">
        <f>_xlfn.IFS(SUMPRODUCT(--(RIGHT(L111,3)={"вич","мич","ьич","чна","вна"})),L111,SUMPRODUCT(--(RIGHT(J111,3)={"вич","мич","ьич","чна","вна"})),J111,SUMPRODUCT(--(RIGHT(K111,3)={"вич","мич","ьич","чна","вна"})),K111)</f>
        <v>Харлампьевич</v>
      </c>
      <c r="O111" t="str">
        <f t="shared" si="13"/>
        <v>Лука</v>
      </c>
    </row>
    <row r="112" spans="1:15" x14ac:dyDescent="0.3">
      <c r="A112" s="20">
        <v>281</v>
      </c>
      <c r="B112" t="s">
        <v>788</v>
      </c>
      <c r="C112" t="str">
        <f t="shared" si="7"/>
        <v>+998</v>
      </c>
      <c r="D112" t="str">
        <f>IF(OR(C112="+71",C112="+78"),"не определено",LOOKUP(C112,'коды стран'!$B$2:$B$14,'коды стран'!$A$2:$A$14))</f>
        <v>Узбекистан</v>
      </c>
      <c r="E112" t="s">
        <v>787</v>
      </c>
      <c r="F112" t="str">
        <f t="shared" si="8"/>
        <v>Гурьев Евсей Гертрудович</v>
      </c>
      <c r="G112" t="s">
        <v>139</v>
      </c>
      <c r="H112" s="26">
        <v>44711</v>
      </c>
      <c r="I112" s="20">
        <f t="shared" ca="1" si="9"/>
        <v>37</v>
      </c>
      <c r="J112" t="str">
        <f t="shared" si="10"/>
        <v>Гурьев</v>
      </c>
      <c r="K112" t="str">
        <f t="shared" si="11"/>
        <v>Евсей</v>
      </c>
      <c r="L112" t="str">
        <f t="shared" si="12"/>
        <v>Гертрудович</v>
      </c>
      <c r="M112" t="str">
        <f>_xlfn.IFS(SUMPRODUCT(--(OR(RIGHT(L112,3)={"ова","ева","ина"},RIGHT(L112,2)={"ов","ев","ин"}))),L112,SUMPRODUCT(--(OR(RIGHT(J112,3)={"ова","ева","ина"},RIGHT(J112,2)={"ов","ев","ин"}))),J112,SUMPRODUCT(--(OR(RIGHT(K112,3)={"ова","ева","ина"},RIGHT(K112,2)={"ов","ев","ин"}))),K112)</f>
        <v>Гурьев</v>
      </c>
      <c r="N112" t="str">
        <f>_xlfn.IFS(SUMPRODUCT(--(RIGHT(L112,3)={"вич","мич","ьич","чна","вна"})),L112,SUMPRODUCT(--(RIGHT(J112,3)={"вич","мич","ьич","чна","вна"})),J112,SUMPRODUCT(--(RIGHT(K112,3)={"вич","мич","ьич","чна","вна"})),K112)</f>
        <v>Гертрудович</v>
      </c>
      <c r="O112" t="str">
        <f t="shared" si="13"/>
        <v>Евсей</v>
      </c>
    </row>
    <row r="113" spans="1:15" x14ac:dyDescent="0.3">
      <c r="A113" s="20">
        <v>149</v>
      </c>
      <c r="B113" t="s">
        <v>786</v>
      </c>
      <c r="C113" t="str">
        <f t="shared" si="7"/>
        <v>+992</v>
      </c>
      <c r="D113" t="str">
        <f>IF(OR(C113="+71",C113="+78"),"не определено",LOOKUP(C113,'коды стран'!$B$2:$B$14,'коды стран'!$A$2:$A$14))</f>
        <v>Таджикистан</v>
      </c>
      <c r="E113" t="s">
        <v>785</v>
      </c>
      <c r="F113" t="str">
        <f t="shared" si="8"/>
        <v>Королев Феофан Бориславович</v>
      </c>
      <c r="G113" t="s">
        <v>142</v>
      </c>
      <c r="H113" s="26">
        <v>44882</v>
      </c>
      <c r="I113" s="20">
        <f t="shared" ca="1" si="9"/>
        <v>31</v>
      </c>
      <c r="J113" t="str">
        <f t="shared" si="10"/>
        <v>Королев</v>
      </c>
      <c r="K113" t="str">
        <f t="shared" si="11"/>
        <v>Феофан</v>
      </c>
      <c r="L113" t="str">
        <f t="shared" si="12"/>
        <v>Бориславович</v>
      </c>
      <c r="M113" t="str">
        <f>_xlfn.IFS(SUMPRODUCT(--(OR(RIGHT(L113,3)={"ова","ева","ина"},RIGHT(L113,2)={"ов","ев","ин"}))),L113,SUMPRODUCT(--(OR(RIGHT(J113,3)={"ова","ева","ина"},RIGHT(J113,2)={"ов","ев","ин"}))),J113,SUMPRODUCT(--(OR(RIGHT(K113,3)={"ова","ева","ина"},RIGHT(K113,2)={"ов","ев","ин"}))),K113)</f>
        <v>Королев</v>
      </c>
      <c r="N113" t="str">
        <f>_xlfn.IFS(SUMPRODUCT(--(RIGHT(L113,3)={"вич","мич","ьич","чна","вна"})),L113,SUMPRODUCT(--(RIGHT(J113,3)={"вич","мич","ьич","чна","вна"})),J113,SUMPRODUCT(--(RIGHT(K113,3)={"вич","мич","ьич","чна","вна"})),K113)</f>
        <v>Бориславович</v>
      </c>
      <c r="O113" t="str">
        <f t="shared" si="13"/>
        <v>Феофан</v>
      </c>
    </row>
    <row r="114" spans="1:15" x14ac:dyDescent="0.3">
      <c r="A114" s="20">
        <v>380</v>
      </c>
      <c r="B114" t="s">
        <v>784</v>
      </c>
      <c r="C114" t="str">
        <f t="shared" si="7"/>
        <v>+76</v>
      </c>
      <c r="D114" t="str">
        <f>IF(OR(C114="+71",C114="+78"),"не определено",LOOKUP(C114,'коды стран'!$B$2:$B$14,'коды стран'!$A$2:$A$14))</f>
        <v>Казахстан</v>
      </c>
      <c r="E114" t="s">
        <v>783</v>
      </c>
      <c r="F114" t="str">
        <f t="shared" si="8"/>
        <v>Бурова Марфа Игоревна</v>
      </c>
      <c r="G114" t="s">
        <v>142</v>
      </c>
      <c r="H114" s="26">
        <v>44563</v>
      </c>
      <c r="I114" s="20">
        <f t="shared" ca="1" si="9"/>
        <v>42</v>
      </c>
      <c r="J114" t="str">
        <f t="shared" si="10"/>
        <v>Бурова</v>
      </c>
      <c r="K114" t="str">
        <f t="shared" si="11"/>
        <v>Марфа</v>
      </c>
      <c r="L114" t="str">
        <f t="shared" si="12"/>
        <v>Игоревна</v>
      </c>
      <c r="M114" t="str">
        <f>_xlfn.IFS(SUMPRODUCT(--(OR(RIGHT(L114,3)={"ова","ева","ина"},RIGHT(L114,2)={"ов","ев","ин"}))),L114,SUMPRODUCT(--(OR(RIGHT(J114,3)={"ова","ева","ина"},RIGHT(J114,2)={"ов","ев","ин"}))),J114,SUMPRODUCT(--(OR(RIGHT(K114,3)={"ова","ева","ина"},RIGHT(K114,2)={"ов","ев","ин"}))),K114)</f>
        <v>Бурова</v>
      </c>
      <c r="N114" t="str">
        <f>_xlfn.IFS(SUMPRODUCT(--(RIGHT(L114,3)={"вич","мич","ьич","чна","вна"})),L114,SUMPRODUCT(--(RIGHT(J114,3)={"вич","мич","ьич","чна","вна"})),J114,SUMPRODUCT(--(RIGHT(K114,3)={"вич","мич","ьич","чна","вна"})),K114)</f>
        <v>Игоревна</v>
      </c>
      <c r="O114" t="str">
        <f t="shared" si="13"/>
        <v>Марфа</v>
      </c>
    </row>
    <row r="115" spans="1:15" x14ac:dyDescent="0.3">
      <c r="A115" s="20">
        <v>114</v>
      </c>
      <c r="B115" t="s">
        <v>782</v>
      </c>
      <c r="C115" t="str">
        <f t="shared" si="7"/>
        <v>+73</v>
      </c>
      <c r="D115" t="str">
        <f>IF(OR(C115="+71",C115="+78"),"не определено",LOOKUP(C115,'коды стран'!$B$2:$B$14,'коды стран'!$A$2:$A$14))</f>
        <v>Россия</v>
      </c>
      <c r="E115" t="s">
        <v>781</v>
      </c>
      <c r="F115" t="str">
        <f t="shared" si="8"/>
        <v>Прокл Тимурович Александров</v>
      </c>
      <c r="G115" t="s">
        <v>142</v>
      </c>
      <c r="H115" s="26">
        <v>44889</v>
      </c>
      <c r="I115" s="20">
        <f t="shared" ca="1" si="9"/>
        <v>31</v>
      </c>
      <c r="J115" t="str">
        <f t="shared" si="10"/>
        <v>Прокл</v>
      </c>
      <c r="K115" t="str">
        <f t="shared" si="11"/>
        <v>Тимурович</v>
      </c>
      <c r="L115" t="str">
        <f t="shared" si="12"/>
        <v>Александров</v>
      </c>
      <c r="M115" t="str">
        <f>_xlfn.IFS(SUMPRODUCT(--(OR(RIGHT(L115,3)={"ова","ева","ина"},RIGHT(L115,2)={"ов","ев","ин"}))),L115,SUMPRODUCT(--(OR(RIGHT(J115,3)={"ова","ева","ина"},RIGHT(J115,2)={"ов","ев","ин"}))),J115,SUMPRODUCT(--(OR(RIGHT(K115,3)={"ова","ева","ина"},RIGHT(K115,2)={"ов","ев","ин"}))),K115)</f>
        <v>Александров</v>
      </c>
      <c r="N115" t="str">
        <f>_xlfn.IFS(SUMPRODUCT(--(RIGHT(L115,3)={"вич","мич","ьич","чна","вна"})),L115,SUMPRODUCT(--(RIGHT(J115,3)={"вич","мич","ьич","чна","вна"})),J115,SUMPRODUCT(--(RIGHT(K115,3)={"вич","мич","ьич","чна","вна"})),K115)</f>
        <v>Тимурович</v>
      </c>
      <c r="O115" t="str">
        <f t="shared" si="13"/>
        <v>Прокл</v>
      </c>
    </row>
    <row r="116" spans="1:15" x14ac:dyDescent="0.3">
      <c r="A116" s="20">
        <v>381</v>
      </c>
      <c r="B116" t="s">
        <v>780</v>
      </c>
      <c r="C116" t="str">
        <f t="shared" si="7"/>
        <v>+998</v>
      </c>
      <c r="D116" t="str">
        <f>IF(OR(C116="+71",C116="+78"),"не определено",LOOKUP(C116,'коды стран'!$B$2:$B$14,'коды стран'!$A$2:$A$14))</f>
        <v>Узбекистан</v>
      </c>
      <c r="E116" t="s">
        <v>779</v>
      </c>
      <c r="F116" t="str">
        <f t="shared" si="8"/>
        <v>Раиса Станиславовна Чернова</v>
      </c>
      <c r="G116" t="s">
        <v>139</v>
      </c>
      <c r="H116" s="26">
        <v>44714</v>
      </c>
      <c r="I116" s="20">
        <f t="shared" ca="1" si="9"/>
        <v>37</v>
      </c>
      <c r="J116" t="str">
        <f t="shared" si="10"/>
        <v>Раиса</v>
      </c>
      <c r="K116" t="str">
        <f t="shared" si="11"/>
        <v>Станиславовна</v>
      </c>
      <c r="L116" t="str">
        <f t="shared" si="12"/>
        <v>Чернова</v>
      </c>
      <c r="M116" t="str">
        <f>_xlfn.IFS(SUMPRODUCT(--(OR(RIGHT(L116,3)={"ова","ева","ина"},RIGHT(L116,2)={"ов","ев","ин"}))),L116,SUMPRODUCT(--(OR(RIGHT(J116,3)={"ова","ева","ина"},RIGHT(J116,2)={"ов","ев","ин"}))),J116,SUMPRODUCT(--(OR(RIGHT(K116,3)={"ова","ева","ина"},RIGHT(K116,2)={"ов","ев","ин"}))),K116)</f>
        <v>Чернова</v>
      </c>
      <c r="N116" t="str">
        <f>_xlfn.IFS(SUMPRODUCT(--(RIGHT(L116,3)={"вич","мич","ьич","чна","вна"})),L116,SUMPRODUCT(--(RIGHT(J116,3)={"вич","мич","ьич","чна","вна"})),J116,SUMPRODUCT(--(RIGHT(K116,3)={"вич","мич","ьич","чна","вна"})),K116)</f>
        <v>Станиславовна</v>
      </c>
      <c r="O116" t="str">
        <f t="shared" si="13"/>
        <v>Раиса</v>
      </c>
    </row>
    <row r="117" spans="1:15" x14ac:dyDescent="0.3">
      <c r="A117" s="20">
        <v>342</v>
      </c>
      <c r="B117" t="s">
        <v>778</v>
      </c>
      <c r="C117" t="str">
        <f t="shared" si="7"/>
        <v>+992</v>
      </c>
      <c r="D117" t="str">
        <f>IF(OR(C117="+71",C117="+78"),"не определено",LOOKUP(C117,'коды стран'!$B$2:$B$14,'коды стран'!$A$2:$A$14))</f>
        <v>Таджикистан</v>
      </c>
      <c r="E117" t="s">
        <v>777</v>
      </c>
      <c r="F117" t="str">
        <f t="shared" si="8"/>
        <v>Фёкла Феликсовна Харитонова</v>
      </c>
      <c r="G117" t="s">
        <v>142</v>
      </c>
      <c r="H117" s="26">
        <v>44570</v>
      </c>
      <c r="I117" s="20">
        <f t="shared" ca="1" si="9"/>
        <v>41</v>
      </c>
      <c r="J117" t="str">
        <f t="shared" si="10"/>
        <v>Фёкла</v>
      </c>
      <c r="K117" t="str">
        <f t="shared" si="11"/>
        <v>Феликсовна</v>
      </c>
      <c r="L117" t="str">
        <f t="shared" si="12"/>
        <v>Харитонова</v>
      </c>
      <c r="M117" t="str">
        <f>_xlfn.IFS(SUMPRODUCT(--(OR(RIGHT(L117,3)={"ова","ева","ина"},RIGHT(L117,2)={"ов","ев","ин"}))),L117,SUMPRODUCT(--(OR(RIGHT(J117,3)={"ова","ева","ина"},RIGHT(J117,2)={"ов","ев","ин"}))),J117,SUMPRODUCT(--(OR(RIGHT(K117,3)={"ова","ева","ина"},RIGHT(K117,2)={"ов","ев","ин"}))),K117)</f>
        <v>Харитонова</v>
      </c>
      <c r="N117" t="str">
        <f>_xlfn.IFS(SUMPRODUCT(--(RIGHT(L117,3)={"вич","мич","ьич","чна","вна"})),L117,SUMPRODUCT(--(RIGHT(J117,3)={"вич","мич","ьич","чна","вна"})),J117,SUMPRODUCT(--(RIGHT(K117,3)={"вич","мич","ьич","чна","вна"})),K117)</f>
        <v>Феликсовна</v>
      </c>
      <c r="O117" t="str">
        <f t="shared" si="13"/>
        <v>Фёкла</v>
      </c>
    </row>
    <row r="118" spans="1:15" x14ac:dyDescent="0.3">
      <c r="A118" s="20">
        <v>276</v>
      </c>
      <c r="B118" t="s">
        <v>776</v>
      </c>
      <c r="C118" t="str">
        <f t="shared" si="7"/>
        <v>+992</v>
      </c>
      <c r="D118" t="str">
        <f>IF(OR(C118="+71",C118="+78"),"не определено",LOOKUP(C118,'коды стран'!$B$2:$B$14,'коды стран'!$A$2:$A$14))</f>
        <v>Таджикистан</v>
      </c>
      <c r="E118" t="s">
        <v>775</v>
      </c>
      <c r="F118" t="str">
        <f t="shared" si="8"/>
        <v>Лазарев Арефий Анатольевич</v>
      </c>
      <c r="G118" t="s">
        <v>139</v>
      </c>
      <c r="H118" s="26">
        <v>44632</v>
      </c>
      <c r="I118" s="20">
        <f t="shared" ca="1" si="9"/>
        <v>39</v>
      </c>
      <c r="J118" t="str">
        <f t="shared" si="10"/>
        <v>Лазарев</v>
      </c>
      <c r="K118" t="str">
        <f t="shared" si="11"/>
        <v>Арефий</v>
      </c>
      <c r="L118" t="str">
        <f t="shared" si="12"/>
        <v>Анатольевич</v>
      </c>
      <c r="M118" t="str">
        <f>_xlfn.IFS(SUMPRODUCT(--(OR(RIGHT(L118,3)={"ова","ева","ина"},RIGHT(L118,2)={"ов","ев","ин"}))),L118,SUMPRODUCT(--(OR(RIGHT(J118,3)={"ова","ева","ина"},RIGHT(J118,2)={"ов","ев","ин"}))),J118,SUMPRODUCT(--(OR(RIGHT(K118,3)={"ова","ева","ина"},RIGHT(K118,2)={"ов","ев","ин"}))),K118)</f>
        <v>Лазарев</v>
      </c>
      <c r="N118" t="str">
        <f>_xlfn.IFS(SUMPRODUCT(--(RIGHT(L118,3)={"вич","мич","ьич","чна","вна"})),L118,SUMPRODUCT(--(RIGHT(J118,3)={"вич","мич","ьич","чна","вна"})),J118,SUMPRODUCT(--(RIGHT(K118,3)={"вич","мич","ьич","чна","вна"})),K118)</f>
        <v>Анатольевич</v>
      </c>
      <c r="O118" t="str">
        <f t="shared" si="13"/>
        <v>Арефий</v>
      </c>
    </row>
    <row r="119" spans="1:15" x14ac:dyDescent="0.3">
      <c r="A119" s="20">
        <v>293</v>
      </c>
      <c r="B119" t="s">
        <v>774</v>
      </c>
      <c r="C119" t="str">
        <f t="shared" si="7"/>
        <v>+375</v>
      </c>
      <c r="D119" t="str">
        <f>IF(OR(C119="+71",C119="+78"),"не определено",LOOKUP(C119,'коды стран'!$B$2:$B$14,'коды стран'!$A$2:$A$14))</f>
        <v>Беларусь</v>
      </c>
      <c r="E119" t="s">
        <v>773</v>
      </c>
      <c r="F119" t="str">
        <f t="shared" si="8"/>
        <v>Брагин Любомир Гертрудович</v>
      </c>
      <c r="G119" t="s">
        <v>142</v>
      </c>
      <c r="H119" s="26">
        <v>44573</v>
      </c>
      <c r="I119" s="20">
        <f t="shared" ca="1" si="9"/>
        <v>41</v>
      </c>
      <c r="J119" t="str">
        <f t="shared" si="10"/>
        <v>Брагин</v>
      </c>
      <c r="K119" t="str">
        <f t="shared" si="11"/>
        <v>Любомир</v>
      </c>
      <c r="L119" t="str">
        <f t="shared" si="12"/>
        <v>Гертрудович</v>
      </c>
      <c r="M119" t="str">
        <f>_xlfn.IFS(SUMPRODUCT(--(OR(RIGHT(L119,3)={"ова","ева","ина"},RIGHT(L119,2)={"ов","ев","ин"}))),L119,SUMPRODUCT(--(OR(RIGHT(J119,3)={"ова","ева","ина"},RIGHT(J119,2)={"ов","ев","ин"}))),J119,SUMPRODUCT(--(OR(RIGHT(K119,3)={"ова","ева","ина"},RIGHT(K119,2)={"ов","ев","ин"}))),K119)</f>
        <v>Брагин</v>
      </c>
      <c r="N119" t="str">
        <f>_xlfn.IFS(SUMPRODUCT(--(RIGHT(L119,3)={"вич","мич","ьич","чна","вна"})),L119,SUMPRODUCT(--(RIGHT(J119,3)={"вич","мич","ьич","чна","вна"})),J119,SUMPRODUCT(--(RIGHT(K119,3)={"вич","мич","ьич","чна","вна"})),K119)</f>
        <v>Гертрудович</v>
      </c>
      <c r="O119" t="str">
        <f t="shared" si="13"/>
        <v>Любомир</v>
      </c>
    </row>
    <row r="120" spans="1:15" x14ac:dyDescent="0.3">
      <c r="A120" s="20">
        <v>386</v>
      </c>
      <c r="B120" t="s">
        <v>772</v>
      </c>
      <c r="C120" t="str">
        <f t="shared" si="7"/>
        <v>+998</v>
      </c>
      <c r="D120" t="str">
        <f>IF(OR(C120="+71",C120="+78"),"не определено",LOOKUP(C120,'коды стран'!$B$2:$B$14,'коды стран'!$A$2:$A$14))</f>
        <v>Узбекистан</v>
      </c>
      <c r="E120" t="s">
        <v>771</v>
      </c>
      <c r="F120" t="str">
        <f t="shared" si="8"/>
        <v>Маргарита Ждановна Зуева</v>
      </c>
      <c r="G120" t="s">
        <v>142</v>
      </c>
      <c r="H120" s="26">
        <v>44734</v>
      </c>
      <c r="I120" s="20">
        <f t="shared" ca="1" si="9"/>
        <v>36</v>
      </c>
      <c r="J120" t="str">
        <f t="shared" si="10"/>
        <v>Маргарита</v>
      </c>
      <c r="K120" t="str">
        <f t="shared" si="11"/>
        <v>Ждановна</v>
      </c>
      <c r="L120" t="str">
        <f t="shared" si="12"/>
        <v>Зуева</v>
      </c>
      <c r="M120" t="str">
        <f>_xlfn.IFS(SUMPRODUCT(--(OR(RIGHT(L120,3)={"ова","ева","ина"},RIGHT(L120,2)={"ов","ев","ин"}))),L120,SUMPRODUCT(--(OR(RIGHT(J120,3)={"ова","ева","ина"},RIGHT(J120,2)={"ов","ев","ин"}))),J120,SUMPRODUCT(--(OR(RIGHT(K120,3)={"ова","ева","ина"},RIGHT(K120,2)={"ов","ев","ин"}))),K120)</f>
        <v>Зуева</v>
      </c>
      <c r="N120" t="str">
        <f>_xlfn.IFS(SUMPRODUCT(--(RIGHT(L120,3)={"вич","мич","ьич","чна","вна"})),L120,SUMPRODUCT(--(RIGHT(J120,3)={"вич","мич","ьич","чна","вна"})),J120,SUMPRODUCT(--(RIGHT(K120,3)={"вич","мич","ьич","чна","вна"})),K120)</f>
        <v>Ждановна</v>
      </c>
      <c r="O120" t="str">
        <f t="shared" si="13"/>
        <v>Маргарита</v>
      </c>
    </row>
    <row r="121" spans="1:15" x14ac:dyDescent="0.3">
      <c r="A121" s="20">
        <v>362</v>
      </c>
      <c r="B121" t="s">
        <v>770</v>
      </c>
      <c r="C121" t="str">
        <f t="shared" si="7"/>
        <v>+77</v>
      </c>
      <c r="D121" t="str">
        <f>IF(OR(C121="+71",C121="+78"),"не определено",LOOKUP(C121,'коды стран'!$B$2:$B$14,'коды стран'!$A$2:$A$14))</f>
        <v>Казахстан</v>
      </c>
      <c r="E121" t="s">
        <v>769</v>
      </c>
      <c r="F121" t="str">
        <f t="shared" si="8"/>
        <v>Авдей Брониславович Владимиров</v>
      </c>
      <c r="G121" t="s">
        <v>139</v>
      </c>
      <c r="H121" s="26">
        <v>44916</v>
      </c>
      <c r="I121" s="20">
        <f t="shared" ca="1" si="9"/>
        <v>30</v>
      </c>
      <c r="J121" t="str">
        <f t="shared" si="10"/>
        <v>Авдей</v>
      </c>
      <c r="K121" t="str">
        <f t="shared" si="11"/>
        <v>Брониславович</v>
      </c>
      <c r="L121" t="str">
        <f t="shared" si="12"/>
        <v>Владимиров</v>
      </c>
      <c r="M121" t="str">
        <f>_xlfn.IFS(SUMPRODUCT(--(OR(RIGHT(L121,3)={"ова","ева","ина"},RIGHT(L121,2)={"ов","ев","ин"}))),L121,SUMPRODUCT(--(OR(RIGHT(J121,3)={"ова","ева","ина"},RIGHT(J121,2)={"ов","ев","ин"}))),J121,SUMPRODUCT(--(OR(RIGHT(K121,3)={"ова","ева","ина"},RIGHT(K121,2)={"ов","ев","ин"}))),K121)</f>
        <v>Владимиров</v>
      </c>
      <c r="N121" t="str">
        <f>_xlfn.IFS(SUMPRODUCT(--(RIGHT(L121,3)={"вич","мич","ьич","чна","вна"})),L121,SUMPRODUCT(--(RIGHT(J121,3)={"вич","мич","ьич","чна","вна"})),J121,SUMPRODUCT(--(RIGHT(K121,3)={"вич","мич","ьич","чна","вна"})),K121)</f>
        <v>Брониславович</v>
      </c>
      <c r="O121" t="str">
        <f t="shared" si="13"/>
        <v>Авдей</v>
      </c>
    </row>
    <row r="122" spans="1:15" x14ac:dyDescent="0.3">
      <c r="A122" s="20">
        <v>283</v>
      </c>
      <c r="B122" t="s">
        <v>768</v>
      </c>
      <c r="C122" t="str">
        <f t="shared" si="7"/>
        <v>+992</v>
      </c>
      <c r="D122" t="str">
        <f>IF(OR(C122="+71",C122="+78"),"не определено",LOOKUP(C122,'коды стран'!$B$2:$B$14,'коды стран'!$A$2:$A$14))</f>
        <v>Таджикистан</v>
      </c>
      <c r="E122" t="s">
        <v>767</v>
      </c>
      <c r="F122" t="str">
        <f t="shared" si="8"/>
        <v>Кириллов Валерьян Иосипович</v>
      </c>
      <c r="G122" t="s">
        <v>139</v>
      </c>
      <c r="H122" s="26">
        <v>44889</v>
      </c>
      <c r="I122" s="20">
        <f t="shared" ca="1" si="9"/>
        <v>31</v>
      </c>
      <c r="J122" t="str">
        <f t="shared" si="10"/>
        <v>Кириллов</v>
      </c>
      <c r="K122" t="str">
        <f t="shared" si="11"/>
        <v>Валерьян</v>
      </c>
      <c r="L122" t="str">
        <f t="shared" si="12"/>
        <v>Иосипович</v>
      </c>
      <c r="M122" t="str">
        <f>_xlfn.IFS(SUMPRODUCT(--(OR(RIGHT(L122,3)={"ова","ева","ина"},RIGHT(L122,2)={"ов","ев","ин"}))),L122,SUMPRODUCT(--(OR(RIGHT(J122,3)={"ова","ева","ина"},RIGHT(J122,2)={"ов","ев","ин"}))),J122,SUMPRODUCT(--(OR(RIGHT(K122,3)={"ова","ева","ина"},RIGHT(K122,2)={"ов","ев","ин"}))),K122)</f>
        <v>Кириллов</v>
      </c>
      <c r="N122" t="str">
        <f>_xlfn.IFS(SUMPRODUCT(--(RIGHT(L122,3)={"вич","мич","ьич","чна","вна"})),L122,SUMPRODUCT(--(RIGHT(J122,3)={"вич","мич","ьич","чна","вна"})),J122,SUMPRODUCT(--(RIGHT(K122,3)={"вич","мич","ьич","чна","вна"})),K122)</f>
        <v>Иосипович</v>
      </c>
      <c r="O122" t="str">
        <f t="shared" si="13"/>
        <v>Валерьян</v>
      </c>
    </row>
    <row r="123" spans="1:15" x14ac:dyDescent="0.3">
      <c r="A123" s="20">
        <v>388</v>
      </c>
      <c r="B123" t="s">
        <v>766</v>
      </c>
      <c r="C123" t="str">
        <f t="shared" si="7"/>
        <v>+78</v>
      </c>
      <c r="D123" t="str">
        <f>IF(OR(C123="+71",C123="+78"),"не определено",LOOKUP(C123,'коды стран'!$B$2:$B$14,'коды стран'!$A$2:$A$14))</f>
        <v>не определено</v>
      </c>
      <c r="E123" t="s">
        <v>765</v>
      </c>
      <c r="F123" t="str">
        <f t="shared" si="8"/>
        <v>Тимофеева Анастасия Натановна</v>
      </c>
      <c r="G123" t="s">
        <v>142</v>
      </c>
      <c r="H123" s="26">
        <v>44581</v>
      </c>
      <c r="I123" s="20">
        <f t="shared" ca="1" si="9"/>
        <v>41</v>
      </c>
      <c r="J123" t="str">
        <f t="shared" si="10"/>
        <v>Тимофеева</v>
      </c>
      <c r="K123" t="str">
        <f t="shared" si="11"/>
        <v>Анастасия</v>
      </c>
      <c r="L123" t="str">
        <f t="shared" si="12"/>
        <v>Натановна</v>
      </c>
      <c r="M123" t="str">
        <f>_xlfn.IFS(SUMPRODUCT(--(OR(RIGHT(L123,3)={"ова","ева","ина"},RIGHT(L123,2)={"ов","ев","ин"}))),L123,SUMPRODUCT(--(OR(RIGHT(J123,3)={"ова","ева","ина"},RIGHT(J123,2)={"ов","ев","ин"}))),J123,SUMPRODUCT(--(OR(RIGHT(K123,3)={"ова","ева","ина"},RIGHT(K123,2)={"ов","ев","ин"}))),K123)</f>
        <v>Тимофеева</v>
      </c>
      <c r="N123" t="str">
        <f>_xlfn.IFS(SUMPRODUCT(--(RIGHT(L123,3)={"вич","мич","ьич","чна","вна"})),L123,SUMPRODUCT(--(RIGHT(J123,3)={"вич","мич","ьич","чна","вна"})),J123,SUMPRODUCT(--(RIGHT(K123,3)={"вич","мич","ьич","чна","вна"})),K123)</f>
        <v>Натановна</v>
      </c>
      <c r="O123" t="str">
        <f t="shared" si="13"/>
        <v>Анастасия</v>
      </c>
    </row>
    <row r="124" spans="1:15" x14ac:dyDescent="0.3">
      <c r="A124" s="20">
        <v>437</v>
      </c>
      <c r="B124" t="s">
        <v>764</v>
      </c>
      <c r="C124" t="str">
        <f t="shared" si="7"/>
        <v>+998</v>
      </c>
      <c r="D124" t="str">
        <f>IF(OR(C124="+71",C124="+78"),"не определено",LOOKUP(C124,'коды стран'!$B$2:$B$14,'коды стран'!$A$2:$A$14))</f>
        <v>Узбекистан</v>
      </c>
      <c r="E124" t="s">
        <v>763</v>
      </c>
      <c r="F124" t="str">
        <f t="shared" si="8"/>
        <v>Мария Кузьминична Борисова</v>
      </c>
      <c r="G124" t="s">
        <v>139</v>
      </c>
      <c r="H124" s="26">
        <v>44576</v>
      </c>
      <c r="I124" s="20">
        <f t="shared" ca="1" si="9"/>
        <v>41</v>
      </c>
      <c r="J124" t="str">
        <f t="shared" si="10"/>
        <v>Мария</v>
      </c>
      <c r="K124" t="str">
        <f t="shared" si="11"/>
        <v>Кузьминична</v>
      </c>
      <c r="L124" t="str">
        <f t="shared" si="12"/>
        <v>Борисова</v>
      </c>
      <c r="M124" t="str">
        <f>_xlfn.IFS(SUMPRODUCT(--(OR(RIGHT(L124,3)={"ова","ева","ина"},RIGHT(L124,2)={"ов","ев","ин"}))),L124,SUMPRODUCT(--(OR(RIGHT(J124,3)={"ова","ева","ина"},RIGHT(J124,2)={"ов","ев","ин"}))),J124,SUMPRODUCT(--(OR(RIGHT(K124,3)={"ова","ева","ина"},RIGHT(K124,2)={"ов","ев","ин"}))),K124)</f>
        <v>Борисова</v>
      </c>
      <c r="N124" t="str">
        <f>_xlfn.IFS(SUMPRODUCT(--(RIGHT(L124,3)={"вич","мич","ьич","чна","вна"})),L124,SUMPRODUCT(--(RIGHT(J124,3)={"вич","мич","ьич","чна","вна"})),J124,SUMPRODUCT(--(RIGHT(K124,3)={"вич","мич","ьич","чна","вна"})),K124)</f>
        <v>Кузьминична</v>
      </c>
      <c r="O124" t="str">
        <f t="shared" si="13"/>
        <v>Мария</v>
      </c>
    </row>
    <row r="125" spans="1:15" x14ac:dyDescent="0.3">
      <c r="A125" s="20">
        <v>450</v>
      </c>
      <c r="B125" t="s">
        <v>762</v>
      </c>
      <c r="C125" t="str">
        <f t="shared" si="7"/>
        <v>+70</v>
      </c>
      <c r="D125" t="str">
        <f>IF(OR(C125="+71",C125="+78"),"не определено",LOOKUP(C125,'коды стран'!$B$2:$B$14,'коды стран'!$A$2:$A$14))</f>
        <v>Казахстан</v>
      </c>
      <c r="E125" t="s">
        <v>761</v>
      </c>
      <c r="F125" t="str">
        <f t="shared" si="8"/>
        <v>Самуил Зиновьевич Фокин</v>
      </c>
      <c r="G125" t="s">
        <v>142</v>
      </c>
      <c r="H125" s="26">
        <v>44619</v>
      </c>
      <c r="I125" s="20">
        <f t="shared" ca="1" si="9"/>
        <v>40</v>
      </c>
      <c r="J125" t="str">
        <f t="shared" si="10"/>
        <v>Самуил</v>
      </c>
      <c r="K125" t="str">
        <f t="shared" si="11"/>
        <v>Зиновьевич</v>
      </c>
      <c r="L125" t="str">
        <f t="shared" si="12"/>
        <v>Фокин</v>
      </c>
      <c r="M125" t="str">
        <f>_xlfn.IFS(SUMPRODUCT(--(OR(RIGHT(L125,3)={"ова","ева","ина"},RIGHT(L125,2)={"ов","ев","ин"}))),L125,SUMPRODUCT(--(OR(RIGHT(J125,3)={"ова","ева","ина"},RIGHT(J125,2)={"ов","ев","ин"}))),J125,SUMPRODUCT(--(OR(RIGHT(K125,3)={"ова","ева","ина"},RIGHT(K125,2)={"ов","ев","ин"}))),K125)</f>
        <v>Фокин</v>
      </c>
      <c r="N125" t="str">
        <f>_xlfn.IFS(SUMPRODUCT(--(RIGHT(L125,3)={"вич","мич","ьич","чна","вна"})),L125,SUMPRODUCT(--(RIGHT(J125,3)={"вич","мич","ьич","чна","вна"})),J125,SUMPRODUCT(--(RIGHT(K125,3)={"вич","мич","ьич","чна","вна"})),K125)</f>
        <v>Зиновьевич</v>
      </c>
      <c r="O125" t="str">
        <f t="shared" si="13"/>
        <v>Самуил</v>
      </c>
    </row>
    <row r="126" spans="1:15" x14ac:dyDescent="0.3">
      <c r="A126" s="20">
        <v>136</v>
      </c>
      <c r="B126" t="s">
        <v>760</v>
      </c>
      <c r="C126" t="str">
        <f t="shared" si="7"/>
        <v>+380</v>
      </c>
      <c r="D126" t="str">
        <f>IF(OR(C126="+71",C126="+78"),"не определено",LOOKUP(C126,'коды стран'!$B$2:$B$14,'коды стран'!$A$2:$A$14))</f>
        <v>Украина</v>
      </c>
      <c r="E126" t="s">
        <v>759</v>
      </c>
      <c r="F126" t="str">
        <f t="shared" si="8"/>
        <v>Зайцев Ефрем Даниилович</v>
      </c>
      <c r="G126" t="s">
        <v>142</v>
      </c>
      <c r="H126" s="26">
        <v>44860</v>
      </c>
      <c r="I126" s="20">
        <f t="shared" ca="1" si="9"/>
        <v>32</v>
      </c>
      <c r="J126" t="str">
        <f t="shared" si="10"/>
        <v>Зайцев</v>
      </c>
      <c r="K126" t="str">
        <f t="shared" si="11"/>
        <v>Ефрем</v>
      </c>
      <c r="L126" t="str">
        <f t="shared" si="12"/>
        <v>Даниилович</v>
      </c>
      <c r="M126" t="str">
        <f>_xlfn.IFS(SUMPRODUCT(--(OR(RIGHT(L126,3)={"ова","ева","ина"},RIGHT(L126,2)={"ов","ев","ин"}))),L126,SUMPRODUCT(--(OR(RIGHT(J126,3)={"ова","ева","ина"},RIGHT(J126,2)={"ов","ев","ин"}))),J126,SUMPRODUCT(--(OR(RIGHT(K126,3)={"ова","ева","ина"},RIGHT(K126,2)={"ов","ев","ин"}))),K126)</f>
        <v>Зайцев</v>
      </c>
      <c r="N126" t="str">
        <f>_xlfn.IFS(SUMPRODUCT(--(RIGHT(L126,3)={"вич","мич","ьич","чна","вна"})),L126,SUMPRODUCT(--(RIGHT(J126,3)={"вич","мич","ьич","чна","вна"})),J126,SUMPRODUCT(--(RIGHT(K126,3)={"вич","мич","ьич","чна","вна"})),K126)</f>
        <v>Даниилович</v>
      </c>
      <c r="O126" t="str">
        <f t="shared" si="13"/>
        <v>Ефрем</v>
      </c>
    </row>
    <row r="127" spans="1:15" x14ac:dyDescent="0.3">
      <c r="A127" s="20">
        <v>61</v>
      </c>
      <c r="B127" t="s">
        <v>758</v>
      </c>
      <c r="C127" t="str">
        <f t="shared" si="7"/>
        <v>+992</v>
      </c>
      <c r="D127" t="str">
        <f>IF(OR(C127="+71",C127="+78"),"не определено",LOOKUP(C127,'коды стран'!$B$2:$B$14,'коды стран'!$A$2:$A$14))</f>
        <v>Таджикистан</v>
      </c>
      <c r="E127" t="s">
        <v>757</v>
      </c>
      <c r="F127" t="str">
        <f t="shared" si="8"/>
        <v>Арсений Вилорович Лобанов</v>
      </c>
      <c r="G127" t="s">
        <v>139</v>
      </c>
      <c r="H127" s="26">
        <v>44769</v>
      </c>
      <c r="I127" s="20">
        <f t="shared" ca="1" si="9"/>
        <v>35</v>
      </c>
      <c r="J127" t="str">
        <f t="shared" si="10"/>
        <v>Арсений</v>
      </c>
      <c r="K127" t="str">
        <f t="shared" si="11"/>
        <v>Вилорович</v>
      </c>
      <c r="L127" t="str">
        <f t="shared" si="12"/>
        <v>Лобанов</v>
      </c>
      <c r="M127" t="str">
        <f>_xlfn.IFS(SUMPRODUCT(--(OR(RIGHT(L127,3)={"ова","ева","ина"},RIGHT(L127,2)={"ов","ев","ин"}))),L127,SUMPRODUCT(--(OR(RIGHT(J127,3)={"ова","ева","ина"},RIGHT(J127,2)={"ов","ев","ин"}))),J127,SUMPRODUCT(--(OR(RIGHT(K127,3)={"ова","ева","ина"},RIGHT(K127,2)={"ов","ев","ин"}))),K127)</f>
        <v>Лобанов</v>
      </c>
      <c r="N127" t="str">
        <f>_xlfn.IFS(SUMPRODUCT(--(RIGHT(L127,3)={"вич","мич","ьич","чна","вна"})),L127,SUMPRODUCT(--(RIGHT(J127,3)={"вич","мич","ьич","чна","вна"})),J127,SUMPRODUCT(--(RIGHT(K127,3)={"вич","мич","ьич","чна","вна"})),K127)</f>
        <v>Вилорович</v>
      </c>
      <c r="O127" t="str">
        <f t="shared" si="13"/>
        <v>Арсений</v>
      </c>
    </row>
    <row r="128" spans="1:15" x14ac:dyDescent="0.3">
      <c r="A128" s="20">
        <v>364</v>
      </c>
      <c r="B128" t="s">
        <v>756</v>
      </c>
      <c r="C128" t="str">
        <f t="shared" si="7"/>
        <v>+71</v>
      </c>
      <c r="D128" t="str">
        <f>IF(OR(C128="+71",C128="+78"),"не определено",LOOKUP(C128,'коды стран'!$B$2:$B$14,'коды стран'!$A$2:$A$14))</f>
        <v>не определено</v>
      </c>
      <c r="E128" t="s">
        <v>755</v>
      </c>
      <c r="F128" t="str">
        <f t="shared" si="8"/>
        <v>Родионова Евпраксия Олеговна</v>
      </c>
      <c r="G128" t="s">
        <v>142</v>
      </c>
      <c r="H128" s="26">
        <v>44883</v>
      </c>
      <c r="I128" s="20">
        <f t="shared" ca="1" si="9"/>
        <v>31</v>
      </c>
      <c r="J128" t="str">
        <f t="shared" si="10"/>
        <v>Родионова</v>
      </c>
      <c r="K128" t="str">
        <f t="shared" si="11"/>
        <v>Евпраксия</v>
      </c>
      <c r="L128" t="str">
        <f t="shared" si="12"/>
        <v>Олеговна</v>
      </c>
      <c r="M128" t="str">
        <f>_xlfn.IFS(SUMPRODUCT(--(OR(RIGHT(L128,3)={"ова","ева","ина"},RIGHT(L128,2)={"ов","ев","ин"}))),L128,SUMPRODUCT(--(OR(RIGHT(J128,3)={"ова","ева","ина"},RIGHT(J128,2)={"ов","ев","ин"}))),J128,SUMPRODUCT(--(OR(RIGHT(K128,3)={"ова","ева","ина"},RIGHT(K128,2)={"ов","ев","ин"}))),K128)</f>
        <v>Родионова</v>
      </c>
      <c r="N128" t="str">
        <f>_xlfn.IFS(SUMPRODUCT(--(RIGHT(L128,3)={"вич","мич","ьич","чна","вна"})),L128,SUMPRODUCT(--(RIGHT(J128,3)={"вич","мич","ьич","чна","вна"})),J128,SUMPRODUCT(--(RIGHT(K128,3)={"вич","мич","ьич","чна","вна"})),K128)</f>
        <v>Олеговна</v>
      </c>
      <c r="O128" t="str">
        <f t="shared" si="13"/>
        <v>Евпраксия</v>
      </c>
    </row>
    <row r="129" spans="1:15" x14ac:dyDescent="0.3">
      <c r="A129" s="20">
        <v>496</v>
      </c>
      <c r="B129" t="s">
        <v>754</v>
      </c>
      <c r="C129" t="str">
        <f t="shared" si="7"/>
        <v>+380</v>
      </c>
      <c r="D129" t="str">
        <f>IF(OR(C129="+71",C129="+78"),"не определено",LOOKUP(C129,'коды стран'!$B$2:$B$14,'коды стран'!$A$2:$A$14))</f>
        <v>Украина</v>
      </c>
      <c r="E129" t="s">
        <v>753</v>
      </c>
      <c r="F129" t="str">
        <f t="shared" si="8"/>
        <v>Вишняков Фома Викентьевич</v>
      </c>
      <c r="G129" t="s">
        <v>142</v>
      </c>
      <c r="H129" s="26">
        <v>44867</v>
      </c>
      <c r="I129" s="20">
        <f t="shared" ca="1" si="9"/>
        <v>32</v>
      </c>
      <c r="J129" t="str">
        <f t="shared" si="10"/>
        <v>Вишняков</v>
      </c>
      <c r="K129" t="str">
        <f t="shared" si="11"/>
        <v>Фома</v>
      </c>
      <c r="L129" t="str">
        <f t="shared" si="12"/>
        <v>Викентьевич</v>
      </c>
      <c r="M129" t="str">
        <f>_xlfn.IFS(SUMPRODUCT(--(OR(RIGHT(L129,3)={"ова","ева","ина"},RIGHT(L129,2)={"ов","ев","ин"}))),L129,SUMPRODUCT(--(OR(RIGHT(J129,3)={"ова","ева","ина"},RIGHT(J129,2)={"ов","ев","ин"}))),J129,SUMPRODUCT(--(OR(RIGHT(K129,3)={"ова","ева","ина"},RIGHT(K129,2)={"ов","ев","ин"}))),K129)</f>
        <v>Вишняков</v>
      </c>
      <c r="N129" t="str">
        <f>_xlfn.IFS(SUMPRODUCT(--(RIGHT(L129,3)={"вич","мич","ьич","чна","вна"})),L129,SUMPRODUCT(--(RIGHT(J129,3)={"вич","мич","ьич","чна","вна"})),J129,SUMPRODUCT(--(RIGHT(K129,3)={"вич","мич","ьич","чна","вна"})),K129)</f>
        <v>Викентьевич</v>
      </c>
      <c r="O129" t="str">
        <f t="shared" si="13"/>
        <v>Фома</v>
      </c>
    </row>
    <row r="130" spans="1:15" x14ac:dyDescent="0.3">
      <c r="A130" s="20">
        <v>464</v>
      </c>
      <c r="B130" t="s">
        <v>752</v>
      </c>
      <c r="C130" t="str">
        <f t="shared" ref="C130:C193" si="14">IF(LEFT(B130,2)="+7",LEFT(SUBSTITUTE(B130," ",""),3),LEFT(B130,4))</f>
        <v>+72</v>
      </c>
      <c r="D130" t="str">
        <f>IF(OR(C130="+71",C130="+78"),"не определено",LOOKUP(C130,'коды стран'!$B$2:$B$14,'коды стран'!$A$2:$A$14))</f>
        <v>Россия</v>
      </c>
      <c r="E130" t="s">
        <v>751</v>
      </c>
      <c r="F130" t="str">
        <f t="shared" ref="F130:F193" si="15">IF((LEN(E130)-LEN(SUBSTITUTE(E130," ","")))=2,E130,RIGHT(E130,LEN(E130)-FIND(" ",E130)))</f>
        <v>Носкова Ольга Ждановна</v>
      </c>
      <c r="G130" t="s">
        <v>139</v>
      </c>
      <c r="H130" s="26">
        <v>44827</v>
      </c>
      <c r="I130" s="20">
        <f t="shared" ref="I130:I193" ca="1" si="16">DATEDIF(H130,NOW(),"M")</f>
        <v>33</v>
      </c>
      <c r="J130" t="str">
        <f t="shared" ref="J130:J193" si="17">LEFT(F130,FIND(" ",F130)-1)</f>
        <v>Носкова</v>
      </c>
      <c r="K130" t="str">
        <f t="shared" ref="K130:K193" si="18">MID(F130,FIND(" ",F130)+1,FIND(" ",F130,FIND(" ",F130)+1)-FIND(" ",F130)-1)</f>
        <v>Ольга</v>
      </c>
      <c r="L130" t="str">
        <f t="shared" ref="L130:L193" si="19">RIGHT(F130,LEN(F130)-FIND(" ",F130,FIND(" ",F130)+1))</f>
        <v>Ждановна</v>
      </c>
      <c r="M130" t="str">
        <f>_xlfn.IFS(SUMPRODUCT(--(OR(RIGHT(L130,3)={"ова","ева","ина"},RIGHT(L130,2)={"ов","ев","ин"}))),L130,SUMPRODUCT(--(OR(RIGHT(J130,3)={"ова","ева","ина"},RIGHT(J130,2)={"ов","ев","ин"}))),J130,SUMPRODUCT(--(OR(RIGHT(K130,3)={"ова","ева","ина"},RIGHT(K130,2)={"ов","ев","ин"}))),K130)</f>
        <v>Носкова</v>
      </c>
      <c r="N130" t="str">
        <f>_xlfn.IFS(SUMPRODUCT(--(RIGHT(L130,3)={"вич","мич","ьич","чна","вна"})),L130,SUMPRODUCT(--(RIGHT(J130,3)={"вич","мич","ьич","чна","вна"})),J130,SUMPRODUCT(--(RIGHT(K130,3)={"вич","мич","ьич","чна","вна"})),K130)</f>
        <v>Ждановна</v>
      </c>
      <c r="O130" t="str">
        <f t="shared" ref="O130:O193" si="20">IF(OR(J130=M130,J130=N130),IF(OR(K130=M130,K130=N130),L130,K130),J130)</f>
        <v>Ольга</v>
      </c>
    </row>
    <row r="131" spans="1:15" x14ac:dyDescent="0.3">
      <c r="A131" s="20">
        <v>419</v>
      </c>
      <c r="B131" t="s">
        <v>750</v>
      </c>
      <c r="C131" t="str">
        <f t="shared" si="14"/>
        <v>+992</v>
      </c>
      <c r="D131" t="str">
        <f>IF(OR(C131="+71",C131="+78"),"не определено",LOOKUP(C131,'коды стран'!$B$2:$B$14,'коды стран'!$A$2:$A$14))</f>
        <v>Таджикистан</v>
      </c>
      <c r="E131" t="s">
        <v>749</v>
      </c>
      <c r="F131" t="str">
        <f t="shared" si="15"/>
        <v>Жданов Аверьян Валерьевич</v>
      </c>
      <c r="G131" t="s">
        <v>142</v>
      </c>
      <c r="H131" s="26">
        <v>44869</v>
      </c>
      <c r="I131" s="20">
        <f t="shared" ca="1" si="16"/>
        <v>32</v>
      </c>
      <c r="J131" t="str">
        <f t="shared" si="17"/>
        <v>Жданов</v>
      </c>
      <c r="K131" t="str">
        <f t="shared" si="18"/>
        <v>Аверьян</v>
      </c>
      <c r="L131" t="str">
        <f t="shared" si="19"/>
        <v>Валерьевич</v>
      </c>
      <c r="M131" t="str">
        <f>_xlfn.IFS(SUMPRODUCT(--(OR(RIGHT(L131,3)={"ова","ева","ина"},RIGHT(L131,2)={"ов","ев","ин"}))),L131,SUMPRODUCT(--(OR(RIGHT(J131,3)={"ова","ева","ина"},RIGHT(J131,2)={"ов","ев","ин"}))),J131,SUMPRODUCT(--(OR(RIGHT(K131,3)={"ова","ева","ина"},RIGHT(K131,2)={"ов","ев","ин"}))),K131)</f>
        <v>Жданов</v>
      </c>
      <c r="N131" t="str">
        <f>_xlfn.IFS(SUMPRODUCT(--(RIGHT(L131,3)={"вич","мич","ьич","чна","вна"})),L131,SUMPRODUCT(--(RIGHT(J131,3)={"вич","мич","ьич","чна","вна"})),J131,SUMPRODUCT(--(RIGHT(K131,3)={"вич","мич","ьич","чна","вна"})),K131)</f>
        <v>Валерьевич</v>
      </c>
      <c r="O131" t="str">
        <f t="shared" si="20"/>
        <v>Аверьян</v>
      </c>
    </row>
    <row r="132" spans="1:15" x14ac:dyDescent="0.3">
      <c r="A132" s="20">
        <v>247</v>
      </c>
      <c r="B132" t="s">
        <v>748</v>
      </c>
      <c r="C132" t="str">
        <f t="shared" si="14"/>
        <v>+998</v>
      </c>
      <c r="D132" t="str">
        <f>IF(OR(C132="+71",C132="+78"),"не определено",LOOKUP(C132,'коды стран'!$B$2:$B$14,'коды стран'!$A$2:$A$14))</f>
        <v>Узбекистан</v>
      </c>
      <c r="E132" t="s">
        <v>747</v>
      </c>
      <c r="F132" t="str">
        <f t="shared" si="15"/>
        <v>Филиппов Павел Игнатович</v>
      </c>
      <c r="G132" t="s">
        <v>142</v>
      </c>
      <c r="H132" s="26">
        <v>44762</v>
      </c>
      <c r="I132" s="20">
        <f t="shared" ca="1" si="16"/>
        <v>35</v>
      </c>
      <c r="J132" t="str">
        <f t="shared" si="17"/>
        <v>Филиппов</v>
      </c>
      <c r="K132" t="str">
        <f t="shared" si="18"/>
        <v>Павел</v>
      </c>
      <c r="L132" t="str">
        <f t="shared" si="19"/>
        <v>Игнатович</v>
      </c>
      <c r="M132" t="str">
        <f>_xlfn.IFS(SUMPRODUCT(--(OR(RIGHT(L132,3)={"ова","ева","ина"},RIGHT(L132,2)={"ов","ев","ин"}))),L132,SUMPRODUCT(--(OR(RIGHT(J132,3)={"ова","ева","ина"},RIGHT(J132,2)={"ов","ев","ин"}))),J132,SUMPRODUCT(--(OR(RIGHT(K132,3)={"ова","ева","ина"},RIGHT(K132,2)={"ов","ев","ин"}))),K132)</f>
        <v>Филиппов</v>
      </c>
      <c r="N132" t="str">
        <f>_xlfn.IFS(SUMPRODUCT(--(RIGHT(L132,3)={"вич","мич","ьич","чна","вна"})),L132,SUMPRODUCT(--(RIGHT(J132,3)={"вич","мич","ьич","чна","вна"})),J132,SUMPRODUCT(--(RIGHT(K132,3)={"вич","мич","ьич","чна","вна"})),K132)</f>
        <v>Игнатович</v>
      </c>
      <c r="O132" t="str">
        <f t="shared" si="20"/>
        <v>Павел</v>
      </c>
    </row>
    <row r="133" spans="1:15" x14ac:dyDescent="0.3">
      <c r="A133" s="20">
        <v>73</v>
      </c>
      <c r="B133" t="s">
        <v>746</v>
      </c>
      <c r="C133" t="str">
        <f t="shared" si="14"/>
        <v>+380</v>
      </c>
      <c r="D133" t="str">
        <f>IF(OR(C133="+71",C133="+78"),"не определено",LOOKUP(C133,'коды стран'!$B$2:$B$14,'коды стран'!$A$2:$A$14))</f>
        <v>Украина</v>
      </c>
      <c r="E133" t="s">
        <v>745</v>
      </c>
      <c r="F133" t="str">
        <f t="shared" si="15"/>
        <v>Лапин Эрнест Антипович</v>
      </c>
      <c r="G133" t="s">
        <v>142</v>
      </c>
      <c r="H133" s="26">
        <v>44665</v>
      </c>
      <c r="I133" s="20">
        <f t="shared" ca="1" si="16"/>
        <v>38</v>
      </c>
      <c r="J133" t="str">
        <f t="shared" si="17"/>
        <v>Лапин</v>
      </c>
      <c r="K133" t="str">
        <f t="shared" si="18"/>
        <v>Эрнест</v>
      </c>
      <c r="L133" t="str">
        <f t="shared" si="19"/>
        <v>Антипович</v>
      </c>
      <c r="M133" t="str">
        <f>_xlfn.IFS(SUMPRODUCT(--(OR(RIGHT(L133,3)={"ова","ева","ина"},RIGHT(L133,2)={"ов","ев","ин"}))),L133,SUMPRODUCT(--(OR(RIGHT(J133,3)={"ова","ева","ина"},RIGHT(J133,2)={"ов","ев","ин"}))),J133,SUMPRODUCT(--(OR(RIGHT(K133,3)={"ова","ева","ина"},RIGHT(K133,2)={"ов","ев","ин"}))),K133)</f>
        <v>Лапин</v>
      </c>
      <c r="N133" t="str">
        <f>_xlfn.IFS(SUMPRODUCT(--(RIGHT(L133,3)={"вич","мич","ьич","чна","вна"})),L133,SUMPRODUCT(--(RIGHT(J133,3)={"вич","мич","ьич","чна","вна"})),J133,SUMPRODUCT(--(RIGHT(K133,3)={"вич","мич","ьич","чна","вна"})),K133)</f>
        <v>Антипович</v>
      </c>
      <c r="O133" t="str">
        <f t="shared" si="20"/>
        <v>Эрнест</v>
      </c>
    </row>
    <row r="134" spans="1:15" x14ac:dyDescent="0.3">
      <c r="A134" s="20">
        <v>139</v>
      </c>
      <c r="B134" t="s">
        <v>744</v>
      </c>
      <c r="C134" t="str">
        <f t="shared" si="14"/>
        <v>+375</v>
      </c>
      <c r="D134" t="str">
        <f>IF(OR(C134="+71",C134="+78"),"не определено",LOOKUP(C134,'коды стран'!$B$2:$B$14,'коды стран'!$A$2:$A$14))</f>
        <v>Беларусь</v>
      </c>
      <c r="E134" t="s">
        <v>743</v>
      </c>
      <c r="F134" t="str">
        <f t="shared" si="15"/>
        <v>Зыкова Таисия Леонидовна</v>
      </c>
      <c r="G134" t="s">
        <v>142</v>
      </c>
      <c r="H134" s="26">
        <v>44648</v>
      </c>
      <c r="I134" s="20">
        <f t="shared" ca="1" si="16"/>
        <v>39</v>
      </c>
      <c r="J134" t="str">
        <f t="shared" si="17"/>
        <v>Зыкова</v>
      </c>
      <c r="K134" t="str">
        <f t="shared" si="18"/>
        <v>Таисия</v>
      </c>
      <c r="L134" t="str">
        <f t="shared" si="19"/>
        <v>Леонидовна</v>
      </c>
      <c r="M134" t="str">
        <f>_xlfn.IFS(SUMPRODUCT(--(OR(RIGHT(L134,3)={"ова","ева","ина"},RIGHT(L134,2)={"ов","ев","ин"}))),L134,SUMPRODUCT(--(OR(RIGHT(J134,3)={"ова","ева","ина"},RIGHT(J134,2)={"ов","ев","ин"}))),J134,SUMPRODUCT(--(OR(RIGHT(K134,3)={"ова","ева","ина"},RIGHT(K134,2)={"ов","ев","ин"}))),K134)</f>
        <v>Зыкова</v>
      </c>
      <c r="N134" t="str">
        <f>_xlfn.IFS(SUMPRODUCT(--(RIGHT(L134,3)={"вич","мич","ьич","чна","вна"})),L134,SUMPRODUCT(--(RIGHT(J134,3)={"вич","мич","ьич","чна","вна"})),J134,SUMPRODUCT(--(RIGHT(K134,3)={"вич","мич","ьич","чна","вна"})),K134)</f>
        <v>Леонидовна</v>
      </c>
      <c r="O134" t="str">
        <f t="shared" si="20"/>
        <v>Таисия</v>
      </c>
    </row>
    <row r="135" spans="1:15" x14ac:dyDescent="0.3">
      <c r="A135" s="20">
        <v>258</v>
      </c>
      <c r="B135" t="s">
        <v>742</v>
      </c>
      <c r="C135" t="str">
        <f t="shared" si="14"/>
        <v>+380</v>
      </c>
      <c r="D135" t="str">
        <f>IF(OR(C135="+71",C135="+78"),"не определено",LOOKUP(C135,'коды стран'!$B$2:$B$14,'коды стран'!$A$2:$A$14))</f>
        <v>Украина</v>
      </c>
      <c r="E135" t="s">
        <v>741</v>
      </c>
      <c r="F135" t="str">
        <f t="shared" si="15"/>
        <v>Василиса Леоновна Назарова</v>
      </c>
      <c r="G135" t="s">
        <v>142</v>
      </c>
      <c r="H135" s="26">
        <v>44717</v>
      </c>
      <c r="I135" s="20">
        <f t="shared" ca="1" si="16"/>
        <v>37</v>
      </c>
      <c r="J135" t="str">
        <f t="shared" si="17"/>
        <v>Василиса</v>
      </c>
      <c r="K135" t="str">
        <f t="shared" si="18"/>
        <v>Леоновна</v>
      </c>
      <c r="L135" t="str">
        <f t="shared" si="19"/>
        <v>Назарова</v>
      </c>
      <c r="M135" t="str">
        <f>_xlfn.IFS(SUMPRODUCT(--(OR(RIGHT(L135,3)={"ова","ева","ина"},RIGHT(L135,2)={"ов","ев","ин"}))),L135,SUMPRODUCT(--(OR(RIGHT(J135,3)={"ова","ева","ина"},RIGHT(J135,2)={"ов","ев","ин"}))),J135,SUMPRODUCT(--(OR(RIGHT(K135,3)={"ова","ева","ина"},RIGHT(K135,2)={"ов","ев","ин"}))),K135)</f>
        <v>Назарова</v>
      </c>
      <c r="N135" t="str">
        <f>_xlfn.IFS(SUMPRODUCT(--(RIGHT(L135,3)={"вич","мич","ьич","чна","вна"})),L135,SUMPRODUCT(--(RIGHT(J135,3)={"вич","мич","ьич","чна","вна"})),J135,SUMPRODUCT(--(RIGHT(K135,3)={"вич","мич","ьич","чна","вна"})),K135)</f>
        <v>Леоновна</v>
      </c>
      <c r="O135" t="str">
        <f t="shared" si="20"/>
        <v>Василиса</v>
      </c>
    </row>
    <row r="136" spans="1:15" x14ac:dyDescent="0.3">
      <c r="A136" s="20">
        <v>349</v>
      </c>
      <c r="B136" t="s">
        <v>740</v>
      </c>
      <c r="C136" t="str">
        <f t="shared" si="14"/>
        <v>+70</v>
      </c>
      <c r="D136" t="str">
        <f>IF(OR(C136="+71",C136="+78"),"не определено",LOOKUP(C136,'коды стран'!$B$2:$B$14,'коды стран'!$A$2:$A$14))</f>
        <v>Казахстан</v>
      </c>
      <c r="E136" t="s">
        <v>739</v>
      </c>
      <c r="F136" t="str">
        <f t="shared" si="15"/>
        <v>Авдеев Филипп Елисеевич</v>
      </c>
      <c r="G136" t="s">
        <v>139</v>
      </c>
      <c r="H136" s="26">
        <v>44673</v>
      </c>
      <c r="I136" s="20">
        <f t="shared" ca="1" si="16"/>
        <v>38</v>
      </c>
      <c r="J136" t="str">
        <f t="shared" si="17"/>
        <v>Авдеев</v>
      </c>
      <c r="K136" t="str">
        <f t="shared" si="18"/>
        <v>Филипп</v>
      </c>
      <c r="L136" t="str">
        <f t="shared" si="19"/>
        <v>Елисеевич</v>
      </c>
      <c r="M136" t="str">
        <f>_xlfn.IFS(SUMPRODUCT(--(OR(RIGHT(L136,3)={"ова","ева","ина"},RIGHT(L136,2)={"ов","ев","ин"}))),L136,SUMPRODUCT(--(OR(RIGHT(J136,3)={"ова","ева","ина"},RIGHT(J136,2)={"ов","ев","ин"}))),J136,SUMPRODUCT(--(OR(RIGHT(K136,3)={"ова","ева","ина"},RIGHT(K136,2)={"ов","ев","ин"}))),K136)</f>
        <v>Авдеев</v>
      </c>
      <c r="N136" t="str">
        <f>_xlfn.IFS(SUMPRODUCT(--(RIGHT(L136,3)={"вич","мич","ьич","чна","вна"})),L136,SUMPRODUCT(--(RIGHT(J136,3)={"вич","мич","ьич","чна","вна"})),J136,SUMPRODUCT(--(RIGHT(K136,3)={"вич","мич","ьич","чна","вна"})),K136)</f>
        <v>Елисеевич</v>
      </c>
      <c r="O136" t="str">
        <f t="shared" si="20"/>
        <v>Филипп</v>
      </c>
    </row>
    <row r="137" spans="1:15" x14ac:dyDescent="0.3">
      <c r="A137" s="20">
        <v>325</v>
      </c>
      <c r="B137" t="s">
        <v>738</v>
      </c>
      <c r="C137" t="str">
        <f t="shared" si="14"/>
        <v>+992</v>
      </c>
      <c r="D137" t="str">
        <f>IF(OR(C137="+71",C137="+78"),"не определено",LOOKUP(C137,'коды стран'!$B$2:$B$14,'коды стран'!$A$2:$A$14))</f>
        <v>Таджикистан</v>
      </c>
      <c r="E137" t="s">
        <v>737</v>
      </c>
      <c r="F137" t="str">
        <f t="shared" si="15"/>
        <v>Васильев Милован Георгиевич</v>
      </c>
      <c r="G137" t="s">
        <v>139</v>
      </c>
      <c r="H137" s="26">
        <v>44875</v>
      </c>
      <c r="I137" s="20">
        <f t="shared" ca="1" si="16"/>
        <v>31</v>
      </c>
      <c r="J137" t="str">
        <f t="shared" si="17"/>
        <v>Васильев</v>
      </c>
      <c r="K137" t="str">
        <f t="shared" si="18"/>
        <v>Милован</v>
      </c>
      <c r="L137" t="str">
        <f t="shared" si="19"/>
        <v>Георгиевич</v>
      </c>
      <c r="M137" t="str">
        <f>_xlfn.IFS(SUMPRODUCT(--(OR(RIGHT(L137,3)={"ова","ева","ина"},RIGHT(L137,2)={"ов","ев","ин"}))),L137,SUMPRODUCT(--(OR(RIGHT(J137,3)={"ова","ева","ина"},RIGHT(J137,2)={"ов","ев","ин"}))),J137,SUMPRODUCT(--(OR(RIGHT(K137,3)={"ова","ева","ина"},RIGHT(K137,2)={"ов","ев","ин"}))),K137)</f>
        <v>Васильев</v>
      </c>
      <c r="N137" t="str">
        <f>_xlfn.IFS(SUMPRODUCT(--(RIGHT(L137,3)={"вич","мич","ьич","чна","вна"})),L137,SUMPRODUCT(--(RIGHT(J137,3)={"вич","мич","ьич","чна","вна"})),J137,SUMPRODUCT(--(RIGHT(K137,3)={"вич","мич","ьич","чна","вна"})),K137)</f>
        <v>Георгиевич</v>
      </c>
      <c r="O137" t="str">
        <f t="shared" si="20"/>
        <v>Милован</v>
      </c>
    </row>
    <row r="138" spans="1:15" x14ac:dyDescent="0.3">
      <c r="A138" s="20">
        <v>250</v>
      </c>
      <c r="B138" t="s">
        <v>736</v>
      </c>
      <c r="C138" t="str">
        <f t="shared" si="14"/>
        <v>+79</v>
      </c>
      <c r="D138" t="str">
        <f>IF(OR(C138="+71",C138="+78"),"не определено",LOOKUP(C138,'коды стран'!$B$2:$B$14,'коды стран'!$A$2:$A$14))</f>
        <v>Россия</v>
      </c>
      <c r="E138" t="s">
        <v>735</v>
      </c>
      <c r="F138" t="str">
        <f t="shared" si="15"/>
        <v>Копылов Лаврентий Артемьевич</v>
      </c>
      <c r="G138" t="s">
        <v>142</v>
      </c>
      <c r="H138" s="26">
        <v>44856</v>
      </c>
      <c r="I138" s="20">
        <f t="shared" ca="1" si="16"/>
        <v>32</v>
      </c>
      <c r="J138" t="str">
        <f t="shared" si="17"/>
        <v>Копылов</v>
      </c>
      <c r="K138" t="str">
        <f t="shared" si="18"/>
        <v>Лаврентий</v>
      </c>
      <c r="L138" t="str">
        <f t="shared" si="19"/>
        <v>Артемьевич</v>
      </c>
      <c r="M138" t="str">
        <f>_xlfn.IFS(SUMPRODUCT(--(OR(RIGHT(L138,3)={"ова","ева","ина"},RIGHT(L138,2)={"ов","ев","ин"}))),L138,SUMPRODUCT(--(OR(RIGHT(J138,3)={"ова","ева","ина"},RIGHT(J138,2)={"ов","ев","ин"}))),J138,SUMPRODUCT(--(OR(RIGHT(K138,3)={"ова","ева","ина"},RIGHT(K138,2)={"ов","ев","ин"}))),K138)</f>
        <v>Копылов</v>
      </c>
      <c r="N138" t="str">
        <f>_xlfn.IFS(SUMPRODUCT(--(RIGHT(L138,3)={"вич","мич","ьич","чна","вна"})),L138,SUMPRODUCT(--(RIGHT(J138,3)={"вич","мич","ьич","чна","вна"})),J138,SUMPRODUCT(--(RIGHT(K138,3)={"вич","мич","ьич","чна","вна"})),K138)</f>
        <v>Артемьевич</v>
      </c>
      <c r="O138" t="str">
        <f t="shared" si="20"/>
        <v>Лаврентий</v>
      </c>
    </row>
    <row r="139" spans="1:15" x14ac:dyDescent="0.3">
      <c r="A139" s="20">
        <v>153</v>
      </c>
      <c r="B139" t="s">
        <v>734</v>
      </c>
      <c r="C139" t="str">
        <f t="shared" si="14"/>
        <v>+77</v>
      </c>
      <c r="D139" t="str">
        <f>IF(OR(C139="+71",C139="+78"),"не определено",LOOKUP(C139,'коды стран'!$B$2:$B$14,'коды стран'!$A$2:$A$14))</f>
        <v>Казахстан</v>
      </c>
      <c r="E139" t="s">
        <v>733</v>
      </c>
      <c r="F139" t="str">
        <f t="shared" si="15"/>
        <v>Маслов Сократ Анатольевич</v>
      </c>
      <c r="G139" t="s">
        <v>139</v>
      </c>
      <c r="H139" s="26">
        <v>44802</v>
      </c>
      <c r="I139" s="20">
        <f t="shared" ca="1" si="16"/>
        <v>34</v>
      </c>
      <c r="J139" t="str">
        <f t="shared" si="17"/>
        <v>Маслов</v>
      </c>
      <c r="K139" t="str">
        <f t="shared" si="18"/>
        <v>Сократ</v>
      </c>
      <c r="L139" t="str">
        <f t="shared" si="19"/>
        <v>Анатольевич</v>
      </c>
      <c r="M139" t="str">
        <f>_xlfn.IFS(SUMPRODUCT(--(OR(RIGHT(L139,3)={"ова","ева","ина"},RIGHT(L139,2)={"ов","ев","ин"}))),L139,SUMPRODUCT(--(OR(RIGHT(J139,3)={"ова","ева","ина"},RIGHT(J139,2)={"ов","ев","ин"}))),J139,SUMPRODUCT(--(OR(RIGHT(K139,3)={"ова","ева","ина"},RIGHT(K139,2)={"ов","ев","ин"}))),K139)</f>
        <v>Маслов</v>
      </c>
      <c r="N139" t="str">
        <f>_xlfn.IFS(SUMPRODUCT(--(RIGHT(L139,3)={"вич","мич","ьич","чна","вна"})),L139,SUMPRODUCT(--(RIGHT(J139,3)={"вич","мич","ьич","чна","вна"})),J139,SUMPRODUCT(--(RIGHT(K139,3)={"вич","мич","ьич","чна","вна"})),K139)</f>
        <v>Анатольевич</v>
      </c>
      <c r="O139" t="str">
        <f t="shared" si="20"/>
        <v>Сократ</v>
      </c>
    </row>
    <row r="140" spans="1:15" x14ac:dyDescent="0.3">
      <c r="A140" s="20">
        <v>286</v>
      </c>
      <c r="B140" t="s">
        <v>732</v>
      </c>
      <c r="C140" t="str">
        <f t="shared" si="14"/>
        <v>+992</v>
      </c>
      <c r="D140" t="str">
        <f>IF(OR(C140="+71",C140="+78"),"не определено",LOOKUP(C140,'коды стран'!$B$2:$B$14,'коды стран'!$A$2:$A$14))</f>
        <v>Таджикистан</v>
      </c>
      <c r="E140" t="s">
        <v>731</v>
      </c>
      <c r="F140" t="str">
        <f t="shared" si="15"/>
        <v>Савельев Федосий Феоктистович</v>
      </c>
      <c r="G140" t="s">
        <v>139</v>
      </c>
      <c r="H140" s="26">
        <v>44563</v>
      </c>
      <c r="I140" s="20">
        <f t="shared" ca="1" si="16"/>
        <v>42</v>
      </c>
      <c r="J140" t="str">
        <f t="shared" si="17"/>
        <v>Савельев</v>
      </c>
      <c r="K140" t="str">
        <f t="shared" si="18"/>
        <v>Федосий</v>
      </c>
      <c r="L140" t="str">
        <f t="shared" si="19"/>
        <v>Феоктистович</v>
      </c>
      <c r="M140" t="str">
        <f>_xlfn.IFS(SUMPRODUCT(--(OR(RIGHT(L140,3)={"ова","ева","ина"},RIGHT(L140,2)={"ов","ев","ин"}))),L140,SUMPRODUCT(--(OR(RIGHT(J140,3)={"ова","ева","ина"},RIGHT(J140,2)={"ов","ев","ин"}))),J140,SUMPRODUCT(--(OR(RIGHT(K140,3)={"ова","ева","ина"},RIGHT(K140,2)={"ов","ев","ин"}))),K140)</f>
        <v>Савельев</v>
      </c>
      <c r="N140" t="str">
        <f>_xlfn.IFS(SUMPRODUCT(--(RIGHT(L140,3)={"вич","мич","ьич","чна","вна"})),L140,SUMPRODUCT(--(RIGHT(J140,3)={"вич","мич","ьич","чна","вна"})),J140,SUMPRODUCT(--(RIGHT(K140,3)={"вич","мич","ьич","чна","вна"})),K140)</f>
        <v>Феоктистович</v>
      </c>
      <c r="O140" t="str">
        <f t="shared" si="20"/>
        <v>Федосий</v>
      </c>
    </row>
    <row r="141" spans="1:15" x14ac:dyDescent="0.3">
      <c r="A141" s="20">
        <v>32</v>
      </c>
      <c r="B141" t="s">
        <v>730</v>
      </c>
      <c r="C141" t="str">
        <f t="shared" si="14"/>
        <v>+998</v>
      </c>
      <c r="D141" t="str">
        <f>IF(OR(C141="+71",C141="+78"),"не определено",LOOKUP(C141,'коды стран'!$B$2:$B$14,'коды стран'!$A$2:$A$14))</f>
        <v>Узбекистан</v>
      </c>
      <c r="E141" t="s">
        <v>729</v>
      </c>
      <c r="F141" t="str">
        <f t="shared" si="15"/>
        <v>Гущин Ипполит Яковлевич</v>
      </c>
      <c r="G141" t="s">
        <v>142</v>
      </c>
      <c r="H141" s="26">
        <v>44922</v>
      </c>
      <c r="I141" s="20">
        <f t="shared" ca="1" si="16"/>
        <v>30</v>
      </c>
      <c r="J141" t="str">
        <f t="shared" si="17"/>
        <v>Гущин</v>
      </c>
      <c r="K141" t="str">
        <f t="shared" si="18"/>
        <v>Ипполит</v>
      </c>
      <c r="L141" t="str">
        <f t="shared" si="19"/>
        <v>Яковлевич</v>
      </c>
      <c r="M141" t="str">
        <f>_xlfn.IFS(SUMPRODUCT(--(OR(RIGHT(L141,3)={"ова","ева","ина"},RIGHT(L141,2)={"ов","ев","ин"}))),L141,SUMPRODUCT(--(OR(RIGHT(J141,3)={"ова","ева","ина"},RIGHT(J141,2)={"ов","ев","ин"}))),J141,SUMPRODUCT(--(OR(RIGHT(K141,3)={"ова","ева","ина"},RIGHT(K141,2)={"ов","ев","ин"}))),K141)</f>
        <v>Гущин</v>
      </c>
      <c r="N141" t="str">
        <f>_xlfn.IFS(SUMPRODUCT(--(RIGHT(L141,3)={"вич","мич","ьич","чна","вна"})),L141,SUMPRODUCT(--(RIGHT(J141,3)={"вич","мич","ьич","чна","вна"})),J141,SUMPRODUCT(--(RIGHT(K141,3)={"вич","мич","ьич","чна","вна"})),K141)</f>
        <v>Яковлевич</v>
      </c>
      <c r="O141" t="str">
        <f t="shared" si="20"/>
        <v>Ипполит</v>
      </c>
    </row>
    <row r="142" spans="1:15" x14ac:dyDescent="0.3">
      <c r="A142" s="20">
        <v>49</v>
      </c>
      <c r="B142" t="s">
        <v>728</v>
      </c>
      <c r="C142" t="str">
        <f t="shared" si="14"/>
        <v>+992</v>
      </c>
      <c r="D142" t="str">
        <f>IF(OR(C142="+71",C142="+78"),"не определено",LOOKUP(C142,'коды стран'!$B$2:$B$14,'коды стран'!$A$2:$A$14))</f>
        <v>Таджикистан</v>
      </c>
      <c r="E142" t="s">
        <v>727</v>
      </c>
      <c r="F142" t="str">
        <f t="shared" si="15"/>
        <v>Спиридон Чеславович Абрамов</v>
      </c>
      <c r="G142" t="s">
        <v>142</v>
      </c>
      <c r="H142" s="26">
        <v>44672</v>
      </c>
      <c r="I142" s="20">
        <f t="shared" ca="1" si="16"/>
        <v>38</v>
      </c>
      <c r="J142" t="str">
        <f t="shared" si="17"/>
        <v>Спиридон</v>
      </c>
      <c r="K142" t="str">
        <f t="shared" si="18"/>
        <v>Чеславович</v>
      </c>
      <c r="L142" t="str">
        <f t="shared" si="19"/>
        <v>Абрамов</v>
      </c>
      <c r="M142" t="str">
        <f>_xlfn.IFS(SUMPRODUCT(--(OR(RIGHT(L142,3)={"ова","ева","ина"},RIGHT(L142,2)={"ов","ев","ин"}))),L142,SUMPRODUCT(--(OR(RIGHT(J142,3)={"ова","ева","ина"},RIGHT(J142,2)={"ов","ев","ин"}))),J142,SUMPRODUCT(--(OR(RIGHT(K142,3)={"ова","ева","ина"},RIGHT(K142,2)={"ов","ев","ин"}))),K142)</f>
        <v>Абрамов</v>
      </c>
      <c r="N142" t="str">
        <f>_xlfn.IFS(SUMPRODUCT(--(RIGHT(L142,3)={"вич","мич","ьич","чна","вна"})),L142,SUMPRODUCT(--(RIGHT(J142,3)={"вич","мич","ьич","чна","вна"})),J142,SUMPRODUCT(--(RIGHT(K142,3)={"вич","мич","ьич","чна","вна"})),K142)</f>
        <v>Чеславович</v>
      </c>
      <c r="O142" t="str">
        <f t="shared" si="20"/>
        <v>Спиридон</v>
      </c>
    </row>
    <row r="143" spans="1:15" x14ac:dyDescent="0.3">
      <c r="A143" s="20">
        <v>420</v>
      </c>
      <c r="B143" t="s">
        <v>726</v>
      </c>
      <c r="C143" t="str">
        <f t="shared" si="14"/>
        <v>+380</v>
      </c>
      <c r="D143" t="str">
        <f>IF(OR(C143="+71",C143="+78"),"не определено",LOOKUP(C143,'коды стран'!$B$2:$B$14,'коды стран'!$A$2:$A$14))</f>
        <v>Украина</v>
      </c>
      <c r="E143" t="s">
        <v>725</v>
      </c>
      <c r="F143" t="str">
        <f t="shared" si="15"/>
        <v>Тихонова Евфросиния Феликсовна</v>
      </c>
      <c r="G143" t="s">
        <v>139</v>
      </c>
      <c r="H143" s="26">
        <v>44698</v>
      </c>
      <c r="I143" s="20">
        <f t="shared" ca="1" si="16"/>
        <v>37</v>
      </c>
      <c r="J143" t="str">
        <f t="shared" si="17"/>
        <v>Тихонова</v>
      </c>
      <c r="K143" t="str">
        <f t="shared" si="18"/>
        <v>Евфросиния</v>
      </c>
      <c r="L143" t="str">
        <f t="shared" si="19"/>
        <v>Феликсовна</v>
      </c>
      <c r="M143" t="str">
        <f>_xlfn.IFS(SUMPRODUCT(--(OR(RIGHT(L143,3)={"ова","ева","ина"},RIGHT(L143,2)={"ов","ев","ин"}))),L143,SUMPRODUCT(--(OR(RIGHT(J143,3)={"ова","ева","ина"},RIGHT(J143,2)={"ов","ев","ин"}))),J143,SUMPRODUCT(--(OR(RIGHT(K143,3)={"ова","ева","ина"},RIGHT(K143,2)={"ов","ев","ин"}))),K143)</f>
        <v>Тихонова</v>
      </c>
      <c r="N143" t="str">
        <f>_xlfn.IFS(SUMPRODUCT(--(RIGHT(L143,3)={"вич","мич","ьич","чна","вна"})),L143,SUMPRODUCT(--(RIGHT(J143,3)={"вич","мич","ьич","чна","вна"})),J143,SUMPRODUCT(--(RIGHT(K143,3)={"вич","мич","ьич","чна","вна"})),K143)</f>
        <v>Феликсовна</v>
      </c>
      <c r="O143" t="str">
        <f t="shared" si="20"/>
        <v>Евфросиния</v>
      </c>
    </row>
    <row r="144" spans="1:15" x14ac:dyDescent="0.3">
      <c r="A144" s="20">
        <v>202</v>
      </c>
      <c r="B144" t="s">
        <v>724</v>
      </c>
      <c r="C144" t="str">
        <f t="shared" si="14"/>
        <v>+375</v>
      </c>
      <c r="D144" t="str">
        <f>IF(OR(C144="+71",C144="+78"),"не определено",LOOKUP(C144,'коды стран'!$B$2:$B$14,'коды стран'!$A$2:$A$14))</f>
        <v>Беларусь</v>
      </c>
      <c r="E144" t="s">
        <v>723</v>
      </c>
      <c r="F144" t="str">
        <f t="shared" si="15"/>
        <v>Сазонова Оксана Александровна</v>
      </c>
      <c r="G144" t="s">
        <v>139</v>
      </c>
      <c r="H144" s="26">
        <v>44766</v>
      </c>
      <c r="I144" s="20">
        <f t="shared" ca="1" si="16"/>
        <v>35</v>
      </c>
      <c r="J144" t="str">
        <f t="shared" si="17"/>
        <v>Сазонова</v>
      </c>
      <c r="K144" t="str">
        <f t="shared" si="18"/>
        <v>Оксана</v>
      </c>
      <c r="L144" t="str">
        <f t="shared" si="19"/>
        <v>Александровна</v>
      </c>
      <c r="M144" t="str">
        <f>_xlfn.IFS(SUMPRODUCT(--(OR(RIGHT(L144,3)={"ова","ева","ина"},RIGHT(L144,2)={"ов","ев","ин"}))),L144,SUMPRODUCT(--(OR(RIGHT(J144,3)={"ова","ева","ина"},RIGHT(J144,2)={"ов","ев","ин"}))),J144,SUMPRODUCT(--(OR(RIGHT(K144,3)={"ова","ева","ина"},RIGHT(K144,2)={"ов","ев","ин"}))),K144)</f>
        <v>Сазонова</v>
      </c>
      <c r="N144" t="str">
        <f>_xlfn.IFS(SUMPRODUCT(--(RIGHT(L144,3)={"вич","мич","ьич","чна","вна"})),L144,SUMPRODUCT(--(RIGHT(J144,3)={"вич","мич","ьич","чна","вна"})),J144,SUMPRODUCT(--(RIGHT(K144,3)={"вич","мич","ьич","чна","вна"})),K144)</f>
        <v>Александровна</v>
      </c>
      <c r="O144" t="str">
        <f t="shared" si="20"/>
        <v>Оксана</v>
      </c>
    </row>
    <row r="145" spans="1:15" x14ac:dyDescent="0.3">
      <c r="A145" s="20">
        <v>37</v>
      </c>
      <c r="B145" t="s">
        <v>722</v>
      </c>
      <c r="C145" t="str">
        <f t="shared" si="14"/>
        <v>+380</v>
      </c>
      <c r="D145" t="str">
        <f>IF(OR(C145="+71",C145="+78"),"не определено",LOOKUP(C145,'коды стран'!$B$2:$B$14,'коды стран'!$A$2:$A$14))</f>
        <v>Украина</v>
      </c>
      <c r="E145" t="s">
        <v>721</v>
      </c>
      <c r="F145" t="str">
        <f t="shared" si="15"/>
        <v>Кулакова Нина Семеновна</v>
      </c>
      <c r="G145" t="s">
        <v>142</v>
      </c>
      <c r="H145" s="26">
        <v>44728</v>
      </c>
      <c r="I145" s="20">
        <f t="shared" ca="1" si="16"/>
        <v>36</v>
      </c>
      <c r="J145" t="str">
        <f t="shared" si="17"/>
        <v>Кулакова</v>
      </c>
      <c r="K145" t="str">
        <f t="shared" si="18"/>
        <v>Нина</v>
      </c>
      <c r="L145" t="str">
        <f t="shared" si="19"/>
        <v>Семеновна</v>
      </c>
      <c r="M145" t="str">
        <f>_xlfn.IFS(SUMPRODUCT(--(OR(RIGHT(L145,3)={"ова","ева","ина"},RIGHT(L145,2)={"ов","ев","ин"}))),L145,SUMPRODUCT(--(OR(RIGHT(J145,3)={"ова","ева","ина"},RIGHT(J145,2)={"ов","ев","ин"}))),J145,SUMPRODUCT(--(OR(RIGHT(K145,3)={"ова","ева","ина"},RIGHT(K145,2)={"ов","ев","ин"}))),K145)</f>
        <v>Кулакова</v>
      </c>
      <c r="N145" t="str">
        <f>_xlfn.IFS(SUMPRODUCT(--(RIGHT(L145,3)={"вич","мич","ьич","чна","вна"})),L145,SUMPRODUCT(--(RIGHT(J145,3)={"вич","мич","ьич","чна","вна"})),J145,SUMPRODUCT(--(RIGHT(K145,3)={"вич","мич","ьич","чна","вна"})),K145)</f>
        <v>Семеновна</v>
      </c>
      <c r="O145" t="str">
        <f t="shared" si="20"/>
        <v>Нина</v>
      </c>
    </row>
    <row r="146" spans="1:15" x14ac:dyDescent="0.3">
      <c r="A146" s="20">
        <v>366</v>
      </c>
      <c r="B146" t="s">
        <v>720</v>
      </c>
      <c r="C146" t="str">
        <f t="shared" si="14"/>
        <v>+998</v>
      </c>
      <c r="D146" t="str">
        <f>IF(OR(C146="+71",C146="+78"),"не определено",LOOKUP(C146,'коды стран'!$B$2:$B$14,'коды стран'!$A$2:$A$14))</f>
        <v>Узбекистан</v>
      </c>
      <c r="E146" t="s">
        <v>719</v>
      </c>
      <c r="F146" t="str">
        <f t="shared" si="15"/>
        <v>Анна Альбертовна Никифорова</v>
      </c>
      <c r="G146" t="s">
        <v>139</v>
      </c>
      <c r="H146" s="26">
        <v>44827</v>
      </c>
      <c r="I146" s="20">
        <f t="shared" ca="1" si="16"/>
        <v>33</v>
      </c>
      <c r="J146" t="str">
        <f t="shared" si="17"/>
        <v>Анна</v>
      </c>
      <c r="K146" t="str">
        <f t="shared" si="18"/>
        <v>Альбертовна</v>
      </c>
      <c r="L146" t="str">
        <f t="shared" si="19"/>
        <v>Никифорова</v>
      </c>
      <c r="M146" t="str">
        <f>_xlfn.IFS(SUMPRODUCT(--(OR(RIGHT(L146,3)={"ова","ева","ина"},RIGHT(L146,2)={"ов","ев","ин"}))),L146,SUMPRODUCT(--(OR(RIGHT(J146,3)={"ова","ева","ина"},RIGHT(J146,2)={"ов","ев","ин"}))),J146,SUMPRODUCT(--(OR(RIGHT(K146,3)={"ова","ева","ина"},RIGHT(K146,2)={"ов","ев","ин"}))),K146)</f>
        <v>Никифорова</v>
      </c>
      <c r="N146" t="str">
        <f>_xlfn.IFS(SUMPRODUCT(--(RIGHT(L146,3)={"вич","мич","ьич","чна","вна"})),L146,SUMPRODUCT(--(RIGHT(J146,3)={"вич","мич","ьич","чна","вна"})),J146,SUMPRODUCT(--(RIGHT(K146,3)={"вич","мич","ьич","чна","вна"})),K146)</f>
        <v>Альбертовна</v>
      </c>
      <c r="O146" t="str">
        <f t="shared" si="20"/>
        <v>Анна</v>
      </c>
    </row>
    <row r="147" spans="1:15" x14ac:dyDescent="0.3">
      <c r="A147" s="20">
        <v>434</v>
      </c>
      <c r="B147" t="s">
        <v>718</v>
      </c>
      <c r="C147" t="str">
        <f t="shared" si="14"/>
        <v>+380</v>
      </c>
      <c r="D147" t="str">
        <f>IF(OR(C147="+71",C147="+78"),"не определено",LOOKUP(C147,'коды стран'!$B$2:$B$14,'коды стран'!$A$2:$A$14))</f>
        <v>Украина</v>
      </c>
      <c r="E147" t="s">
        <v>717</v>
      </c>
      <c r="F147" t="str">
        <f t="shared" si="15"/>
        <v>Христофор Авдеевич Щукин</v>
      </c>
      <c r="G147" t="s">
        <v>139</v>
      </c>
      <c r="H147" s="26">
        <v>44730</v>
      </c>
      <c r="I147" s="20">
        <f t="shared" ca="1" si="16"/>
        <v>36</v>
      </c>
      <c r="J147" t="str">
        <f t="shared" si="17"/>
        <v>Христофор</v>
      </c>
      <c r="K147" t="str">
        <f t="shared" si="18"/>
        <v>Авдеевич</v>
      </c>
      <c r="L147" t="str">
        <f t="shared" si="19"/>
        <v>Щукин</v>
      </c>
      <c r="M147" t="str">
        <f>_xlfn.IFS(SUMPRODUCT(--(OR(RIGHT(L147,3)={"ова","ева","ина"},RIGHT(L147,2)={"ов","ев","ин"}))),L147,SUMPRODUCT(--(OR(RIGHT(J147,3)={"ова","ева","ина"},RIGHT(J147,2)={"ов","ев","ин"}))),J147,SUMPRODUCT(--(OR(RIGHT(K147,3)={"ова","ева","ина"},RIGHT(K147,2)={"ов","ев","ин"}))),K147)</f>
        <v>Щукин</v>
      </c>
      <c r="N147" t="str">
        <f>_xlfn.IFS(SUMPRODUCT(--(RIGHT(L147,3)={"вич","мич","ьич","чна","вна"})),L147,SUMPRODUCT(--(RIGHT(J147,3)={"вич","мич","ьич","чна","вна"})),J147,SUMPRODUCT(--(RIGHT(K147,3)={"вич","мич","ьич","чна","вна"})),K147)</f>
        <v>Авдеевич</v>
      </c>
      <c r="O147" t="str">
        <f t="shared" si="20"/>
        <v>Христофор</v>
      </c>
    </row>
    <row r="148" spans="1:15" x14ac:dyDescent="0.3">
      <c r="A148" s="20">
        <v>172</v>
      </c>
      <c r="B148" t="s">
        <v>716</v>
      </c>
      <c r="C148" t="str">
        <f t="shared" si="14"/>
        <v>+73</v>
      </c>
      <c r="D148" t="str">
        <f>IF(OR(C148="+71",C148="+78"),"не определено",LOOKUP(C148,'коды стран'!$B$2:$B$14,'коды стран'!$A$2:$A$14))</f>
        <v>Россия</v>
      </c>
      <c r="E148" t="s">
        <v>715</v>
      </c>
      <c r="F148" t="str">
        <f t="shared" si="15"/>
        <v>Русаков Лев Тимурович</v>
      </c>
      <c r="G148" t="s">
        <v>139</v>
      </c>
      <c r="H148" s="26">
        <v>44737</v>
      </c>
      <c r="I148" s="20">
        <f t="shared" ca="1" si="16"/>
        <v>36</v>
      </c>
      <c r="J148" t="str">
        <f t="shared" si="17"/>
        <v>Русаков</v>
      </c>
      <c r="K148" t="str">
        <f t="shared" si="18"/>
        <v>Лев</v>
      </c>
      <c r="L148" t="str">
        <f t="shared" si="19"/>
        <v>Тимурович</v>
      </c>
      <c r="M148" t="str">
        <f>_xlfn.IFS(SUMPRODUCT(--(OR(RIGHT(L148,3)={"ова","ева","ина"},RIGHT(L148,2)={"ов","ев","ин"}))),L148,SUMPRODUCT(--(OR(RIGHT(J148,3)={"ова","ева","ина"},RIGHT(J148,2)={"ов","ев","ин"}))),J148,SUMPRODUCT(--(OR(RIGHT(K148,3)={"ова","ева","ина"},RIGHT(K148,2)={"ов","ев","ин"}))),K148)</f>
        <v>Русаков</v>
      </c>
      <c r="N148" t="str">
        <f>_xlfn.IFS(SUMPRODUCT(--(RIGHT(L148,3)={"вич","мич","ьич","чна","вна"})),L148,SUMPRODUCT(--(RIGHT(J148,3)={"вич","мич","ьич","чна","вна"})),J148,SUMPRODUCT(--(RIGHT(K148,3)={"вич","мич","ьич","чна","вна"})),K148)</f>
        <v>Тимурович</v>
      </c>
      <c r="O148" t="str">
        <f t="shared" si="20"/>
        <v>Лев</v>
      </c>
    </row>
    <row r="149" spans="1:15" x14ac:dyDescent="0.3">
      <c r="A149" s="20">
        <v>52</v>
      </c>
      <c r="B149" t="s">
        <v>714</v>
      </c>
      <c r="C149" t="str">
        <f t="shared" si="14"/>
        <v>+73</v>
      </c>
      <c r="D149" t="str">
        <f>IF(OR(C149="+71",C149="+78"),"не определено",LOOKUP(C149,'коды стран'!$B$2:$B$14,'коды стран'!$A$2:$A$14))</f>
        <v>Россия</v>
      </c>
      <c r="E149" t="s">
        <v>713</v>
      </c>
      <c r="F149" t="str">
        <f t="shared" si="15"/>
        <v>Глафира Николаевна Мельникова</v>
      </c>
      <c r="G149" t="s">
        <v>142</v>
      </c>
      <c r="H149" s="26">
        <v>44917</v>
      </c>
      <c r="I149" s="20">
        <f t="shared" ca="1" si="16"/>
        <v>30</v>
      </c>
      <c r="J149" t="str">
        <f t="shared" si="17"/>
        <v>Глафира</v>
      </c>
      <c r="K149" t="str">
        <f t="shared" si="18"/>
        <v>Николаевна</v>
      </c>
      <c r="L149" t="str">
        <f t="shared" si="19"/>
        <v>Мельникова</v>
      </c>
      <c r="M149" t="str">
        <f>_xlfn.IFS(SUMPRODUCT(--(OR(RIGHT(L149,3)={"ова","ева","ина"},RIGHT(L149,2)={"ов","ев","ин"}))),L149,SUMPRODUCT(--(OR(RIGHT(J149,3)={"ова","ева","ина"},RIGHT(J149,2)={"ов","ев","ин"}))),J149,SUMPRODUCT(--(OR(RIGHT(K149,3)={"ова","ева","ина"},RIGHT(K149,2)={"ов","ев","ин"}))),K149)</f>
        <v>Мельникова</v>
      </c>
      <c r="N149" t="str">
        <f>_xlfn.IFS(SUMPRODUCT(--(RIGHT(L149,3)={"вич","мич","ьич","чна","вна"})),L149,SUMPRODUCT(--(RIGHT(J149,3)={"вич","мич","ьич","чна","вна"})),J149,SUMPRODUCT(--(RIGHT(K149,3)={"вич","мич","ьич","чна","вна"})),K149)</f>
        <v>Николаевна</v>
      </c>
      <c r="O149" t="str">
        <f t="shared" si="20"/>
        <v>Глафира</v>
      </c>
    </row>
    <row r="150" spans="1:15" x14ac:dyDescent="0.3">
      <c r="A150" s="20">
        <v>395</v>
      </c>
      <c r="B150" t="s">
        <v>712</v>
      </c>
      <c r="C150" t="str">
        <f t="shared" si="14"/>
        <v>+998</v>
      </c>
      <c r="D150" t="str">
        <f>IF(OR(C150="+71",C150="+78"),"не определено",LOOKUP(C150,'коды стран'!$B$2:$B$14,'коды стран'!$A$2:$A$14))</f>
        <v>Узбекистан</v>
      </c>
      <c r="E150" t="s">
        <v>711</v>
      </c>
      <c r="F150" t="str">
        <f t="shared" si="15"/>
        <v>Якушев Мина Гавриилович</v>
      </c>
      <c r="G150" t="s">
        <v>139</v>
      </c>
      <c r="H150" s="26">
        <v>44890</v>
      </c>
      <c r="I150" s="20">
        <f t="shared" ca="1" si="16"/>
        <v>31</v>
      </c>
      <c r="J150" t="str">
        <f t="shared" si="17"/>
        <v>Якушев</v>
      </c>
      <c r="K150" t="str">
        <f t="shared" si="18"/>
        <v>Мина</v>
      </c>
      <c r="L150" t="str">
        <f t="shared" si="19"/>
        <v>Гавриилович</v>
      </c>
      <c r="M150" t="str">
        <f>_xlfn.IFS(SUMPRODUCT(--(OR(RIGHT(L150,3)={"ова","ева","ина"},RIGHT(L150,2)={"ов","ев","ин"}))),L150,SUMPRODUCT(--(OR(RIGHT(J150,3)={"ова","ева","ина"},RIGHT(J150,2)={"ов","ев","ин"}))),J150,SUMPRODUCT(--(OR(RIGHT(K150,3)={"ова","ева","ина"},RIGHT(K150,2)={"ов","ев","ин"}))),K150)</f>
        <v>Якушев</v>
      </c>
      <c r="N150" t="str">
        <f>_xlfn.IFS(SUMPRODUCT(--(RIGHT(L150,3)={"вич","мич","ьич","чна","вна"})),L150,SUMPRODUCT(--(RIGHT(J150,3)={"вич","мич","ьич","чна","вна"})),J150,SUMPRODUCT(--(RIGHT(K150,3)={"вич","мич","ьич","чна","вна"})),K150)</f>
        <v>Гавриилович</v>
      </c>
      <c r="O150" t="str">
        <f t="shared" si="20"/>
        <v>Мина</v>
      </c>
    </row>
    <row r="151" spans="1:15" x14ac:dyDescent="0.3">
      <c r="A151" s="20">
        <v>46</v>
      </c>
      <c r="B151" t="s">
        <v>710</v>
      </c>
      <c r="C151" t="str">
        <f t="shared" si="14"/>
        <v>+992</v>
      </c>
      <c r="D151" t="str">
        <f>IF(OR(C151="+71",C151="+78"),"не определено",LOOKUP(C151,'коды стран'!$B$2:$B$14,'коды стран'!$A$2:$A$14))</f>
        <v>Таджикистан</v>
      </c>
      <c r="E151" t="s">
        <v>709</v>
      </c>
      <c r="F151" t="str">
        <f t="shared" si="15"/>
        <v>Степанова Синклитикия Александровна</v>
      </c>
      <c r="G151" t="s">
        <v>142</v>
      </c>
      <c r="H151" s="26">
        <v>44636</v>
      </c>
      <c r="I151" s="20">
        <f t="shared" ca="1" si="16"/>
        <v>39</v>
      </c>
      <c r="J151" t="str">
        <f t="shared" si="17"/>
        <v>Степанова</v>
      </c>
      <c r="K151" t="str">
        <f t="shared" si="18"/>
        <v>Синклитикия</v>
      </c>
      <c r="L151" t="str">
        <f t="shared" si="19"/>
        <v>Александровна</v>
      </c>
      <c r="M151" t="str">
        <f>_xlfn.IFS(SUMPRODUCT(--(OR(RIGHT(L151,3)={"ова","ева","ина"},RIGHT(L151,2)={"ов","ев","ин"}))),L151,SUMPRODUCT(--(OR(RIGHT(J151,3)={"ова","ева","ина"},RIGHT(J151,2)={"ов","ев","ин"}))),J151,SUMPRODUCT(--(OR(RIGHT(K151,3)={"ова","ева","ина"},RIGHT(K151,2)={"ов","ев","ин"}))),K151)</f>
        <v>Степанова</v>
      </c>
      <c r="N151" t="str">
        <f>_xlfn.IFS(SUMPRODUCT(--(RIGHT(L151,3)={"вич","мич","ьич","чна","вна"})),L151,SUMPRODUCT(--(RIGHT(J151,3)={"вич","мич","ьич","чна","вна"})),J151,SUMPRODUCT(--(RIGHT(K151,3)={"вич","мич","ьич","чна","вна"})),K151)</f>
        <v>Александровна</v>
      </c>
      <c r="O151" t="str">
        <f t="shared" si="20"/>
        <v>Синклитикия</v>
      </c>
    </row>
    <row r="152" spans="1:15" x14ac:dyDescent="0.3">
      <c r="A152" s="20">
        <v>361</v>
      </c>
      <c r="B152" t="s">
        <v>708</v>
      </c>
      <c r="C152" t="str">
        <f t="shared" si="14"/>
        <v>+998</v>
      </c>
      <c r="D152" t="str">
        <f>IF(OR(C152="+71",C152="+78"),"не определено",LOOKUP(C152,'коды стран'!$B$2:$B$14,'коды стран'!$A$2:$A$14))</f>
        <v>Узбекистан</v>
      </c>
      <c r="E152" t="s">
        <v>707</v>
      </c>
      <c r="F152" t="str">
        <f t="shared" si="15"/>
        <v>Федорова Жанна Вадимовна</v>
      </c>
      <c r="G152" t="s">
        <v>142</v>
      </c>
      <c r="H152" s="26">
        <v>44831</v>
      </c>
      <c r="I152" s="20">
        <f t="shared" ca="1" si="16"/>
        <v>33</v>
      </c>
      <c r="J152" t="str">
        <f t="shared" si="17"/>
        <v>Федорова</v>
      </c>
      <c r="K152" t="str">
        <f t="shared" si="18"/>
        <v>Жанна</v>
      </c>
      <c r="L152" t="str">
        <f t="shared" si="19"/>
        <v>Вадимовна</v>
      </c>
      <c r="M152" t="str">
        <f>_xlfn.IFS(SUMPRODUCT(--(OR(RIGHT(L152,3)={"ова","ева","ина"},RIGHT(L152,2)={"ов","ев","ин"}))),L152,SUMPRODUCT(--(OR(RIGHT(J152,3)={"ова","ева","ина"},RIGHT(J152,2)={"ов","ев","ин"}))),J152,SUMPRODUCT(--(OR(RIGHT(K152,3)={"ова","ева","ина"},RIGHT(K152,2)={"ов","ев","ин"}))),K152)</f>
        <v>Федорова</v>
      </c>
      <c r="N152" t="str">
        <f>_xlfn.IFS(SUMPRODUCT(--(RIGHT(L152,3)={"вич","мич","ьич","чна","вна"})),L152,SUMPRODUCT(--(RIGHT(J152,3)={"вич","мич","ьич","чна","вна"})),J152,SUMPRODUCT(--(RIGHT(K152,3)={"вич","мич","ьич","чна","вна"})),K152)</f>
        <v>Вадимовна</v>
      </c>
      <c r="O152" t="str">
        <f t="shared" si="20"/>
        <v>Жанна</v>
      </c>
    </row>
    <row r="153" spans="1:15" x14ac:dyDescent="0.3">
      <c r="A153" s="20">
        <v>358</v>
      </c>
      <c r="B153" t="s">
        <v>706</v>
      </c>
      <c r="C153" t="str">
        <f t="shared" si="14"/>
        <v>+380</v>
      </c>
      <c r="D153" t="str">
        <f>IF(OR(C153="+71",C153="+78"),"не определено",LOOKUP(C153,'коды стран'!$B$2:$B$14,'коды стран'!$A$2:$A$14))</f>
        <v>Украина</v>
      </c>
      <c r="E153" t="s">
        <v>705</v>
      </c>
      <c r="F153" t="str">
        <f t="shared" si="15"/>
        <v>Евфросиния Петровна Чернова</v>
      </c>
      <c r="G153" t="s">
        <v>142</v>
      </c>
      <c r="H153" s="26">
        <v>44771</v>
      </c>
      <c r="I153" s="20">
        <f t="shared" ca="1" si="16"/>
        <v>35</v>
      </c>
      <c r="J153" t="str">
        <f t="shared" si="17"/>
        <v>Евфросиния</v>
      </c>
      <c r="K153" t="str">
        <f t="shared" si="18"/>
        <v>Петровна</v>
      </c>
      <c r="L153" t="str">
        <f t="shared" si="19"/>
        <v>Чернова</v>
      </c>
      <c r="M153" t="str">
        <f>_xlfn.IFS(SUMPRODUCT(--(OR(RIGHT(L153,3)={"ова","ева","ина"},RIGHT(L153,2)={"ов","ев","ин"}))),L153,SUMPRODUCT(--(OR(RIGHT(J153,3)={"ова","ева","ина"},RIGHT(J153,2)={"ов","ев","ин"}))),J153,SUMPRODUCT(--(OR(RIGHT(K153,3)={"ова","ева","ина"},RIGHT(K153,2)={"ов","ев","ин"}))),K153)</f>
        <v>Чернова</v>
      </c>
      <c r="N153" t="str">
        <f>_xlfn.IFS(SUMPRODUCT(--(RIGHT(L153,3)={"вич","мич","ьич","чна","вна"})),L153,SUMPRODUCT(--(RIGHT(J153,3)={"вич","мич","ьич","чна","вна"})),J153,SUMPRODUCT(--(RIGHT(K153,3)={"вич","мич","ьич","чна","вна"})),K153)</f>
        <v>Петровна</v>
      </c>
      <c r="O153" t="str">
        <f t="shared" si="20"/>
        <v>Евфросиния</v>
      </c>
    </row>
    <row r="154" spans="1:15" x14ac:dyDescent="0.3">
      <c r="A154" s="20">
        <v>44</v>
      </c>
      <c r="B154" t="s">
        <v>704</v>
      </c>
      <c r="C154" t="str">
        <f t="shared" si="14"/>
        <v>+375</v>
      </c>
      <c r="D154" t="str">
        <f>IF(OR(C154="+71",C154="+78"),"не определено",LOOKUP(C154,'коды стран'!$B$2:$B$14,'коды стран'!$A$2:$A$14))</f>
        <v>Беларусь</v>
      </c>
      <c r="E154" t="s">
        <v>703</v>
      </c>
      <c r="F154" t="str">
        <f t="shared" si="15"/>
        <v>Кир Васильевич Горбунов</v>
      </c>
      <c r="G154" t="s">
        <v>139</v>
      </c>
      <c r="H154" s="26">
        <v>44701</v>
      </c>
      <c r="I154" s="20">
        <f t="shared" ca="1" si="16"/>
        <v>37</v>
      </c>
      <c r="J154" t="str">
        <f t="shared" si="17"/>
        <v>Кир</v>
      </c>
      <c r="K154" t="str">
        <f t="shared" si="18"/>
        <v>Васильевич</v>
      </c>
      <c r="L154" t="str">
        <f t="shared" si="19"/>
        <v>Горбунов</v>
      </c>
      <c r="M154" t="str">
        <f>_xlfn.IFS(SUMPRODUCT(--(OR(RIGHT(L154,3)={"ова","ева","ина"},RIGHT(L154,2)={"ов","ев","ин"}))),L154,SUMPRODUCT(--(OR(RIGHT(J154,3)={"ова","ева","ина"},RIGHT(J154,2)={"ов","ев","ин"}))),J154,SUMPRODUCT(--(OR(RIGHT(K154,3)={"ова","ева","ина"},RIGHT(K154,2)={"ов","ев","ин"}))),K154)</f>
        <v>Горбунов</v>
      </c>
      <c r="N154" t="str">
        <f>_xlfn.IFS(SUMPRODUCT(--(RIGHT(L154,3)={"вич","мич","ьич","чна","вна"})),L154,SUMPRODUCT(--(RIGHT(J154,3)={"вич","мич","ьич","чна","вна"})),J154,SUMPRODUCT(--(RIGHT(K154,3)={"вич","мич","ьич","чна","вна"})),K154)</f>
        <v>Васильевич</v>
      </c>
      <c r="O154" t="str">
        <f t="shared" si="20"/>
        <v>Кир</v>
      </c>
    </row>
    <row r="155" spans="1:15" x14ac:dyDescent="0.3">
      <c r="A155" s="20">
        <v>416</v>
      </c>
      <c r="B155" t="s">
        <v>702</v>
      </c>
      <c r="C155" t="str">
        <f t="shared" si="14"/>
        <v>+992</v>
      </c>
      <c r="D155" t="str">
        <f>IF(OR(C155="+71",C155="+78"),"не определено",LOOKUP(C155,'коды стран'!$B$2:$B$14,'коды стран'!$A$2:$A$14))</f>
        <v>Таджикистан</v>
      </c>
      <c r="E155" t="s">
        <v>701</v>
      </c>
      <c r="F155" t="str">
        <f t="shared" si="15"/>
        <v>Зуев Гостомысл Игоревич</v>
      </c>
      <c r="G155" t="s">
        <v>139</v>
      </c>
      <c r="H155" s="26">
        <v>44703</v>
      </c>
      <c r="I155" s="20">
        <f t="shared" ca="1" si="16"/>
        <v>37</v>
      </c>
      <c r="J155" t="str">
        <f t="shared" si="17"/>
        <v>Зуев</v>
      </c>
      <c r="K155" t="str">
        <f t="shared" si="18"/>
        <v>Гостомысл</v>
      </c>
      <c r="L155" t="str">
        <f t="shared" si="19"/>
        <v>Игоревич</v>
      </c>
      <c r="M155" t="str">
        <f>_xlfn.IFS(SUMPRODUCT(--(OR(RIGHT(L155,3)={"ова","ева","ина"},RIGHT(L155,2)={"ов","ев","ин"}))),L155,SUMPRODUCT(--(OR(RIGHT(J155,3)={"ова","ева","ина"},RIGHT(J155,2)={"ов","ев","ин"}))),J155,SUMPRODUCT(--(OR(RIGHT(K155,3)={"ова","ева","ина"},RIGHT(K155,2)={"ов","ев","ин"}))),K155)</f>
        <v>Зуев</v>
      </c>
      <c r="N155" t="str">
        <f>_xlfn.IFS(SUMPRODUCT(--(RIGHT(L155,3)={"вич","мич","ьич","чна","вна"})),L155,SUMPRODUCT(--(RIGHT(J155,3)={"вич","мич","ьич","чна","вна"})),J155,SUMPRODUCT(--(RIGHT(K155,3)={"вич","мич","ьич","чна","вна"})),K155)</f>
        <v>Игоревич</v>
      </c>
      <c r="O155" t="str">
        <f t="shared" si="20"/>
        <v>Гостомысл</v>
      </c>
    </row>
    <row r="156" spans="1:15" x14ac:dyDescent="0.3">
      <c r="A156" s="20">
        <v>74</v>
      </c>
      <c r="B156" t="s">
        <v>700</v>
      </c>
      <c r="C156" t="str">
        <f t="shared" si="14"/>
        <v>+79</v>
      </c>
      <c r="D156" t="str">
        <f>IF(OR(C156="+71",C156="+78"),"не определено",LOOKUP(C156,'коды стран'!$B$2:$B$14,'коды стран'!$A$2:$A$14))</f>
        <v>Россия</v>
      </c>
      <c r="E156" t="s">
        <v>699</v>
      </c>
      <c r="F156" t="str">
        <f t="shared" si="15"/>
        <v>Любовь Романовна Данилова</v>
      </c>
      <c r="G156" t="s">
        <v>139</v>
      </c>
      <c r="H156" s="26">
        <v>44857</v>
      </c>
      <c r="I156" s="20">
        <f t="shared" ca="1" si="16"/>
        <v>32</v>
      </c>
      <c r="J156" t="str">
        <f t="shared" si="17"/>
        <v>Любовь</v>
      </c>
      <c r="K156" t="str">
        <f t="shared" si="18"/>
        <v>Романовна</v>
      </c>
      <c r="L156" t="str">
        <f t="shared" si="19"/>
        <v>Данилова</v>
      </c>
      <c r="M156" t="str">
        <f>_xlfn.IFS(SUMPRODUCT(--(OR(RIGHT(L156,3)={"ова","ева","ина"},RIGHT(L156,2)={"ов","ев","ин"}))),L156,SUMPRODUCT(--(OR(RIGHT(J156,3)={"ова","ева","ина"},RIGHT(J156,2)={"ов","ев","ин"}))),J156,SUMPRODUCT(--(OR(RIGHT(K156,3)={"ова","ева","ина"},RIGHT(K156,2)={"ов","ев","ин"}))),K156)</f>
        <v>Данилова</v>
      </c>
      <c r="N156" t="str">
        <f>_xlfn.IFS(SUMPRODUCT(--(RIGHT(L156,3)={"вич","мич","ьич","чна","вна"})),L156,SUMPRODUCT(--(RIGHT(J156,3)={"вич","мич","ьич","чна","вна"})),J156,SUMPRODUCT(--(RIGHT(K156,3)={"вич","мич","ьич","чна","вна"})),K156)</f>
        <v>Романовна</v>
      </c>
      <c r="O156" t="str">
        <f t="shared" si="20"/>
        <v>Любовь</v>
      </c>
    </row>
    <row r="157" spans="1:15" x14ac:dyDescent="0.3">
      <c r="A157" s="20">
        <v>180</v>
      </c>
      <c r="B157" t="s">
        <v>698</v>
      </c>
      <c r="C157" t="str">
        <f t="shared" si="14"/>
        <v>+375</v>
      </c>
      <c r="D157" t="str">
        <f>IF(OR(C157="+71",C157="+78"),"не определено",LOOKUP(C157,'коды стран'!$B$2:$B$14,'коды стран'!$A$2:$A$14))</f>
        <v>Беларусь</v>
      </c>
      <c r="E157" t="s">
        <v>697</v>
      </c>
      <c r="F157" t="str">
        <f t="shared" si="15"/>
        <v>Калинин Лев Феодосьевич</v>
      </c>
      <c r="G157" t="s">
        <v>139</v>
      </c>
      <c r="H157" s="26">
        <v>44616</v>
      </c>
      <c r="I157" s="20">
        <f t="shared" ca="1" si="16"/>
        <v>40</v>
      </c>
      <c r="J157" t="str">
        <f t="shared" si="17"/>
        <v>Калинин</v>
      </c>
      <c r="K157" t="str">
        <f t="shared" si="18"/>
        <v>Лев</v>
      </c>
      <c r="L157" t="str">
        <f t="shared" si="19"/>
        <v>Феодосьевич</v>
      </c>
      <c r="M157" t="str">
        <f>_xlfn.IFS(SUMPRODUCT(--(OR(RIGHT(L157,3)={"ова","ева","ина"},RIGHT(L157,2)={"ов","ев","ин"}))),L157,SUMPRODUCT(--(OR(RIGHT(J157,3)={"ова","ева","ина"},RIGHT(J157,2)={"ов","ев","ин"}))),J157,SUMPRODUCT(--(OR(RIGHT(K157,3)={"ова","ева","ина"},RIGHT(K157,2)={"ов","ев","ин"}))),K157)</f>
        <v>Калинин</v>
      </c>
      <c r="N157" t="str">
        <f>_xlfn.IFS(SUMPRODUCT(--(RIGHT(L157,3)={"вич","мич","ьич","чна","вна"})),L157,SUMPRODUCT(--(RIGHT(J157,3)={"вич","мич","ьич","чна","вна"})),J157,SUMPRODUCT(--(RIGHT(K157,3)={"вич","мич","ьич","чна","вна"})),K157)</f>
        <v>Феодосьевич</v>
      </c>
      <c r="O157" t="str">
        <f t="shared" si="20"/>
        <v>Лев</v>
      </c>
    </row>
    <row r="158" spans="1:15" x14ac:dyDescent="0.3">
      <c r="A158" s="20">
        <v>159</v>
      </c>
      <c r="B158" t="s">
        <v>696</v>
      </c>
      <c r="C158" t="str">
        <f t="shared" si="14"/>
        <v>+998</v>
      </c>
      <c r="D158" t="str">
        <f>IF(OR(C158="+71",C158="+78"),"не определено",LOOKUP(C158,'коды стран'!$B$2:$B$14,'коды стран'!$A$2:$A$14))</f>
        <v>Узбекистан</v>
      </c>
      <c r="E158" t="s">
        <v>695</v>
      </c>
      <c r="F158" t="str">
        <f t="shared" si="15"/>
        <v>Марк Яковлевич Корнилов</v>
      </c>
      <c r="G158" t="s">
        <v>139</v>
      </c>
      <c r="H158" s="26">
        <v>44686</v>
      </c>
      <c r="I158" s="20">
        <f t="shared" ca="1" si="16"/>
        <v>38</v>
      </c>
      <c r="J158" t="str">
        <f t="shared" si="17"/>
        <v>Марк</v>
      </c>
      <c r="K158" t="str">
        <f t="shared" si="18"/>
        <v>Яковлевич</v>
      </c>
      <c r="L158" t="str">
        <f t="shared" si="19"/>
        <v>Корнилов</v>
      </c>
      <c r="M158" t="str">
        <f>_xlfn.IFS(SUMPRODUCT(--(OR(RIGHT(L158,3)={"ова","ева","ина"},RIGHT(L158,2)={"ов","ев","ин"}))),L158,SUMPRODUCT(--(OR(RIGHT(J158,3)={"ова","ева","ина"},RIGHT(J158,2)={"ов","ев","ин"}))),J158,SUMPRODUCT(--(OR(RIGHT(K158,3)={"ова","ева","ина"},RIGHT(K158,2)={"ов","ев","ин"}))),K158)</f>
        <v>Корнилов</v>
      </c>
      <c r="N158" t="str">
        <f>_xlfn.IFS(SUMPRODUCT(--(RIGHT(L158,3)={"вич","мич","ьич","чна","вна"})),L158,SUMPRODUCT(--(RIGHT(J158,3)={"вич","мич","ьич","чна","вна"})),J158,SUMPRODUCT(--(RIGHT(K158,3)={"вич","мич","ьич","чна","вна"})),K158)</f>
        <v>Яковлевич</v>
      </c>
      <c r="O158" t="str">
        <f t="shared" si="20"/>
        <v>Марк</v>
      </c>
    </row>
    <row r="159" spans="1:15" x14ac:dyDescent="0.3">
      <c r="A159" s="20">
        <v>106</v>
      </c>
      <c r="B159" t="s">
        <v>694</v>
      </c>
      <c r="C159" t="str">
        <f t="shared" si="14"/>
        <v>+380</v>
      </c>
      <c r="D159" t="str">
        <f>IF(OR(C159="+71",C159="+78"),"не определено",LOOKUP(C159,'коды стран'!$B$2:$B$14,'коды стран'!$A$2:$A$14))</f>
        <v>Украина</v>
      </c>
      <c r="E159" t="s">
        <v>693</v>
      </c>
      <c r="F159" t="str">
        <f t="shared" si="15"/>
        <v>Таисия Богдановна Якушева</v>
      </c>
      <c r="G159" t="s">
        <v>142</v>
      </c>
      <c r="H159" s="26">
        <v>44858</v>
      </c>
      <c r="I159" s="20">
        <f t="shared" ca="1" si="16"/>
        <v>32</v>
      </c>
      <c r="J159" t="str">
        <f t="shared" si="17"/>
        <v>Таисия</v>
      </c>
      <c r="K159" t="str">
        <f t="shared" si="18"/>
        <v>Богдановна</v>
      </c>
      <c r="L159" t="str">
        <f t="shared" si="19"/>
        <v>Якушева</v>
      </c>
      <c r="M159" t="str">
        <f>_xlfn.IFS(SUMPRODUCT(--(OR(RIGHT(L159,3)={"ова","ева","ина"},RIGHT(L159,2)={"ов","ев","ин"}))),L159,SUMPRODUCT(--(OR(RIGHT(J159,3)={"ова","ева","ина"},RIGHT(J159,2)={"ов","ев","ин"}))),J159,SUMPRODUCT(--(OR(RIGHT(K159,3)={"ова","ева","ина"},RIGHT(K159,2)={"ов","ев","ин"}))),K159)</f>
        <v>Якушева</v>
      </c>
      <c r="N159" t="str">
        <f>_xlfn.IFS(SUMPRODUCT(--(RIGHT(L159,3)={"вич","мич","ьич","чна","вна"})),L159,SUMPRODUCT(--(RIGHT(J159,3)={"вич","мич","ьич","чна","вна"})),J159,SUMPRODUCT(--(RIGHT(K159,3)={"вич","мич","ьич","чна","вна"})),K159)</f>
        <v>Богдановна</v>
      </c>
      <c r="O159" t="str">
        <f t="shared" si="20"/>
        <v>Таисия</v>
      </c>
    </row>
    <row r="160" spans="1:15" x14ac:dyDescent="0.3">
      <c r="A160" s="20">
        <v>65</v>
      </c>
      <c r="B160" t="s">
        <v>692</v>
      </c>
      <c r="C160" t="str">
        <f t="shared" si="14"/>
        <v>+380</v>
      </c>
      <c r="D160" t="str">
        <f>IF(OR(C160="+71",C160="+78"),"не определено",LOOKUP(C160,'коды стран'!$B$2:$B$14,'коды стран'!$A$2:$A$14))</f>
        <v>Украина</v>
      </c>
      <c r="E160" t="s">
        <v>691</v>
      </c>
      <c r="F160" t="str">
        <f t="shared" si="15"/>
        <v>Самойлова Жанна Семеновна</v>
      </c>
      <c r="G160" t="s">
        <v>139</v>
      </c>
      <c r="H160" s="26">
        <v>44623</v>
      </c>
      <c r="I160" s="20">
        <f t="shared" ca="1" si="16"/>
        <v>40</v>
      </c>
      <c r="J160" t="str">
        <f t="shared" si="17"/>
        <v>Самойлова</v>
      </c>
      <c r="K160" t="str">
        <f t="shared" si="18"/>
        <v>Жанна</v>
      </c>
      <c r="L160" t="str">
        <f t="shared" si="19"/>
        <v>Семеновна</v>
      </c>
      <c r="M160" t="str">
        <f>_xlfn.IFS(SUMPRODUCT(--(OR(RIGHT(L160,3)={"ова","ева","ина"},RIGHT(L160,2)={"ов","ев","ин"}))),L160,SUMPRODUCT(--(OR(RIGHT(J160,3)={"ова","ева","ина"},RIGHT(J160,2)={"ов","ев","ин"}))),J160,SUMPRODUCT(--(OR(RIGHT(K160,3)={"ова","ева","ина"},RIGHT(K160,2)={"ов","ев","ин"}))),K160)</f>
        <v>Самойлова</v>
      </c>
      <c r="N160" t="str">
        <f>_xlfn.IFS(SUMPRODUCT(--(RIGHT(L160,3)={"вич","мич","ьич","чна","вна"})),L160,SUMPRODUCT(--(RIGHT(J160,3)={"вич","мич","ьич","чна","вна"})),J160,SUMPRODUCT(--(RIGHT(K160,3)={"вич","мич","ьич","чна","вна"})),K160)</f>
        <v>Семеновна</v>
      </c>
      <c r="O160" t="str">
        <f t="shared" si="20"/>
        <v>Жанна</v>
      </c>
    </row>
    <row r="161" spans="1:15" x14ac:dyDescent="0.3">
      <c r="A161" s="20">
        <v>457</v>
      </c>
      <c r="B161" t="s">
        <v>690</v>
      </c>
      <c r="C161" t="str">
        <f t="shared" si="14"/>
        <v>+992</v>
      </c>
      <c r="D161" t="str">
        <f>IF(OR(C161="+71",C161="+78"),"не определено",LOOKUP(C161,'коды стран'!$B$2:$B$14,'коды стран'!$A$2:$A$14))</f>
        <v>Таджикистан</v>
      </c>
      <c r="E161" t="s">
        <v>689</v>
      </c>
      <c r="F161" t="str">
        <f t="shared" si="15"/>
        <v>Валерия Владимировна Медведева</v>
      </c>
      <c r="G161" t="s">
        <v>139</v>
      </c>
      <c r="H161" s="26">
        <v>44595</v>
      </c>
      <c r="I161" s="20">
        <f t="shared" ca="1" si="16"/>
        <v>41</v>
      </c>
      <c r="J161" t="str">
        <f t="shared" si="17"/>
        <v>Валерия</v>
      </c>
      <c r="K161" t="str">
        <f t="shared" si="18"/>
        <v>Владимировна</v>
      </c>
      <c r="L161" t="str">
        <f t="shared" si="19"/>
        <v>Медведева</v>
      </c>
      <c r="M161" t="str">
        <f>_xlfn.IFS(SUMPRODUCT(--(OR(RIGHT(L161,3)={"ова","ева","ина"},RIGHT(L161,2)={"ов","ев","ин"}))),L161,SUMPRODUCT(--(OR(RIGHT(J161,3)={"ова","ева","ина"},RIGHT(J161,2)={"ов","ев","ин"}))),J161,SUMPRODUCT(--(OR(RIGHT(K161,3)={"ова","ева","ина"},RIGHT(K161,2)={"ов","ев","ин"}))),K161)</f>
        <v>Медведева</v>
      </c>
      <c r="N161" t="str">
        <f>_xlfn.IFS(SUMPRODUCT(--(RIGHT(L161,3)={"вич","мич","ьич","чна","вна"})),L161,SUMPRODUCT(--(RIGHT(J161,3)={"вич","мич","ьич","чна","вна"})),J161,SUMPRODUCT(--(RIGHT(K161,3)={"вич","мич","ьич","чна","вна"})),K161)</f>
        <v>Владимировна</v>
      </c>
      <c r="O161" t="str">
        <f t="shared" si="20"/>
        <v>Валерия</v>
      </c>
    </row>
    <row r="162" spans="1:15" x14ac:dyDescent="0.3">
      <c r="A162" s="20">
        <v>255</v>
      </c>
      <c r="B162" t="s">
        <v>688</v>
      </c>
      <c r="C162" t="str">
        <f t="shared" si="14"/>
        <v>+380</v>
      </c>
      <c r="D162" t="str">
        <f>IF(OR(C162="+71",C162="+78"),"не определено",LOOKUP(C162,'коды стран'!$B$2:$B$14,'коды стран'!$A$2:$A$14))</f>
        <v>Украина</v>
      </c>
      <c r="E162" t="s">
        <v>687</v>
      </c>
      <c r="F162" t="str">
        <f t="shared" si="15"/>
        <v>Филимон Ефимьевич Беляков</v>
      </c>
      <c r="G162" t="s">
        <v>142</v>
      </c>
      <c r="H162" s="26">
        <v>44793</v>
      </c>
      <c r="I162" s="20">
        <f t="shared" ca="1" si="16"/>
        <v>34</v>
      </c>
      <c r="J162" t="str">
        <f t="shared" si="17"/>
        <v>Филимон</v>
      </c>
      <c r="K162" t="str">
        <f t="shared" si="18"/>
        <v>Ефимьевич</v>
      </c>
      <c r="L162" t="str">
        <f t="shared" si="19"/>
        <v>Беляков</v>
      </c>
      <c r="M162" t="str">
        <f>_xlfn.IFS(SUMPRODUCT(--(OR(RIGHT(L162,3)={"ова","ева","ина"},RIGHT(L162,2)={"ов","ев","ин"}))),L162,SUMPRODUCT(--(OR(RIGHT(J162,3)={"ова","ева","ина"},RIGHT(J162,2)={"ов","ев","ин"}))),J162,SUMPRODUCT(--(OR(RIGHT(K162,3)={"ова","ева","ина"},RIGHT(K162,2)={"ов","ев","ин"}))),K162)</f>
        <v>Беляков</v>
      </c>
      <c r="N162" t="str">
        <f>_xlfn.IFS(SUMPRODUCT(--(RIGHT(L162,3)={"вич","мич","ьич","чна","вна"})),L162,SUMPRODUCT(--(RIGHT(J162,3)={"вич","мич","ьич","чна","вна"})),J162,SUMPRODUCT(--(RIGHT(K162,3)={"вич","мич","ьич","чна","вна"})),K162)</f>
        <v>Ефимьевич</v>
      </c>
      <c r="O162" t="str">
        <f t="shared" si="20"/>
        <v>Филимон</v>
      </c>
    </row>
    <row r="163" spans="1:15" x14ac:dyDescent="0.3">
      <c r="A163" s="20">
        <v>436</v>
      </c>
      <c r="B163" t="s">
        <v>686</v>
      </c>
      <c r="C163" t="str">
        <f t="shared" si="14"/>
        <v>+76</v>
      </c>
      <c r="D163" t="str">
        <f>IF(OR(C163="+71",C163="+78"),"не определено",LOOKUP(C163,'коды стран'!$B$2:$B$14,'коды стран'!$A$2:$A$14))</f>
        <v>Казахстан</v>
      </c>
      <c r="E163" t="s">
        <v>685</v>
      </c>
      <c r="F163" t="str">
        <f t="shared" si="15"/>
        <v>Миронов Аверкий Зиновьевич</v>
      </c>
      <c r="G163" t="s">
        <v>139</v>
      </c>
      <c r="H163" s="26">
        <v>44683</v>
      </c>
      <c r="I163" s="20">
        <f t="shared" ca="1" si="16"/>
        <v>38</v>
      </c>
      <c r="J163" t="str">
        <f t="shared" si="17"/>
        <v>Миронов</v>
      </c>
      <c r="K163" t="str">
        <f t="shared" si="18"/>
        <v>Аверкий</v>
      </c>
      <c r="L163" t="str">
        <f t="shared" si="19"/>
        <v>Зиновьевич</v>
      </c>
      <c r="M163" t="str">
        <f>_xlfn.IFS(SUMPRODUCT(--(OR(RIGHT(L163,3)={"ова","ева","ина"},RIGHT(L163,2)={"ов","ев","ин"}))),L163,SUMPRODUCT(--(OR(RIGHT(J163,3)={"ова","ева","ина"},RIGHT(J163,2)={"ов","ев","ин"}))),J163,SUMPRODUCT(--(OR(RIGHT(K163,3)={"ова","ева","ина"},RIGHT(K163,2)={"ов","ев","ин"}))),K163)</f>
        <v>Миронов</v>
      </c>
      <c r="N163" t="str">
        <f>_xlfn.IFS(SUMPRODUCT(--(RIGHT(L163,3)={"вич","мич","ьич","чна","вна"})),L163,SUMPRODUCT(--(RIGHT(J163,3)={"вич","мич","ьич","чна","вна"})),J163,SUMPRODUCT(--(RIGHT(K163,3)={"вич","мич","ьич","чна","вна"})),K163)</f>
        <v>Зиновьевич</v>
      </c>
      <c r="O163" t="str">
        <f t="shared" si="20"/>
        <v>Аверкий</v>
      </c>
    </row>
    <row r="164" spans="1:15" x14ac:dyDescent="0.3">
      <c r="A164" s="20">
        <v>175</v>
      </c>
      <c r="B164" t="s">
        <v>684</v>
      </c>
      <c r="C164" t="str">
        <f t="shared" si="14"/>
        <v>+76</v>
      </c>
      <c r="D164" t="str">
        <f>IF(OR(C164="+71",C164="+78"),"не определено",LOOKUP(C164,'коды стран'!$B$2:$B$14,'коды стран'!$A$2:$A$14))</f>
        <v>Казахстан</v>
      </c>
      <c r="E164" t="s">
        <v>683</v>
      </c>
      <c r="F164" t="str">
        <f t="shared" si="15"/>
        <v>Валерия Семеновна Потапова</v>
      </c>
      <c r="G164" t="s">
        <v>139</v>
      </c>
      <c r="H164" s="26">
        <v>44565</v>
      </c>
      <c r="I164" s="20">
        <f t="shared" ca="1" si="16"/>
        <v>42</v>
      </c>
      <c r="J164" t="str">
        <f t="shared" si="17"/>
        <v>Валерия</v>
      </c>
      <c r="K164" t="str">
        <f t="shared" si="18"/>
        <v>Семеновна</v>
      </c>
      <c r="L164" t="str">
        <f t="shared" si="19"/>
        <v>Потапова</v>
      </c>
      <c r="M164" t="str">
        <f>_xlfn.IFS(SUMPRODUCT(--(OR(RIGHT(L164,3)={"ова","ева","ина"},RIGHT(L164,2)={"ов","ев","ин"}))),L164,SUMPRODUCT(--(OR(RIGHT(J164,3)={"ова","ева","ина"},RIGHT(J164,2)={"ов","ев","ин"}))),J164,SUMPRODUCT(--(OR(RIGHT(K164,3)={"ова","ева","ина"},RIGHT(K164,2)={"ов","ев","ин"}))),K164)</f>
        <v>Потапова</v>
      </c>
      <c r="N164" t="str">
        <f>_xlfn.IFS(SUMPRODUCT(--(RIGHT(L164,3)={"вич","мич","ьич","чна","вна"})),L164,SUMPRODUCT(--(RIGHT(J164,3)={"вич","мич","ьич","чна","вна"})),J164,SUMPRODUCT(--(RIGHT(K164,3)={"вич","мич","ьич","чна","вна"})),K164)</f>
        <v>Семеновна</v>
      </c>
      <c r="O164" t="str">
        <f t="shared" si="20"/>
        <v>Валерия</v>
      </c>
    </row>
    <row r="165" spans="1:15" x14ac:dyDescent="0.3">
      <c r="A165" s="20">
        <v>274</v>
      </c>
      <c r="B165" t="s">
        <v>682</v>
      </c>
      <c r="C165" t="str">
        <f t="shared" si="14"/>
        <v>+72</v>
      </c>
      <c r="D165" t="str">
        <f>IF(OR(C165="+71",C165="+78"),"не определено",LOOKUP(C165,'коды стран'!$B$2:$B$14,'коды стран'!$A$2:$A$14))</f>
        <v>Россия</v>
      </c>
      <c r="E165" t="s">
        <v>681</v>
      </c>
      <c r="F165" t="str">
        <f t="shared" si="15"/>
        <v>Сорокина Феврония Геннадьевна</v>
      </c>
      <c r="G165" t="s">
        <v>142</v>
      </c>
      <c r="H165" s="26">
        <v>44607</v>
      </c>
      <c r="I165" s="20">
        <f t="shared" ca="1" si="16"/>
        <v>40</v>
      </c>
      <c r="J165" t="str">
        <f t="shared" si="17"/>
        <v>Сорокина</v>
      </c>
      <c r="K165" t="str">
        <f t="shared" si="18"/>
        <v>Феврония</v>
      </c>
      <c r="L165" t="str">
        <f t="shared" si="19"/>
        <v>Геннадьевна</v>
      </c>
      <c r="M165" t="str">
        <f>_xlfn.IFS(SUMPRODUCT(--(OR(RIGHT(L165,3)={"ова","ева","ина"},RIGHT(L165,2)={"ов","ев","ин"}))),L165,SUMPRODUCT(--(OR(RIGHT(J165,3)={"ова","ева","ина"},RIGHT(J165,2)={"ов","ев","ин"}))),J165,SUMPRODUCT(--(OR(RIGHT(K165,3)={"ова","ева","ина"},RIGHT(K165,2)={"ов","ев","ин"}))),K165)</f>
        <v>Сорокина</v>
      </c>
      <c r="N165" t="str">
        <f>_xlfn.IFS(SUMPRODUCT(--(RIGHT(L165,3)={"вич","мич","ьич","чна","вна"})),L165,SUMPRODUCT(--(RIGHT(J165,3)={"вич","мич","ьич","чна","вна"})),J165,SUMPRODUCT(--(RIGHT(K165,3)={"вич","мич","ьич","чна","вна"})),K165)</f>
        <v>Геннадьевна</v>
      </c>
      <c r="O165" t="str">
        <f t="shared" si="20"/>
        <v>Феврония</v>
      </c>
    </row>
    <row r="166" spans="1:15" x14ac:dyDescent="0.3">
      <c r="A166" s="20">
        <v>59</v>
      </c>
      <c r="B166" t="s">
        <v>680</v>
      </c>
      <c r="C166" t="str">
        <f t="shared" si="14"/>
        <v>+75</v>
      </c>
      <c r="D166" t="str">
        <f>IF(OR(C166="+71",C166="+78"),"не определено",LOOKUP(C166,'коды стран'!$B$2:$B$14,'коды стран'!$A$2:$A$14))</f>
        <v>Россия</v>
      </c>
      <c r="E166" t="s">
        <v>679</v>
      </c>
      <c r="F166" t="str">
        <f t="shared" si="15"/>
        <v>Любовь Альбертовна Одинцова</v>
      </c>
      <c r="G166" t="s">
        <v>142</v>
      </c>
      <c r="H166" s="26">
        <v>44770</v>
      </c>
      <c r="I166" s="20">
        <f t="shared" ca="1" si="16"/>
        <v>35</v>
      </c>
      <c r="J166" t="str">
        <f t="shared" si="17"/>
        <v>Любовь</v>
      </c>
      <c r="K166" t="str">
        <f t="shared" si="18"/>
        <v>Альбертовна</v>
      </c>
      <c r="L166" t="str">
        <f t="shared" si="19"/>
        <v>Одинцова</v>
      </c>
      <c r="M166" t="str">
        <f>_xlfn.IFS(SUMPRODUCT(--(OR(RIGHT(L166,3)={"ова","ева","ина"},RIGHT(L166,2)={"ов","ев","ин"}))),L166,SUMPRODUCT(--(OR(RIGHT(J166,3)={"ова","ева","ина"},RIGHT(J166,2)={"ов","ев","ин"}))),J166,SUMPRODUCT(--(OR(RIGHT(K166,3)={"ова","ева","ина"},RIGHT(K166,2)={"ов","ев","ин"}))),K166)</f>
        <v>Одинцова</v>
      </c>
      <c r="N166" t="str">
        <f>_xlfn.IFS(SUMPRODUCT(--(RIGHT(L166,3)={"вич","мич","ьич","чна","вна"})),L166,SUMPRODUCT(--(RIGHT(J166,3)={"вич","мич","ьич","чна","вна"})),J166,SUMPRODUCT(--(RIGHT(K166,3)={"вич","мич","ьич","чна","вна"})),K166)</f>
        <v>Альбертовна</v>
      </c>
      <c r="O166" t="str">
        <f t="shared" si="20"/>
        <v>Любовь</v>
      </c>
    </row>
    <row r="167" spans="1:15" x14ac:dyDescent="0.3">
      <c r="A167" s="20">
        <v>411</v>
      </c>
      <c r="B167" t="s">
        <v>678</v>
      </c>
      <c r="C167" t="str">
        <f t="shared" si="14"/>
        <v>+992</v>
      </c>
      <c r="D167" t="str">
        <f>IF(OR(C167="+71",C167="+78"),"не определено",LOOKUP(C167,'коды стран'!$B$2:$B$14,'коды стран'!$A$2:$A$14))</f>
        <v>Таджикистан</v>
      </c>
      <c r="E167" t="s">
        <v>677</v>
      </c>
      <c r="F167" t="str">
        <f t="shared" si="15"/>
        <v>Спиридон Владленович Воронцов</v>
      </c>
      <c r="G167" t="s">
        <v>139</v>
      </c>
      <c r="H167" s="26">
        <v>44673</v>
      </c>
      <c r="I167" s="20">
        <f t="shared" ca="1" si="16"/>
        <v>38</v>
      </c>
      <c r="J167" t="str">
        <f t="shared" si="17"/>
        <v>Спиридон</v>
      </c>
      <c r="K167" t="str">
        <f t="shared" si="18"/>
        <v>Владленович</v>
      </c>
      <c r="L167" t="str">
        <f t="shared" si="19"/>
        <v>Воронцов</v>
      </c>
      <c r="M167" t="str">
        <f>_xlfn.IFS(SUMPRODUCT(--(OR(RIGHT(L167,3)={"ова","ева","ина"},RIGHT(L167,2)={"ов","ев","ин"}))),L167,SUMPRODUCT(--(OR(RIGHT(J167,3)={"ова","ева","ина"},RIGHT(J167,2)={"ов","ев","ин"}))),J167,SUMPRODUCT(--(OR(RIGHT(K167,3)={"ова","ева","ина"},RIGHT(K167,2)={"ов","ев","ин"}))),K167)</f>
        <v>Воронцов</v>
      </c>
      <c r="N167" t="str">
        <f>_xlfn.IFS(SUMPRODUCT(--(RIGHT(L167,3)={"вич","мич","ьич","чна","вна"})),L167,SUMPRODUCT(--(RIGHT(J167,3)={"вич","мич","ьич","чна","вна"})),J167,SUMPRODUCT(--(RIGHT(K167,3)={"вич","мич","ьич","чна","вна"})),K167)</f>
        <v>Владленович</v>
      </c>
      <c r="O167" t="str">
        <f t="shared" si="20"/>
        <v>Спиридон</v>
      </c>
    </row>
    <row r="168" spans="1:15" x14ac:dyDescent="0.3">
      <c r="A168" s="20">
        <v>259</v>
      </c>
      <c r="B168" t="s">
        <v>676</v>
      </c>
      <c r="C168" t="str">
        <f t="shared" si="14"/>
        <v>+375</v>
      </c>
      <c r="D168" t="str">
        <f>IF(OR(C168="+71",C168="+78"),"не определено",LOOKUP(C168,'коды стран'!$B$2:$B$14,'коды стран'!$A$2:$A$14))</f>
        <v>Беларусь</v>
      </c>
      <c r="E168" t="s">
        <v>675</v>
      </c>
      <c r="F168" t="str">
        <f t="shared" si="15"/>
        <v>Алевтина Михайловна Зыкова</v>
      </c>
      <c r="G168" t="s">
        <v>142</v>
      </c>
      <c r="H168" s="26">
        <v>44707</v>
      </c>
      <c r="I168" s="20">
        <f t="shared" ca="1" si="16"/>
        <v>37</v>
      </c>
      <c r="J168" t="str">
        <f t="shared" si="17"/>
        <v>Алевтина</v>
      </c>
      <c r="K168" t="str">
        <f t="shared" si="18"/>
        <v>Михайловна</v>
      </c>
      <c r="L168" t="str">
        <f t="shared" si="19"/>
        <v>Зыкова</v>
      </c>
      <c r="M168" t="str">
        <f>_xlfn.IFS(SUMPRODUCT(--(OR(RIGHT(L168,3)={"ова","ева","ина"},RIGHT(L168,2)={"ов","ев","ин"}))),L168,SUMPRODUCT(--(OR(RIGHT(J168,3)={"ова","ева","ина"},RIGHT(J168,2)={"ов","ев","ин"}))),J168,SUMPRODUCT(--(OR(RIGHT(K168,3)={"ова","ева","ина"},RIGHT(K168,2)={"ов","ев","ин"}))),K168)</f>
        <v>Зыкова</v>
      </c>
      <c r="N168" t="str">
        <f>_xlfn.IFS(SUMPRODUCT(--(RIGHT(L168,3)={"вич","мич","ьич","чна","вна"})),L168,SUMPRODUCT(--(RIGHT(J168,3)={"вич","мич","ьич","чна","вна"})),J168,SUMPRODUCT(--(RIGHT(K168,3)={"вич","мич","ьич","чна","вна"})),K168)</f>
        <v>Михайловна</v>
      </c>
      <c r="O168" t="str">
        <f t="shared" si="20"/>
        <v>Алевтина</v>
      </c>
    </row>
    <row r="169" spans="1:15" x14ac:dyDescent="0.3">
      <c r="A169" s="20">
        <v>337</v>
      </c>
      <c r="B169" t="s">
        <v>674</v>
      </c>
      <c r="C169" t="str">
        <f t="shared" si="14"/>
        <v>+71</v>
      </c>
      <c r="D169" t="str">
        <f>IF(OR(C169="+71",C169="+78"),"не определено",LOOKUP(C169,'коды стран'!$B$2:$B$14,'коды стран'!$A$2:$A$14))</f>
        <v>не определено</v>
      </c>
      <c r="E169" t="s">
        <v>673</v>
      </c>
      <c r="F169" t="str">
        <f t="shared" si="15"/>
        <v>Максимова Евпраксия Ждановна</v>
      </c>
      <c r="G169" t="s">
        <v>142</v>
      </c>
      <c r="H169" s="26">
        <v>44875</v>
      </c>
      <c r="I169" s="20">
        <f t="shared" ca="1" si="16"/>
        <v>31</v>
      </c>
      <c r="J169" t="str">
        <f t="shared" si="17"/>
        <v>Максимова</v>
      </c>
      <c r="K169" t="str">
        <f t="shared" si="18"/>
        <v>Евпраксия</v>
      </c>
      <c r="L169" t="str">
        <f t="shared" si="19"/>
        <v>Ждановна</v>
      </c>
      <c r="M169" t="str">
        <f>_xlfn.IFS(SUMPRODUCT(--(OR(RIGHT(L169,3)={"ова","ева","ина"},RIGHT(L169,2)={"ов","ев","ин"}))),L169,SUMPRODUCT(--(OR(RIGHT(J169,3)={"ова","ева","ина"},RIGHT(J169,2)={"ов","ев","ин"}))),J169,SUMPRODUCT(--(OR(RIGHT(K169,3)={"ова","ева","ина"},RIGHT(K169,2)={"ов","ев","ин"}))),K169)</f>
        <v>Максимова</v>
      </c>
      <c r="N169" t="str">
        <f>_xlfn.IFS(SUMPRODUCT(--(RIGHT(L169,3)={"вич","мич","ьич","чна","вна"})),L169,SUMPRODUCT(--(RIGHT(J169,3)={"вич","мич","ьич","чна","вна"})),J169,SUMPRODUCT(--(RIGHT(K169,3)={"вич","мич","ьич","чна","вна"})),K169)</f>
        <v>Ждановна</v>
      </c>
      <c r="O169" t="str">
        <f t="shared" si="20"/>
        <v>Евпраксия</v>
      </c>
    </row>
    <row r="170" spans="1:15" x14ac:dyDescent="0.3">
      <c r="A170" s="20">
        <v>354</v>
      </c>
      <c r="B170" t="s">
        <v>672</v>
      </c>
      <c r="C170" t="str">
        <f t="shared" si="14"/>
        <v>+998</v>
      </c>
      <c r="D170" t="str">
        <f>IF(OR(C170="+71",C170="+78"),"не определено",LOOKUP(C170,'коды стран'!$B$2:$B$14,'коды стран'!$A$2:$A$14))</f>
        <v>Узбекистан</v>
      </c>
      <c r="E170" t="s">
        <v>671</v>
      </c>
      <c r="F170" t="str">
        <f t="shared" si="15"/>
        <v>Анжела Ивановна Григорьева</v>
      </c>
      <c r="G170" t="s">
        <v>139</v>
      </c>
      <c r="H170" s="26">
        <v>44811</v>
      </c>
      <c r="I170" s="20">
        <f t="shared" ca="1" si="16"/>
        <v>34</v>
      </c>
      <c r="J170" t="str">
        <f t="shared" si="17"/>
        <v>Анжела</v>
      </c>
      <c r="K170" t="str">
        <f t="shared" si="18"/>
        <v>Ивановна</v>
      </c>
      <c r="L170" t="str">
        <f t="shared" si="19"/>
        <v>Григорьева</v>
      </c>
      <c r="M170" t="str">
        <f>_xlfn.IFS(SUMPRODUCT(--(OR(RIGHT(L170,3)={"ова","ева","ина"},RIGHT(L170,2)={"ов","ев","ин"}))),L170,SUMPRODUCT(--(OR(RIGHT(J170,3)={"ова","ева","ина"},RIGHT(J170,2)={"ов","ев","ин"}))),J170,SUMPRODUCT(--(OR(RIGHT(K170,3)={"ова","ева","ина"},RIGHT(K170,2)={"ов","ев","ин"}))),K170)</f>
        <v>Григорьева</v>
      </c>
      <c r="N170" t="str">
        <f>_xlfn.IFS(SUMPRODUCT(--(RIGHT(L170,3)={"вич","мич","ьич","чна","вна"})),L170,SUMPRODUCT(--(RIGHT(J170,3)={"вич","мич","ьич","чна","вна"})),J170,SUMPRODUCT(--(RIGHT(K170,3)={"вич","мич","ьич","чна","вна"})),K170)</f>
        <v>Ивановна</v>
      </c>
      <c r="O170" t="str">
        <f t="shared" si="20"/>
        <v>Анжела</v>
      </c>
    </row>
    <row r="171" spans="1:15" x14ac:dyDescent="0.3">
      <c r="A171" s="20">
        <v>329</v>
      </c>
      <c r="B171" t="s">
        <v>670</v>
      </c>
      <c r="C171" t="str">
        <f t="shared" si="14"/>
        <v>+375</v>
      </c>
      <c r="D171" t="str">
        <f>IF(OR(C171="+71",C171="+78"),"не определено",LOOKUP(C171,'коды стран'!$B$2:$B$14,'коды стран'!$A$2:$A$14))</f>
        <v>Беларусь</v>
      </c>
      <c r="E171" t="s">
        <v>669</v>
      </c>
      <c r="F171" t="str">
        <f t="shared" si="15"/>
        <v>Маслова Агафья Юрьевна</v>
      </c>
      <c r="G171" t="s">
        <v>142</v>
      </c>
      <c r="H171" s="26">
        <v>44653</v>
      </c>
      <c r="I171" s="20">
        <f t="shared" ca="1" si="16"/>
        <v>39</v>
      </c>
      <c r="J171" t="str">
        <f t="shared" si="17"/>
        <v>Маслова</v>
      </c>
      <c r="K171" t="str">
        <f t="shared" si="18"/>
        <v>Агафья</v>
      </c>
      <c r="L171" t="str">
        <f t="shared" si="19"/>
        <v>Юрьевна</v>
      </c>
      <c r="M171" t="str">
        <f>_xlfn.IFS(SUMPRODUCT(--(OR(RIGHT(L171,3)={"ова","ева","ина"},RIGHT(L171,2)={"ов","ев","ин"}))),L171,SUMPRODUCT(--(OR(RIGHT(J171,3)={"ова","ева","ина"},RIGHT(J171,2)={"ов","ев","ин"}))),J171,SUMPRODUCT(--(OR(RIGHT(K171,3)={"ова","ева","ина"},RIGHT(K171,2)={"ов","ев","ин"}))),K171)</f>
        <v>Маслова</v>
      </c>
      <c r="N171" t="str">
        <f>_xlfn.IFS(SUMPRODUCT(--(RIGHT(L171,3)={"вич","мич","ьич","чна","вна"})),L171,SUMPRODUCT(--(RIGHT(J171,3)={"вич","мич","ьич","чна","вна"})),J171,SUMPRODUCT(--(RIGHT(K171,3)={"вич","мич","ьич","чна","вна"})),K171)</f>
        <v>Юрьевна</v>
      </c>
      <c r="O171" t="str">
        <f t="shared" si="20"/>
        <v>Агафья</v>
      </c>
    </row>
    <row r="172" spans="1:15" x14ac:dyDescent="0.3">
      <c r="A172" s="20">
        <v>186</v>
      </c>
      <c r="B172" t="s">
        <v>668</v>
      </c>
      <c r="C172" t="str">
        <f t="shared" si="14"/>
        <v>+375</v>
      </c>
      <c r="D172" t="str">
        <f>IF(OR(C172="+71",C172="+78"),"не определено",LOOKUP(C172,'коды стран'!$B$2:$B$14,'коды стран'!$A$2:$A$14))</f>
        <v>Беларусь</v>
      </c>
      <c r="E172" t="s">
        <v>667</v>
      </c>
      <c r="F172" t="str">
        <f t="shared" si="15"/>
        <v>Флорентин Демьянович Родионов</v>
      </c>
      <c r="G172" t="s">
        <v>139</v>
      </c>
      <c r="H172" s="26">
        <v>44914</v>
      </c>
      <c r="I172" s="20">
        <f t="shared" ca="1" si="16"/>
        <v>30</v>
      </c>
      <c r="J172" t="str">
        <f t="shared" si="17"/>
        <v>Флорентин</v>
      </c>
      <c r="K172" t="str">
        <f t="shared" si="18"/>
        <v>Демьянович</v>
      </c>
      <c r="L172" t="str">
        <f t="shared" si="19"/>
        <v>Родионов</v>
      </c>
      <c r="M172" t="str">
        <f>_xlfn.IFS(SUMPRODUCT(--(OR(RIGHT(L172,3)={"ова","ева","ина"},RIGHT(L172,2)={"ов","ев","ин"}))),L172,SUMPRODUCT(--(OR(RIGHT(J172,3)={"ова","ева","ина"},RIGHT(J172,2)={"ов","ев","ин"}))),J172,SUMPRODUCT(--(OR(RIGHT(K172,3)={"ова","ева","ина"},RIGHT(K172,2)={"ов","ев","ин"}))),K172)</f>
        <v>Родионов</v>
      </c>
      <c r="N172" t="str">
        <f>_xlfn.IFS(SUMPRODUCT(--(RIGHT(L172,3)={"вич","мич","ьич","чна","вна"})),L172,SUMPRODUCT(--(RIGHT(J172,3)={"вич","мич","ьич","чна","вна"})),J172,SUMPRODUCT(--(RIGHT(K172,3)={"вич","мич","ьич","чна","вна"})),K172)</f>
        <v>Демьянович</v>
      </c>
      <c r="O172" t="str">
        <f t="shared" si="20"/>
        <v>Флорентин</v>
      </c>
    </row>
    <row r="173" spans="1:15" x14ac:dyDescent="0.3">
      <c r="A173" s="20">
        <v>448</v>
      </c>
      <c r="B173" t="s">
        <v>666</v>
      </c>
      <c r="C173" t="str">
        <f t="shared" si="14"/>
        <v>+79</v>
      </c>
      <c r="D173" t="str">
        <f>IF(OR(C173="+71",C173="+78"),"не определено",LOOKUP(C173,'коды стран'!$B$2:$B$14,'коды стран'!$A$2:$A$14))</f>
        <v>Россия</v>
      </c>
      <c r="E173" t="s">
        <v>665</v>
      </c>
      <c r="F173" t="str">
        <f t="shared" si="15"/>
        <v>Анжелика Валериевна Рожкова</v>
      </c>
      <c r="G173" t="s">
        <v>139</v>
      </c>
      <c r="H173" s="26">
        <v>44770</v>
      </c>
      <c r="I173" s="20">
        <f t="shared" ca="1" si="16"/>
        <v>35</v>
      </c>
      <c r="J173" t="str">
        <f t="shared" si="17"/>
        <v>Анжелика</v>
      </c>
      <c r="K173" t="str">
        <f t="shared" si="18"/>
        <v>Валериевна</v>
      </c>
      <c r="L173" t="str">
        <f t="shared" si="19"/>
        <v>Рожкова</v>
      </c>
      <c r="M173" t="str">
        <f>_xlfn.IFS(SUMPRODUCT(--(OR(RIGHT(L173,3)={"ова","ева","ина"},RIGHT(L173,2)={"ов","ев","ин"}))),L173,SUMPRODUCT(--(OR(RIGHT(J173,3)={"ова","ева","ина"},RIGHT(J173,2)={"ов","ев","ин"}))),J173,SUMPRODUCT(--(OR(RIGHT(K173,3)={"ова","ева","ина"},RIGHT(K173,2)={"ов","ев","ин"}))),K173)</f>
        <v>Рожкова</v>
      </c>
      <c r="N173" t="str">
        <f>_xlfn.IFS(SUMPRODUCT(--(RIGHT(L173,3)={"вич","мич","ьич","чна","вна"})),L173,SUMPRODUCT(--(RIGHT(J173,3)={"вич","мич","ьич","чна","вна"})),J173,SUMPRODUCT(--(RIGHT(K173,3)={"вич","мич","ьич","чна","вна"})),K173)</f>
        <v>Валериевна</v>
      </c>
      <c r="O173" t="str">
        <f t="shared" si="20"/>
        <v>Анжелика</v>
      </c>
    </row>
    <row r="174" spans="1:15" x14ac:dyDescent="0.3">
      <c r="A174" s="20">
        <v>377</v>
      </c>
      <c r="B174" t="s">
        <v>664</v>
      </c>
      <c r="C174" t="str">
        <f t="shared" si="14"/>
        <v>+998</v>
      </c>
      <c r="D174" t="str">
        <f>IF(OR(C174="+71",C174="+78"),"не определено",LOOKUP(C174,'коды стран'!$B$2:$B$14,'коды стран'!$A$2:$A$14))</f>
        <v>Узбекистан</v>
      </c>
      <c r="E174" t="s">
        <v>663</v>
      </c>
      <c r="F174" t="str">
        <f t="shared" si="15"/>
        <v>Виктория Наумовна Никитина</v>
      </c>
      <c r="G174" t="s">
        <v>139</v>
      </c>
      <c r="H174" s="26">
        <v>44794</v>
      </c>
      <c r="I174" s="20">
        <f t="shared" ca="1" si="16"/>
        <v>34</v>
      </c>
      <c r="J174" t="str">
        <f t="shared" si="17"/>
        <v>Виктория</v>
      </c>
      <c r="K174" t="str">
        <f t="shared" si="18"/>
        <v>Наумовна</v>
      </c>
      <c r="L174" t="str">
        <f t="shared" si="19"/>
        <v>Никитина</v>
      </c>
      <c r="M174" t="str">
        <f>_xlfn.IFS(SUMPRODUCT(--(OR(RIGHT(L174,3)={"ова","ева","ина"},RIGHT(L174,2)={"ов","ев","ин"}))),L174,SUMPRODUCT(--(OR(RIGHT(J174,3)={"ова","ева","ина"},RIGHT(J174,2)={"ов","ев","ин"}))),J174,SUMPRODUCT(--(OR(RIGHT(K174,3)={"ова","ева","ина"},RIGHT(K174,2)={"ов","ев","ин"}))),K174)</f>
        <v>Никитина</v>
      </c>
      <c r="N174" t="str">
        <f>_xlfn.IFS(SUMPRODUCT(--(RIGHT(L174,3)={"вич","мич","ьич","чна","вна"})),L174,SUMPRODUCT(--(RIGHT(J174,3)={"вич","мич","ьич","чна","вна"})),J174,SUMPRODUCT(--(RIGHT(K174,3)={"вич","мич","ьич","чна","вна"})),K174)</f>
        <v>Наумовна</v>
      </c>
      <c r="O174" t="str">
        <f t="shared" si="20"/>
        <v>Виктория</v>
      </c>
    </row>
    <row r="175" spans="1:15" x14ac:dyDescent="0.3">
      <c r="A175" s="20">
        <v>316</v>
      </c>
      <c r="B175" t="s">
        <v>662</v>
      </c>
      <c r="C175" t="str">
        <f t="shared" si="14"/>
        <v>+992</v>
      </c>
      <c r="D175" t="str">
        <f>IF(OR(C175="+71",C175="+78"),"не определено",LOOKUP(C175,'коды стран'!$B$2:$B$14,'коды стран'!$A$2:$A$14))</f>
        <v>Таджикистан</v>
      </c>
      <c r="E175" t="s">
        <v>661</v>
      </c>
      <c r="F175" t="str">
        <f t="shared" si="15"/>
        <v>Брагина Полина Евгеньевна</v>
      </c>
      <c r="G175" t="s">
        <v>142</v>
      </c>
      <c r="H175" s="26">
        <v>44787</v>
      </c>
      <c r="I175" s="20">
        <f t="shared" ca="1" si="16"/>
        <v>34</v>
      </c>
      <c r="J175" t="str">
        <f t="shared" si="17"/>
        <v>Брагина</v>
      </c>
      <c r="K175" t="str">
        <f t="shared" si="18"/>
        <v>Полина</v>
      </c>
      <c r="L175" t="str">
        <f t="shared" si="19"/>
        <v>Евгеньевна</v>
      </c>
      <c r="M175" t="str">
        <f>_xlfn.IFS(SUMPRODUCT(--(OR(RIGHT(L175,3)={"ова","ева","ина"},RIGHT(L175,2)={"ов","ев","ин"}))),L175,SUMPRODUCT(--(OR(RIGHT(J175,3)={"ова","ева","ина"},RIGHT(J175,2)={"ов","ев","ин"}))),J175,SUMPRODUCT(--(OR(RIGHT(K175,3)={"ова","ева","ина"},RIGHT(K175,2)={"ов","ев","ин"}))),K175)</f>
        <v>Брагина</v>
      </c>
      <c r="N175" t="str">
        <f>_xlfn.IFS(SUMPRODUCT(--(RIGHT(L175,3)={"вич","мич","ьич","чна","вна"})),L175,SUMPRODUCT(--(RIGHT(J175,3)={"вич","мич","ьич","чна","вна"})),J175,SUMPRODUCT(--(RIGHT(K175,3)={"вич","мич","ьич","чна","вна"})),K175)</f>
        <v>Евгеньевна</v>
      </c>
      <c r="O175" t="str">
        <f t="shared" si="20"/>
        <v>Полина</v>
      </c>
    </row>
    <row r="176" spans="1:15" x14ac:dyDescent="0.3">
      <c r="A176" s="20">
        <v>322</v>
      </c>
      <c r="B176" t="s">
        <v>660</v>
      </c>
      <c r="C176" t="str">
        <f t="shared" si="14"/>
        <v>+380</v>
      </c>
      <c r="D176" t="str">
        <f>IF(OR(C176="+71",C176="+78"),"не определено",LOOKUP(C176,'коды стран'!$B$2:$B$14,'коды стран'!$A$2:$A$14))</f>
        <v>Украина</v>
      </c>
      <c r="E176" t="s">
        <v>659</v>
      </c>
      <c r="F176" t="str">
        <f t="shared" si="15"/>
        <v>Суханова Алла Эльдаровна</v>
      </c>
      <c r="G176" t="s">
        <v>142</v>
      </c>
      <c r="H176" s="26">
        <v>44886</v>
      </c>
      <c r="I176" s="20">
        <f t="shared" ca="1" si="16"/>
        <v>31</v>
      </c>
      <c r="J176" t="str">
        <f t="shared" si="17"/>
        <v>Суханова</v>
      </c>
      <c r="K176" t="str">
        <f t="shared" si="18"/>
        <v>Алла</v>
      </c>
      <c r="L176" t="str">
        <f t="shared" si="19"/>
        <v>Эльдаровна</v>
      </c>
      <c r="M176" t="str">
        <f>_xlfn.IFS(SUMPRODUCT(--(OR(RIGHT(L176,3)={"ова","ева","ина"},RIGHT(L176,2)={"ов","ев","ин"}))),L176,SUMPRODUCT(--(OR(RIGHT(J176,3)={"ова","ева","ина"},RIGHT(J176,2)={"ов","ев","ин"}))),J176,SUMPRODUCT(--(OR(RIGHT(K176,3)={"ова","ева","ина"},RIGHT(K176,2)={"ов","ев","ин"}))),K176)</f>
        <v>Суханова</v>
      </c>
      <c r="N176" t="str">
        <f>_xlfn.IFS(SUMPRODUCT(--(RIGHT(L176,3)={"вич","мич","ьич","чна","вна"})),L176,SUMPRODUCT(--(RIGHT(J176,3)={"вич","мич","ьич","чна","вна"})),J176,SUMPRODUCT(--(RIGHT(K176,3)={"вич","мич","ьич","чна","вна"})),K176)</f>
        <v>Эльдаровна</v>
      </c>
      <c r="O176" t="str">
        <f t="shared" si="20"/>
        <v>Алла</v>
      </c>
    </row>
    <row r="177" spans="1:15" x14ac:dyDescent="0.3">
      <c r="A177" s="20">
        <v>62</v>
      </c>
      <c r="B177" t="s">
        <v>658</v>
      </c>
      <c r="C177" t="str">
        <f t="shared" si="14"/>
        <v>+74</v>
      </c>
      <c r="D177" t="str">
        <f>IF(OR(C177="+71",C177="+78"),"не определено",LOOKUP(C177,'коды стран'!$B$2:$B$14,'коды стран'!$A$2:$A$14))</f>
        <v>Россия</v>
      </c>
      <c r="E177" t="s">
        <v>657</v>
      </c>
      <c r="F177" t="str">
        <f t="shared" si="15"/>
        <v>Юрий Августович Исаков</v>
      </c>
      <c r="G177" t="s">
        <v>139</v>
      </c>
      <c r="H177" s="26">
        <v>44671</v>
      </c>
      <c r="I177" s="20">
        <f t="shared" ca="1" si="16"/>
        <v>38</v>
      </c>
      <c r="J177" t="str">
        <f t="shared" si="17"/>
        <v>Юрий</v>
      </c>
      <c r="K177" t="str">
        <f t="shared" si="18"/>
        <v>Августович</v>
      </c>
      <c r="L177" t="str">
        <f t="shared" si="19"/>
        <v>Исаков</v>
      </c>
      <c r="M177" t="str">
        <f>_xlfn.IFS(SUMPRODUCT(--(OR(RIGHT(L177,3)={"ова","ева","ина"},RIGHT(L177,2)={"ов","ев","ин"}))),L177,SUMPRODUCT(--(OR(RIGHT(J177,3)={"ова","ева","ина"},RIGHT(J177,2)={"ов","ев","ин"}))),J177,SUMPRODUCT(--(OR(RIGHT(K177,3)={"ова","ева","ина"},RIGHT(K177,2)={"ов","ев","ин"}))),K177)</f>
        <v>Исаков</v>
      </c>
      <c r="N177" t="str">
        <f>_xlfn.IFS(SUMPRODUCT(--(RIGHT(L177,3)={"вич","мич","ьич","чна","вна"})),L177,SUMPRODUCT(--(RIGHT(J177,3)={"вич","мич","ьич","чна","вна"})),J177,SUMPRODUCT(--(RIGHT(K177,3)={"вич","мич","ьич","чна","вна"})),K177)</f>
        <v>Августович</v>
      </c>
      <c r="O177" t="str">
        <f t="shared" si="20"/>
        <v>Юрий</v>
      </c>
    </row>
    <row r="178" spans="1:15" x14ac:dyDescent="0.3">
      <c r="A178" s="20">
        <v>295</v>
      </c>
      <c r="B178" t="s">
        <v>656</v>
      </c>
      <c r="C178" t="str">
        <f t="shared" si="14"/>
        <v>+76</v>
      </c>
      <c r="D178" t="str">
        <f>IF(OR(C178="+71",C178="+78"),"не определено",LOOKUP(C178,'коды стран'!$B$2:$B$14,'коды стран'!$A$2:$A$14))</f>
        <v>Казахстан</v>
      </c>
      <c r="E178" t="s">
        <v>655</v>
      </c>
      <c r="F178" t="str">
        <f t="shared" si="15"/>
        <v>Конон Валентинович Владимиров</v>
      </c>
      <c r="G178" t="s">
        <v>139</v>
      </c>
      <c r="H178" s="26">
        <v>44588</v>
      </c>
      <c r="I178" s="20">
        <f t="shared" ca="1" si="16"/>
        <v>41</v>
      </c>
      <c r="J178" t="str">
        <f t="shared" si="17"/>
        <v>Конон</v>
      </c>
      <c r="K178" t="str">
        <f t="shared" si="18"/>
        <v>Валентинович</v>
      </c>
      <c r="L178" t="str">
        <f t="shared" si="19"/>
        <v>Владимиров</v>
      </c>
      <c r="M178" t="str">
        <f>_xlfn.IFS(SUMPRODUCT(--(OR(RIGHT(L178,3)={"ова","ева","ина"},RIGHT(L178,2)={"ов","ев","ин"}))),L178,SUMPRODUCT(--(OR(RIGHT(J178,3)={"ова","ева","ина"},RIGHT(J178,2)={"ов","ев","ин"}))),J178,SUMPRODUCT(--(OR(RIGHT(K178,3)={"ова","ева","ина"},RIGHT(K178,2)={"ов","ев","ин"}))),K178)</f>
        <v>Владимиров</v>
      </c>
      <c r="N178" t="str">
        <f>_xlfn.IFS(SUMPRODUCT(--(RIGHT(L178,3)={"вич","мич","ьич","чна","вна"})),L178,SUMPRODUCT(--(RIGHT(J178,3)={"вич","мич","ьич","чна","вна"})),J178,SUMPRODUCT(--(RIGHT(K178,3)={"вич","мич","ьич","чна","вна"})),K178)</f>
        <v>Валентинович</v>
      </c>
      <c r="O178" t="str">
        <f t="shared" si="20"/>
        <v>Конон</v>
      </c>
    </row>
    <row r="179" spans="1:15" x14ac:dyDescent="0.3">
      <c r="A179" s="20">
        <v>235</v>
      </c>
      <c r="B179" t="s">
        <v>654</v>
      </c>
      <c r="C179" t="str">
        <f t="shared" si="14"/>
        <v>+998</v>
      </c>
      <c r="D179" t="str">
        <f>IF(OR(C179="+71",C179="+78"),"не определено",LOOKUP(C179,'коды стран'!$B$2:$B$14,'коды стран'!$A$2:$A$14))</f>
        <v>Узбекистан</v>
      </c>
      <c r="E179" t="s">
        <v>653</v>
      </c>
      <c r="F179" t="str">
        <f t="shared" si="15"/>
        <v>Елисей Игнатович Лобанов</v>
      </c>
      <c r="G179" t="s">
        <v>139</v>
      </c>
      <c r="H179" s="26">
        <v>44635</v>
      </c>
      <c r="I179" s="20">
        <f t="shared" ca="1" si="16"/>
        <v>39</v>
      </c>
      <c r="J179" t="str">
        <f t="shared" si="17"/>
        <v>Елисей</v>
      </c>
      <c r="K179" t="str">
        <f t="shared" si="18"/>
        <v>Игнатович</v>
      </c>
      <c r="L179" t="str">
        <f t="shared" si="19"/>
        <v>Лобанов</v>
      </c>
      <c r="M179" t="str">
        <f>_xlfn.IFS(SUMPRODUCT(--(OR(RIGHT(L179,3)={"ова","ева","ина"},RIGHT(L179,2)={"ов","ев","ин"}))),L179,SUMPRODUCT(--(OR(RIGHT(J179,3)={"ова","ева","ина"},RIGHT(J179,2)={"ов","ев","ин"}))),J179,SUMPRODUCT(--(OR(RIGHT(K179,3)={"ова","ева","ина"},RIGHT(K179,2)={"ов","ев","ин"}))),K179)</f>
        <v>Лобанов</v>
      </c>
      <c r="N179" t="str">
        <f>_xlfn.IFS(SUMPRODUCT(--(RIGHT(L179,3)={"вич","мич","ьич","чна","вна"})),L179,SUMPRODUCT(--(RIGHT(J179,3)={"вич","мич","ьич","чна","вна"})),J179,SUMPRODUCT(--(RIGHT(K179,3)={"вич","мич","ьич","чна","вна"})),K179)</f>
        <v>Игнатович</v>
      </c>
      <c r="O179" t="str">
        <f t="shared" si="20"/>
        <v>Елисей</v>
      </c>
    </row>
    <row r="180" spans="1:15" x14ac:dyDescent="0.3">
      <c r="A180" s="20">
        <v>156</v>
      </c>
      <c r="B180" t="s">
        <v>652</v>
      </c>
      <c r="C180" t="str">
        <f t="shared" si="14"/>
        <v>+380</v>
      </c>
      <c r="D180" t="str">
        <f>IF(OR(C180="+71",C180="+78"),"не определено",LOOKUP(C180,'коды стран'!$B$2:$B$14,'коды стран'!$A$2:$A$14))</f>
        <v>Украина</v>
      </c>
      <c r="E180" t="s">
        <v>651</v>
      </c>
      <c r="F180" t="str">
        <f t="shared" si="15"/>
        <v>Белов Симон Иосипович</v>
      </c>
      <c r="G180" t="s">
        <v>142</v>
      </c>
      <c r="H180" s="26">
        <v>44905</v>
      </c>
      <c r="I180" s="20">
        <f t="shared" ca="1" si="16"/>
        <v>30</v>
      </c>
      <c r="J180" t="str">
        <f t="shared" si="17"/>
        <v>Белов</v>
      </c>
      <c r="K180" t="str">
        <f t="shared" si="18"/>
        <v>Симон</v>
      </c>
      <c r="L180" t="str">
        <f t="shared" si="19"/>
        <v>Иосипович</v>
      </c>
      <c r="M180" t="str">
        <f>_xlfn.IFS(SUMPRODUCT(--(OR(RIGHT(L180,3)={"ова","ева","ина"},RIGHT(L180,2)={"ов","ев","ин"}))),L180,SUMPRODUCT(--(OR(RIGHT(J180,3)={"ова","ева","ина"},RIGHT(J180,2)={"ов","ев","ин"}))),J180,SUMPRODUCT(--(OR(RIGHT(K180,3)={"ова","ева","ина"},RIGHT(K180,2)={"ов","ев","ин"}))),K180)</f>
        <v>Белов</v>
      </c>
      <c r="N180" t="str">
        <f>_xlfn.IFS(SUMPRODUCT(--(RIGHT(L180,3)={"вич","мич","ьич","чна","вна"})),L180,SUMPRODUCT(--(RIGHT(J180,3)={"вич","мич","ьич","чна","вна"})),J180,SUMPRODUCT(--(RIGHT(K180,3)={"вич","мич","ьич","чна","вна"})),K180)</f>
        <v>Иосипович</v>
      </c>
      <c r="O180" t="str">
        <f t="shared" si="20"/>
        <v>Симон</v>
      </c>
    </row>
    <row r="181" spans="1:15" x14ac:dyDescent="0.3">
      <c r="A181" s="20">
        <v>327</v>
      </c>
      <c r="B181" t="s">
        <v>650</v>
      </c>
      <c r="C181" t="str">
        <f t="shared" si="14"/>
        <v>+992</v>
      </c>
      <c r="D181" t="str">
        <f>IF(OR(C181="+71",C181="+78"),"не определено",LOOKUP(C181,'коды стран'!$B$2:$B$14,'коды стран'!$A$2:$A$14))</f>
        <v>Таджикистан</v>
      </c>
      <c r="E181" t="s">
        <v>649</v>
      </c>
      <c r="F181" t="str">
        <f t="shared" si="15"/>
        <v>Рожкова Маргарита Артемовна</v>
      </c>
      <c r="G181" t="s">
        <v>139</v>
      </c>
      <c r="H181" s="26">
        <v>44565</v>
      </c>
      <c r="I181" s="20">
        <f t="shared" ca="1" si="16"/>
        <v>42</v>
      </c>
      <c r="J181" t="str">
        <f t="shared" si="17"/>
        <v>Рожкова</v>
      </c>
      <c r="K181" t="str">
        <f t="shared" si="18"/>
        <v>Маргарита</v>
      </c>
      <c r="L181" t="str">
        <f t="shared" si="19"/>
        <v>Артемовна</v>
      </c>
      <c r="M181" t="str">
        <f>_xlfn.IFS(SUMPRODUCT(--(OR(RIGHT(L181,3)={"ова","ева","ина"},RIGHT(L181,2)={"ов","ев","ин"}))),L181,SUMPRODUCT(--(OR(RIGHT(J181,3)={"ова","ева","ина"},RIGHT(J181,2)={"ов","ев","ин"}))),J181,SUMPRODUCT(--(OR(RIGHT(K181,3)={"ова","ева","ина"},RIGHT(K181,2)={"ов","ев","ин"}))),K181)</f>
        <v>Рожкова</v>
      </c>
      <c r="N181" t="str">
        <f>_xlfn.IFS(SUMPRODUCT(--(RIGHT(L181,3)={"вич","мич","ьич","чна","вна"})),L181,SUMPRODUCT(--(RIGHT(J181,3)={"вич","мич","ьич","чна","вна"})),J181,SUMPRODUCT(--(RIGHT(K181,3)={"вич","мич","ьич","чна","вна"})),K181)</f>
        <v>Артемовна</v>
      </c>
      <c r="O181" t="str">
        <f t="shared" si="20"/>
        <v>Маргарита</v>
      </c>
    </row>
    <row r="182" spans="1:15" x14ac:dyDescent="0.3">
      <c r="A182" s="20">
        <v>275</v>
      </c>
      <c r="B182" t="s">
        <v>648</v>
      </c>
      <c r="C182" t="str">
        <f t="shared" si="14"/>
        <v>+992</v>
      </c>
      <c r="D182" t="str">
        <f>IF(OR(C182="+71",C182="+78"),"не определено",LOOKUP(C182,'коды стран'!$B$2:$B$14,'коды стран'!$A$2:$A$14))</f>
        <v>Таджикистан</v>
      </c>
      <c r="E182" t="s">
        <v>647</v>
      </c>
      <c r="F182" t="str">
        <f t="shared" si="15"/>
        <v>Андрон Валерьевич Морозов</v>
      </c>
      <c r="G182" t="s">
        <v>139</v>
      </c>
      <c r="H182" s="26">
        <v>44651</v>
      </c>
      <c r="I182" s="20">
        <f t="shared" ca="1" si="16"/>
        <v>39</v>
      </c>
      <c r="J182" t="str">
        <f t="shared" si="17"/>
        <v>Андрон</v>
      </c>
      <c r="K182" t="str">
        <f t="shared" si="18"/>
        <v>Валерьевич</v>
      </c>
      <c r="L182" t="str">
        <f t="shared" si="19"/>
        <v>Морозов</v>
      </c>
      <c r="M182" t="str">
        <f>_xlfn.IFS(SUMPRODUCT(--(OR(RIGHT(L182,3)={"ова","ева","ина"},RIGHT(L182,2)={"ов","ев","ин"}))),L182,SUMPRODUCT(--(OR(RIGHT(J182,3)={"ова","ева","ина"},RIGHT(J182,2)={"ов","ев","ин"}))),J182,SUMPRODUCT(--(OR(RIGHT(K182,3)={"ова","ева","ина"},RIGHT(K182,2)={"ов","ев","ин"}))),K182)</f>
        <v>Морозов</v>
      </c>
      <c r="N182" t="str">
        <f>_xlfn.IFS(SUMPRODUCT(--(RIGHT(L182,3)={"вич","мич","ьич","чна","вна"})),L182,SUMPRODUCT(--(RIGHT(J182,3)={"вич","мич","ьич","чна","вна"})),J182,SUMPRODUCT(--(RIGHT(K182,3)={"вич","мич","ьич","чна","вна"})),K182)</f>
        <v>Валерьевич</v>
      </c>
      <c r="O182" t="str">
        <f t="shared" si="20"/>
        <v>Андрон</v>
      </c>
    </row>
    <row r="183" spans="1:15" x14ac:dyDescent="0.3">
      <c r="A183" s="20">
        <v>177</v>
      </c>
      <c r="B183" t="s">
        <v>646</v>
      </c>
      <c r="C183" t="str">
        <f t="shared" si="14"/>
        <v>+992</v>
      </c>
      <c r="D183" t="str">
        <f>IF(OR(C183="+71",C183="+78"),"не определено",LOOKUP(C183,'коды стран'!$B$2:$B$14,'коды стран'!$A$2:$A$14))</f>
        <v>Таджикистан</v>
      </c>
      <c r="E183" t="s">
        <v>645</v>
      </c>
      <c r="F183" t="str">
        <f t="shared" si="15"/>
        <v>Иванна Захаровна Сергеева</v>
      </c>
      <c r="G183" t="s">
        <v>139</v>
      </c>
      <c r="H183" s="26">
        <v>44857</v>
      </c>
      <c r="I183" s="20">
        <f t="shared" ca="1" si="16"/>
        <v>32</v>
      </c>
      <c r="J183" t="str">
        <f t="shared" si="17"/>
        <v>Иванна</v>
      </c>
      <c r="K183" t="str">
        <f t="shared" si="18"/>
        <v>Захаровна</v>
      </c>
      <c r="L183" t="str">
        <f t="shared" si="19"/>
        <v>Сергеева</v>
      </c>
      <c r="M183" t="str">
        <f>_xlfn.IFS(SUMPRODUCT(--(OR(RIGHT(L183,3)={"ова","ева","ина"},RIGHT(L183,2)={"ов","ев","ин"}))),L183,SUMPRODUCT(--(OR(RIGHT(J183,3)={"ова","ева","ина"},RIGHT(J183,2)={"ов","ев","ин"}))),J183,SUMPRODUCT(--(OR(RIGHT(K183,3)={"ова","ева","ина"},RIGHT(K183,2)={"ов","ев","ин"}))),K183)</f>
        <v>Сергеева</v>
      </c>
      <c r="N183" t="str">
        <f>_xlfn.IFS(SUMPRODUCT(--(RIGHT(L183,3)={"вич","мич","ьич","чна","вна"})),L183,SUMPRODUCT(--(RIGHT(J183,3)={"вич","мич","ьич","чна","вна"})),J183,SUMPRODUCT(--(RIGHT(K183,3)={"вич","мич","ьич","чна","вна"})),K183)</f>
        <v>Захаровна</v>
      </c>
      <c r="O183" t="str">
        <f t="shared" si="20"/>
        <v>Иванна</v>
      </c>
    </row>
    <row r="184" spans="1:15" x14ac:dyDescent="0.3">
      <c r="A184" s="20">
        <v>181</v>
      </c>
      <c r="B184" t="s">
        <v>644</v>
      </c>
      <c r="C184" t="str">
        <f t="shared" si="14"/>
        <v>+380</v>
      </c>
      <c r="D184" t="str">
        <f>IF(OR(C184="+71",C184="+78"),"не определено",LOOKUP(C184,'коды стран'!$B$2:$B$14,'коды стран'!$A$2:$A$14))</f>
        <v>Украина</v>
      </c>
      <c r="E184" t="s">
        <v>643</v>
      </c>
      <c r="F184" t="str">
        <f t="shared" si="15"/>
        <v>Русаков Модест Захарьевич</v>
      </c>
      <c r="G184" t="s">
        <v>142</v>
      </c>
      <c r="H184" s="26">
        <v>44568</v>
      </c>
      <c r="I184" s="20">
        <f t="shared" ca="1" si="16"/>
        <v>42</v>
      </c>
      <c r="J184" t="str">
        <f t="shared" si="17"/>
        <v>Русаков</v>
      </c>
      <c r="K184" t="str">
        <f t="shared" si="18"/>
        <v>Модест</v>
      </c>
      <c r="L184" t="str">
        <f t="shared" si="19"/>
        <v>Захарьевич</v>
      </c>
      <c r="M184" t="str">
        <f>_xlfn.IFS(SUMPRODUCT(--(OR(RIGHT(L184,3)={"ова","ева","ина"},RIGHT(L184,2)={"ов","ев","ин"}))),L184,SUMPRODUCT(--(OR(RIGHT(J184,3)={"ова","ева","ина"},RIGHT(J184,2)={"ов","ев","ин"}))),J184,SUMPRODUCT(--(OR(RIGHT(K184,3)={"ова","ева","ина"},RIGHT(K184,2)={"ов","ев","ин"}))),K184)</f>
        <v>Русаков</v>
      </c>
      <c r="N184" t="str">
        <f>_xlfn.IFS(SUMPRODUCT(--(RIGHT(L184,3)={"вич","мич","ьич","чна","вна"})),L184,SUMPRODUCT(--(RIGHT(J184,3)={"вич","мич","ьич","чна","вна"})),J184,SUMPRODUCT(--(RIGHT(K184,3)={"вич","мич","ьич","чна","вна"})),K184)</f>
        <v>Захарьевич</v>
      </c>
      <c r="O184" t="str">
        <f t="shared" si="20"/>
        <v>Модест</v>
      </c>
    </row>
    <row r="185" spans="1:15" x14ac:dyDescent="0.3">
      <c r="A185" s="20">
        <v>478</v>
      </c>
      <c r="B185" t="s">
        <v>642</v>
      </c>
      <c r="C185" t="str">
        <f t="shared" si="14"/>
        <v>+380</v>
      </c>
      <c r="D185" t="str">
        <f>IF(OR(C185="+71",C185="+78"),"не определено",LOOKUP(C185,'коды стран'!$B$2:$B$14,'коды стран'!$A$2:$A$14))</f>
        <v>Украина</v>
      </c>
      <c r="E185" t="s">
        <v>641</v>
      </c>
      <c r="F185" t="str">
        <f t="shared" si="15"/>
        <v>Шарова Екатерина Леоновна</v>
      </c>
      <c r="G185" t="s">
        <v>139</v>
      </c>
      <c r="H185" s="26">
        <v>44726</v>
      </c>
      <c r="I185" s="20">
        <f t="shared" ca="1" si="16"/>
        <v>36</v>
      </c>
      <c r="J185" t="str">
        <f t="shared" si="17"/>
        <v>Шарова</v>
      </c>
      <c r="K185" t="str">
        <f t="shared" si="18"/>
        <v>Екатерина</v>
      </c>
      <c r="L185" t="str">
        <f t="shared" si="19"/>
        <v>Леоновна</v>
      </c>
      <c r="M185" t="str">
        <f>_xlfn.IFS(SUMPRODUCT(--(OR(RIGHT(L185,3)={"ова","ева","ина"},RIGHT(L185,2)={"ов","ев","ин"}))),L185,SUMPRODUCT(--(OR(RIGHT(J185,3)={"ова","ева","ина"},RIGHT(J185,2)={"ов","ев","ин"}))),J185,SUMPRODUCT(--(OR(RIGHT(K185,3)={"ова","ева","ина"},RIGHT(K185,2)={"ов","ев","ин"}))),K185)</f>
        <v>Шарова</v>
      </c>
      <c r="N185" t="str">
        <f>_xlfn.IFS(SUMPRODUCT(--(RIGHT(L185,3)={"вич","мич","ьич","чна","вна"})),L185,SUMPRODUCT(--(RIGHT(J185,3)={"вич","мич","ьич","чна","вна"})),J185,SUMPRODUCT(--(RIGHT(K185,3)={"вич","мич","ьич","чна","вна"})),K185)</f>
        <v>Леоновна</v>
      </c>
      <c r="O185" t="str">
        <f t="shared" si="20"/>
        <v>Екатерина</v>
      </c>
    </row>
    <row r="186" spans="1:15" x14ac:dyDescent="0.3">
      <c r="A186" s="20">
        <v>429</v>
      </c>
      <c r="B186" t="s">
        <v>640</v>
      </c>
      <c r="C186" t="str">
        <f t="shared" si="14"/>
        <v>+992</v>
      </c>
      <c r="D186" t="str">
        <f>IF(OR(C186="+71",C186="+78"),"не определено",LOOKUP(C186,'коды стран'!$B$2:$B$14,'коды стран'!$A$2:$A$14))</f>
        <v>Таджикистан</v>
      </c>
      <c r="E186" t="s">
        <v>639</v>
      </c>
      <c r="F186" t="str">
        <f t="shared" si="15"/>
        <v>Цветков Лука Витальевич</v>
      </c>
      <c r="G186" t="s">
        <v>142</v>
      </c>
      <c r="H186" s="26">
        <v>44625</v>
      </c>
      <c r="I186" s="20">
        <f t="shared" ca="1" si="16"/>
        <v>40</v>
      </c>
      <c r="J186" t="str">
        <f t="shared" si="17"/>
        <v>Цветков</v>
      </c>
      <c r="K186" t="str">
        <f t="shared" si="18"/>
        <v>Лука</v>
      </c>
      <c r="L186" t="str">
        <f t="shared" si="19"/>
        <v>Витальевич</v>
      </c>
      <c r="M186" t="str">
        <f>_xlfn.IFS(SUMPRODUCT(--(OR(RIGHT(L186,3)={"ова","ева","ина"},RIGHT(L186,2)={"ов","ев","ин"}))),L186,SUMPRODUCT(--(OR(RIGHT(J186,3)={"ова","ева","ина"},RIGHT(J186,2)={"ов","ев","ин"}))),J186,SUMPRODUCT(--(OR(RIGHT(K186,3)={"ова","ева","ина"},RIGHT(K186,2)={"ов","ев","ин"}))),K186)</f>
        <v>Цветков</v>
      </c>
      <c r="N186" t="str">
        <f>_xlfn.IFS(SUMPRODUCT(--(RIGHT(L186,3)={"вич","мич","ьич","чна","вна"})),L186,SUMPRODUCT(--(RIGHT(J186,3)={"вич","мич","ьич","чна","вна"})),J186,SUMPRODUCT(--(RIGHT(K186,3)={"вич","мич","ьич","чна","вна"})),K186)</f>
        <v>Витальевич</v>
      </c>
      <c r="O186" t="str">
        <f t="shared" si="20"/>
        <v>Лука</v>
      </c>
    </row>
    <row r="187" spans="1:15" x14ac:dyDescent="0.3">
      <c r="A187" s="20">
        <v>431</v>
      </c>
      <c r="B187" t="s">
        <v>638</v>
      </c>
      <c r="C187" t="str">
        <f t="shared" si="14"/>
        <v>+78</v>
      </c>
      <c r="D187" t="str">
        <f>IF(OR(C187="+71",C187="+78"),"не определено",LOOKUP(C187,'коды стран'!$B$2:$B$14,'коды стран'!$A$2:$A$14))</f>
        <v>не определено</v>
      </c>
      <c r="E187" t="s">
        <v>637</v>
      </c>
      <c r="F187" t="str">
        <f t="shared" si="15"/>
        <v>Мясников Зосима Якубович</v>
      </c>
      <c r="G187" t="s">
        <v>139</v>
      </c>
      <c r="H187" s="26">
        <v>44623</v>
      </c>
      <c r="I187" s="20">
        <f t="shared" ca="1" si="16"/>
        <v>40</v>
      </c>
      <c r="J187" t="str">
        <f t="shared" si="17"/>
        <v>Мясников</v>
      </c>
      <c r="K187" t="str">
        <f t="shared" si="18"/>
        <v>Зосима</v>
      </c>
      <c r="L187" t="str">
        <f t="shared" si="19"/>
        <v>Якубович</v>
      </c>
      <c r="M187" t="str">
        <f>_xlfn.IFS(SUMPRODUCT(--(OR(RIGHT(L187,3)={"ова","ева","ина"},RIGHT(L187,2)={"ов","ев","ин"}))),L187,SUMPRODUCT(--(OR(RIGHT(J187,3)={"ова","ева","ина"},RIGHT(J187,2)={"ов","ев","ин"}))),J187,SUMPRODUCT(--(OR(RIGHT(K187,3)={"ова","ева","ина"},RIGHT(K187,2)={"ов","ев","ин"}))),K187)</f>
        <v>Мясников</v>
      </c>
      <c r="N187" t="str">
        <f>_xlfn.IFS(SUMPRODUCT(--(RIGHT(L187,3)={"вич","мич","ьич","чна","вна"})),L187,SUMPRODUCT(--(RIGHT(J187,3)={"вич","мич","ьич","чна","вна"})),J187,SUMPRODUCT(--(RIGHT(K187,3)={"вич","мич","ьич","чна","вна"})),K187)</f>
        <v>Якубович</v>
      </c>
      <c r="O187" t="str">
        <f t="shared" si="20"/>
        <v>Зосима</v>
      </c>
    </row>
    <row r="188" spans="1:15" x14ac:dyDescent="0.3">
      <c r="A188" s="20">
        <v>147</v>
      </c>
      <c r="B188" t="s">
        <v>636</v>
      </c>
      <c r="C188" t="str">
        <f t="shared" si="14"/>
        <v>+74</v>
      </c>
      <c r="D188" t="str">
        <f>IF(OR(C188="+71",C188="+78"),"не определено",LOOKUP(C188,'коды стран'!$B$2:$B$14,'коды стран'!$A$2:$A$14))</f>
        <v>Россия</v>
      </c>
      <c r="E188" t="s">
        <v>635</v>
      </c>
      <c r="F188" t="str">
        <f t="shared" si="15"/>
        <v>Бирюкова Агафья Артемовна</v>
      </c>
      <c r="G188" t="s">
        <v>142</v>
      </c>
      <c r="H188" s="26">
        <v>44827</v>
      </c>
      <c r="I188" s="20">
        <f t="shared" ca="1" si="16"/>
        <v>33</v>
      </c>
      <c r="J188" t="str">
        <f t="shared" si="17"/>
        <v>Бирюкова</v>
      </c>
      <c r="K188" t="str">
        <f t="shared" si="18"/>
        <v>Агафья</v>
      </c>
      <c r="L188" t="str">
        <f t="shared" si="19"/>
        <v>Артемовна</v>
      </c>
      <c r="M188" t="str">
        <f>_xlfn.IFS(SUMPRODUCT(--(OR(RIGHT(L188,3)={"ова","ева","ина"},RIGHT(L188,2)={"ов","ев","ин"}))),L188,SUMPRODUCT(--(OR(RIGHT(J188,3)={"ова","ева","ина"},RIGHT(J188,2)={"ов","ев","ин"}))),J188,SUMPRODUCT(--(OR(RIGHT(K188,3)={"ова","ева","ина"},RIGHT(K188,2)={"ов","ев","ин"}))),K188)</f>
        <v>Бирюкова</v>
      </c>
      <c r="N188" t="str">
        <f>_xlfn.IFS(SUMPRODUCT(--(RIGHT(L188,3)={"вич","мич","ьич","чна","вна"})),L188,SUMPRODUCT(--(RIGHT(J188,3)={"вич","мич","ьич","чна","вна"})),J188,SUMPRODUCT(--(RIGHT(K188,3)={"вич","мич","ьич","чна","вна"})),K188)</f>
        <v>Артемовна</v>
      </c>
      <c r="O188" t="str">
        <f t="shared" si="20"/>
        <v>Агафья</v>
      </c>
    </row>
    <row r="189" spans="1:15" x14ac:dyDescent="0.3">
      <c r="A189" s="20">
        <v>312</v>
      </c>
      <c r="B189" t="s">
        <v>634</v>
      </c>
      <c r="C189" t="str">
        <f t="shared" si="14"/>
        <v>+78</v>
      </c>
      <c r="D189" t="str">
        <f>IF(OR(C189="+71",C189="+78"),"не определено",LOOKUP(C189,'коды стран'!$B$2:$B$14,'коды стран'!$A$2:$A$14))</f>
        <v>не определено</v>
      </c>
      <c r="E189" t="s">
        <v>633</v>
      </c>
      <c r="F189" t="str">
        <f t="shared" si="15"/>
        <v>Савельев Климент Гурьевич</v>
      </c>
      <c r="G189" t="s">
        <v>142</v>
      </c>
      <c r="H189" s="26">
        <v>44886</v>
      </c>
      <c r="I189" s="20">
        <f t="shared" ca="1" si="16"/>
        <v>31</v>
      </c>
      <c r="J189" t="str">
        <f t="shared" si="17"/>
        <v>Савельев</v>
      </c>
      <c r="K189" t="str">
        <f t="shared" si="18"/>
        <v>Климент</v>
      </c>
      <c r="L189" t="str">
        <f t="shared" si="19"/>
        <v>Гурьевич</v>
      </c>
      <c r="M189" t="str">
        <f>_xlfn.IFS(SUMPRODUCT(--(OR(RIGHT(L189,3)={"ова","ева","ина"},RIGHT(L189,2)={"ов","ев","ин"}))),L189,SUMPRODUCT(--(OR(RIGHT(J189,3)={"ова","ева","ина"},RIGHT(J189,2)={"ов","ев","ин"}))),J189,SUMPRODUCT(--(OR(RIGHT(K189,3)={"ова","ева","ина"},RIGHT(K189,2)={"ов","ев","ин"}))),K189)</f>
        <v>Савельев</v>
      </c>
      <c r="N189" t="str">
        <f>_xlfn.IFS(SUMPRODUCT(--(RIGHT(L189,3)={"вич","мич","ьич","чна","вна"})),L189,SUMPRODUCT(--(RIGHT(J189,3)={"вич","мич","ьич","чна","вна"})),J189,SUMPRODUCT(--(RIGHT(K189,3)={"вич","мич","ьич","чна","вна"})),K189)</f>
        <v>Гурьевич</v>
      </c>
      <c r="O189" t="str">
        <f t="shared" si="20"/>
        <v>Климент</v>
      </c>
    </row>
    <row r="190" spans="1:15" x14ac:dyDescent="0.3">
      <c r="A190" s="20">
        <v>41</v>
      </c>
      <c r="B190" t="s">
        <v>632</v>
      </c>
      <c r="C190" t="str">
        <f t="shared" si="14"/>
        <v>+76</v>
      </c>
      <c r="D190" t="str">
        <f>IF(OR(C190="+71",C190="+78"),"не определено",LOOKUP(C190,'коды стран'!$B$2:$B$14,'коды стран'!$A$2:$A$14))</f>
        <v>Казахстан</v>
      </c>
      <c r="E190" t="s">
        <v>631</v>
      </c>
      <c r="F190" t="str">
        <f t="shared" si="15"/>
        <v>Волкова Валентина Николаевна</v>
      </c>
      <c r="G190" t="s">
        <v>142</v>
      </c>
      <c r="H190" s="26">
        <v>44842</v>
      </c>
      <c r="I190" s="20">
        <f t="shared" ca="1" si="16"/>
        <v>32</v>
      </c>
      <c r="J190" t="str">
        <f t="shared" si="17"/>
        <v>Волкова</v>
      </c>
      <c r="K190" t="str">
        <f t="shared" si="18"/>
        <v>Валентина</v>
      </c>
      <c r="L190" t="str">
        <f t="shared" si="19"/>
        <v>Николаевна</v>
      </c>
      <c r="M190" t="str">
        <f>_xlfn.IFS(SUMPRODUCT(--(OR(RIGHT(L190,3)={"ова","ева","ина"},RIGHT(L190,2)={"ов","ев","ин"}))),L190,SUMPRODUCT(--(OR(RIGHT(J190,3)={"ова","ева","ина"},RIGHT(J190,2)={"ов","ев","ин"}))),J190,SUMPRODUCT(--(OR(RIGHT(K190,3)={"ова","ева","ина"},RIGHT(K190,2)={"ов","ев","ин"}))),K190)</f>
        <v>Волкова</v>
      </c>
      <c r="N190" t="str">
        <f>_xlfn.IFS(SUMPRODUCT(--(RIGHT(L190,3)={"вич","мич","ьич","чна","вна"})),L190,SUMPRODUCT(--(RIGHT(J190,3)={"вич","мич","ьич","чна","вна"})),J190,SUMPRODUCT(--(RIGHT(K190,3)={"вич","мич","ьич","чна","вна"})),K190)</f>
        <v>Николаевна</v>
      </c>
      <c r="O190" t="str">
        <f t="shared" si="20"/>
        <v>Валентина</v>
      </c>
    </row>
    <row r="191" spans="1:15" x14ac:dyDescent="0.3">
      <c r="A191" s="20">
        <v>389</v>
      </c>
      <c r="B191" t="s">
        <v>630</v>
      </c>
      <c r="C191" t="str">
        <f t="shared" si="14"/>
        <v>+75</v>
      </c>
      <c r="D191" t="str">
        <f>IF(OR(C191="+71",C191="+78"),"не определено",LOOKUP(C191,'коды стран'!$B$2:$B$14,'коды стран'!$A$2:$A$14))</f>
        <v>Россия</v>
      </c>
      <c r="E191" t="s">
        <v>629</v>
      </c>
      <c r="F191" t="str">
        <f t="shared" si="15"/>
        <v>Автоном Терентьевич Филиппов</v>
      </c>
      <c r="G191" t="s">
        <v>142</v>
      </c>
      <c r="H191" s="26">
        <v>44876</v>
      </c>
      <c r="I191" s="20">
        <f t="shared" ca="1" si="16"/>
        <v>31</v>
      </c>
      <c r="J191" t="str">
        <f t="shared" si="17"/>
        <v>Автоном</v>
      </c>
      <c r="K191" t="str">
        <f t="shared" si="18"/>
        <v>Терентьевич</v>
      </c>
      <c r="L191" t="str">
        <f t="shared" si="19"/>
        <v>Филиппов</v>
      </c>
      <c r="M191" t="str">
        <f>_xlfn.IFS(SUMPRODUCT(--(OR(RIGHT(L191,3)={"ова","ева","ина"},RIGHT(L191,2)={"ов","ев","ин"}))),L191,SUMPRODUCT(--(OR(RIGHT(J191,3)={"ова","ева","ина"},RIGHT(J191,2)={"ов","ев","ин"}))),J191,SUMPRODUCT(--(OR(RIGHT(K191,3)={"ова","ева","ина"},RIGHT(K191,2)={"ов","ев","ин"}))),K191)</f>
        <v>Филиппов</v>
      </c>
      <c r="N191" t="str">
        <f>_xlfn.IFS(SUMPRODUCT(--(RIGHT(L191,3)={"вич","мич","ьич","чна","вна"})),L191,SUMPRODUCT(--(RIGHT(J191,3)={"вич","мич","ьич","чна","вна"})),J191,SUMPRODUCT(--(RIGHT(K191,3)={"вич","мич","ьич","чна","вна"})),K191)</f>
        <v>Терентьевич</v>
      </c>
      <c r="O191" t="str">
        <f t="shared" si="20"/>
        <v>Автоном</v>
      </c>
    </row>
    <row r="192" spans="1:15" x14ac:dyDescent="0.3">
      <c r="A192" s="20">
        <v>249</v>
      </c>
      <c r="B192" t="s">
        <v>628</v>
      </c>
      <c r="C192" t="str">
        <f t="shared" si="14"/>
        <v>+79</v>
      </c>
      <c r="D192" t="str">
        <f>IF(OR(C192="+71",C192="+78"),"не определено",LOOKUP(C192,'коды стран'!$B$2:$B$14,'коды стран'!$A$2:$A$14))</f>
        <v>Россия</v>
      </c>
      <c r="E192" t="s">
        <v>627</v>
      </c>
      <c r="F192" t="str">
        <f t="shared" si="15"/>
        <v>Абрамов Адриан Фролович</v>
      </c>
      <c r="G192" t="s">
        <v>142</v>
      </c>
      <c r="H192" s="26">
        <v>44781</v>
      </c>
      <c r="I192" s="20">
        <f t="shared" ca="1" si="16"/>
        <v>34</v>
      </c>
      <c r="J192" t="str">
        <f t="shared" si="17"/>
        <v>Абрамов</v>
      </c>
      <c r="K192" t="str">
        <f t="shared" si="18"/>
        <v>Адриан</v>
      </c>
      <c r="L192" t="str">
        <f t="shared" si="19"/>
        <v>Фролович</v>
      </c>
      <c r="M192" t="str">
        <f>_xlfn.IFS(SUMPRODUCT(--(OR(RIGHT(L192,3)={"ова","ева","ина"},RIGHT(L192,2)={"ов","ев","ин"}))),L192,SUMPRODUCT(--(OR(RIGHT(J192,3)={"ова","ева","ина"},RIGHT(J192,2)={"ов","ев","ин"}))),J192,SUMPRODUCT(--(OR(RIGHT(K192,3)={"ова","ева","ина"},RIGHT(K192,2)={"ов","ев","ин"}))),K192)</f>
        <v>Абрамов</v>
      </c>
      <c r="N192" t="str">
        <f>_xlfn.IFS(SUMPRODUCT(--(RIGHT(L192,3)={"вич","мич","ьич","чна","вна"})),L192,SUMPRODUCT(--(RIGHT(J192,3)={"вич","мич","ьич","чна","вна"})),J192,SUMPRODUCT(--(RIGHT(K192,3)={"вич","мич","ьич","чна","вна"})),K192)</f>
        <v>Фролович</v>
      </c>
      <c r="O192" t="str">
        <f t="shared" si="20"/>
        <v>Адриан</v>
      </c>
    </row>
    <row r="193" spans="1:15" x14ac:dyDescent="0.3">
      <c r="A193" s="20">
        <v>168</v>
      </c>
      <c r="B193" t="s">
        <v>626</v>
      </c>
      <c r="C193" t="str">
        <f t="shared" si="14"/>
        <v>+998</v>
      </c>
      <c r="D193" t="str">
        <f>IF(OR(C193="+71",C193="+78"),"не определено",LOOKUP(C193,'коды стран'!$B$2:$B$14,'коды стран'!$A$2:$A$14))</f>
        <v>Узбекистан</v>
      </c>
      <c r="E193" t="s">
        <v>625</v>
      </c>
      <c r="F193" t="str">
        <f t="shared" si="15"/>
        <v>Самсонов Борислав Фролович</v>
      </c>
      <c r="G193" t="s">
        <v>142</v>
      </c>
      <c r="H193" s="26">
        <v>44706</v>
      </c>
      <c r="I193" s="20">
        <f t="shared" ca="1" si="16"/>
        <v>37</v>
      </c>
      <c r="J193" t="str">
        <f t="shared" si="17"/>
        <v>Самсонов</v>
      </c>
      <c r="K193" t="str">
        <f t="shared" si="18"/>
        <v>Борислав</v>
      </c>
      <c r="L193" t="str">
        <f t="shared" si="19"/>
        <v>Фролович</v>
      </c>
      <c r="M193" t="str">
        <f>_xlfn.IFS(SUMPRODUCT(--(OR(RIGHT(L193,3)={"ова","ева","ина"},RIGHT(L193,2)={"ов","ев","ин"}))),L193,SUMPRODUCT(--(OR(RIGHT(J193,3)={"ова","ева","ина"},RIGHT(J193,2)={"ов","ев","ин"}))),J193,SUMPRODUCT(--(OR(RIGHT(K193,3)={"ова","ева","ина"},RIGHT(K193,2)={"ов","ев","ин"}))),K193)</f>
        <v>Самсонов</v>
      </c>
      <c r="N193" t="str">
        <f>_xlfn.IFS(SUMPRODUCT(--(RIGHT(L193,3)={"вич","мич","ьич","чна","вна"})),L193,SUMPRODUCT(--(RIGHT(J193,3)={"вич","мич","ьич","чна","вна"})),J193,SUMPRODUCT(--(RIGHT(K193,3)={"вич","мич","ьич","чна","вна"})),K193)</f>
        <v>Фролович</v>
      </c>
      <c r="O193" t="str">
        <f t="shared" si="20"/>
        <v>Борислав</v>
      </c>
    </row>
    <row r="194" spans="1:15" x14ac:dyDescent="0.3">
      <c r="A194" s="20">
        <v>121</v>
      </c>
      <c r="B194" t="s">
        <v>624</v>
      </c>
      <c r="C194" t="str">
        <f t="shared" ref="C194:C257" si="21">IF(LEFT(B194,2)="+7",LEFT(SUBSTITUTE(B194," ",""),3),LEFT(B194,4))</f>
        <v>+79</v>
      </c>
      <c r="D194" t="str">
        <f>IF(OR(C194="+71",C194="+78"),"не определено",LOOKUP(C194,'коды стран'!$B$2:$B$14,'коды стран'!$A$2:$A$14))</f>
        <v>Россия</v>
      </c>
      <c r="E194" t="s">
        <v>623</v>
      </c>
      <c r="F194" t="str">
        <f t="shared" ref="F194:F257" si="22">IF((LEN(E194)-LEN(SUBSTITUTE(E194," ","")))=2,E194,RIGHT(E194,LEN(E194)-FIND(" ",E194)))</f>
        <v>Сысоева Светлана Захаровна</v>
      </c>
      <c r="G194" t="s">
        <v>142</v>
      </c>
      <c r="H194" s="26">
        <v>44763</v>
      </c>
      <c r="I194" s="20">
        <f t="shared" ref="I194:I257" ca="1" si="23">DATEDIF(H194,NOW(),"M")</f>
        <v>35</v>
      </c>
      <c r="J194" t="str">
        <f t="shared" ref="J194:J257" si="24">LEFT(F194,FIND(" ",F194)-1)</f>
        <v>Сысоева</v>
      </c>
      <c r="K194" t="str">
        <f t="shared" ref="K194:K257" si="25">MID(F194,FIND(" ",F194)+1,FIND(" ",F194,FIND(" ",F194)+1)-FIND(" ",F194)-1)</f>
        <v>Светлана</v>
      </c>
      <c r="L194" t="str">
        <f t="shared" ref="L194:L257" si="26">RIGHT(F194,LEN(F194)-FIND(" ",F194,FIND(" ",F194)+1))</f>
        <v>Захаровна</v>
      </c>
      <c r="M194" t="str">
        <f>_xlfn.IFS(SUMPRODUCT(--(OR(RIGHT(L194,3)={"ова","ева","ина"},RIGHT(L194,2)={"ов","ев","ин"}))),L194,SUMPRODUCT(--(OR(RIGHT(J194,3)={"ова","ева","ина"},RIGHT(J194,2)={"ов","ев","ин"}))),J194,SUMPRODUCT(--(OR(RIGHT(K194,3)={"ова","ева","ина"},RIGHT(K194,2)={"ов","ев","ин"}))),K194)</f>
        <v>Сысоева</v>
      </c>
      <c r="N194" t="str">
        <f>_xlfn.IFS(SUMPRODUCT(--(RIGHT(L194,3)={"вич","мич","ьич","чна","вна"})),L194,SUMPRODUCT(--(RIGHT(J194,3)={"вич","мич","ьич","чна","вна"})),J194,SUMPRODUCT(--(RIGHT(K194,3)={"вич","мич","ьич","чна","вна"})),K194)</f>
        <v>Захаровна</v>
      </c>
      <c r="O194" t="str">
        <f t="shared" ref="O194:O257" si="27">IF(OR(J194=M194,J194=N194),IF(OR(K194=M194,K194=N194),L194,K194),J194)</f>
        <v>Светлана</v>
      </c>
    </row>
    <row r="195" spans="1:15" x14ac:dyDescent="0.3">
      <c r="A195" s="20">
        <v>405</v>
      </c>
      <c r="B195" t="s">
        <v>622</v>
      </c>
      <c r="C195" t="str">
        <f t="shared" si="21"/>
        <v>+380</v>
      </c>
      <c r="D195" t="str">
        <f>IF(OR(C195="+71",C195="+78"),"не определено",LOOKUP(C195,'коды стран'!$B$2:$B$14,'коды стран'!$A$2:$A$14))</f>
        <v>Украина</v>
      </c>
      <c r="E195" t="s">
        <v>621</v>
      </c>
      <c r="F195" t="str">
        <f t="shared" si="22"/>
        <v>Ия Робертовна Белова</v>
      </c>
      <c r="G195" t="s">
        <v>139</v>
      </c>
      <c r="H195" s="26">
        <v>44798</v>
      </c>
      <c r="I195" s="20">
        <f t="shared" ca="1" si="23"/>
        <v>34</v>
      </c>
      <c r="J195" t="str">
        <f t="shared" si="24"/>
        <v>Ия</v>
      </c>
      <c r="K195" t="str">
        <f t="shared" si="25"/>
        <v>Робертовна</v>
      </c>
      <c r="L195" t="str">
        <f t="shared" si="26"/>
        <v>Белова</v>
      </c>
      <c r="M195" t="str">
        <f>_xlfn.IFS(SUMPRODUCT(--(OR(RIGHT(L195,3)={"ова","ева","ина"},RIGHT(L195,2)={"ов","ев","ин"}))),L195,SUMPRODUCT(--(OR(RIGHT(J195,3)={"ова","ева","ина"},RIGHT(J195,2)={"ов","ев","ин"}))),J195,SUMPRODUCT(--(OR(RIGHT(K195,3)={"ова","ева","ина"},RIGHT(K195,2)={"ов","ев","ин"}))),K195)</f>
        <v>Белова</v>
      </c>
      <c r="N195" t="str">
        <f>_xlfn.IFS(SUMPRODUCT(--(RIGHT(L195,3)={"вич","мич","ьич","чна","вна"})),L195,SUMPRODUCT(--(RIGHT(J195,3)={"вич","мич","ьич","чна","вна"})),J195,SUMPRODUCT(--(RIGHT(K195,3)={"вич","мич","ьич","чна","вна"})),K195)</f>
        <v>Робертовна</v>
      </c>
      <c r="O195" t="str">
        <f t="shared" si="27"/>
        <v>Ия</v>
      </c>
    </row>
    <row r="196" spans="1:15" x14ac:dyDescent="0.3">
      <c r="A196" s="20">
        <v>376</v>
      </c>
      <c r="B196" t="s">
        <v>620</v>
      </c>
      <c r="C196" t="str">
        <f t="shared" si="21"/>
        <v>+375</v>
      </c>
      <c r="D196" t="str">
        <f>IF(OR(C196="+71",C196="+78"),"не определено",LOOKUP(C196,'коды стран'!$B$2:$B$14,'коды стран'!$A$2:$A$14))</f>
        <v>Беларусь</v>
      </c>
      <c r="E196" t="s">
        <v>619</v>
      </c>
      <c r="F196" t="str">
        <f t="shared" si="22"/>
        <v>Лукин Борис Власович</v>
      </c>
      <c r="G196" t="s">
        <v>142</v>
      </c>
      <c r="H196" s="26">
        <v>44730</v>
      </c>
      <c r="I196" s="20">
        <f t="shared" ca="1" si="23"/>
        <v>36</v>
      </c>
      <c r="J196" t="str">
        <f t="shared" si="24"/>
        <v>Лукин</v>
      </c>
      <c r="K196" t="str">
        <f t="shared" si="25"/>
        <v>Борис</v>
      </c>
      <c r="L196" t="str">
        <f t="shared" si="26"/>
        <v>Власович</v>
      </c>
      <c r="M196" t="str">
        <f>_xlfn.IFS(SUMPRODUCT(--(OR(RIGHT(L196,3)={"ова","ева","ина"},RIGHT(L196,2)={"ов","ев","ин"}))),L196,SUMPRODUCT(--(OR(RIGHT(J196,3)={"ова","ева","ина"},RIGHT(J196,2)={"ов","ев","ин"}))),J196,SUMPRODUCT(--(OR(RIGHT(K196,3)={"ова","ева","ина"},RIGHT(K196,2)={"ов","ев","ин"}))),K196)</f>
        <v>Лукин</v>
      </c>
      <c r="N196" t="str">
        <f>_xlfn.IFS(SUMPRODUCT(--(RIGHT(L196,3)={"вич","мич","ьич","чна","вна"})),L196,SUMPRODUCT(--(RIGHT(J196,3)={"вич","мич","ьич","чна","вна"})),J196,SUMPRODUCT(--(RIGHT(K196,3)={"вич","мич","ьич","чна","вна"})),K196)</f>
        <v>Власович</v>
      </c>
      <c r="O196" t="str">
        <f t="shared" si="27"/>
        <v>Борис</v>
      </c>
    </row>
    <row r="197" spans="1:15" x14ac:dyDescent="0.3">
      <c r="A197" s="20">
        <v>489</v>
      </c>
      <c r="B197" t="s">
        <v>618</v>
      </c>
      <c r="C197" t="str">
        <f t="shared" si="21"/>
        <v>+77</v>
      </c>
      <c r="D197" t="str">
        <f>IF(OR(C197="+71",C197="+78"),"не определено",LOOKUP(C197,'коды стран'!$B$2:$B$14,'коды стран'!$A$2:$A$14))</f>
        <v>Казахстан</v>
      </c>
      <c r="E197" t="s">
        <v>617</v>
      </c>
      <c r="F197" t="str">
        <f t="shared" si="22"/>
        <v>Никанор Феодосьевич Воронов</v>
      </c>
      <c r="G197" t="s">
        <v>142</v>
      </c>
      <c r="H197" s="26">
        <v>44587</v>
      </c>
      <c r="I197" s="20">
        <f t="shared" ca="1" si="23"/>
        <v>41</v>
      </c>
      <c r="J197" t="str">
        <f t="shared" si="24"/>
        <v>Никанор</v>
      </c>
      <c r="K197" t="str">
        <f t="shared" si="25"/>
        <v>Феодосьевич</v>
      </c>
      <c r="L197" t="str">
        <f t="shared" si="26"/>
        <v>Воронов</v>
      </c>
      <c r="M197" t="str">
        <f>_xlfn.IFS(SUMPRODUCT(--(OR(RIGHT(L197,3)={"ова","ева","ина"},RIGHT(L197,2)={"ов","ев","ин"}))),L197,SUMPRODUCT(--(OR(RIGHT(J197,3)={"ова","ева","ина"},RIGHT(J197,2)={"ов","ев","ин"}))),J197,SUMPRODUCT(--(OR(RIGHT(K197,3)={"ова","ева","ина"},RIGHT(K197,2)={"ов","ев","ин"}))),K197)</f>
        <v>Воронов</v>
      </c>
      <c r="N197" t="str">
        <f>_xlfn.IFS(SUMPRODUCT(--(RIGHT(L197,3)={"вич","мич","ьич","чна","вна"})),L197,SUMPRODUCT(--(RIGHT(J197,3)={"вич","мич","ьич","чна","вна"})),J197,SUMPRODUCT(--(RIGHT(K197,3)={"вич","мич","ьич","чна","вна"})),K197)</f>
        <v>Феодосьевич</v>
      </c>
      <c r="O197" t="str">
        <f t="shared" si="27"/>
        <v>Никанор</v>
      </c>
    </row>
    <row r="198" spans="1:15" x14ac:dyDescent="0.3">
      <c r="A198" s="20">
        <v>483</v>
      </c>
      <c r="B198" t="s">
        <v>616</v>
      </c>
      <c r="C198" t="str">
        <f t="shared" si="21"/>
        <v>+73</v>
      </c>
      <c r="D198" t="str">
        <f>IF(OR(C198="+71",C198="+78"),"не определено",LOOKUP(C198,'коды стран'!$B$2:$B$14,'коды стран'!$A$2:$A$14))</f>
        <v>Россия</v>
      </c>
      <c r="E198" t="s">
        <v>615</v>
      </c>
      <c r="F198" t="str">
        <f t="shared" si="22"/>
        <v>Александр Архипович Гущин</v>
      </c>
      <c r="G198" t="s">
        <v>142</v>
      </c>
      <c r="H198" s="26">
        <v>44855</v>
      </c>
      <c r="I198" s="20">
        <f t="shared" ca="1" si="23"/>
        <v>32</v>
      </c>
      <c r="J198" t="str">
        <f t="shared" si="24"/>
        <v>Александр</v>
      </c>
      <c r="K198" t="str">
        <f t="shared" si="25"/>
        <v>Архипович</v>
      </c>
      <c r="L198" t="str">
        <f t="shared" si="26"/>
        <v>Гущин</v>
      </c>
      <c r="M198" t="str">
        <f>_xlfn.IFS(SUMPRODUCT(--(OR(RIGHT(L198,3)={"ова","ева","ина"},RIGHT(L198,2)={"ов","ев","ин"}))),L198,SUMPRODUCT(--(OR(RIGHT(J198,3)={"ова","ева","ина"},RIGHT(J198,2)={"ов","ев","ин"}))),J198,SUMPRODUCT(--(OR(RIGHT(K198,3)={"ова","ева","ина"},RIGHT(K198,2)={"ов","ев","ин"}))),K198)</f>
        <v>Гущин</v>
      </c>
      <c r="N198" t="str">
        <f>_xlfn.IFS(SUMPRODUCT(--(RIGHT(L198,3)={"вич","мич","ьич","чна","вна"})),L198,SUMPRODUCT(--(RIGHT(J198,3)={"вич","мич","ьич","чна","вна"})),J198,SUMPRODUCT(--(RIGHT(K198,3)={"вич","мич","ьич","чна","вна"})),K198)</f>
        <v>Архипович</v>
      </c>
      <c r="O198" t="str">
        <f t="shared" si="27"/>
        <v>Александр</v>
      </c>
    </row>
    <row r="199" spans="1:15" x14ac:dyDescent="0.3">
      <c r="A199" s="20">
        <v>107</v>
      </c>
      <c r="B199" t="s">
        <v>614</v>
      </c>
      <c r="C199" t="str">
        <f t="shared" si="21"/>
        <v>+992</v>
      </c>
      <c r="D199" t="str">
        <f>IF(OR(C199="+71",C199="+78"),"не определено",LOOKUP(C199,'коды стран'!$B$2:$B$14,'коды стран'!$A$2:$A$14))</f>
        <v>Таджикистан</v>
      </c>
      <c r="E199" t="s">
        <v>613</v>
      </c>
      <c r="F199" t="str">
        <f t="shared" si="22"/>
        <v>Большаков Антип Тихонович</v>
      </c>
      <c r="G199" t="s">
        <v>139</v>
      </c>
      <c r="H199" s="26">
        <v>44744</v>
      </c>
      <c r="I199" s="20">
        <f t="shared" ca="1" si="23"/>
        <v>36</v>
      </c>
      <c r="J199" t="str">
        <f t="shared" si="24"/>
        <v>Большаков</v>
      </c>
      <c r="K199" t="str">
        <f t="shared" si="25"/>
        <v>Антип</v>
      </c>
      <c r="L199" t="str">
        <f t="shared" si="26"/>
        <v>Тихонович</v>
      </c>
      <c r="M199" t="str">
        <f>_xlfn.IFS(SUMPRODUCT(--(OR(RIGHT(L199,3)={"ова","ева","ина"},RIGHT(L199,2)={"ов","ев","ин"}))),L199,SUMPRODUCT(--(OR(RIGHT(J199,3)={"ова","ева","ина"},RIGHT(J199,2)={"ов","ев","ин"}))),J199,SUMPRODUCT(--(OR(RIGHT(K199,3)={"ова","ева","ина"},RIGHT(K199,2)={"ов","ев","ин"}))),K199)</f>
        <v>Большаков</v>
      </c>
      <c r="N199" t="str">
        <f>_xlfn.IFS(SUMPRODUCT(--(RIGHT(L199,3)={"вич","мич","ьич","чна","вна"})),L199,SUMPRODUCT(--(RIGHT(J199,3)={"вич","мич","ьич","чна","вна"})),J199,SUMPRODUCT(--(RIGHT(K199,3)={"вич","мич","ьич","чна","вна"})),K199)</f>
        <v>Тихонович</v>
      </c>
      <c r="O199" t="str">
        <f t="shared" si="27"/>
        <v>Антип</v>
      </c>
    </row>
    <row r="200" spans="1:15" x14ac:dyDescent="0.3">
      <c r="A200" s="20">
        <v>51</v>
      </c>
      <c r="B200" t="s">
        <v>612</v>
      </c>
      <c r="C200" t="str">
        <f t="shared" si="21"/>
        <v>+998</v>
      </c>
      <c r="D200" t="str">
        <f>IF(OR(C200="+71",C200="+78"),"не определено",LOOKUP(C200,'коды стран'!$B$2:$B$14,'коды стран'!$A$2:$A$14))</f>
        <v>Узбекистан</v>
      </c>
      <c r="E200" t="s">
        <v>611</v>
      </c>
      <c r="F200" t="str">
        <f t="shared" si="22"/>
        <v>Костина Жанна Рубеновна</v>
      </c>
      <c r="G200" t="s">
        <v>139</v>
      </c>
      <c r="H200" s="26">
        <v>44605</v>
      </c>
      <c r="I200" s="20">
        <f t="shared" ca="1" si="23"/>
        <v>40</v>
      </c>
      <c r="J200" t="str">
        <f t="shared" si="24"/>
        <v>Костина</v>
      </c>
      <c r="K200" t="str">
        <f t="shared" si="25"/>
        <v>Жанна</v>
      </c>
      <c r="L200" t="str">
        <f t="shared" si="26"/>
        <v>Рубеновна</v>
      </c>
      <c r="M200" t="str">
        <f>_xlfn.IFS(SUMPRODUCT(--(OR(RIGHT(L200,3)={"ова","ева","ина"},RIGHT(L200,2)={"ов","ев","ин"}))),L200,SUMPRODUCT(--(OR(RIGHT(J200,3)={"ова","ева","ина"},RIGHT(J200,2)={"ов","ев","ин"}))),J200,SUMPRODUCT(--(OR(RIGHT(K200,3)={"ова","ева","ина"},RIGHT(K200,2)={"ов","ев","ин"}))),K200)</f>
        <v>Костина</v>
      </c>
      <c r="N200" t="str">
        <f>_xlfn.IFS(SUMPRODUCT(--(RIGHT(L200,3)={"вич","мич","ьич","чна","вна"})),L200,SUMPRODUCT(--(RIGHT(J200,3)={"вич","мич","ьич","чна","вна"})),J200,SUMPRODUCT(--(RIGHT(K200,3)={"вич","мич","ьич","чна","вна"})),K200)</f>
        <v>Рубеновна</v>
      </c>
      <c r="O200" t="str">
        <f t="shared" si="27"/>
        <v>Жанна</v>
      </c>
    </row>
    <row r="201" spans="1:15" x14ac:dyDescent="0.3">
      <c r="A201" s="20">
        <v>9</v>
      </c>
      <c r="B201" t="s">
        <v>610</v>
      </c>
      <c r="C201" t="str">
        <f t="shared" si="21"/>
        <v>+992</v>
      </c>
      <c r="D201" t="str">
        <f>IF(OR(C201="+71",C201="+78"),"не определено",LOOKUP(C201,'коды стран'!$B$2:$B$14,'коды стран'!$A$2:$A$14))</f>
        <v>Таджикистан</v>
      </c>
      <c r="E201" t="s">
        <v>609</v>
      </c>
      <c r="F201" t="str">
        <f t="shared" si="22"/>
        <v>Устинов Милан Архипович</v>
      </c>
      <c r="G201" t="s">
        <v>142</v>
      </c>
      <c r="H201" s="26">
        <v>44900</v>
      </c>
      <c r="I201" s="20">
        <f t="shared" ca="1" si="23"/>
        <v>31</v>
      </c>
      <c r="J201" t="str">
        <f t="shared" si="24"/>
        <v>Устинов</v>
      </c>
      <c r="K201" t="str">
        <f t="shared" si="25"/>
        <v>Милан</v>
      </c>
      <c r="L201" t="str">
        <f t="shared" si="26"/>
        <v>Архипович</v>
      </c>
      <c r="M201" t="str">
        <f>_xlfn.IFS(SUMPRODUCT(--(OR(RIGHT(L201,3)={"ова","ева","ина"},RIGHT(L201,2)={"ов","ев","ин"}))),L201,SUMPRODUCT(--(OR(RIGHT(J201,3)={"ова","ева","ина"},RIGHT(J201,2)={"ов","ев","ин"}))),J201,SUMPRODUCT(--(OR(RIGHT(K201,3)={"ова","ева","ина"},RIGHT(K201,2)={"ов","ев","ин"}))),K201)</f>
        <v>Устинов</v>
      </c>
      <c r="N201" t="str">
        <f>_xlfn.IFS(SUMPRODUCT(--(RIGHT(L201,3)={"вич","мич","ьич","чна","вна"})),L201,SUMPRODUCT(--(RIGHT(J201,3)={"вич","мич","ьич","чна","вна"})),J201,SUMPRODUCT(--(RIGHT(K201,3)={"вич","мич","ьич","чна","вна"})),K201)</f>
        <v>Архипович</v>
      </c>
      <c r="O201" t="str">
        <f t="shared" si="27"/>
        <v>Милан</v>
      </c>
    </row>
    <row r="202" spans="1:15" x14ac:dyDescent="0.3">
      <c r="A202" s="20">
        <v>456</v>
      </c>
      <c r="B202" t="s">
        <v>608</v>
      </c>
      <c r="C202" t="str">
        <f t="shared" si="21"/>
        <v>+75</v>
      </c>
      <c r="D202" t="str">
        <f>IF(OR(C202="+71",C202="+78"),"не определено",LOOKUP(C202,'коды стран'!$B$2:$B$14,'коды стран'!$A$2:$A$14))</f>
        <v>Россия</v>
      </c>
      <c r="E202" t="s">
        <v>607</v>
      </c>
      <c r="F202" t="str">
        <f t="shared" si="22"/>
        <v>Муравьева Алла Петровна</v>
      </c>
      <c r="G202" t="s">
        <v>142</v>
      </c>
      <c r="H202" s="26">
        <v>44618</v>
      </c>
      <c r="I202" s="20">
        <f t="shared" ca="1" si="23"/>
        <v>40</v>
      </c>
      <c r="J202" t="str">
        <f t="shared" si="24"/>
        <v>Муравьева</v>
      </c>
      <c r="K202" t="str">
        <f t="shared" si="25"/>
        <v>Алла</v>
      </c>
      <c r="L202" t="str">
        <f t="shared" si="26"/>
        <v>Петровна</v>
      </c>
      <c r="M202" t="str">
        <f>_xlfn.IFS(SUMPRODUCT(--(OR(RIGHT(L202,3)={"ова","ева","ина"},RIGHT(L202,2)={"ов","ев","ин"}))),L202,SUMPRODUCT(--(OR(RIGHT(J202,3)={"ова","ева","ина"},RIGHT(J202,2)={"ов","ев","ин"}))),J202,SUMPRODUCT(--(OR(RIGHT(K202,3)={"ова","ева","ина"},RIGHT(K202,2)={"ов","ев","ин"}))),K202)</f>
        <v>Муравьева</v>
      </c>
      <c r="N202" t="str">
        <f>_xlfn.IFS(SUMPRODUCT(--(RIGHT(L202,3)={"вич","мич","ьич","чна","вна"})),L202,SUMPRODUCT(--(RIGHT(J202,3)={"вич","мич","ьич","чна","вна"})),J202,SUMPRODUCT(--(RIGHT(K202,3)={"вич","мич","ьич","чна","вна"})),K202)</f>
        <v>Петровна</v>
      </c>
      <c r="O202" t="str">
        <f t="shared" si="27"/>
        <v>Алла</v>
      </c>
    </row>
    <row r="203" spans="1:15" x14ac:dyDescent="0.3">
      <c r="A203" s="20">
        <v>110</v>
      </c>
      <c r="B203" t="s">
        <v>606</v>
      </c>
      <c r="C203" t="str">
        <f t="shared" si="21"/>
        <v>+998</v>
      </c>
      <c r="D203" t="str">
        <f>IF(OR(C203="+71",C203="+78"),"не определено",LOOKUP(C203,'коды стран'!$B$2:$B$14,'коды стран'!$A$2:$A$14))</f>
        <v>Узбекистан</v>
      </c>
      <c r="E203" t="s">
        <v>605</v>
      </c>
      <c r="F203" t="str">
        <f t="shared" si="22"/>
        <v>Давыд Фёдорович Белоусов</v>
      </c>
      <c r="G203" t="s">
        <v>139</v>
      </c>
      <c r="H203" s="26">
        <v>44580</v>
      </c>
      <c r="I203" s="20">
        <f t="shared" ca="1" si="23"/>
        <v>41</v>
      </c>
      <c r="J203" t="str">
        <f t="shared" si="24"/>
        <v>Давыд</v>
      </c>
      <c r="K203" t="str">
        <f t="shared" si="25"/>
        <v>Фёдорович</v>
      </c>
      <c r="L203" t="str">
        <f t="shared" si="26"/>
        <v>Белоусов</v>
      </c>
      <c r="M203" t="str">
        <f>_xlfn.IFS(SUMPRODUCT(--(OR(RIGHT(L203,3)={"ова","ева","ина"},RIGHT(L203,2)={"ов","ев","ин"}))),L203,SUMPRODUCT(--(OR(RIGHT(J203,3)={"ова","ева","ина"},RIGHT(J203,2)={"ов","ев","ин"}))),J203,SUMPRODUCT(--(OR(RIGHT(K203,3)={"ова","ева","ина"},RIGHT(K203,2)={"ов","ев","ин"}))),K203)</f>
        <v>Белоусов</v>
      </c>
      <c r="N203" t="str">
        <f>_xlfn.IFS(SUMPRODUCT(--(RIGHT(L203,3)={"вич","мич","ьич","чна","вна"})),L203,SUMPRODUCT(--(RIGHT(J203,3)={"вич","мич","ьич","чна","вна"})),J203,SUMPRODUCT(--(RIGHT(K203,3)={"вич","мич","ьич","чна","вна"})),K203)</f>
        <v>Фёдорович</v>
      </c>
      <c r="O203" t="str">
        <f t="shared" si="27"/>
        <v>Давыд</v>
      </c>
    </row>
    <row r="204" spans="1:15" x14ac:dyDescent="0.3">
      <c r="A204" s="20">
        <v>216</v>
      </c>
      <c r="B204" t="s">
        <v>604</v>
      </c>
      <c r="C204" t="str">
        <f t="shared" si="21"/>
        <v>+992</v>
      </c>
      <c r="D204" t="str">
        <f>IF(OR(C204="+71",C204="+78"),"не определено",LOOKUP(C204,'коды стран'!$B$2:$B$14,'коды стран'!$A$2:$A$14))</f>
        <v>Таджикистан</v>
      </c>
      <c r="E204" t="s">
        <v>603</v>
      </c>
      <c r="F204" t="str">
        <f t="shared" si="22"/>
        <v>Никонов Софон Авдеевич</v>
      </c>
      <c r="G204" t="s">
        <v>139</v>
      </c>
      <c r="H204" s="26">
        <v>44655</v>
      </c>
      <c r="I204" s="20">
        <f t="shared" ca="1" si="23"/>
        <v>39</v>
      </c>
      <c r="J204" t="str">
        <f t="shared" si="24"/>
        <v>Никонов</v>
      </c>
      <c r="K204" t="str">
        <f t="shared" si="25"/>
        <v>Софон</v>
      </c>
      <c r="L204" t="str">
        <f t="shared" si="26"/>
        <v>Авдеевич</v>
      </c>
      <c r="M204" t="str">
        <f>_xlfn.IFS(SUMPRODUCT(--(OR(RIGHT(L204,3)={"ова","ева","ина"},RIGHT(L204,2)={"ов","ев","ин"}))),L204,SUMPRODUCT(--(OR(RIGHT(J204,3)={"ова","ева","ина"},RIGHT(J204,2)={"ов","ев","ин"}))),J204,SUMPRODUCT(--(OR(RIGHT(K204,3)={"ова","ева","ина"},RIGHT(K204,2)={"ов","ев","ин"}))),K204)</f>
        <v>Никонов</v>
      </c>
      <c r="N204" t="str">
        <f>_xlfn.IFS(SUMPRODUCT(--(RIGHT(L204,3)={"вич","мич","ьич","чна","вна"})),L204,SUMPRODUCT(--(RIGHT(J204,3)={"вич","мич","ьич","чна","вна"})),J204,SUMPRODUCT(--(RIGHT(K204,3)={"вич","мич","ьич","чна","вна"})),K204)</f>
        <v>Авдеевич</v>
      </c>
      <c r="O204" t="str">
        <f t="shared" si="27"/>
        <v>Софон</v>
      </c>
    </row>
    <row r="205" spans="1:15" x14ac:dyDescent="0.3">
      <c r="A205" s="20">
        <v>77</v>
      </c>
      <c r="B205" t="s">
        <v>602</v>
      </c>
      <c r="C205" t="str">
        <f t="shared" si="21"/>
        <v>+72</v>
      </c>
      <c r="D205" t="str">
        <f>IF(OR(C205="+71",C205="+78"),"не определено",LOOKUP(C205,'коды стран'!$B$2:$B$14,'коды стран'!$A$2:$A$14))</f>
        <v>Россия</v>
      </c>
      <c r="E205" t="s">
        <v>601</v>
      </c>
      <c r="F205" t="str">
        <f t="shared" si="22"/>
        <v>Фокин Глеб Елизарович</v>
      </c>
      <c r="G205" t="s">
        <v>139</v>
      </c>
      <c r="H205" s="26">
        <v>44644</v>
      </c>
      <c r="I205" s="20">
        <f t="shared" ca="1" si="23"/>
        <v>39</v>
      </c>
      <c r="J205" t="str">
        <f t="shared" si="24"/>
        <v>Фокин</v>
      </c>
      <c r="K205" t="str">
        <f t="shared" si="25"/>
        <v>Глеб</v>
      </c>
      <c r="L205" t="str">
        <f t="shared" si="26"/>
        <v>Елизарович</v>
      </c>
      <c r="M205" t="str">
        <f>_xlfn.IFS(SUMPRODUCT(--(OR(RIGHT(L205,3)={"ова","ева","ина"},RIGHT(L205,2)={"ов","ев","ин"}))),L205,SUMPRODUCT(--(OR(RIGHT(J205,3)={"ова","ева","ина"},RIGHT(J205,2)={"ов","ев","ин"}))),J205,SUMPRODUCT(--(OR(RIGHT(K205,3)={"ова","ева","ина"},RIGHT(K205,2)={"ов","ев","ин"}))),K205)</f>
        <v>Фокин</v>
      </c>
      <c r="N205" t="str">
        <f>_xlfn.IFS(SUMPRODUCT(--(RIGHT(L205,3)={"вич","мич","ьич","чна","вна"})),L205,SUMPRODUCT(--(RIGHT(J205,3)={"вич","мич","ьич","чна","вна"})),J205,SUMPRODUCT(--(RIGHT(K205,3)={"вич","мич","ьич","чна","вна"})),K205)</f>
        <v>Елизарович</v>
      </c>
      <c r="O205" t="str">
        <f t="shared" si="27"/>
        <v>Глеб</v>
      </c>
    </row>
    <row r="206" spans="1:15" x14ac:dyDescent="0.3">
      <c r="A206" s="20">
        <v>192</v>
      </c>
      <c r="B206" t="s">
        <v>600</v>
      </c>
      <c r="C206" t="str">
        <f t="shared" si="21"/>
        <v>+75</v>
      </c>
      <c r="D206" t="str">
        <f>IF(OR(C206="+71",C206="+78"),"не определено",LOOKUP(C206,'коды стран'!$B$2:$B$14,'коды стран'!$A$2:$A$14))</f>
        <v>Россия</v>
      </c>
      <c r="E206" t="s">
        <v>599</v>
      </c>
      <c r="F206" t="str">
        <f t="shared" si="22"/>
        <v>Устинов Евграф Исидорович</v>
      </c>
      <c r="G206" t="s">
        <v>142</v>
      </c>
      <c r="H206" s="26">
        <v>44572</v>
      </c>
      <c r="I206" s="20">
        <f t="shared" ca="1" si="23"/>
        <v>41</v>
      </c>
      <c r="J206" t="str">
        <f t="shared" si="24"/>
        <v>Устинов</v>
      </c>
      <c r="K206" t="str">
        <f t="shared" si="25"/>
        <v>Евграф</v>
      </c>
      <c r="L206" t="str">
        <f t="shared" si="26"/>
        <v>Исидорович</v>
      </c>
      <c r="M206" t="str">
        <f>_xlfn.IFS(SUMPRODUCT(--(OR(RIGHT(L206,3)={"ова","ева","ина"},RIGHT(L206,2)={"ов","ев","ин"}))),L206,SUMPRODUCT(--(OR(RIGHT(J206,3)={"ова","ева","ина"},RIGHT(J206,2)={"ов","ев","ин"}))),J206,SUMPRODUCT(--(OR(RIGHT(K206,3)={"ова","ева","ина"},RIGHT(K206,2)={"ов","ев","ин"}))),K206)</f>
        <v>Устинов</v>
      </c>
      <c r="N206" t="str">
        <f>_xlfn.IFS(SUMPRODUCT(--(RIGHT(L206,3)={"вич","мич","ьич","чна","вна"})),L206,SUMPRODUCT(--(RIGHT(J206,3)={"вич","мич","ьич","чна","вна"})),J206,SUMPRODUCT(--(RIGHT(K206,3)={"вич","мич","ьич","чна","вна"})),K206)</f>
        <v>Исидорович</v>
      </c>
      <c r="O206" t="str">
        <f t="shared" si="27"/>
        <v>Евграф</v>
      </c>
    </row>
    <row r="207" spans="1:15" x14ac:dyDescent="0.3">
      <c r="A207" s="20">
        <v>308</v>
      </c>
      <c r="B207" t="s">
        <v>598</v>
      </c>
      <c r="C207" t="str">
        <f t="shared" si="21"/>
        <v>+375</v>
      </c>
      <c r="D207" t="str">
        <f>IF(OR(C207="+71",C207="+78"),"не определено",LOOKUP(C207,'коды стран'!$B$2:$B$14,'коды стран'!$A$2:$A$14))</f>
        <v>Беларусь</v>
      </c>
      <c r="E207" t="s">
        <v>597</v>
      </c>
      <c r="F207" t="str">
        <f t="shared" si="22"/>
        <v>Ирина Анатольевна Васильева</v>
      </c>
      <c r="G207" t="s">
        <v>142</v>
      </c>
      <c r="H207" s="26">
        <v>44562</v>
      </c>
      <c r="I207" s="20">
        <f t="shared" ca="1" si="23"/>
        <v>42</v>
      </c>
      <c r="J207" t="str">
        <f t="shared" si="24"/>
        <v>Ирина</v>
      </c>
      <c r="K207" t="str">
        <f t="shared" si="25"/>
        <v>Анатольевна</v>
      </c>
      <c r="L207" t="str">
        <f t="shared" si="26"/>
        <v>Васильева</v>
      </c>
      <c r="M207" t="str">
        <f>_xlfn.IFS(SUMPRODUCT(--(OR(RIGHT(L207,3)={"ова","ева","ина"},RIGHT(L207,2)={"ов","ев","ин"}))),L207,SUMPRODUCT(--(OR(RIGHT(J207,3)={"ова","ева","ина"},RIGHT(J207,2)={"ов","ев","ин"}))),J207,SUMPRODUCT(--(OR(RIGHT(K207,3)={"ова","ева","ина"},RIGHT(K207,2)={"ов","ев","ин"}))),K207)</f>
        <v>Васильева</v>
      </c>
      <c r="N207" t="str">
        <f>_xlfn.IFS(SUMPRODUCT(--(RIGHT(L207,3)={"вич","мич","ьич","чна","вна"})),L207,SUMPRODUCT(--(RIGHT(J207,3)={"вич","мич","ьич","чна","вна"})),J207,SUMPRODUCT(--(RIGHT(K207,3)={"вич","мич","ьич","чна","вна"})),K207)</f>
        <v>Анатольевна</v>
      </c>
      <c r="O207" t="str">
        <f t="shared" si="27"/>
        <v>Ирина</v>
      </c>
    </row>
    <row r="208" spans="1:15" x14ac:dyDescent="0.3">
      <c r="A208" s="20">
        <v>455</v>
      </c>
      <c r="B208" t="s">
        <v>596</v>
      </c>
      <c r="C208" t="str">
        <f t="shared" si="21"/>
        <v>+380</v>
      </c>
      <c r="D208" t="str">
        <f>IF(OR(C208="+71",C208="+78"),"не определено",LOOKUP(C208,'коды стран'!$B$2:$B$14,'коды стран'!$A$2:$A$14))</f>
        <v>Украина</v>
      </c>
      <c r="E208" t="s">
        <v>595</v>
      </c>
      <c r="F208" t="str">
        <f t="shared" si="22"/>
        <v>Герман Арсеньевич Калинин</v>
      </c>
      <c r="G208" t="s">
        <v>142</v>
      </c>
      <c r="H208" s="26">
        <v>44820</v>
      </c>
      <c r="I208" s="20">
        <f t="shared" ca="1" si="23"/>
        <v>33</v>
      </c>
      <c r="J208" t="str">
        <f t="shared" si="24"/>
        <v>Герман</v>
      </c>
      <c r="K208" t="str">
        <f t="shared" si="25"/>
        <v>Арсеньевич</v>
      </c>
      <c r="L208" t="str">
        <f t="shared" si="26"/>
        <v>Калинин</v>
      </c>
      <c r="M208" t="str">
        <f>_xlfn.IFS(SUMPRODUCT(--(OR(RIGHT(L208,3)={"ова","ева","ина"},RIGHT(L208,2)={"ов","ев","ин"}))),L208,SUMPRODUCT(--(OR(RIGHT(J208,3)={"ова","ева","ина"},RIGHT(J208,2)={"ов","ев","ин"}))),J208,SUMPRODUCT(--(OR(RIGHT(K208,3)={"ова","ева","ина"},RIGHT(K208,2)={"ов","ев","ин"}))),K208)</f>
        <v>Калинин</v>
      </c>
      <c r="N208" t="str">
        <f>_xlfn.IFS(SUMPRODUCT(--(RIGHT(L208,3)={"вич","мич","ьич","чна","вна"})),L208,SUMPRODUCT(--(RIGHT(J208,3)={"вич","мич","ьич","чна","вна"})),J208,SUMPRODUCT(--(RIGHT(K208,3)={"вич","мич","ьич","чна","вна"})),K208)</f>
        <v>Арсеньевич</v>
      </c>
      <c r="O208" t="str">
        <f t="shared" si="27"/>
        <v>Герман</v>
      </c>
    </row>
    <row r="209" spans="1:15" x14ac:dyDescent="0.3">
      <c r="A209" s="20">
        <v>480</v>
      </c>
      <c r="B209" t="s">
        <v>594</v>
      </c>
      <c r="C209" t="str">
        <f t="shared" si="21"/>
        <v>+998</v>
      </c>
      <c r="D209" t="str">
        <f>IF(OR(C209="+71",C209="+78"),"не определено",LOOKUP(C209,'коды стран'!$B$2:$B$14,'коды стран'!$A$2:$A$14))</f>
        <v>Узбекистан</v>
      </c>
      <c r="E209" t="s">
        <v>593</v>
      </c>
      <c r="F209" t="str">
        <f t="shared" si="22"/>
        <v>Юлия Кузьминична Капустина</v>
      </c>
      <c r="G209" t="s">
        <v>142</v>
      </c>
      <c r="H209" s="26">
        <v>44568</v>
      </c>
      <c r="I209" s="20">
        <f t="shared" ca="1" si="23"/>
        <v>42</v>
      </c>
      <c r="J209" t="str">
        <f t="shared" si="24"/>
        <v>Юлия</v>
      </c>
      <c r="K209" t="str">
        <f t="shared" si="25"/>
        <v>Кузьминична</v>
      </c>
      <c r="L209" t="str">
        <f t="shared" si="26"/>
        <v>Капустина</v>
      </c>
      <c r="M209" t="str">
        <f>_xlfn.IFS(SUMPRODUCT(--(OR(RIGHT(L209,3)={"ова","ева","ина"},RIGHT(L209,2)={"ов","ев","ин"}))),L209,SUMPRODUCT(--(OR(RIGHT(J209,3)={"ова","ева","ина"},RIGHT(J209,2)={"ов","ев","ин"}))),J209,SUMPRODUCT(--(OR(RIGHT(K209,3)={"ова","ева","ина"},RIGHT(K209,2)={"ов","ев","ин"}))),K209)</f>
        <v>Капустина</v>
      </c>
      <c r="N209" t="str">
        <f>_xlfn.IFS(SUMPRODUCT(--(RIGHT(L209,3)={"вич","мич","ьич","чна","вна"})),L209,SUMPRODUCT(--(RIGHT(J209,3)={"вич","мич","ьич","чна","вна"})),J209,SUMPRODUCT(--(RIGHT(K209,3)={"вич","мич","ьич","чна","вна"})),K209)</f>
        <v>Кузьминична</v>
      </c>
      <c r="O209" t="str">
        <f t="shared" si="27"/>
        <v>Юлия</v>
      </c>
    </row>
    <row r="210" spans="1:15" x14ac:dyDescent="0.3">
      <c r="A210" s="20">
        <v>203</v>
      </c>
      <c r="B210" t="s">
        <v>592</v>
      </c>
      <c r="C210" t="str">
        <f t="shared" si="21"/>
        <v>+74</v>
      </c>
      <c r="D210" t="str">
        <f>IF(OR(C210="+71",C210="+78"),"не определено",LOOKUP(C210,'коды стран'!$B$2:$B$14,'коды стран'!$A$2:$A$14))</f>
        <v>Россия</v>
      </c>
      <c r="E210" t="s">
        <v>591</v>
      </c>
      <c r="F210" t="str">
        <f t="shared" si="22"/>
        <v>Суханов Станислав Архипович</v>
      </c>
      <c r="G210" t="s">
        <v>139</v>
      </c>
      <c r="H210" s="26">
        <v>44685</v>
      </c>
      <c r="I210" s="20">
        <f t="shared" ca="1" si="23"/>
        <v>38</v>
      </c>
      <c r="J210" t="str">
        <f t="shared" si="24"/>
        <v>Суханов</v>
      </c>
      <c r="K210" t="str">
        <f t="shared" si="25"/>
        <v>Станислав</v>
      </c>
      <c r="L210" t="str">
        <f t="shared" si="26"/>
        <v>Архипович</v>
      </c>
      <c r="M210" t="str">
        <f>_xlfn.IFS(SUMPRODUCT(--(OR(RIGHT(L210,3)={"ова","ева","ина"},RIGHT(L210,2)={"ов","ев","ин"}))),L210,SUMPRODUCT(--(OR(RIGHT(J210,3)={"ова","ева","ина"},RIGHT(J210,2)={"ов","ев","ин"}))),J210,SUMPRODUCT(--(OR(RIGHT(K210,3)={"ова","ева","ина"},RIGHT(K210,2)={"ов","ев","ин"}))),K210)</f>
        <v>Суханов</v>
      </c>
      <c r="N210" t="str">
        <f>_xlfn.IFS(SUMPRODUCT(--(RIGHT(L210,3)={"вич","мич","ьич","чна","вна"})),L210,SUMPRODUCT(--(RIGHT(J210,3)={"вич","мич","ьич","чна","вна"})),J210,SUMPRODUCT(--(RIGHT(K210,3)={"вич","мич","ьич","чна","вна"})),K210)</f>
        <v>Архипович</v>
      </c>
      <c r="O210" t="str">
        <f t="shared" si="27"/>
        <v>Станислав</v>
      </c>
    </row>
    <row r="211" spans="1:15" x14ac:dyDescent="0.3">
      <c r="A211" s="20">
        <v>21</v>
      </c>
      <c r="B211" t="s">
        <v>590</v>
      </c>
      <c r="C211" t="str">
        <f t="shared" si="21"/>
        <v>+375</v>
      </c>
      <c r="D211" t="str">
        <f>IF(OR(C211="+71",C211="+78"),"не определено",LOOKUP(C211,'коды стран'!$B$2:$B$14,'коды стран'!$A$2:$A$14))</f>
        <v>Беларусь</v>
      </c>
      <c r="E211" t="s">
        <v>589</v>
      </c>
      <c r="F211" t="str">
        <f t="shared" si="22"/>
        <v>Никита Венедиктович Третьяков</v>
      </c>
      <c r="G211" t="s">
        <v>142</v>
      </c>
      <c r="H211" s="26">
        <v>44881</v>
      </c>
      <c r="I211" s="20">
        <f t="shared" ca="1" si="23"/>
        <v>31</v>
      </c>
      <c r="J211" t="str">
        <f t="shared" si="24"/>
        <v>Никита</v>
      </c>
      <c r="K211" t="str">
        <f t="shared" si="25"/>
        <v>Венедиктович</v>
      </c>
      <c r="L211" t="str">
        <f t="shared" si="26"/>
        <v>Третьяков</v>
      </c>
      <c r="M211" t="str">
        <f>_xlfn.IFS(SUMPRODUCT(--(OR(RIGHT(L211,3)={"ова","ева","ина"},RIGHT(L211,2)={"ов","ев","ин"}))),L211,SUMPRODUCT(--(OR(RIGHT(J211,3)={"ова","ева","ина"},RIGHT(J211,2)={"ов","ев","ин"}))),J211,SUMPRODUCT(--(OR(RIGHT(K211,3)={"ова","ева","ина"},RIGHT(K211,2)={"ов","ев","ин"}))),K211)</f>
        <v>Третьяков</v>
      </c>
      <c r="N211" t="str">
        <f>_xlfn.IFS(SUMPRODUCT(--(RIGHT(L211,3)={"вич","мич","ьич","чна","вна"})),L211,SUMPRODUCT(--(RIGHT(J211,3)={"вич","мич","ьич","чна","вна"})),J211,SUMPRODUCT(--(RIGHT(K211,3)={"вич","мич","ьич","чна","вна"})),K211)</f>
        <v>Венедиктович</v>
      </c>
      <c r="O211" t="str">
        <f t="shared" si="27"/>
        <v>Никита</v>
      </c>
    </row>
    <row r="212" spans="1:15" x14ac:dyDescent="0.3">
      <c r="A212" s="20">
        <v>302</v>
      </c>
      <c r="B212" t="s">
        <v>588</v>
      </c>
      <c r="C212" t="str">
        <f t="shared" si="21"/>
        <v>+74</v>
      </c>
      <c r="D212" t="str">
        <f>IF(OR(C212="+71",C212="+78"),"не определено",LOOKUP(C212,'коды стран'!$B$2:$B$14,'коды стран'!$A$2:$A$14))</f>
        <v>Россия</v>
      </c>
      <c r="E212" t="s">
        <v>587</v>
      </c>
      <c r="F212" t="str">
        <f t="shared" si="22"/>
        <v>Журавлева Александра Валентиновна</v>
      </c>
      <c r="G212" t="s">
        <v>139</v>
      </c>
      <c r="H212" s="26">
        <v>44859</v>
      </c>
      <c r="I212" s="20">
        <f t="shared" ca="1" si="23"/>
        <v>32</v>
      </c>
      <c r="J212" t="str">
        <f t="shared" si="24"/>
        <v>Журавлева</v>
      </c>
      <c r="K212" t="str">
        <f t="shared" si="25"/>
        <v>Александра</v>
      </c>
      <c r="L212" t="str">
        <f t="shared" si="26"/>
        <v>Валентиновна</v>
      </c>
      <c r="M212" t="str">
        <f>_xlfn.IFS(SUMPRODUCT(--(OR(RIGHT(L212,3)={"ова","ева","ина"},RIGHT(L212,2)={"ов","ев","ин"}))),L212,SUMPRODUCT(--(OR(RIGHT(J212,3)={"ова","ева","ина"},RIGHT(J212,2)={"ов","ев","ин"}))),J212,SUMPRODUCT(--(OR(RIGHT(K212,3)={"ова","ева","ина"},RIGHT(K212,2)={"ов","ев","ин"}))),K212)</f>
        <v>Журавлева</v>
      </c>
      <c r="N212" t="str">
        <f>_xlfn.IFS(SUMPRODUCT(--(RIGHT(L212,3)={"вич","мич","ьич","чна","вна"})),L212,SUMPRODUCT(--(RIGHT(J212,3)={"вич","мич","ьич","чна","вна"})),J212,SUMPRODUCT(--(RIGHT(K212,3)={"вич","мич","ьич","чна","вна"})),K212)</f>
        <v>Валентиновна</v>
      </c>
      <c r="O212" t="str">
        <f t="shared" si="27"/>
        <v>Александра</v>
      </c>
    </row>
    <row r="213" spans="1:15" x14ac:dyDescent="0.3">
      <c r="A213" s="20">
        <v>341</v>
      </c>
      <c r="B213" t="s">
        <v>586</v>
      </c>
      <c r="C213" t="str">
        <f t="shared" si="21"/>
        <v>+74</v>
      </c>
      <c r="D213" t="str">
        <f>IF(OR(C213="+71",C213="+78"),"не определено",LOOKUP(C213,'коды стран'!$B$2:$B$14,'коды стран'!$A$2:$A$14))</f>
        <v>Россия</v>
      </c>
      <c r="E213" t="s">
        <v>585</v>
      </c>
      <c r="F213" t="str">
        <f t="shared" si="22"/>
        <v>Алевтина Архиповна Ефимова</v>
      </c>
      <c r="G213" t="s">
        <v>139</v>
      </c>
      <c r="H213" s="26">
        <v>44724</v>
      </c>
      <c r="I213" s="20">
        <f t="shared" ca="1" si="23"/>
        <v>36</v>
      </c>
      <c r="J213" t="str">
        <f t="shared" si="24"/>
        <v>Алевтина</v>
      </c>
      <c r="K213" t="str">
        <f t="shared" si="25"/>
        <v>Архиповна</v>
      </c>
      <c r="L213" t="str">
        <f t="shared" si="26"/>
        <v>Ефимова</v>
      </c>
      <c r="M213" t="str">
        <f>_xlfn.IFS(SUMPRODUCT(--(OR(RIGHT(L213,3)={"ова","ева","ина"},RIGHT(L213,2)={"ов","ев","ин"}))),L213,SUMPRODUCT(--(OR(RIGHT(J213,3)={"ова","ева","ина"},RIGHT(J213,2)={"ов","ев","ин"}))),J213,SUMPRODUCT(--(OR(RIGHT(K213,3)={"ова","ева","ина"},RIGHT(K213,2)={"ов","ев","ин"}))),K213)</f>
        <v>Ефимова</v>
      </c>
      <c r="N213" t="str">
        <f>_xlfn.IFS(SUMPRODUCT(--(RIGHT(L213,3)={"вич","мич","ьич","чна","вна"})),L213,SUMPRODUCT(--(RIGHT(J213,3)={"вич","мич","ьич","чна","вна"})),J213,SUMPRODUCT(--(RIGHT(K213,3)={"вич","мич","ьич","чна","вна"})),K213)</f>
        <v>Архиповна</v>
      </c>
      <c r="O213" t="str">
        <f t="shared" si="27"/>
        <v>Алевтина</v>
      </c>
    </row>
    <row r="214" spans="1:15" x14ac:dyDescent="0.3">
      <c r="A214" s="20">
        <v>463</v>
      </c>
      <c r="B214" t="s">
        <v>584</v>
      </c>
      <c r="C214" t="str">
        <f t="shared" si="21"/>
        <v>+380</v>
      </c>
      <c r="D214" t="str">
        <f>IF(OR(C214="+71",C214="+78"),"не определено",LOOKUP(C214,'коды стран'!$B$2:$B$14,'коды стран'!$A$2:$A$14))</f>
        <v>Украина</v>
      </c>
      <c r="E214" t="s">
        <v>583</v>
      </c>
      <c r="F214" t="str">
        <f t="shared" si="22"/>
        <v>Вероника Руслановна Ефремова</v>
      </c>
      <c r="G214" t="s">
        <v>139</v>
      </c>
      <c r="H214" s="26">
        <v>44869</v>
      </c>
      <c r="I214" s="20">
        <f t="shared" ca="1" si="23"/>
        <v>32</v>
      </c>
      <c r="J214" t="str">
        <f t="shared" si="24"/>
        <v>Вероника</v>
      </c>
      <c r="K214" t="str">
        <f t="shared" si="25"/>
        <v>Руслановна</v>
      </c>
      <c r="L214" t="str">
        <f t="shared" si="26"/>
        <v>Ефремова</v>
      </c>
      <c r="M214" t="str">
        <f>_xlfn.IFS(SUMPRODUCT(--(OR(RIGHT(L214,3)={"ова","ева","ина"},RIGHT(L214,2)={"ов","ев","ин"}))),L214,SUMPRODUCT(--(OR(RIGHT(J214,3)={"ова","ева","ина"},RIGHT(J214,2)={"ов","ев","ин"}))),J214,SUMPRODUCT(--(OR(RIGHT(K214,3)={"ова","ева","ина"},RIGHT(K214,2)={"ов","ев","ин"}))),K214)</f>
        <v>Ефремова</v>
      </c>
      <c r="N214" t="str">
        <f>_xlfn.IFS(SUMPRODUCT(--(RIGHT(L214,3)={"вич","мич","ьич","чна","вна"})),L214,SUMPRODUCT(--(RIGHT(J214,3)={"вич","мич","ьич","чна","вна"})),J214,SUMPRODUCT(--(RIGHT(K214,3)={"вич","мич","ьич","чна","вна"})),K214)</f>
        <v>Руслановна</v>
      </c>
      <c r="O214" t="str">
        <f t="shared" si="27"/>
        <v>Вероника</v>
      </c>
    </row>
    <row r="215" spans="1:15" x14ac:dyDescent="0.3">
      <c r="A215" s="20">
        <v>421</v>
      </c>
      <c r="B215" t="s">
        <v>582</v>
      </c>
      <c r="C215" t="str">
        <f t="shared" si="21"/>
        <v>+73</v>
      </c>
      <c r="D215" t="str">
        <f>IF(OR(C215="+71",C215="+78"),"не определено",LOOKUP(C215,'коды стран'!$B$2:$B$14,'коды стран'!$A$2:$A$14))</f>
        <v>Россия</v>
      </c>
      <c r="E215" t="s">
        <v>581</v>
      </c>
      <c r="F215" t="str">
        <f t="shared" si="22"/>
        <v>Красильников Павел Ермилович</v>
      </c>
      <c r="G215" t="s">
        <v>139</v>
      </c>
      <c r="H215" s="26">
        <v>44620</v>
      </c>
      <c r="I215" s="20">
        <f t="shared" ca="1" si="23"/>
        <v>40</v>
      </c>
      <c r="J215" t="str">
        <f t="shared" si="24"/>
        <v>Красильников</v>
      </c>
      <c r="K215" t="str">
        <f t="shared" si="25"/>
        <v>Павел</v>
      </c>
      <c r="L215" t="str">
        <f t="shared" si="26"/>
        <v>Ермилович</v>
      </c>
      <c r="M215" t="str">
        <f>_xlfn.IFS(SUMPRODUCT(--(OR(RIGHT(L215,3)={"ова","ева","ина"},RIGHT(L215,2)={"ов","ев","ин"}))),L215,SUMPRODUCT(--(OR(RIGHT(J215,3)={"ова","ева","ина"},RIGHT(J215,2)={"ов","ев","ин"}))),J215,SUMPRODUCT(--(OR(RIGHT(K215,3)={"ова","ева","ина"},RIGHT(K215,2)={"ов","ев","ин"}))),K215)</f>
        <v>Красильников</v>
      </c>
      <c r="N215" t="str">
        <f>_xlfn.IFS(SUMPRODUCT(--(RIGHT(L215,3)={"вич","мич","ьич","чна","вна"})),L215,SUMPRODUCT(--(RIGHT(J215,3)={"вич","мич","ьич","чна","вна"})),J215,SUMPRODUCT(--(RIGHT(K215,3)={"вич","мич","ьич","чна","вна"})),K215)</f>
        <v>Ермилович</v>
      </c>
      <c r="O215" t="str">
        <f t="shared" si="27"/>
        <v>Павел</v>
      </c>
    </row>
    <row r="216" spans="1:15" x14ac:dyDescent="0.3">
      <c r="A216" s="20">
        <v>86</v>
      </c>
      <c r="B216" t="s">
        <v>580</v>
      </c>
      <c r="C216" t="str">
        <f t="shared" si="21"/>
        <v>+998</v>
      </c>
      <c r="D216" t="str">
        <f>IF(OR(C216="+71",C216="+78"),"не определено",LOOKUP(C216,'коды стран'!$B$2:$B$14,'коды стран'!$A$2:$A$14))</f>
        <v>Узбекистан</v>
      </c>
      <c r="E216" t="s">
        <v>579</v>
      </c>
      <c r="F216" t="str">
        <f t="shared" si="22"/>
        <v>Гуляева Раиса Кузьминична</v>
      </c>
      <c r="G216" t="s">
        <v>142</v>
      </c>
      <c r="H216" s="26">
        <v>44692</v>
      </c>
      <c r="I216" s="20">
        <f t="shared" ca="1" si="23"/>
        <v>37</v>
      </c>
      <c r="J216" t="str">
        <f t="shared" si="24"/>
        <v>Гуляева</v>
      </c>
      <c r="K216" t="str">
        <f t="shared" si="25"/>
        <v>Раиса</v>
      </c>
      <c r="L216" t="str">
        <f t="shared" si="26"/>
        <v>Кузьминична</v>
      </c>
      <c r="M216" t="str">
        <f>_xlfn.IFS(SUMPRODUCT(--(OR(RIGHT(L216,3)={"ова","ева","ина"},RIGHT(L216,2)={"ов","ев","ин"}))),L216,SUMPRODUCT(--(OR(RIGHT(J216,3)={"ова","ева","ина"},RIGHT(J216,2)={"ов","ев","ин"}))),J216,SUMPRODUCT(--(OR(RIGHT(K216,3)={"ова","ева","ина"},RIGHT(K216,2)={"ов","ев","ин"}))),K216)</f>
        <v>Гуляева</v>
      </c>
      <c r="N216" t="str">
        <f>_xlfn.IFS(SUMPRODUCT(--(RIGHT(L216,3)={"вич","мич","ьич","чна","вна"})),L216,SUMPRODUCT(--(RIGHT(J216,3)={"вич","мич","ьич","чна","вна"})),J216,SUMPRODUCT(--(RIGHT(K216,3)={"вич","мич","ьич","чна","вна"})),K216)</f>
        <v>Кузьминична</v>
      </c>
      <c r="O216" t="str">
        <f t="shared" si="27"/>
        <v>Раиса</v>
      </c>
    </row>
    <row r="217" spans="1:15" x14ac:dyDescent="0.3">
      <c r="A217" s="20">
        <v>319</v>
      </c>
      <c r="B217" t="s">
        <v>578</v>
      </c>
      <c r="C217" t="str">
        <f t="shared" si="21"/>
        <v>+998</v>
      </c>
      <c r="D217" t="str">
        <f>IF(OR(C217="+71",C217="+78"),"не определено",LOOKUP(C217,'коды стран'!$B$2:$B$14,'коды стран'!$A$2:$A$14))</f>
        <v>Узбекистан</v>
      </c>
      <c r="E217" t="s">
        <v>577</v>
      </c>
      <c r="F217" t="str">
        <f t="shared" si="22"/>
        <v>Маркова Василиса Юрьевна</v>
      </c>
      <c r="G217" t="s">
        <v>142</v>
      </c>
      <c r="H217" s="26">
        <v>44674</v>
      </c>
      <c r="I217" s="20">
        <f t="shared" ca="1" si="23"/>
        <v>38</v>
      </c>
      <c r="J217" t="str">
        <f t="shared" si="24"/>
        <v>Маркова</v>
      </c>
      <c r="K217" t="str">
        <f t="shared" si="25"/>
        <v>Василиса</v>
      </c>
      <c r="L217" t="str">
        <f t="shared" si="26"/>
        <v>Юрьевна</v>
      </c>
      <c r="M217" t="str">
        <f>_xlfn.IFS(SUMPRODUCT(--(OR(RIGHT(L217,3)={"ова","ева","ина"},RIGHT(L217,2)={"ов","ев","ин"}))),L217,SUMPRODUCT(--(OR(RIGHT(J217,3)={"ова","ева","ина"},RIGHT(J217,2)={"ов","ев","ин"}))),J217,SUMPRODUCT(--(OR(RIGHT(K217,3)={"ова","ева","ина"},RIGHT(K217,2)={"ов","ев","ин"}))),K217)</f>
        <v>Маркова</v>
      </c>
      <c r="N217" t="str">
        <f>_xlfn.IFS(SUMPRODUCT(--(RIGHT(L217,3)={"вич","мич","ьич","чна","вна"})),L217,SUMPRODUCT(--(RIGHT(J217,3)={"вич","мич","ьич","чна","вна"})),J217,SUMPRODUCT(--(RIGHT(K217,3)={"вич","мич","ьич","чна","вна"})),K217)</f>
        <v>Юрьевна</v>
      </c>
      <c r="O217" t="str">
        <f t="shared" si="27"/>
        <v>Василиса</v>
      </c>
    </row>
    <row r="218" spans="1:15" x14ac:dyDescent="0.3">
      <c r="A218" s="20">
        <v>290</v>
      </c>
      <c r="B218" t="s">
        <v>576</v>
      </c>
      <c r="C218" t="str">
        <f t="shared" si="21"/>
        <v>+72</v>
      </c>
      <c r="D218" t="str">
        <f>IF(OR(C218="+71",C218="+78"),"не определено",LOOKUP(C218,'коды стран'!$B$2:$B$14,'коды стран'!$A$2:$A$14))</f>
        <v>Россия</v>
      </c>
      <c r="E218" t="s">
        <v>575</v>
      </c>
      <c r="F218" t="str">
        <f t="shared" si="22"/>
        <v>Николай Гавриилович Савин</v>
      </c>
      <c r="G218" t="s">
        <v>142</v>
      </c>
      <c r="H218" s="26">
        <v>44777</v>
      </c>
      <c r="I218" s="20">
        <f t="shared" ca="1" si="23"/>
        <v>35</v>
      </c>
      <c r="J218" t="str">
        <f t="shared" si="24"/>
        <v>Николай</v>
      </c>
      <c r="K218" t="str">
        <f t="shared" si="25"/>
        <v>Гавриилович</v>
      </c>
      <c r="L218" t="str">
        <f t="shared" si="26"/>
        <v>Савин</v>
      </c>
      <c r="M218" t="str">
        <f>_xlfn.IFS(SUMPRODUCT(--(OR(RIGHT(L218,3)={"ова","ева","ина"},RIGHT(L218,2)={"ов","ев","ин"}))),L218,SUMPRODUCT(--(OR(RIGHT(J218,3)={"ова","ева","ина"},RIGHT(J218,2)={"ов","ев","ин"}))),J218,SUMPRODUCT(--(OR(RIGHT(K218,3)={"ова","ева","ина"},RIGHT(K218,2)={"ов","ев","ин"}))),K218)</f>
        <v>Савин</v>
      </c>
      <c r="N218" t="str">
        <f>_xlfn.IFS(SUMPRODUCT(--(RIGHT(L218,3)={"вич","мич","ьич","чна","вна"})),L218,SUMPRODUCT(--(RIGHT(J218,3)={"вич","мич","ьич","чна","вна"})),J218,SUMPRODUCT(--(RIGHT(K218,3)={"вич","мич","ьич","чна","вна"})),K218)</f>
        <v>Гавриилович</v>
      </c>
      <c r="O218" t="str">
        <f t="shared" si="27"/>
        <v>Николай</v>
      </c>
    </row>
    <row r="219" spans="1:15" x14ac:dyDescent="0.3">
      <c r="A219" s="20">
        <v>13</v>
      </c>
      <c r="B219" t="s">
        <v>574</v>
      </c>
      <c r="C219" t="str">
        <f t="shared" si="21"/>
        <v>+77</v>
      </c>
      <c r="D219" t="str">
        <f>IF(OR(C219="+71",C219="+78"),"не определено",LOOKUP(C219,'коды стран'!$B$2:$B$14,'коды стран'!$A$2:$A$14))</f>
        <v>Казахстан</v>
      </c>
      <c r="E219" t="s">
        <v>573</v>
      </c>
      <c r="F219" t="str">
        <f t="shared" si="22"/>
        <v>Максимова Елена Валериевна</v>
      </c>
      <c r="G219" t="s">
        <v>139</v>
      </c>
      <c r="H219" s="26">
        <v>44724</v>
      </c>
      <c r="I219" s="20">
        <f t="shared" ca="1" si="23"/>
        <v>36</v>
      </c>
      <c r="J219" t="str">
        <f t="shared" si="24"/>
        <v>Максимова</v>
      </c>
      <c r="K219" t="str">
        <f t="shared" si="25"/>
        <v>Елена</v>
      </c>
      <c r="L219" t="str">
        <f t="shared" si="26"/>
        <v>Валериевна</v>
      </c>
      <c r="M219" t="str">
        <f>_xlfn.IFS(SUMPRODUCT(--(OR(RIGHT(L219,3)={"ова","ева","ина"},RIGHT(L219,2)={"ов","ев","ин"}))),L219,SUMPRODUCT(--(OR(RIGHT(J219,3)={"ова","ева","ина"},RIGHT(J219,2)={"ов","ев","ин"}))),J219,SUMPRODUCT(--(OR(RIGHT(K219,3)={"ова","ева","ина"},RIGHT(K219,2)={"ов","ев","ин"}))),K219)</f>
        <v>Максимова</v>
      </c>
      <c r="N219" t="str">
        <f>_xlfn.IFS(SUMPRODUCT(--(RIGHT(L219,3)={"вич","мич","ьич","чна","вна"})),L219,SUMPRODUCT(--(RIGHT(J219,3)={"вич","мич","ьич","чна","вна"})),J219,SUMPRODUCT(--(RIGHT(K219,3)={"вич","мич","ьич","чна","вна"})),K219)</f>
        <v>Валериевна</v>
      </c>
      <c r="O219" t="str">
        <f t="shared" si="27"/>
        <v>Елена</v>
      </c>
    </row>
    <row r="220" spans="1:15" x14ac:dyDescent="0.3">
      <c r="A220" s="20">
        <v>453</v>
      </c>
      <c r="B220" t="s">
        <v>572</v>
      </c>
      <c r="C220" t="str">
        <f t="shared" si="21"/>
        <v>+76</v>
      </c>
      <c r="D220" t="str">
        <f>IF(OR(C220="+71",C220="+78"),"не определено",LOOKUP(C220,'коды стран'!$B$2:$B$14,'коды стран'!$A$2:$A$14))</f>
        <v>Казахстан</v>
      </c>
      <c r="E220" t="s">
        <v>571</v>
      </c>
      <c r="F220" t="str">
        <f t="shared" si="22"/>
        <v>Никифоров Богдан Харитонович</v>
      </c>
      <c r="G220" t="s">
        <v>142</v>
      </c>
      <c r="H220" s="26">
        <v>44635</v>
      </c>
      <c r="I220" s="20">
        <f t="shared" ca="1" si="23"/>
        <v>39</v>
      </c>
      <c r="J220" t="str">
        <f t="shared" si="24"/>
        <v>Никифоров</v>
      </c>
      <c r="K220" t="str">
        <f t="shared" si="25"/>
        <v>Богдан</v>
      </c>
      <c r="L220" t="str">
        <f t="shared" si="26"/>
        <v>Харитонович</v>
      </c>
      <c r="M220" t="str">
        <f>_xlfn.IFS(SUMPRODUCT(--(OR(RIGHT(L220,3)={"ова","ева","ина"},RIGHT(L220,2)={"ов","ев","ин"}))),L220,SUMPRODUCT(--(OR(RIGHT(J220,3)={"ова","ева","ина"},RIGHT(J220,2)={"ов","ев","ин"}))),J220,SUMPRODUCT(--(OR(RIGHT(K220,3)={"ова","ева","ина"},RIGHT(K220,2)={"ов","ев","ин"}))),K220)</f>
        <v>Никифоров</v>
      </c>
      <c r="N220" t="str">
        <f>_xlfn.IFS(SUMPRODUCT(--(RIGHT(L220,3)={"вич","мич","ьич","чна","вна"})),L220,SUMPRODUCT(--(RIGHT(J220,3)={"вич","мич","ьич","чна","вна"})),J220,SUMPRODUCT(--(RIGHT(K220,3)={"вич","мич","ьич","чна","вна"})),K220)</f>
        <v>Харитонович</v>
      </c>
      <c r="O220" t="str">
        <f t="shared" si="27"/>
        <v>Богдан</v>
      </c>
    </row>
    <row r="221" spans="1:15" x14ac:dyDescent="0.3">
      <c r="A221" s="20">
        <v>120</v>
      </c>
      <c r="B221" t="s">
        <v>570</v>
      </c>
      <c r="C221" t="str">
        <f t="shared" si="21"/>
        <v>+72</v>
      </c>
      <c r="D221" t="str">
        <f>IF(OR(C221="+71",C221="+78"),"не определено",LOOKUP(C221,'коды стран'!$B$2:$B$14,'коды стран'!$A$2:$A$14))</f>
        <v>Россия</v>
      </c>
      <c r="E221" t="s">
        <v>569</v>
      </c>
      <c r="F221" t="str">
        <f t="shared" si="22"/>
        <v>Велимир Игоревич Макаров</v>
      </c>
      <c r="G221" t="s">
        <v>142</v>
      </c>
      <c r="H221" s="26">
        <v>44691</v>
      </c>
      <c r="I221" s="20">
        <f t="shared" ca="1" si="23"/>
        <v>37</v>
      </c>
      <c r="J221" t="str">
        <f t="shared" si="24"/>
        <v>Велимир</v>
      </c>
      <c r="K221" t="str">
        <f t="shared" si="25"/>
        <v>Игоревич</v>
      </c>
      <c r="L221" t="str">
        <f t="shared" si="26"/>
        <v>Макаров</v>
      </c>
      <c r="M221" t="str">
        <f>_xlfn.IFS(SUMPRODUCT(--(OR(RIGHT(L221,3)={"ова","ева","ина"},RIGHT(L221,2)={"ов","ев","ин"}))),L221,SUMPRODUCT(--(OR(RIGHT(J221,3)={"ова","ева","ина"},RIGHT(J221,2)={"ов","ев","ин"}))),J221,SUMPRODUCT(--(OR(RIGHT(K221,3)={"ова","ева","ина"},RIGHT(K221,2)={"ов","ев","ин"}))),K221)</f>
        <v>Макаров</v>
      </c>
      <c r="N221" t="str">
        <f>_xlfn.IFS(SUMPRODUCT(--(RIGHT(L221,3)={"вич","мич","ьич","чна","вна"})),L221,SUMPRODUCT(--(RIGHT(J221,3)={"вич","мич","ьич","чна","вна"})),J221,SUMPRODUCT(--(RIGHT(K221,3)={"вич","мич","ьич","чна","вна"})),K221)</f>
        <v>Игоревич</v>
      </c>
      <c r="O221" t="str">
        <f t="shared" si="27"/>
        <v>Велимир</v>
      </c>
    </row>
    <row r="222" spans="1:15" x14ac:dyDescent="0.3">
      <c r="A222" s="20">
        <v>292</v>
      </c>
      <c r="B222" t="s">
        <v>568</v>
      </c>
      <c r="C222" t="str">
        <f t="shared" si="21"/>
        <v>+74</v>
      </c>
      <c r="D222" t="str">
        <f>IF(OR(C222="+71",C222="+78"),"не определено",LOOKUP(C222,'коды стран'!$B$2:$B$14,'коды стран'!$A$2:$A$14))</f>
        <v>Россия</v>
      </c>
      <c r="E222" t="s">
        <v>567</v>
      </c>
      <c r="F222" t="str">
        <f t="shared" si="22"/>
        <v>Тимофеев Аполлинарий Фомич</v>
      </c>
      <c r="G222" t="s">
        <v>139</v>
      </c>
      <c r="H222" s="26">
        <v>44608</v>
      </c>
      <c r="I222" s="20">
        <f t="shared" ca="1" si="23"/>
        <v>40</v>
      </c>
      <c r="J222" t="str">
        <f t="shared" si="24"/>
        <v>Тимофеев</v>
      </c>
      <c r="K222" t="str">
        <f t="shared" si="25"/>
        <v>Аполлинарий</v>
      </c>
      <c r="L222" t="str">
        <f t="shared" si="26"/>
        <v>Фомич</v>
      </c>
      <c r="M222" t="str">
        <f>_xlfn.IFS(SUMPRODUCT(--(OR(RIGHT(L222,3)={"ова","ева","ина"},RIGHT(L222,2)={"ов","ев","ин"}))),L222,SUMPRODUCT(--(OR(RIGHT(J222,3)={"ова","ева","ина"},RIGHT(J222,2)={"ов","ев","ин"}))),J222,SUMPRODUCT(--(OR(RIGHT(K222,3)={"ова","ева","ина"},RIGHT(K222,2)={"ов","ев","ин"}))),K222)</f>
        <v>Тимофеев</v>
      </c>
      <c r="N222" t="str">
        <f>_xlfn.IFS(SUMPRODUCT(--(RIGHT(L222,3)={"вич","мич","ьич","чна","вна"})),L222,SUMPRODUCT(--(RIGHT(J222,3)={"вич","мич","ьич","чна","вна"})),J222,SUMPRODUCT(--(RIGHT(K222,3)={"вич","мич","ьич","чна","вна"})),K222)</f>
        <v>Фомич</v>
      </c>
      <c r="O222" t="str">
        <f t="shared" si="27"/>
        <v>Аполлинарий</v>
      </c>
    </row>
    <row r="223" spans="1:15" x14ac:dyDescent="0.3">
      <c r="A223" s="20">
        <v>1</v>
      </c>
      <c r="B223" t="s">
        <v>566</v>
      </c>
      <c r="C223" t="str">
        <f t="shared" si="21"/>
        <v>+79</v>
      </c>
      <c r="D223" t="str">
        <f>IF(OR(C223="+71",C223="+78"),"не определено",LOOKUP(C223,'коды стран'!$B$2:$B$14,'коды стран'!$A$2:$A$14))</f>
        <v>Россия</v>
      </c>
      <c r="E223" t="s">
        <v>565</v>
      </c>
      <c r="F223" t="str">
        <f t="shared" si="22"/>
        <v>Потап Егорович Лапин</v>
      </c>
      <c r="G223" t="s">
        <v>142</v>
      </c>
      <c r="H223" s="26">
        <v>44585</v>
      </c>
      <c r="I223" s="20">
        <f t="shared" ca="1" si="23"/>
        <v>41</v>
      </c>
      <c r="J223" t="str">
        <f t="shared" si="24"/>
        <v>Потап</v>
      </c>
      <c r="K223" t="str">
        <f t="shared" si="25"/>
        <v>Егорович</v>
      </c>
      <c r="L223" t="str">
        <f t="shared" si="26"/>
        <v>Лапин</v>
      </c>
      <c r="M223" t="str">
        <f>_xlfn.IFS(SUMPRODUCT(--(OR(RIGHT(L223,3)={"ова","ева","ина"},RIGHT(L223,2)={"ов","ев","ин"}))),L223,SUMPRODUCT(--(OR(RIGHT(J223,3)={"ова","ева","ина"},RIGHT(J223,2)={"ов","ев","ин"}))),J223,SUMPRODUCT(--(OR(RIGHT(K223,3)={"ова","ева","ина"},RIGHT(K223,2)={"ов","ев","ин"}))),K223)</f>
        <v>Лапин</v>
      </c>
      <c r="N223" t="str">
        <f>_xlfn.IFS(SUMPRODUCT(--(RIGHT(L223,3)={"вич","мич","ьич","чна","вна"})),L223,SUMPRODUCT(--(RIGHT(J223,3)={"вич","мич","ьич","чна","вна"})),J223,SUMPRODUCT(--(RIGHT(K223,3)={"вич","мич","ьич","чна","вна"})),K223)</f>
        <v>Егорович</v>
      </c>
      <c r="O223" t="str">
        <f t="shared" si="27"/>
        <v>Потап</v>
      </c>
    </row>
    <row r="224" spans="1:15" x14ac:dyDescent="0.3">
      <c r="A224" s="20">
        <v>98</v>
      </c>
      <c r="B224" t="s">
        <v>564</v>
      </c>
      <c r="C224" t="str">
        <f t="shared" si="21"/>
        <v>+73</v>
      </c>
      <c r="D224" t="str">
        <f>IF(OR(C224="+71",C224="+78"),"не определено",LOOKUP(C224,'коды стран'!$B$2:$B$14,'коды стран'!$A$2:$A$14))</f>
        <v>Россия</v>
      </c>
      <c r="E224" t="s">
        <v>563</v>
      </c>
      <c r="F224" t="str">
        <f t="shared" si="22"/>
        <v>Никита Виленович Степанов</v>
      </c>
      <c r="G224" t="s">
        <v>142</v>
      </c>
      <c r="H224" s="26">
        <v>44637</v>
      </c>
      <c r="I224" s="20">
        <f t="shared" ca="1" si="23"/>
        <v>39</v>
      </c>
      <c r="J224" t="str">
        <f t="shared" si="24"/>
        <v>Никита</v>
      </c>
      <c r="K224" t="str">
        <f t="shared" si="25"/>
        <v>Виленович</v>
      </c>
      <c r="L224" t="str">
        <f t="shared" si="26"/>
        <v>Степанов</v>
      </c>
      <c r="M224" t="str">
        <f>_xlfn.IFS(SUMPRODUCT(--(OR(RIGHT(L224,3)={"ова","ева","ина"},RIGHT(L224,2)={"ов","ев","ин"}))),L224,SUMPRODUCT(--(OR(RIGHT(J224,3)={"ова","ева","ина"},RIGHT(J224,2)={"ов","ев","ин"}))),J224,SUMPRODUCT(--(OR(RIGHT(K224,3)={"ова","ева","ина"},RIGHT(K224,2)={"ов","ев","ин"}))),K224)</f>
        <v>Степанов</v>
      </c>
      <c r="N224" t="str">
        <f>_xlfn.IFS(SUMPRODUCT(--(RIGHT(L224,3)={"вич","мич","ьич","чна","вна"})),L224,SUMPRODUCT(--(RIGHT(J224,3)={"вич","мич","ьич","чна","вна"})),J224,SUMPRODUCT(--(RIGHT(K224,3)={"вич","мич","ьич","чна","вна"})),K224)</f>
        <v>Виленович</v>
      </c>
      <c r="O224" t="str">
        <f t="shared" si="27"/>
        <v>Никита</v>
      </c>
    </row>
    <row r="225" spans="1:15" x14ac:dyDescent="0.3">
      <c r="A225" s="20">
        <v>226</v>
      </c>
      <c r="B225" t="s">
        <v>562</v>
      </c>
      <c r="C225" t="str">
        <f t="shared" si="21"/>
        <v>+76</v>
      </c>
      <c r="D225" t="str">
        <f>IF(OR(C225="+71",C225="+78"),"не определено",LOOKUP(C225,'коды стран'!$B$2:$B$14,'коды стран'!$A$2:$A$14))</f>
        <v>Казахстан</v>
      </c>
      <c r="E225" t="s">
        <v>561</v>
      </c>
      <c r="F225" t="str">
        <f t="shared" si="22"/>
        <v>Агап Валерьевич Логинов</v>
      </c>
      <c r="G225" t="s">
        <v>142</v>
      </c>
      <c r="H225" s="26">
        <v>44702</v>
      </c>
      <c r="I225" s="20">
        <f t="shared" ca="1" si="23"/>
        <v>37</v>
      </c>
      <c r="J225" t="str">
        <f t="shared" si="24"/>
        <v>Агап</v>
      </c>
      <c r="K225" t="str">
        <f t="shared" si="25"/>
        <v>Валерьевич</v>
      </c>
      <c r="L225" t="str">
        <f t="shared" si="26"/>
        <v>Логинов</v>
      </c>
      <c r="M225" t="str">
        <f>_xlfn.IFS(SUMPRODUCT(--(OR(RIGHT(L225,3)={"ова","ева","ина"},RIGHT(L225,2)={"ов","ев","ин"}))),L225,SUMPRODUCT(--(OR(RIGHT(J225,3)={"ова","ева","ина"},RIGHT(J225,2)={"ов","ев","ин"}))),J225,SUMPRODUCT(--(OR(RIGHT(K225,3)={"ова","ева","ина"},RIGHT(K225,2)={"ов","ев","ин"}))),K225)</f>
        <v>Логинов</v>
      </c>
      <c r="N225" t="str">
        <f>_xlfn.IFS(SUMPRODUCT(--(RIGHT(L225,3)={"вич","мич","ьич","чна","вна"})),L225,SUMPRODUCT(--(RIGHT(J225,3)={"вич","мич","ьич","чна","вна"})),J225,SUMPRODUCT(--(RIGHT(K225,3)={"вич","мич","ьич","чна","вна"})),K225)</f>
        <v>Валерьевич</v>
      </c>
      <c r="O225" t="str">
        <f t="shared" si="27"/>
        <v>Агап</v>
      </c>
    </row>
    <row r="226" spans="1:15" x14ac:dyDescent="0.3">
      <c r="A226" s="20">
        <v>296</v>
      </c>
      <c r="B226" t="s">
        <v>560</v>
      </c>
      <c r="C226" t="str">
        <f t="shared" si="21"/>
        <v>+998</v>
      </c>
      <c r="D226" t="str">
        <f>IF(OR(C226="+71",C226="+78"),"не определено",LOOKUP(C226,'коды стран'!$B$2:$B$14,'коды стран'!$A$2:$A$14))</f>
        <v>Узбекистан</v>
      </c>
      <c r="E226" t="s">
        <v>559</v>
      </c>
      <c r="F226" t="str">
        <f t="shared" si="22"/>
        <v>Исакова Людмила Олеговна</v>
      </c>
      <c r="G226" t="s">
        <v>139</v>
      </c>
      <c r="H226" s="26">
        <v>44758</v>
      </c>
      <c r="I226" s="20">
        <f t="shared" ca="1" si="23"/>
        <v>35</v>
      </c>
      <c r="J226" t="str">
        <f t="shared" si="24"/>
        <v>Исакова</v>
      </c>
      <c r="K226" t="str">
        <f t="shared" si="25"/>
        <v>Людмила</v>
      </c>
      <c r="L226" t="str">
        <f t="shared" si="26"/>
        <v>Олеговна</v>
      </c>
      <c r="M226" t="str">
        <f>_xlfn.IFS(SUMPRODUCT(--(OR(RIGHT(L226,3)={"ова","ева","ина"},RIGHT(L226,2)={"ов","ев","ин"}))),L226,SUMPRODUCT(--(OR(RIGHT(J226,3)={"ова","ева","ина"},RIGHT(J226,2)={"ов","ев","ин"}))),J226,SUMPRODUCT(--(OR(RIGHT(K226,3)={"ова","ева","ина"},RIGHT(K226,2)={"ов","ев","ин"}))),K226)</f>
        <v>Исакова</v>
      </c>
      <c r="N226" t="str">
        <f>_xlfn.IFS(SUMPRODUCT(--(RIGHT(L226,3)={"вич","мич","ьич","чна","вна"})),L226,SUMPRODUCT(--(RIGHT(J226,3)={"вич","мич","ьич","чна","вна"})),J226,SUMPRODUCT(--(RIGHT(K226,3)={"вич","мич","ьич","чна","вна"})),K226)</f>
        <v>Олеговна</v>
      </c>
      <c r="O226" t="str">
        <f t="shared" si="27"/>
        <v>Людмила</v>
      </c>
    </row>
    <row r="227" spans="1:15" x14ac:dyDescent="0.3">
      <c r="A227" s="20">
        <v>29</v>
      </c>
      <c r="B227" t="s">
        <v>558</v>
      </c>
      <c r="C227" t="str">
        <f t="shared" si="21"/>
        <v>+70</v>
      </c>
      <c r="D227" t="str">
        <f>IF(OR(C227="+71",C227="+78"),"не определено",LOOKUP(C227,'коды стран'!$B$2:$B$14,'коды стран'!$A$2:$A$14))</f>
        <v>Казахстан</v>
      </c>
      <c r="E227" t="s">
        <v>557</v>
      </c>
      <c r="F227" t="str">
        <f t="shared" si="22"/>
        <v>Вишняков Ярослав Анатольевич</v>
      </c>
      <c r="G227" t="s">
        <v>142</v>
      </c>
      <c r="H227" s="26">
        <v>44704</v>
      </c>
      <c r="I227" s="20">
        <f t="shared" ca="1" si="23"/>
        <v>37</v>
      </c>
      <c r="J227" t="str">
        <f t="shared" si="24"/>
        <v>Вишняков</v>
      </c>
      <c r="K227" t="str">
        <f t="shared" si="25"/>
        <v>Ярослав</v>
      </c>
      <c r="L227" t="str">
        <f t="shared" si="26"/>
        <v>Анатольевич</v>
      </c>
      <c r="M227" t="str">
        <f>_xlfn.IFS(SUMPRODUCT(--(OR(RIGHT(L227,3)={"ова","ева","ина"},RIGHT(L227,2)={"ов","ев","ин"}))),L227,SUMPRODUCT(--(OR(RIGHT(J227,3)={"ова","ева","ина"},RIGHT(J227,2)={"ов","ев","ин"}))),J227,SUMPRODUCT(--(OR(RIGHT(K227,3)={"ова","ева","ина"},RIGHT(K227,2)={"ов","ев","ин"}))),K227)</f>
        <v>Вишняков</v>
      </c>
      <c r="N227" t="str">
        <f>_xlfn.IFS(SUMPRODUCT(--(RIGHT(L227,3)={"вич","мич","ьич","чна","вна"})),L227,SUMPRODUCT(--(RIGHT(J227,3)={"вич","мич","ьич","чна","вна"})),J227,SUMPRODUCT(--(RIGHT(K227,3)={"вич","мич","ьич","чна","вна"})),K227)</f>
        <v>Анатольевич</v>
      </c>
      <c r="O227" t="str">
        <f t="shared" si="27"/>
        <v>Ярослав</v>
      </c>
    </row>
    <row r="228" spans="1:15" x14ac:dyDescent="0.3">
      <c r="A228" s="20">
        <v>297</v>
      </c>
      <c r="B228" t="s">
        <v>556</v>
      </c>
      <c r="C228" t="str">
        <f t="shared" si="21"/>
        <v>+380</v>
      </c>
      <c r="D228" t="str">
        <f>IF(OR(C228="+71",C228="+78"),"не определено",LOOKUP(C228,'коды стран'!$B$2:$B$14,'коды стран'!$A$2:$A$14))</f>
        <v>Украина</v>
      </c>
      <c r="E228" t="s">
        <v>555</v>
      </c>
      <c r="F228" t="str">
        <f t="shared" si="22"/>
        <v>Нестеров Чеслав Аверьянович</v>
      </c>
      <c r="G228" t="s">
        <v>139</v>
      </c>
      <c r="H228" s="26">
        <v>44666</v>
      </c>
      <c r="I228" s="20">
        <f t="shared" ca="1" si="23"/>
        <v>38</v>
      </c>
      <c r="J228" t="str">
        <f t="shared" si="24"/>
        <v>Нестеров</v>
      </c>
      <c r="K228" t="str">
        <f t="shared" si="25"/>
        <v>Чеслав</v>
      </c>
      <c r="L228" t="str">
        <f t="shared" si="26"/>
        <v>Аверьянович</v>
      </c>
      <c r="M228" t="str">
        <f>_xlfn.IFS(SUMPRODUCT(--(OR(RIGHT(L228,3)={"ова","ева","ина"},RIGHT(L228,2)={"ов","ев","ин"}))),L228,SUMPRODUCT(--(OR(RIGHT(J228,3)={"ова","ева","ина"},RIGHT(J228,2)={"ов","ев","ин"}))),J228,SUMPRODUCT(--(OR(RIGHT(K228,3)={"ова","ева","ина"},RIGHT(K228,2)={"ов","ев","ин"}))),K228)</f>
        <v>Нестеров</v>
      </c>
      <c r="N228" t="str">
        <f>_xlfn.IFS(SUMPRODUCT(--(RIGHT(L228,3)={"вич","мич","ьич","чна","вна"})),L228,SUMPRODUCT(--(RIGHT(J228,3)={"вич","мич","ьич","чна","вна"})),J228,SUMPRODUCT(--(RIGHT(K228,3)={"вич","мич","ьич","чна","вна"})),K228)</f>
        <v>Аверьянович</v>
      </c>
      <c r="O228" t="str">
        <f t="shared" si="27"/>
        <v>Чеслав</v>
      </c>
    </row>
    <row r="229" spans="1:15" x14ac:dyDescent="0.3">
      <c r="A229" s="20">
        <v>497</v>
      </c>
      <c r="B229" t="s">
        <v>554</v>
      </c>
      <c r="C229" t="str">
        <f t="shared" si="21"/>
        <v>+998</v>
      </c>
      <c r="D229" t="str">
        <f>IF(OR(C229="+71",C229="+78"),"не определено",LOOKUP(C229,'коды стран'!$B$2:$B$14,'коды стран'!$A$2:$A$14))</f>
        <v>Узбекистан</v>
      </c>
      <c r="E229" t="s">
        <v>553</v>
      </c>
      <c r="F229" t="str">
        <f t="shared" si="22"/>
        <v>Валерьян Федосеевич Цветков</v>
      </c>
      <c r="G229" t="s">
        <v>139</v>
      </c>
      <c r="H229" s="26">
        <v>44826</v>
      </c>
      <c r="I229" s="20">
        <f t="shared" ca="1" si="23"/>
        <v>33</v>
      </c>
      <c r="J229" t="str">
        <f t="shared" si="24"/>
        <v>Валерьян</v>
      </c>
      <c r="K229" t="str">
        <f t="shared" si="25"/>
        <v>Федосеевич</v>
      </c>
      <c r="L229" t="str">
        <f t="shared" si="26"/>
        <v>Цветков</v>
      </c>
      <c r="M229" t="str">
        <f>_xlfn.IFS(SUMPRODUCT(--(OR(RIGHT(L229,3)={"ова","ева","ина"},RIGHT(L229,2)={"ов","ев","ин"}))),L229,SUMPRODUCT(--(OR(RIGHT(J229,3)={"ова","ева","ина"},RIGHT(J229,2)={"ов","ев","ин"}))),J229,SUMPRODUCT(--(OR(RIGHT(K229,3)={"ова","ева","ина"},RIGHT(K229,2)={"ов","ев","ин"}))),K229)</f>
        <v>Цветков</v>
      </c>
      <c r="N229" t="str">
        <f>_xlfn.IFS(SUMPRODUCT(--(RIGHT(L229,3)={"вич","мич","ьич","чна","вна"})),L229,SUMPRODUCT(--(RIGHT(J229,3)={"вич","мич","ьич","чна","вна"})),J229,SUMPRODUCT(--(RIGHT(K229,3)={"вич","мич","ьич","чна","вна"})),K229)</f>
        <v>Федосеевич</v>
      </c>
      <c r="O229" t="str">
        <f t="shared" si="27"/>
        <v>Валерьян</v>
      </c>
    </row>
    <row r="230" spans="1:15" x14ac:dyDescent="0.3">
      <c r="A230" s="20">
        <v>191</v>
      </c>
      <c r="B230" t="s">
        <v>552</v>
      </c>
      <c r="C230" t="str">
        <f t="shared" si="21"/>
        <v>+380</v>
      </c>
      <c r="D230" t="str">
        <f>IF(OR(C230="+71",C230="+78"),"не определено",LOOKUP(C230,'коды стран'!$B$2:$B$14,'коды стран'!$A$2:$A$14))</f>
        <v>Украина</v>
      </c>
      <c r="E230" t="s">
        <v>551</v>
      </c>
      <c r="F230" t="str">
        <f t="shared" si="22"/>
        <v>Матвей Адамович Богданов</v>
      </c>
      <c r="G230" t="s">
        <v>142</v>
      </c>
      <c r="H230" s="26">
        <v>44866</v>
      </c>
      <c r="I230" s="20">
        <f t="shared" ca="1" si="23"/>
        <v>32</v>
      </c>
      <c r="J230" t="str">
        <f t="shared" si="24"/>
        <v>Матвей</v>
      </c>
      <c r="K230" t="str">
        <f t="shared" si="25"/>
        <v>Адамович</v>
      </c>
      <c r="L230" t="str">
        <f t="shared" si="26"/>
        <v>Богданов</v>
      </c>
      <c r="M230" t="str">
        <f>_xlfn.IFS(SUMPRODUCT(--(OR(RIGHT(L230,3)={"ова","ева","ина"},RIGHT(L230,2)={"ов","ев","ин"}))),L230,SUMPRODUCT(--(OR(RIGHT(J230,3)={"ова","ева","ина"},RIGHT(J230,2)={"ов","ев","ин"}))),J230,SUMPRODUCT(--(OR(RIGHT(K230,3)={"ова","ева","ина"},RIGHT(K230,2)={"ов","ев","ин"}))),K230)</f>
        <v>Богданов</v>
      </c>
      <c r="N230" t="str">
        <f>_xlfn.IFS(SUMPRODUCT(--(RIGHT(L230,3)={"вич","мич","ьич","чна","вна"})),L230,SUMPRODUCT(--(RIGHT(J230,3)={"вич","мич","ьич","чна","вна"})),J230,SUMPRODUCT(--(RIGHT(K230,3)={"вич","мич","ьич","чна","вна"})),K230)</f>
        <v>Адамович</v>
      </c>
      <c r="O230" t="str">
        <f t="shared" si="27"/>
        <v>Матвей</v>
      </c>
    </row>
    <row r="231" spans="1:15" x14ac:dyDescent="0.3">
      <c r="A231" s="20">
        <v>58</v>
      </c>
      <c r="B231" t="s">
        <v>550</v>
      </c>
      <c r="C231" t="str">
        <f t="shared" si="21"/>
        <v>+375</v>
      </c>
      <c r="D231" t="str">
        <f>IF(OR(C231="+71",C231="+78"),"не определено",LOOKUP(C231,'коды стран'!$B$2:$B$14,'коды стран'!$A$2:$A$14))</f>
        <v>Беларусь</v>
      </c>
      <c r="E231" t="s">
        <v>549</v>
      </c>
      <c r="F231" t="str">
        <f t="shared" si="22"/>
        <v>Владимирова Алина Феликсовна</v>
      </c>
      <c r="G231" t="s">
        <v>139</v>
      </c>
      <c r="H231" s="26">
        <v>44628</v>
      </c>
      <c r="I231" s="20">
        <f t="shared" ca="1" si="23"/>
        <v>39</v>
      </c>
      <c r="J231" t="str">
        <f t="shared" si="24"/>
        <v>Владимирова</v>
      </c>
      <c r="K231" t="str">
        <f t="shared" si="25"/>
        <v>Алина</v>
      </c>
      <c r="L231" t="str">
        <f t="shared" si="26"/>
        <v>Феликсовна</v>
      </c>
      <c r="M231" t="str">
        <f>_xlfn.IFS(SUMPRODUCT(--(OR(RIGHT(L231,3)={"ова","ева","ина"},RIGHT(L231,2)={"ов","ев","ин"}))),L231,SUMPRODUCT(--(OR(RIGHT(J231,3)={"ова","ева","ина"},RIGHT(J231,2)={"ов","ев","ин"}))),J231,SUMPRODUCT(--(OR(RIGHT(K231,3)={"ова","ева","ина"},RIGHT(K231,2)={"ов","ев","ин"}))),K231)</f>
        <v>Владимирова</v>
      </c>
      <c r="N231" t="str">
        <f>_xlfn.IFS(SUMPRODUCT(--(RIGHT(L231,3)={"вич","мич","ьич","чна","вна"})),L231,SUMPRODUCT(--(RIGHT(J231,3)={"вич","мич","ьич","чна","вна"})),J231,SUMPRODUCT(--(RIGHT(K231,3)={"вич","мич","ьич","чна","вна"})),K231)</f>
        <v>Феликсовна</v>
      </c>
      <c r="O231" t="str">
        <f t="shared" si="27"/>
        <v>Алина</v>
      </c>
    </row>
    <row r="232" spans="1:15" x14ac:dyDescent="0.3">
      <c r="A232" s="20">
        <v>446</v>
      </c>
      <c r="B232" t="s">
        <v>548</v>
      </c>
      <c r="C232" t="str">
        <f t="shared" si="21"/>
        <v>+992</v>
      </c>
      <c r="D232" t="str">
        <f>IF(OR(C232="+71",C232="+78"),"не определено",LOOKUP(C232,'коды стран'!$B$2:$B$14,'коды стран'!$A$2:$A$14))</f>
        <v>Таджикистан</v>
      </c>
      <c r="E232" t="s">
        <v>547</v>
      </c>
      <c r="F232" t="str">
        <f t="shared" si="22"/>
        <v>Лора Вадимовна Турова</v>
      </c>
      <c r="G232" t="s">
        <v>142</v>
      </c>
      <c r="H232" s="26">
        <v>44671</v>
      </c>
      <c r="I232" s="20">
        <f t="shared" ca="1" si="23"/>
        <v>38</v>
      </c>
      <c r="J232" t="str">
        <f t="shared" si="24"/>
        <v>Лора</v>
      </c>
      <c r="K232" t="str">
        <f t="shared" si="25"/>
        <v>Вадимовна</v>
      </c>
      <c r="L232" t="str">
        <f t="shared" si="26"/>
        <v>Турова</v>
      </c>
      <c r="M232" t="str">
        <f>_xlfn.IFS(SUMPRODUCT(--(OR(RIGHT(L232,3)={"ова","ева","ина"},RIGHT(L232,2)={"ов","ев","ин"}))),L232,SUMPRODUCT(--(OR(RIGHT(J232,3)={"ова","ева","ина"},RIGHT(J232,2)={"ов","ев","ин"}))),J232,SUMPRODUCT(--(OR(RIGHT(K232,3)={"ова","ева","ина"},RIGHT(K232,2)={"ов","ев","ин"}))),K232)</f>
        <v>Турова</v>
      </c>
      <c r="N232" t="str">
        <f>_xlfn.IFS(SUMPRODUCT(--(RIGHT(L232,3)={"вич","мич","ьич","чна","вна"})),L232,SUMPRODUCT(--(RIGHT(J232,3)={"вич","мич","ьич","чна","вна"})),J232,SUMPRODUCT(--(RIGHT(K232,3)={"вич","мич","ьич","чна","вна"})),K232)</f>
        <v>Вадимовна</v>
      </c>
      <c r="O232" t="str">
        <f t="shared" si="27"/>
        <v>Лора</v>
      </c>
    </row>
    <row r="233" spans="1:15" x14ac:dyDescent="0.3">
      <c r="A233" s="20">
        <v>117</v>
      </c>
      <c r="B233" t="s">
        <v>546</v>
      </c>
      <c r="C233" t="str">
        <f t="shared" si="21"/>
        <v>+380</v>
      </c>
      <c r="D233" t="str">
        <f>IF(OR(C233="+71",C233="+78"),"не определено",LOOKUP(C233,'коды стран'!$B$2:$B$14,'коды стран'!$A$2:$A$14))</f>
        <v>Украина</v>
      </c>
      <c r="E233" t="s">
        <v>545</v>
      </c>
      <c r="F233" t="str">
        <f t="shared" si="22"/>
        <v>Мирон Давидович Горбачев</v>
      </c>
      <c r="G233" t="s">
        <v>142</v>
      </c>
      <c r="H233" s="26">
        <v>44706</v>
      </c>
      <c r="I233" s="20">
        <f t="shared" ca="1" si="23"/>
        <v>37</v>
      </c>
      <c r="J233" t="str">
        <f t="shared" si="24"/>
        <v>Мирон</v>
      </c>
      <c r="K233" t="str">
        <f t="shared" si="25"/>
        <v>Давидович</v>
      </c>
      <c r="L233" t="str">
        <f t="shared" si="26"/>
        <v>Горбачев</v>
      </c>
      <c r="M233" t="str">
        <f>_xlfn.IFS(SUMPRODUCT(--(OR(RIGHT(L233,3)={"ова","ева","ина"},RIGHT(L233,2)={"ов","ев","ин"}))),L233,SUMPRODUCT(--(OR(RIGHT(J233,3)={"ова","ева","ина"},RIGHT(J233,2)={"ов","ев","ин"}))),J233,SUMPRODUCT(--(OR(RIGHT(K233,3)={"ова","ева","ина"},RIGHT(K233,2)={"ов","ев","ин"}))),K233)</f>
        <v>Горбачев</v>
      </c>
      <c r="N233" t="str">
        <f>_xlfn.IFS(SUMPRODUCT(--(RIGHT(L233,3)={"вич","мич","ьич","чна","вна"})),L233,SUMPRODUCT(--(RIGHT(J233,3)={"вич","мич","ьич","чна","вна"})),J233,SUMPRODUCT(--(RIGHT(K233,3)={"вич","мич","ьич","чна","вна"})),K233)</f>
        <v>Давидович</v>
      </c>
      <c r="O233" t="str">
        <f t="shared" si="27"/>
        <v>Мирон</v>
      </c>
    </row>
    <row r="234" spans="1:15" x14ac:dyDescent="0.3">
      <c r="A234" s="20">
        <v>187</v>
      </c>
      <c r="B234" t="s">
        <v>544</v>
      </c>
      <c r="C234" t="str">
        <f t="shared" si="21"/>
        <v>+73</v>
      </c>
      <c r="D234" t="str">
        <f>IF(OR(C234="+71",C234="+78"),"не определено",LOOKUP(C234,'коды стран'!$B$2:$B$14,'коды стран'!$A$2:$A$14))</f>
        <v>Россия</v>
      </c>
      <c r="E234" t="s">
        <v>543</v>
      </c>
      <c r="F234" t="str">
        <f t="shared" si="22"/>
        <v>Юлия Геннадиевна Белякова</v>
      </c>
      <c r="G234" t="s">
        <v>142</v>
      </c>
      <c r="H234" s="26">
        <v>44848</v>
      </c>
      <c r="I234" s="20">
        <f t="shared" ca="1" si="23"/>
        <v>32</v>
      </c>
      <c r="J234" t="str">
        <f t="shared" si="24"/>
        <v>Юлия</v>
      </c>
      <c r="K234" t="str">
        <f t="shared" si="25"/>
        <v>Геннадиевна</v>
      </c>
      <c r="L234" t="str">
        <f t="shared" si="26"/>
        <v>Белякова</v>
      </c>
      <c r="M234" t="str">
        <f>_xlfn.IFS(SUMPRODUCT(--(OR(RIGHT(L234,3)={"ова","ева","ина"},RIGHT(L234,2)={"ов","ев","ин"}))),L234,SUMPRODUCT(--(OR(RIGHT(J234,3)={"ова","ева","ина"},RIGHT(J234,2)={"ов","ев","ин"}))),J234,SUMPRODUCT(--(OR(RIGHT(K234,3)={"ова","ева","ина"},RIGHT(K234,2)={"ов","ев","ин"}))),K234)</f>
        <v>Белякова</v>
      </c>
      <c r="N234" t="str">
        <f>_xlfn.IFS(SUMPRODUCT(--(RIGHT(L234,3)={"вич","мич","ьич","чна","вна"})),L234,SUMPRODUCT(--(RIGHT(J234,3)={"вич","мич","ьич","чна","вна"})),J234,SUMPRODUCT(--(RIGHT(K234,3)={"вич","мич","ьич","чна","вна"})),K234)</f>
        <v>Геннадиевна</v>
      </c>
      <c r="O234" t="str">
        <f t="shared" si="27"/>
        <v>Юлия</v>
      </c>
    </row>
    <row r="235" spans="1:15" x14ac:dyDescent="0.3">
      <c r="A235" s="20">
        <v>231</v>
      </c>
      <c r="B235" t="s">
        <v>542</v>
      </c>
      <c r="C235" t="str">
        <f t="shared" si="21"/>
        <v>+72</v>
      </c>
      <c r="D235" t="str">
        <f>IF(OR(C235="+71",C235="+78"),"не определено",LOOKUP(C235,'коды стран'!$B$2:$B$14,'коды стран'!$A$2:$A$14))</f>
        <v>Россия</v>
      </c>
      <c r="E235" t="s">
        <v>541</v>
      </c>
      <c r="F235" t="str">
        <f t="shared" si="22"/>
        <v>Ермаков Ярослав Тихонович</v>
      </c>
      <c r="G235" t="s">
        <v>139</v>
      </c>
      <c r="H235" s="26">
        <v>44752</v>
      </c>
      <c r="I235" s="20">
        <f t="shared" ca="1" si="23"/>
        <v>35</v>
      </c>
      <c r="J235" t="str">
        <f t="shared" si="24"/>
        <v>Ермаков</v>
      </c>
      <c r="K235" t="str">
        <f t="shared" si="25"/>
        <v>Ярослав</v>
      </c>
      <c r="L235" t="str">
        <f t="shared" si="26"/>
        <v>Тихонович</v>
      </c>
      <c r="M235" t="str">
        <f>_xlfn.IFS(SUMPRODUCT(--(OR(RIGHT(L235,3)={"ова","ева","ина"},RIGHT(L235,2)={"ов","ев","ин"}))),L235,SUMPRODUCT(--(OR(RIGHT(J235,3)={"ова","ева","ина"},RIGHT(J235,2)={"ов","ев","ин"}))),J235,SUMPRODUCT(--(OR(RIGHT(K235,3)={"ова","ева","ина"},RIGHT(K235,2)={"ов","ев","ин"}))),K235)</f>
        <v>Ермаков</v>
      </c>
      <c r="N235" t="str">
        <f>_xlfn.IFS(SUMPRODUCT(--(RIGHT(L235,3)={"вич","мич","ьич","чна","вна"})),L235,SUMPRODUCT(--(RIGHT(J235,3)={"вич","мич","ьич","чна","вна"})),J235,SUMPRODUCT(--(RIGHT(K235,3)={"вич","мич","ьич","чна","вна"})),K235)</f>
        <v>Тихонович</v>
      </c>
      <c r="O235" t="str">
        <f t="shared" si="27"/>
        <v>Ярослав</v>
      </c>
    </row>
    <row r="236" spans="1:15" x14ac:dyDescent="0.3">
      <c r="A236" s="20">
        <v>265</v>
      </c>
      <c r="B236" t="s">
        <v>540</v>
      </c>
      <c r="C236" t="str">
        <f t="shared" si="21"/>
        <v>+998</v>
      </c>
      <c r="D236" t="str">
        <f>IF(OR(C236="+71",C236="+78"),"не определено",LOOKUP(C236,'коды стран'!$B$2:$B$14,'коды стран'!$A$2:$A$14))</f>
        <v>Узбекистан</v>
      </c>
      <c r="E236" t="s">
        <v>539</v>
      </c>
      <c r="F236" t="str">
        <f t="shared" si="22"/>
        <v>Баранов Эраст Терентьевич</v>
      </c>
      <c r="G236" t="s">
        <v>139</v>
      </c>
      <c r="H236" s="26">
        <v>44756</v>
      </c>
      <c r="I236" s="20">
        <f t="shared" ca="1" si="23"/>
        <v>35</v>
      </c>
      <c r="J236" t="str">
        <f t="shared" si="24"/>
        <v>Баранов</v>
      </c>
      <c r="K236" t="str">
        <f t="shared" si="25"/>
        <v>Эраст</v>
      </c>
      <c r="L236" t="str">
        <f t="shared" si="26"/>
        <v>Терентьевич</v>
      </c>
      <c r="M236" t="str">
        <f>_xlfn.IFS(SUMPRODUCT(--(OR(RIGHT(L236,3)={"ова","ева","ина"},RIGHT(L236,2)={"ов","ев","ин"}))),L236,SUMPRODUCT(--(OR(RIGHT(J236,3)={"ова","ева","ина"},RIGHT(J236,2)={"ов","ев","ин"}))),J236,SUMPRODUCT(--(OR(RIGHT(K236,3)={"ова","ева","ина"},RIGHT(K236,2)={"ов","ев","ин"}))),K236)</f>
        <v>Баранов</v>
      </c>
      <c r="N236" t="str">
        <f>_xlfn.IFS(SUMPRODUCT(--(RIGHT(L236,3)={"вич","мич","ьич","чна","вна"})),L236,SUMPRODUCT(--(RIGHT(J236,3)={"вич","мич","ьич","чна","вна"})),J236,SUMPRODUCT(--(RIGHT(K236,3)={"вич","мич","ьич","чна","вна"})),K236)</f>
        <v>Терентьевич</v>
      </c>
      <c r="O236" t="str">
        <f t="shared" si="27"/>
        <v>Эраст</v>
      </c>
    </row>
    <row r="237" spans="1:15" x14ac:dyDescent="0.3">
      <c r="A237" s="20">
        <v>391</v>
      </c>
      <c r="B237" t="s">
        <v>538</v>
      </c>
      <c r="C237" t="str">
        <f t="shared" si="21"/>
        <v>+992</v>
      </c>
      <c r="D237" t="str">
        <f>IF(OR(C237="+71",C237="+78"),"не определено",LOOKUP(C237,'коды стран'!$B$2:$B$14,'коды стран'!$A$2:$A$14))</f>
        <v>Таджикистан</v>
      </c>
      <c r="E237" t="s">
        <v>537</v>
      </c>
      <c r="F237" t="str">
        <f t="shared" si="22"/>
        <v>Вероника Геннадьевна Воронова</v>
      </c>
      <c r="G237" t="s">
        <v>142</v>
      </c>
      <c r="H237" s="26">
        <v>44675</v>
      </c>
      <c r="I237" s="20">
        <f t="shared" ca="1" si="23"/>
        <v>38</v>
      </c>
      <c r="J237" t="str">
        <f t="shared" si="24"/>
        <v>Вероника</v>
      </c>
      <c r="K237" t="str">
        <f t="shared" si="25"/>
        <v>Геннадьевна</v>
      </c>
      <c r="L237" t="str">
        <f t="shared" si="26"/>
        <v>Воронова</v>
      </c>
      <c r="M237" t="str">
        <f>_xlfn.IFS(SUMPRODUCT(--(OR(RIGHT(L237,3)={"ова","ева","ина"},RIGHT(L237,2)={"ов","ев","ин"}))),L237,SUMPRODUCT(--(OR(RIGHT(J237,3)={"ова","ева","ина"},RIGHT(J237,2)={"ов","ев","ин"}))),J237,SUMPRODUCT(--(OR(RIGHT(K237,3)={"ова","ева","ина"},RIGHT(K237,2)={"ов","ев","ин"}))),K237)</f>
        <v>Воронова</v>
      </c>
      <c r="N237" t="str">
        <f>_xlfn.IFS(SUMPRODUCT(--(RIGHT(L237,3)={"вич","мич","ьич","чна","вна"})),L237,SUMPRODUCT(--(RIGHT(J237,3)={"вич","мич","ьич","чна","вна"})),J237,SUMPRODUCT(--(RIGHT(K237,3)={"вич","мич","ьич","чна","вна"})),K237)</f>
        <v>Геннадьевна</v>
      </c>
      <c r="O237" t="str">
        <f t="shared" si="27"/>
        <v>Вероника</v>
      </c>
    </row>
    <row r="238" spans="1:15" x14ac:dyDescent="0.3">
      <c r="A238" s="20">
        <v>355</v>
      </c>
      <c r="B238" t="s">
        <v>536</v>
      </c>
      <c r="C238" t="str">
        <f t="shared" si="21"/>
        <v>+71</v>
      </c>
      <c r="D238" t="str">
        <f>IF(OR(C238="+71",C238="+78"),"не определено",LOOKUP(C238,'коды стран'!$B$2:$B$14,'коды стран'!$A$2:$A$14))</f>
        <v>не определено</v>
      </c>
      <c r="E238" t="s">
        <v>535</v>
      </c>
      <c r="F238" t="str">
        <f t="shared" si="22"/>
        <v>Назарова Ия Ивановна</v>
      </c>
      <c r="G238" t="s">
        <v>139</v>
      </c>
      <c r="H238" s="26">
        <v>44631</v>
      </c>
      <c r="I238" s="20">
        <f t="shared" ca="1" si="23"/>
        <v>39</v>
      </c>
      <c r="J238" t="str">
        <f t="shared" si="24"/>
        <v>Назарова</v>
      </c>
      <c r="K238" t="str">
        <f t="shared" si="25"/>
        <v>Ия</v>
      </c>
      <c r="L238" t="str">
        <f t="shared" si="26"/>
        <v>Ивановна</v>
      </c>
      <c r="M238" t="str">
        <f>_xlfn.IFS(SUMPRODUCT(--(OR(RIGHT(L238,3)={"ова","ева","ина"},RIGHT(L238,2)={"ов","ев","ин"}))),L238,SUMPRODUCT(--(OR(RIGHT(J238,3)={"ова","ева","ина"},RIGHT(J238,2)={"ов","ев","ин"}))),J238,SUMPRODUCT(--(OR(RIGHT(K238,3)={"ова","ева","ина"},RIGHT(K238,2)={"ов","ев","ин"}))),K238)</f>
        <v>Назарова</v>
      </c>
      <c r="N238" t="str">
        <f>_xlfn.IFS(SUMPRODUCT(--(RIGHT(L238,3)={"вич","мич","ьич","чна","вна"})),L238,SUMPRODUCT(--(RIGHT(J238,3)={"вич","мич","ьич","чна","вна"})),J238,SUMPRODUCT(--(RIGHT(K238,3)={"вич","мич","ьич","чна","вна"})),K238)</f>
        <v>Ивановна</v>
      </c>
      <c r="O238" t="str">
        <f t="shared" si="27"/>
        <v>Ия</v>
      </c>
    </row>
    <row r="239" spans="1:15" x14ac:dyDescent="0.3">
      <c r="A239" s="20">
        <v>277</v>
      </c>
      <c r="B239" t="s">
        <v>534</v>
      </c>
      <c r="C239" t="str">
        <f t="shared" si="21"/>
        <v>+70</v>
      </c>
      <c r="D239" t="str">
        <f>IF(OR(C239="+71",C239="+78"),"не определено",LOOKUP(C239,'коды стран'!$B$2:$B$14,'коды стран'!$A$2:$A$14))</f>
        <v>Казахстан</v>
      </c>
      <c r="E239" t="s">
        <v>533</v>
      </c>
      <c r="F239" t="str">
        <f t="shared" si="22"/>
        <v>Любомир Архипович Пономарев</v>
      </c>
      <c r="G239" t="s">
        <v>142</v>
      </c>
      <c r="H239" s="26">
        <v>44750</v>
      </c>
      <c r="I239" s="20">
        <f t="shared" ca="1" si="23"/>
        <v>35</v>
      </c>
      <c r="J239" t="str">
        <f t="shared" si="24"/>
        <v>Любомир</v>
      </c>
      <c r="K239" t="str">
        <f t="shared" si="25"/>
        <v>Архипович</v>
      </c>
      <c r="L239" t="str">
        <f t="shared" si="26"/>
        <v>Пономарев</v>
      </c>
      <c r="M239" t="str">
        <f>_xlfn.IFS(SUMPRODUCT(--(OR(RIGHT(L239,3)={"ова","ева","ина"},RIGHT(L239,2)={"ов","ев","ин"}))),L239,SUMPRODUCT(--(OR(RIGHT(J239,3)={"ова","ева","ина"},RIGHT(J239,2)={"ов","ев","ин"}))),J239,SUMPRODUCT(--(OR(RIGHT(K239,3)={"ова","ева","ина"},RIGHT(K239,2)={"ов","ев","ин"}))),K239)</f>
        <v>Пономарев</v>
      </c>
      <c r="N239" t="str">
        <f>_xlfn.IFS(SUMPRODUCT(--(RIGHT(L239,3)={"вич","мич","ьич","чна","вна"})),L239,SUMPRODUCT(--(RIGHT(J239,3)={"вич","мич","ьич","чна","вна"})),J239,SUMPRODUCT(--(RIGHT(K239,3)={"вич","мич","ьич","чна","вна"})),K239)</f>
        <v>Архипович</v>
      </c>
      <c r="O239" t="str">
        <f t="shared" si="27"/>
        <v>Любомир</v>
      </c>
    </row>
    <row r="240" spans="1:15" x14ac:dyDescent="0.3">
      <c r="A240" s="20">
        <v>104</v>
      </c>
      <c r="B240" t="s">
        <v>532</v>
      </c>
      <c r="C240" t="str">
        <f t="shared" si="21"/>
        <v>+998</v>
      </c>
      <c r="D240" t="str">
        <f>IF(OR(C240="+71",C240="+78"),"не определено",LOOKUP(C240,'коды стран'!$B$2:$B$14,'коды стран'!$A$2:$A$14))</f>
        <v>Узбекистан</v>
      </c>
      <c r="E240" t="s">
        <v>531</v>
      </c>
      <c r="F240" t="str">
        <f t="shared" si="22"/>
        <v>Елизавета Яковлевна Лапина</v>
      </c>
      <c r="G240" t="s">
        <v>139</v>
      </c>
      <c r="H240" s="26">
        <v>44772</v>
      </c>
      <c r="I240" s="20">
        <f t="shared" ca="1" si="23"/>
        <v>35</v>
      </c>
      <c r="J240" t="str">
        <f t="shared" si="24"/>
        <v>Елизавета</v>
      </c>
      <c r="K240" t="str">
        <f t="shared" si="25"/>
        <v>Яковлевна</v>
      </c>
      <c r="L240" t="str">
        <f t="shared" si="26"/>
        <v>Лапина</v>
      </c>
      <c r="M240" t="str">
        <f>_xlfn.IFS(SUMPRODUCT(--(OR(RIGHT(L240,3)={"ова","ева","ина"},RIGHT(L240,2)={"ов","ев","ин"}))),L240,SUMPRODUCT(--(OR(RIGHT(J240,3)={"ова","ева","ина"},RIGHT(J240,2)={"ов","ев","ин"}))),J240,SUMPRODUCT(--(OR(RIGHT(K240,3)={"ова","ева","ина"},RIGHT(K240,2)={"ов","ев","ин"}))),K240)</f>
        <v>Лапина</v>
      </c>
      <c r="N240" t="str">
        <f>_xlfn.IFS(SUMPRODUCT(--(RIGHT(L240,3)={"вич","мич","ьич","чна","вна"})),L240,SUMPRODUCT(--(RIGHT(J240,3)={"вич","мич","ьич","чна","вна"})),J240,SUMPRODUCT(--(RIGHT(K240,3)={"вич","мич","ьич","чна","вна"})),K240)</f>
        <v>Яковлевна</v>
      </c>
      <c r="O240" t="str">
        <f t="shared" si="27"/>
        <v>Елизавета</v>
      </c>
    </row>
    <row r="241" spans="1:15" x14ac:dyDescent="0.3">
      <c r="A241" s="20">
        <v>109</v>
      </c>
      <c r="B241" t="s">
        <v>530</v>
      </c>
      <c r="C241" t="str">
        <f t="shared" si="21"/>
        <v>+380</v>
      </c>
      <c r="D241" t="str">
        <f>IF(OR(C241="+71",C241="+78"),"не определено",LOOKUP(C241,'коды стран'!$B$2:$B$14,'коды стран'!$A$2:$A$14))</f>
        <v>Украина</v>
      </c>
      <c r="E241" t="s">
        <v>529</v>
      </c>
      <c r="F241" t="str">
        <f t="shared" si="22"/>
        <v>Гурьева Людмила Владимировна</v>
      </c>
      <c r="G241" t="s">
        <v>142</v>
      </c>
      <c r="H241" s="26">
        <v>44732</v>
      </c>
      <c r="I241" s="20">
        <f t="shared" ca="1" si="23"/>
        <v>36</v>
      </c>
      <c r="J241" t="str">
        <f t="shared" si="24"/>
        <v>Гурьева</v>
      </c>
      <c r="K241" t="str">
        <f t="shared" si="25"/>
        <v>Людмила</v>
      </c>
      <c r="L241" t="str">
        <f t="shared" si="26"/>
        <v>Владимировна</v>
      </c>
      <c r="M241" t="str">
        <f>_xlfn.IFS(SUMPRODUCT(--(OR(RIGHT(L241,3)={"ова","ева","ина"},RIGHT(L241,2)={"ов","ев","ин"}))),L241,SUMPRODUCT(--(OR(RIGHT(J241,3)={"ова","ева","ина"},RIGHT(J241,2)={"ов","ев","ин"}))),J241,SUMPRODUCT(--(OR(RIGHT(K241,3)={"ова","ева","ина"},RIGHT(K241,2)={"ов","ев","ин"}))),K241)</f>
        <v>Гурьева</v>
      </c>
      <c r="N241" t="str">
        <f>_xlfn.IFS(SUMPRODUCT(--(RIGHT(L241,3)={"вич","мич","ьич","чна","вна"})),L241,SUMPRODUCT(--(RIGHT(J241,3)={"вич","мич","ьич","чна","вна"})),J241,SUMPRODUCT(--(RIGHT(K241,3)={"вич","мич","ьич","чна","вна"})),K241)</f>
        <v>Владимировна</v>
      </c>
      <c r="O241" t="str">
        <f t="shared" si="27"/>
        <v>Людмила</v>
      </c>
    </row>
    <row r="242" spans="1:15" x14ac:dyDescent="0.3">
      <c r="A242" s="20">
        <v>369</v>
      </c>
      <c r="B242" t="s">
        <v>528</v>
      </c>
      <c r="C242" t="str">
        <f t="shared" si="21"/>
        <v>+78</v>
      </c>
      <c r="D242" t="str">
        <f>IF(OR(C242="+71",C242="+78"),"не определено",LOOKUP(C242,'коды стран'!$B$2:$B$14,'коды стран'!$A$2:$A$14))</f>
        <v>не определено</v>
      </c>
      <c r="E242" t="s">
        <v>527</v>
      </c>
      <c r="F242" t="str">
        <f t="shared" si="22"/>
        <v>Фёкла Натановна Дементьева</v>
      </c>
      <c r="G242" t="s">
        <v>142</v>
      </c>
      <c r="H242" s="26">
        <v>44678</v>
      </c>
      <c r="I242" s="20">
        <f t="shared" ca="1" si="23"/>
        <v>38</v>
      </c>
      <c r="J242" t="str">
        <f t="shared" si="24"/>
        <v>Фёкла</v>
      </c>
      <c r="K242" t="str">
        <f t="shared" si="25"/>
        <v>Натановна</v>
      </c>
      <c r="L242" t="str">
        <f t="shared" si="26"/>
        <v>Дементьева</v>
      </c>
      <c r="M242" t="str">
        <f>_xlfn.IFS(SUMPRODUCT(--(OR(RIGHT(L242,3)={"ова","ева","ина"},RIGHT(L242,2)={"ов","ев","ин"}))),L242,SUMPRODUCT(--(OR(RIGHT(J242,3)={"ова","ева","ина"},RIGHT(J242,2)={"ов","ев","ин"}))),J242,SUMPRODUCT(--(OR(RIGHT(K242,3)={"ова","ева","ина"},RIGHT(K242,2)={"ов","ев","ин"}))),K242)</f>
        <v>Дементьева</v>
      </c>
      <c r="N242" t="str">
        <f>_xlfn.IFS(SUMPRODUCT(--(RIGHT(L242,3)={"вич","мич","ьич","чна","вна"})),L242,SUMPRODUCT(--(RIGHT(J242,3)={"вич","мич","ьич","чна","вна"})),J242,SUMPRODUCT(--(RIGHT(K242,3)={"вич","мич","ьич","чна","вна"})),K242)</f>
        <v>Натановна</v>
      </c>
      <c r="O242" t="str">
        <f t="shared" si="27"/>
        <v>Фёкла</v>
      </c>
    </row>
    <row r="243" spans="1:15" x14ac:dyDescent="0.3">
      <c r="A243" s="20">
        <v>78</v>
      </c>
      <c r="B243" t="s">
        <v>526</v>
      </c>
      <c r="C243" t="str">
        <f t="shared" si="21"/>
        <v>+380</v>
      </c>
      <c r="D243" t="str">
        <f>IF(OR(C243="+71",C243="+78"),"не определено",LOOKUP(C243,'коды стран'!$B$2:$B$14,'коды стран'!$A$2:$A$14))</f>
        <v>Украина</v>
      </c>
      <c r="E243" t="s">
        <v>525</v>
      </c>
      <c r="F243" t="str">
        <f t="shared" si="22"/>
        <v>Маслова Иванна Макаровна</v>
      </c>
      <c r="G243" t="s">
        <v>142</v>
      </c>
      <c r="H243" s="26">
        <v>44658</v>
      </c>
      <c r="I243" s="20">
        <f t="shared" ca="1" si="23"/>
        <v>39</v>
      </c>
      <c r="J243" t="str">
        <f t="shared" si="24"/>
        <v>Маслова</v>
      </c>
      <c r="K243" t="str">
        <f t="shared" si="25"/>
        <v>Иванна</v>
      </c>
      <c r="L243" t="str">
        <f t="shared" si="26"/>
        <v>Макаровна</v>
      </c>
      <c r="M243" t="str">
        <f>_xlfn.IFS(SUMPRODUCT(--(OR(RIGHT(L243,3)={"ова","ева","ина"},RIGHT(L243,2)={"ов","ев","ин"}))),L243,SUMPRODUCT(--(OR(RIGHT(J243,3)={"ова","ева","ина"},RIGHT(J243,2)={"ов","ев","ин"}))),J243,SUMPRODUCT(--(OR(RIGHT(K243,3)={"ова","ева","ина"},RIGHT(K243,2)={"ов","ев","ин"}))),K243)</f>
        <v>Маслова</v>
      </c>
      <c r="N243" t="str">
        <f>_xlfn.IFS(SUMPRODUCT(--(RIGHT(L243,3)={"вич","мич","ьич","чна","вна"})),L243,SUMPRODUCT(--(RIGHT(J243,3)={"вич","мич","ьич","чна","вна"})),J243,SUMPRODUCT(--(RIGHT(K243,3)={"вич","мич","ьич","чна","вна"})),K243)</f>
        <v>Макаровна</v>
      </c>
      <c r="O243" t="str">
        <f t="shared" si="27"/>
        <v>Иванна</v>
      </c>
    </row>
    <row r="244" spans="1:15" x14ac:dyDescent="0.3">
      <c r="A244" s="20">
        <v>66</v>
      </c>
      <c r="B244" t="s">
        <v>524</v>
      </c>
      <c r="C244" t="str">
        <f t="shared" si="21"/>
        <v>+76</v>
      </c>
      <c r="D244" t="str">
        <f>IF(OR(C244="+71",C244="+78"),"не определено",LOOKUP(C244,'коды стран'!$B$2:$B$14,'коды стран'!$A$2:$A$14))</f>
        <v>Казахстан</v>
      </c>
      <c r="E244" t="s">
        <v>523</v>
      </c>
      <c r="F244" t="str">
        <f t="shared" si="22"/>
        <v>Клавдия Богдановна Ковалева</v>
      </c>
      <c r="G244" t="s">
        <v>139</v>
      </c>
      <c r="H244" s="26">
        <v>44777</v>
      </c>
      <c r="I244" s="20">
        <f t="shared" ca="1" si="23"/>
        <v>35</v>
      </c>
      <c r="J244" t="str">
        <f t="shared" si="24"/>
        <v>Клавдия</v>
      </c>
      <c r="K244" t="str">
        <f t="shared" si="25"/>
        <v>Богдановна</v>
      </c>
      <c r="L244" t="str">
        <f t="shared" si="26"/>
        <v>Ковалева</v>
      </c>
      <c r="M244" t="str">
        <f>_xlfn.IFS(SUMPRODUCT(--(OR(RIGHT(L244,3)={"ова","ева","ина"},RIGHT(L244,2)={"ов","ев","ин"}))),L244,SUMPRODUCT(--(OR(RIGHT(J244,3)={"ова","ева","ина"},RIGHT(J244,2)={"ов","ев","ин"}))),J244,SUMPRODUCT(--(OR(RIGHT(K244,3)={"ова","ева","ина"},RIGHT(K244,2)={"ов","ев","ин"}))),K244)</f>
        <v>Ковалева</v>
      </c>
      <c r="N244" t="str">
        <f>_xlfn.IFS(SUMPRODUCT(--(RIGHT(L244,3)={"вич","мич","ьич","чна","вна"})),L244,SUMPRODUCT(--(RIGHT(J244,3)={"вич","мич","ьич","чна","вна"})),J244,SUMPRODUCT(--(RIGHT(K244,3)={"вич","мич","ьич","чна","вна"})),K244)</f>
        <v>Богдановна</v>
      </c>
      <c r="O244" t="str">
        <f t="shared" si="27"/>
        <v>Клавдия</v>
      </c>
    </row>
    <row r="245" spans="1:15" x14ac:dyDescent="0.3">
      <c r="A245" s="20">
        <v>261</v>
      </c>
      <c r="B245" t="s">
        <v>522</v>
      </c>
      <c r="C245" t="str">
        <f t="shared" si="21"/>
        <v>+75</v>
      </c>
      <c r="D245" t="str">
        <f>IF(OR(C245="+71",C245="+78"),"не определено",LOOKUP(C245,'коды стран'!$B$2:$B$14,'коды стран'!$A$2:$A$14))</f>
        <v>Россия</v>
      </c>
      <c r="E245" t="s">
        <v>521</v>
      </c>
      <c r="F245" t="str">
        <f t="shared" si="22"/>
        <v>Евсеев Ратмир Артемьевич</v>
      </c>
      <c r="G245" t="s">
        <v>142</v>
      </c>
      <c r="H245" s="26">
        <v>44848</v>
      </c>
      <c r="I245" s="20">
        <f t="shared" ca="1" si="23"/>
        <v>32</v>
      </c>
      <c r="J245" t="str">
        <f t="shared" si="24"/>
        <v>Евсеев</v>
      </c>
      <c r="K245" t="str">
        <f t="shared" si="25"/>
        <v>Ратмир</v>
      </c>
      <c r="L245" t="str">
        <f t="shared" si="26"/>
        <v>Артемьевич</v>
      </c>
      <c r="M245" t="str">
        <f>_xlfn.IFS(SUMPRODUCT(--(OR(RIGHT(L245,3)={"ова","ева","ина"},RIGHT(L245,2)={"ов","ев","ин"}))),L245,SUMPRODUCT(--(OR(RIGHT(J245,3)={"ова","ева","ина"},RIGHT(J245,2)={"ов","ев","ин"}))),J245,SUMPRODUCT(--(OR(RIGHT(K245,3)={"ова","ева","ина"},RIGHT(K245,2)={"ов","ев","ин"}))),K245)</f>
        <v>Евсеев</v>
      </c>
      <c r="N245" t="str">
        <f>_xlfn.IFS(SUMPRODUCT(--(RIGHT(L245,3)={"вич","мич","ьич","чна","вна"})),L245,SUMPRODUCT(--(RIGHT(J245,3)={"вич","мич","ьич","чна","вна"})),J245,SUMPRODUCT(--(RIGHT(K245,3)={"вич","мич","ьич","чна","вна"})),K245)</f>
        <v>Артемьевич</v>
      </c>
      <c r="O245" t="str">
        <f t="shared" si="27"/>
        <v>Ратмир</v>
      </c>
    </row>
    <row r="246" spans="1:15" x14ac:dyDescent="0.3">
      <c r="A246" s="20">
        <v>307</v>
      </c>
      <c r="B246" t="s">
        <v>520</v>
      </c>
      <c r="C246" t="str">
        <f t="shared" si="21"/>
        <v>+375</v>
      </c>
      <c r="D246" t="str">
        <f>IF(OR(C246="+71",C246="+78"),"не определено",LOOKUP(C246,'коды стран'!$B$2:$B$14,'коды стран'!$A$2:$A$14))</f>
        <v>Беларусь</v>
      </c>
      <c r="E246" t="s">
        <v>519</v>
      </c>
      <c r="F246" t="str">
        <f t="shared" si="22"/>
        <v>Клавдия Константиновна Хохлова</v>
      </c>
      <c r="G246" t="s">
        <v>142</v>
      </c>
      <c r="H246" s="26">
        <v>44764</v>
      </c>
      <c r="I246" s="20">
        <f t="shared" ca="1" si="23"/>
        <v>35</v>
      </c>
      <c r="J246" t="str">
        <f t="shared" si="24"/>
        <v>Клавдия</v>
      </c>
      <c r="K246" t="str">
        <f t="shared" si="25"/>
        <v>Константиновна</v>
      </c>
      <c r="L246" t="str">
        <f t="shared" si="26"/>
        <v>Хохлова</v>
      </c>
      <c r="M246" t="str">
        <f>_xlfn.IFS(SUMPRODUCT(--(OR(RIGHT(L246,3)={"ова","ева","ина"},RIGHT(L246,2)={"ов","ев","ин"}))),L246,SUMPRODUCT(--(OR(RIGHT(J246,3)={"ова","ева","ина"},RIGHT(J246,2)={"ов","ев","ин"}))),J246,SUMPRODUCT(--(OR(RIGHT(K246,3)={"ова","ева","ина"},RIGHT(K246,2)={"ов","ев","ин"}))),K246)</f>
        <v>Хохлова</v>
      </c>
      <c r="N246" t="str">
        <f>_xlfn.IFS(SUMPRODUCT(--(RIGHT(L246,3)={"вич","мич","ьич","чна","вна"})),L246,SUMPRODUCT(--(RIGHT(J246,3)={"вич","мич","ьич","чна","вна"})),J246,SUMPRODUCT(--(RIGHT(K246,3)={"вич","мич","ьич","чна","вна"})),K246)</f>
        <v>Константиновна</v>
      </c>
      <c r="O246" t="str">
        <f t="shared" si="27"/>
        <v>Клавдия</v>
      </c>
    </row>
    <row r="247" spans="1:15" x14ac:dyDescent="0.3">
      <c r="A247" s="20">
        <v>144</v>
      </c>
      <c r="B247" t="s">
        <v>518</v>
      </c>
      <c r="C247" t="str">
        <f t="shared" si="21"/>
        <v>+380</v>
      </c>
      <c r="D247" t="str">
        <f>IF(OR(C247="+71",C247="+78"),"не определено",LOOKUP(C247,'коды стран'!$B$2:$B$14,'коды стран'!$A$2:$A$14))</f>
        <v>Украина</v>
      </c>
      <c r="E247" t="s">
        <v>517</v>
      </c>
      <c r="F247" t="str">
        <f t="shared" si="22"/>
        <v>Анастасия Альбертовна Фролова</v>
      </c>
      <c r="G247" t="s">
        <v>142</v>
      </c>
      <c r="H247" s="26">
        <v>44705</v>
      </c>
      <c r="I247" s="20">
        <f t="shared" ca="1" si="23"/>
        <v>37</v>
      </c>
      <c r="J247" t="str">
        <f t="shared" si="24"/>
        <v>Анастасия</v>
      </c>
      <c r="K247" t="str">
        <f t="shared" si="25"/>
        <v>Альбертовна</v>
      </c>
      <c r="L247" t="str">
        <f t="shared" si="26"/>
        <v>Фролова</v>
      </c>
      <c r="M247" t="str">
        <f>_xlfn.IFS(SUMPRODUCT(--(OR(RIGHT(L247,3)={"ова","ева","ина"},RIGHT(L247,2)={"ов","ев","ин"}))),L247,SUMPRODUCT(--(OR(RIGHT(J247,3)={"ова","ева","ина"},RIGHT(J247,2)={"ов","ев","ин"}))),J247,SUMPRODUCT(--(OR(RIGHT(K247,3)={"ова","ева","ина"},RIGHT(K247,2)={"ов","ев","ин"}))),K247)</f>
        <v>Фролова</v>
      </c>
      <c r="N247" t="str">
        <f>_xlfn.IFS(SUMPRODUCT(--(RIGHT(L247,3)={"вич","мич","ьич","чна","вна"})),L247,SUMPRODUCT(--(RIGHT(J247,3)={"вич","мич","ьич","чна","вна"})),J247,SUMPRODUCT(--(RIGHT(K247,3)={"вич","мич","ьич","чна","вна"})),K247)</f>
        <v>Альбертовна</v>
      </c>
      <c r="O247" t="str">
        <f t="shared" si="27"/>
        <v>Анастасия</v>
      </c>
    </row>
    <row r="248" spans="1:15" x14ac:dyDescent="0.3">
      <c r="A248" s="20">
        <v>76</v>
      </c>
      <c r="B248" t="s">
        <v>516</v>
      </c>
      <c r="C248" t="str">
        <f t="shared" si="21"/>
        <v>+375</v>
      </c>
      <c r="D248" t="str">
        <f>IF(OR(C248="+71",C248="+78"),"не определено",LOOKUP(C248,'коды стран'!$B$2:$B$14,'коды стран'!$A$2:$A$14))</f>
        <v>Беларусь</v>
      </c>
      <c r="E248" t="s">
        <v>515</v>
      </c>
      <c r="F248" t="str">
        <f t="shared" si="22"/>
        <v>Федосеева Василиса Аскольдовна</v>
      </c>
      <c r="G248" t="s">
        <v>142</v>
      </c>
      <c r="H248" s="26">
        <v>44575</v>
      </c>
      <c r="I248" s="20">
        <f t="shared" ca="1" si="23"/>
        <v>41</v>
      </c>
      <c r="J248" t="str">
        <f t="shared" si="24"/>
        <v>Федосеева</v>
      </c>
      <c r="K248" t="str">
        <f t="shared" si="25"/>
        <v>Василиса</v>
      </c>
      <c r="L248" t="str">
        <f t="shared" si="26"/>
        <v>Аскольдовна</v>
      </c>
      <c r="M248" t="str">
        <f>_xlfn.IFS(SUMPRODUCT(--(OR(RIGHT(L248,3)={"ова","ева","ина"},RIGHT(L248,2)={"ов","ев","ин"}))),L248,SUMPRODUCT(--(OR(RIGHT(J248,3)={"ова","ева","ина"},RIGHT(J248,2)={"ов","ев","ин"}))),J248,SUMPRODUCT(--(OR(RIGHT(K248,3)={"ова","ева","ина"},RIGHT(K248,2)={"ов","ев","ин"}))),K248)</f>
        <v>Федосеева</v>
      </c>
      <c r="N248" t="str">
        <f>_xlfn.IFS(SUMPRODUCT(--(RIGHT(L248,3)={"вич","мич","ьич","чна","вна"})),L248,SUMPRODUCT(--(RIGHT(J248,3)={"вич","мич","ьич","чна","вна"})),J248,SUMPRODUCT(--(RIGHT(K248,3)={"вич","мич","ьич","чна","вна"})),K248)</f>
        <v>Аскольдовна</v>
      </c>
      <c r="O248" t="str">
        <f t="shared" si="27"/>
        <v>Василиса</v>
      </c>
    </row>
    <row r="249" spans="1:15" x14ac:dyDescent="0.3">
      <c r="A249" s="20">
        <v>84</v>
      </c>
      <c r="B249" t="s">
        <v>514</v>
      </c>
      <c r="C249" t="str">
        <f t="shared" si="21"/>
        <v>+992</v>
      </c>
      <c r="D249" t="str">
        <f>IF(OR(C249="+71",C249="+78"),"не определено",LOOKUP(C249,'коды стран'!$B$2:$B$14,'коды стран'!$A$2:$A$14))</f>
        <v>Таджикистан</v>
      </c>
      <c r="E249" t="s">
        <v>513</v>
      </c>
      <c r="F249" t="str">
        <f t="shared" si="22"/>
        <v>Евгения Георгиевна Рожкова</v>
      </c>
      <c r="G249" t="s">
        <v>139</v>
      </c>
      <c r="H249" s="26">
        <v>44805</v>
      </c>
      <c r="I249" s="20">
        <f t="shared" ca="1" si="23"/>
        <v>34</v>
      </c>
      <c r="J249" t="str">
        <f t="shared" si="24"/>
        <v>Евгения</v>
      </c>
      <c r="K249" t="str">
        <f t="shared" si="25"/>
        <v>Георгиевна</v>
      </c>
      <c r="L249" t="str">
        <f t="shared" si="26"/>
        <v>Рожкова</v>
      </c>
      <c r="M249" t="str">
        <f>_xlfn.IFS(SUMPRODUCT(--(OR(RIGHT(L249,3)={"ова","ева","ина"},RIGHT(L249,2)={"ов","ев","ин"}))),L249,SUMPRODUCT(--(OR(RIGHT(J249,3)={"ова","ева","ина"},RIGHT(J249,2)={"ов","ев","ин"}))),J249,SUMPRODUCT(--(OR(RIGHT(K249,3)={"ова","ева","ина"},RIGHT(K249,2)={"ов","ев","ин"}))),K249)</f>
        <v>Рожкова</v>
      </c>
      <c r="N249" t="str">
        <f>_xlfn.IFS(SUMPRODUCT(--(RIGHT(L249,3)={"вич","мич","ьич","чна","вна"})),L249,SUMPRODUCT(--(RIGHT(J249,3)={"вич","мич","ьич","чна","вна"})),J249,SUMPRODUCT(--(RIGHT(K249,3)={"вич","мич","ьич","чна","вна"})),K249)</f>
        <v>Георгиевна</v>
      </c>
      <c r="O249" t="str">
        <f t="shared" si="27"/>
        <v>Евгения</v>
      </c>
    </row>
    <row r="250" spans="1:15" x14ac:dyDescent="0.3">
      <c r="A250" s="20">
        <v>81</v>
      </c>
      <c r="B250" t="s">
        <v>512</v>
      </c>
      <c r="C250" t="str">
        <f t="shared" si="21"/>
        <v>+72</v>
      </c>
      <c r="D250" t="str">
        <f>IF(OR(C250="+71",C250="+78"),"не определено",LOOKUP(C250,'коды стран'!$B$2:$B$14,'коды стран'!$A$2:$A$14))</f>
        <v>Россия</v>
      </c>
      <c r="E250" t="s">
        <v>511</v>
      </c>
      <c r="F250" t="str">
        <f t="shared" si="22"/>
        <v>Ксения Кузьминична Авдеева</v>
      </c>
      <c r="G250" t="s">
        <v>142</v>
      </c>
      <c r="H250" s="26">
        <v>44825</v>
      </c>
      <c r="I250" s="20">
        <f t="shared" ca="1" si="23"/>
        <v>33</v>
      </c>
      <c r="J250" t="str">
        <f t="shared" si="24"/>
        <v>Ксения</v>
      </c>
      <c r="K250" t="str">
        <f t="shared" si="25"/>
        <v>Кузьминична</v>
      </c>
      <c r="L250" t="str">
        <f t="shared" si="26"/>
        <v>Авдеева</v>
      </c>
      <c r="M250" t="str">
        <f>_xlfn.IFS(SUMPRODUCT(--(OR(RIGHT(L250,3)={"ова","ева","ина"},RIGHT(L250,2)={"ов","ев","ин"}))),L250,SUMPRODUCT(--(OR(RIGHT(J250,3)={"ова","ева","ина"},RIGHT(J250,2)={"ов","ев","ин"}))),J250,SUMPRODUCT(--(OR(RIGHT(K250,3)={"ова","ева","ина"},RIGHT(K250,2)={"ов","ев","ин"}))),K250)</f>
        <v>Авдеева</v>
      </c>
      <c r="N250" t="str">
        <f>_xlfn.IFS(SUMPRODUCT(--(RIGHT(L250,3)={"вич","мич","ьич","чна","вна"})),L250,SUMPRODUCT(--(RIGHT(J250,3)={"вич","мич","ьич","чна","вна"})),J250,SUMPRODUCT(--(RIGHT(K250,3)={"вич","мич","ьич","чна","вна"})),K250)</f>
        <v>Кузьминична</v>
      </c>
      <c r="O250" t="str">
        <f t="shared" si="27"/>
        <v>Ксения</v>
      </c>
    </row>
    <row r="251" spans="1:15" x14ac:dyDescent="0.3">
      <c r="A251" s="20">
        <v>157</v>
      </c>
      <c r="B251" t="s">
        <v>510</v>
      </c>
      <c r="C251" t="str">
        <f t="shared" si="21"/>
        <v>+75</v>
      </c>
      <c r="D251" t="str">
        <f>IF(OR(C251="+71",C251="+78"),"не определено",LOOKUP(C251,'коды стран'!$B$2:$B$14,'коды стран'!$A$2:$A$14))</f>
        <v>Россия</v>
      </c>
      <c r="E251" t="s">
        <v>509</v>
      </c>
      <c r="F251" t="str">
        <f t="shared" si="22"/>
        <v>Елена Эдуардовна Кудряшова</v>
      </c>
      <c r="G251" t="s">
        <v>139</v>
      </c>
      <c r="H251" s="26">
        <v>44783</v>
      </c>
      <c r="I251" s="20">
        <f t="shared" ca="1" si="23"/>
        <v>34</v>
      </c>
      <c r="J251" t="str">
        <f t="shared" si="24"/>
        <v>Елена</v>
      </c>
      <c r="K251" t="str">
        <f t="shared" si="25"/>
        <v>Эдуардовна</v>
      </c>
      <c r="L251" t="str">
        <f t="shared" si="26"/>
        <v>Кудряшова</v>
      </c>
      <c r="M251" t="str">
        <f>_xlfn.IFS(SUMPRODUCT(--(OR(RIGHT(L251,3)={"ова","ева","ина"},RIGHT(L251,2)={"ов","ев","ин"}))),L251,SUMPRODUCT(--(OR(RIGHT(J251,3)={"ова","ева","ина"},RIGHT(J251,2)={"ов","ев","ин"}))),J251,SUMPRODUCT(--(OR(RIGHT(K251,3)={"ова","ева","ина"},RIGHT(K251,2)={"ов","ев","ин"}))),K251)</f>
        <v>Кудряшова</v>
      </c>
      <c r="N251" t="str">
        <f>_xlfn.IFS(SUMPRODUCT(--(RIGHT(L251,3)={"вич","мич","ьич","чна","вна"})),L251,SUMPRODUCT(--(RIGHT(J251,3)={"вич","мич","ьич","чна","вна"})),J251,SUMPRODUCT(--(RIGHT(K251,3)={"вич","мич","ьич","чна","вна"})),K251)</f>
        <v>Эдуардовна</v>
      </c>
      <c r="O251" t="str">
        <f t="shared" si="27"/>
        <v>Елена</v>
      </c>
    </row>
    <row r="252" spans="1:15" x14ac:dyDescent="0.3">
      <c r="A252" s="20">
        <v>57</v>
      </c>
      <c r="B252" t="s">
        <v>508</v>
      </c>
      <c r="C252" t="str">
        <f t="shared" si="21"/>
        <v>+72</v>
      </c>
      <c r="D252" t="str">
        <f>IF(OR(C252="+71",C252="+78"),"не определено",LOOKUP(C252,'коды стран'!$B$2:$B$14,'коды стран'!$A$2:$A$14))</f>
        <v>Россия</v>
      </c>
      <c r="E252" t="s">
        <v>507</v>
      </c>
      <c r="F252" t="str">
        <f t="shared" si="22"/>
        <v>Константин Ефимьевич Колесников</v>
      </c>
      <c r="G252" t="s">
        <v>139</v>
      </c>
      <c r="H252" s="26">
        <v>44669</v>
      </c>
      <c r="I252" s="20">
        <f t="shared" ca="1" si="23"/>
        <v>38</v>
      </c>
      <c r="J252" t="str">
        <f t="shared" si="24"/>
        <v>Константин</v>
      </c>
      <c r="K252" t="str">
        <f t="shared" si="25"/>
        <v>Ефимьевич</v>
      </c>
      <c r="L252" t="str">
        <f t="shared" si="26"/>
        <v>Колесников</v>
      </c>
      <c r="M252" t="str">
        <f>_xlfn.IFS(SUMPRODUCT(--(OR(RIGHT(L252,3)={"ова","ева","ина"},RIGHT(L252,2)={"ов","ев","ин"}))),L252,SUMPRODUCT(--(OR(RIGHT(J252,3)={"ова","ева","ина"},RIGHT(J252,2)={"ов","ев","ин"}))),J252,SUMPRODUCT(--(OR(RIGHT(K252,3)={"ова","ева","ина"},RIGHT(K252,2)={"ов","ев","ин"}))),K252)</f>
        <v>Колесников</v>
      </c>
      <c r="N252" t="str">
        <f>_xlfn.IFS(SUMPRODUCT(--(RIGHT(L252,3)={"вич","мич","ьич","чна","вна"})),L252,SUMPRODUCT(--(RIGHT(J252,3)={"вич","мич","ьич","чна","вна"})),J252,SUMPRODUCT(--(RIGHT(K252,3)={"вич","мич","ьич","чна","вна"})),K252)</f>
        <v>Ефимьевич</v>
      </c>
      <c r="O252" t="str">
        <f t="shared" si="27"/>
        <v>Константин</v>
      </c>
    </row>
    <row r="253" spans="1:15" x14ac:dyDescent="0.3">
      <c r="A253" s="20">
        <v>479</v>
      </c>
      <c r="B253" t="s">
        <v>506</v>
      </c>
      <c r="C253" t="str">
        <f t="shared" si="21"/>
        <v>+78</v>
      </c>
      <c r="D253" t="str">
        <f>IF(OR(C253="+71",C253="+78"),"не определено",LOOKUP(C253,'коды стран'!$B$2:$B$14,'коды стран'!$A$2:$A$14))</f>
        <v>не определено</v>
      </c>
      <c r="E253" t="s">
        <v>505</v>
      </c>
      <c r="F253" t="str">
        <f t="shared" si="22"/>
        <v>Евпраксия Федоровна Фомина</v>
      </c>
      <c r="G253" t="s">
        <v>142</v>
      </c>
      <c r="H253" s="26">
        <v>44793</v>
      </c>
      <c r="I253" s="20">
        <f t="shared" ca="1" si="23"/>
        <v>34</v>
      </c>
      <c r="J253" t="str">
        <f t="shared" si="24"/>
        <v>Евпраксия</v>
      </c>
      <c r="K253" t="str">
        <f t="shared" si="25"/>
        <v>Федоровна</v>
      </c>
      <c r="L253" t="str">
        <f t="shared" si="26"/>
        <v>Фомина</v>
      </c>
      <c r="M253" t="str">
        <f>_xlfn.IFS(SUMPRODUCT(--(OR(RIGHT(L253,3)={"ова","ева","ина"},RIGHT(L253,2)={"ов","ев","ин"}))),L253,SUMPRODUCT(--(OR(RIGHT(J253,3)={"ова","ева","ина"},RIGHT(J253,2)={"ов","ев","ин"}))),J253,SUMPRODUCT(--(OR(RIGHT(K253,3)={"ова","ева","ина"},RIGHT(K253,2)={"ов","ев","ин"}))),K253)</f>
        <v>Фомина</v>
      </c>
      <c r="N253" t="str">
        <f>_xlfn.IFS(SUMPRODUCT(--(RIGHT(L253,3)={"вич","мич","ьич","чна","вна"})),L253,SUMPRODUCT(--(RIGHT(J253,3)={"вич","мич","ьич","чна","вна"})),J253,SUMPRODUCT(--(RIGHT(K253,3)={"вич","мич","ьич","чна","вна"})),K253)</f>
        <v>Федоровна</v>
      </c>
      <c r="O253" t="str">
        <f t="shared" si="27"/>
        <v>Евпраксия</v>
      </c>
    </row>
    <row r="254" spans="1:15" x14ac:dyDescent="0.3">
      <c r="A254" s="20">
        <v>406</v>
      </c>
      <c r="B254" t="s">
        <v>504</v>
      </c>
      <c r="C254" t="str">
        <f t="shared" si="21"/>
        <v>+380</v>
      </c>
      <c r="D254" t="str">
        <f>IF(OR(C254="+71",C254="+78"),"не определено",LOOKUP(C254,'коды стран'!$B$2:$B$14,'коды стран'!$A$2:$A$14))</f>
        <v>Украина</v>
      </c>
      <c r="E254" t="s">
        <v>503</v>
      </c>
      <c r="F254" t="str">
        <f t="shared" si="22"/>
        <v>Дмитрий Трифонович Денисов</v>
      </c>
      <c r="G254" t="s">
        <v>142</v>
      </c>
      <c r="H254" s="26">
        <v>44895</v>
      </c>
      <c r="I254" s="20">
        <f t="shared" ca="1" si="23"/>
        <v>31</v>
      </c>
      <c r="J254" t="str">
        <f t="shared" si="24"/>
        <v>Дмитрий</v>
      </c>
      <c r="K254" t="str">
        <f t="shared" si="25"/>
        <v>Трифонович</v>
      </c>
      <c r="L254" t="str">
        <f t="shared" si="26"/>
        <v>Денисов</v>
      </c>
      <c r="M254" t="str">
        <f>_xlfn.IFS(SUMPRODUCT(--(OR(RIGHT(L254,3)={"ова","ева","ина"},RIGHT(L254,2)={"ов","ев","ин"}))),L254,SUMPRODUCT(--(OR(RIGHT(J254,3)={"ова","ева","ина"},RIGHT(J254,2)={"ов","ев","ин"}))),J254,SUMPRODUCT(--(OR(RIGHT(K254,3)={"ова","ева","ина"},RIGHT(K254,2)={"ов","ев","ин"}))),K254)</f>
        <v>Денисов</v>
      </c>
      <c r="N254" t="str">
        <f>_xlfn.IFS(SUMPRODUCT(--(RIGHT(L254,3)={"вич","мич","ьич","чна","вна"})),L254,SUMPRODUCT(--(RIGHT(J254,3)={"вич","мич","ьич","чна","вна"})),J254,SUMPRODUCT(--(RIGHT(K254,3)={"вич","мич","ьич","чна","вна"})),K254)</f>
        <v>Трифонович</v>
      </c>
      <c r="O254" t="str">
        <f t="shared" si="27"/>
        <v>Дмитрий</v>
      </c>
    </row>
    <row r="255" spans="1:15" x14ac:dyDescent="0.3">
      <c r="A255" s="20">
        <v>56</v>
      </c>
      <c r="B255" t="s">
        <v>502</v>
      </c>
      <c r="C255" t="str">
        <f t="shared" si="21"/>
        <v>+992</v>
      </c>
      <c r="D255" t="str">
        <f>IF(OR(C255="+71",C255="+78"),"не определено",LOOKUP(C255,'коды стран'!$B$2:$B$14,'коды стран'!$A$2:$A$14))</f>
        <v>Таджикистан</v>
      </c>
      <c r="E255" t="s">
        <v>501</v>
      </c>
      <c r="F255" t="str">
        <f t="shared" si="22"/>
        <v>Пелагея Антоновна Цветкова</v>
      </c>
      <c r="G255" t="s">
        <v>139</v>
      </c>
      <c r="H255" s="26">
        <v>44662</v>
      </c>
      <c r="I255" s="20">
        <f t="shared" ca="1" si="23"/>
        <v>38</v>
      </c>
      <c r="J255" t="str">
        <f t="shared" si="24"/>
        <v>Пелагея</v>
      </c>
      <c r="K255" t="str">
        <f t="shared" si="25"/>
        <v>Антоновна</v>
      </c>
      <c r="L255" t="str">
        <f t="shared" si="26"/>
        <v>Цветкова</v>
      </c>
      <c r="M255" t="str">
        <f>_xlfn.IFS(SUMPRODUCT(--(OR(RIGHT(L255,3)={"ова","ева","ина"},RIGHT(L255,2)={"ов","ев","ин"}))),L255,SUMPRODUCT(--(OR(RIGHT(J255,3)={"ова","ева","ина"},RIGHT(J255,2)={"ов","ев","ин"}))),J255,SUMPRODUCT(--(OR(RIGHT(K255,3)={"ова","ева","ина"},RIGHT(K255,2)={"ов","ев","ин"}))),K255)</f>
        <v>Цветкова</v>
      </c>
      <c r="N255" t="str">
        <f>_xlfn.IFS(SUMPRODUCT(--(RIGHT(L255,3)={"вич","мич","ьич","чна","вна"})),L255,SUMPRODUCT(--(RIGHT(J255,3)={"вич","мич","ьич","чна","вна"})),J255,SUMPRODUCT(--(RIGHT(K255,3)={"вич","мич","ьич","чна","вна"})),K255)</f>
        <v>Антоновна</v>
      </c>
      <c r="O255" t="str">
        <f t="shared" si="27"/>
        <v>Пелагея</v>
      </c>
    </row>
    <row r="256" spans="1:15" x14ac:dyDescent="0.3">
      <c r="A256" s="20">
        <v>10</v>
      </c>
      <c r="B256" t="s">
        <v>500</v>
      </c>
      <c r="C256" t="str">
        <f t="shared" si="21"/>
        <v>+380</v>
      </c>
      <c r="D256" t="str">
        <f>IF(OR(C256="+71",C256="+78"),"не определено",LOOKUP(C256,'коды стран'!$B$2:$B$14,'коды стран'!$A$2:$A$14))</f>
        <v>Украина</v>
      </c>
      <c r="E256" t="s">
        <v>499</v>
      </c>
      <c r="F256" t="str">
        <f t="shared" si="22"/>
        <v>Давыдов Амос Владиславович</v>
      </c>
      <c r="G256" t="s">
        <v>139</v>
      </c>
      <c r="H256" s="26">
        <v>44881</v>
      </c>
      <c r="I256" s="20">
        <f t="shared" ca="1" si="23"/>
        <v>31</v>
      </c>
      <c r="J256" t="str">
        <f t="shared" si="24"/>
        <v>Давыдов</v>
      </c>
      <c r="K256" t="str">
        <f t="shared" si="25"/>
        <v>Амос</v>
      </c>
      <c r="L256" t="str">
        <f t="shared" si="26"/>
        <v>Владиславович</v>
      </c>
      <c r="M256" t="str">
        <f>_xlfn.IFS(SUMPRODUCT(--(OR(RIGHT(L256,3)={"ова","ева","ина"},RIGHT(L256,2)={"ов","ев","ин"}))),L256,SUMPRODUCT(--(OR(RIGHT(J256,3)={"ова","ева","ина"},RIGHT(J256,2)={"ов","ев","ин"}))),J256,SUMPRODUCT(--(OR(RIGHT(K256,3)={"ова","ева","ина"},RIGHT(K256,2)={"ов","ев","ин"}))),K256)</f>
        <v>Давыдов</v>
      </c>
      <c r="N256" t="str">
        <f>_xlfn.IFS(SUMPRODUCT(--(RIGHT(L256,3)={"вич","мич","ьич","чна","вна"})),L256,SUMPRODUCT(--(RIGHT(J256,3)={"вич","мич","ьич","чна","вна"})),J256,SUMPRODUCT(--(RIGHT(K256,3)={"вич","мич","ьич","чна","вна"})),K256)</f>
        <v>Владиславович</v>
      </c>
      <c r="O256" t="str">
        <f t="shared" si="27"/>
        <v>Амос</v>
      </c>
    </row>
    <row r="257" spans="1:15" x14ac:dyDescent="0.3">
      <c r="A257" s="20">
        <v>174</v>
      </c>
      <c r="B257" t="s">
        <v>498</v>
      </c>
      <c r="C257" t="str">
        <f t="shared" si="21"/>
        <v>+992</v>
      </c>
      <c r="D257" t="str">
        <f>IF(OR(C257="+71",C257="+78"),"не определено",LOOKUP(C257,'коды стран'!$B$2:$B$14,'коды стран'!$A$2:$A$14))</f>
        <v>Таджикистан</v>
      </c>
      <c r="E257" t="s">
        <v>497</v>
      </c>
      <c r="F257" t="str">
        <f t="shared" si="22"/>
        <v>Лазарев Аникей Венедиктович</v>
      </c>
      <c r="G257" t="s">
        <v>142</v>
      </c>
      <c r="H257" s="26">
        <v>44779</v>
      </c>
      <c r="I257" s="20">
        <f t="shared" ca="1" si="23"/>
        <v>35</v>
      </c>
      <c r="J257" t="str">
        <f t="shared" si="24"/>
        <v>Лазарев</v>
      </c>
      <c r="K257" t="str">
        <f t="shared" si="25"/>
        <v>Аникей</v>
      </c>
      <c r="L257" t="str">
        <f t="shared" si="26"/>
        <v>Венедиктович</v>
      </c>
      <c r="M257" t="str">
        <f>_xlfn.IFS(SUMPRODUCT(--(OR(RIGHT(L257,3)={"ова","ева","ина"},RIGHT(L257,2)={"ов","ев","ин"}))),L257,SUMPRODUCT(--(OR(RIGHT(J257,3)={"ова","ева","ина"},RIGHT(J257,2)={"ов","ев","ин"}))),J257,SUMPRODUCT(--(OR(RIGHT(K257,3)={"ова","ева","ина"},RIGHT(K257,2)={"ов","ев","ин"}))),K257)</f>
        <v>Лазарев</v>
      </c>
      <c r="N257" t="str">
        <f>_xlfn.IFS(SUMPRODUCT(--(RIGHT(L257,3)={"вич","мич","ьич","чна","вна"})),L257,SUMPRODUCT(--(RIGHT(J257,3)={"вич","мич","ьич","чна","вна"})),J257,SUMPRODUCT(--(RIGHT(K257,3)={"вич","мич","ьич","чна","вна"})),K257)</f>
        <v>Венедиктович</v>
      </c>
      <c r="O257" t="str">
        <f t="shared" si="27"/>
        <v>Аникей</v>
      </c>
    </row>
    <row r="258" spans="1:15" x14ac:dyDescent="0.3">
      <c r="A258" s="20">
        <v>72</v>
      </c>
      <c r="B258" t="s">
        <v>496</v>
      </c>
      <c r="C258" t="str">
        <f t="shared" ref="C258:C321" si="28">IF(LEFT(B258,2)="+7",LEFT(SUBSTITUTE(B258," ",""),3),LEFT(B258,4))</f>
        <v>+992</v>
      </c>
      <c r="D258" t="str">
        <f>IF(OR(C258="+71",C258="+78"),"не определено",LOOKUP(C258,'коды стран'!$B$2:$B$14,'коды стран'!$A$2:$A$14))</f>
        <v>Таджикистан</v>
      </c>
      <c r="E258" t="s">
        <v>495</v>
      </c>
      <c r="F258" t="str">
        <f t="shared" ref="F258:F321" si="29">IF((LEN(E258)-LEN(SUBSTITUTE(E258," ","")))=2,E258,RIGHT(E258,LEN(E258)-FIND(" ",E258)))</f>
        <v>Фомина Антонина Павловна</v>
      </c>
      <c r="G258" t="s">
        <v>142</v>
      </c>
      <c r="H258" s="26">
        <v>44906</v>
      </c>
      <c r="I258" s="20">
        <f t="shared" ref="I258:I321" ca="1" si="30">DATEDIF(H258,NOW(),"M")</f>
        <v>30</v>
      </c>
      <c r="J258" t="str">
        <f t="shared" ref="J258:J321" si="31">LEFT(F258,FIND(" ",F258)-1)</f>
        <v>Фомина</v>
      </c>
      <c r="K258" t="str">
        <f t="shared" ref="K258:K321" si="32">MID(F258,FIND(" ",F258)+1,FIND(" ",F258,FIND(" ",F258)+1)-FIND(" ",F258)-1)</f>
        <v>Антонина</v>
      </c>
      <c r="L258" t="str">
        <f t="shared" ref="L258:L321" si="33">RIGHT(F258,LEN(F258)-FIND(" ",F258,FIND(" ",F258)+1))</f>
        <v>Павловна</v>
      </c>
      <c r="M258" t="str">
        <f>_xlfn.IFS(SUMPRODUCT(--(OR(RIGHT(L258,3)={"ова","ева","ина"},RIGHT(L258,2)={"ов","ев","ин"}))),L258,SUMPRODUCT(--(OR(RIGHT(J258,3)={"ова","ева","ина"},RIGHT(J258,2)={"ов","ев","ин"}))),J258,SUMPRODUCT(--(OR(RIGHT(K258,3)={"ова","ева","ина"},RIGHT(K258,2)={"ов","ев","ин"}))),K258)</f>
        <v>Фомина</v>
      </c>
      <c r="N258" t="str">
        <f>_xlfn.IFS(SUMPRODUCT(--(RIGHT(L258,3)={"вич","мич","ьич","чна","вна"})),L258,SUMPRODUCT(--(RIGHT(J258,3)={"вич","мич","ьич","чна","вна"})),J258,SUMPRODUCT(--(RIGHT(K258,3)={"вич","мич","ьич","чна","вна"})),K258)</f>
        <v>Павловна</v>
      </c>
      <c r="O258" t="str">
        <f t="shared" ref="O258:O321" si="34">IF(OR(J258=M258,J258=N258),IF(OR(K258=M258,K258=N258),L258,K258),J258)</f>
        <v>Антонина</v>
      </c>
    </row>
    <row r="259" spans="1:15" x14ac:dyDescent="0.3">
      <c r="A259" s="20">
        <v>38</v>
      </c>
      <c r="B259" t="s">
        <v>494</v>
      </c>
      <c r="C259" t="str">
        <f t="shared" si="28"/>
        <v>+992</v>
      </c>
      <c r="D259" t="str">
        <f>IF(OR(C259="+71",C259="+78"),"не определено",LOOKUP(C259,'коды стран'!$B$2:$B$14,'коды стран'!$A$2:$A$14))</f>
        <v>Таджикистан</v>
      </c>
      <c r="E259" t="s">
        <v>493</v>
      </c>
      <c r="F259" t="str">
        <f t="shared" si="29"/>
        <v>Ираида Феликсовна Белоусова</v>
      </c>
      <c r="G259" t="s">
        <v>139</v>
      </c>
      <c r="H259" s="26">
        <v>44819</v>
      </c>
      <c r="I259" s="20">
        <f t="shared" ca="1" si="30"/>
        <v>33</v>
      </c>
      <c r="J259" t="str">
        <f t="shared" si="31"/>
        <v>Ираида</v>
      </c>
      <c r="K259" t="str">
        <f t="shared" si="32"/>
        <v>Феликсовна</v>
      </c>
      <c r="L259" t="str">
        <f t="shared" si="33"/>
        <v>Белоусова</v>
      </c>
      <c r="M259" t="str">
        <f>_xlfn.IFS(SUMPRODUCT(--(OR(RIGHT(L259,3)={"ова","ева","ина"},RIGHT(L259,2)={"ов","ев","ин"}))),L259,SUMPRODUCT(--(OR(RIGHT(J259,3)={"ова","ева","ина"},RIGHT(J259,2)={"ов","ев","ин"}))),J259,SUMPRODUCT(--(OR(RIGHT(K259,3)={"ова","ева","ина"},RIGHT(K259,2)={"ов","ев","ин"}))),K259)</f>
        <v>Белоусова</v>
      </c>
      <c r="N259" t="str">
        <f>_xlfn.IFS(SUMPRODUCT(--(RIGHT(L259,3)={"вич","мич","ьич","чна","вна"})),L259,SUMPRODUCT(--(RIGHT(J259,3)={"вич","мич","ьич","чна","вна"})),J259,SUMPRODUCT(--(RIGHT(K259,3)={"вич","мич","ьич","чна","вна"})),K259)</f>
        <v>Феликсовна</v>
      </c>
      <c r="O259" t="str">
        <f t="shared" si="34"/>
        <v>Ираида</v>
      </c>
    </row>
    <row r="260" spans="1:15" x14ac:dyDescent="0.3">
      <c r="A260" s="20">
        <v>18</v>
      </c>
      <c r="B260" t="s">
        <v>492</v>
      </c>
      <c r="C260" t="str">
        <f t="shared" si="28"/>
        <v>+380</v>
      </c>
      <c r="D260" t="str">
        <f>IF(OR(C260="+71",C260="+78"),"не определено",LOOKUP(C260,'коды стран'!$B$2:$B$14,'коды стран'!$A$2:$A$14))</f>
        <v>Украина</v>
      </c>
      <c r="E260" t="s">
        <v>491</v>
      </c>
      <c r="F260" t="str">
        <f t="shared" si="29"/>
        <v>Кира Степановна Рогова</v>
      </c>
      <c r="G260" t="s">
        <v>139</v>
      </c>
      <c r="H260" s="26">
        <v>44578</v>
      </c>
      <c r="I260" s="20">
        <f t="shared" ca="1" si="30"/>
        <v>41</v>
      </c>
      <c r="J260" t="str">
        <f t="shared" si="31"/>
        <v>Кира</v>
      </c>
      <c r="K260" t="str">
        <f t="shared" si="32"/>
        <v>Степановна</v>
      </c>
      <c r="L260" t="str">
        <f t="shared" si="33"/>
        <v>Рогова</v>
      </c>
      <c r="M260" t="str">
        <f>_xlfn.IFS(SUMPRODUCT(--(OR(RIGHT(L260,3)={"ова","ева","ина"},RIGHT(L260,2)={"ов","ев","ин"}))),L260,SUMPRODUCT(--(OR(RIGHT(J260,3)={"ова","ева","ина"},RIGHT(J260,2)={"ов","ев","ин"}))),J260,SUMPRODUCT(--(OR(RIGHT(K260,3)={"ова","ева","ина"},RIGHT(K260,2)={"ов","ев","ин"}))),K260)</f>
        <v>Рогова</v>
      </c>
      <c r="N260" t="str">
        <f>_xlfn.IFS(SUMPRODUCT(--(RIGHT(L260,3)={"вич","мич","ьич","чна","вна"})),L260,SUMPRODUCT(--(RIGHT(J260,3)={"вич","мич","ьич","чна","вна"})),J260,SUMPRODUCT(--(RIGHT(K260,3)={"вич","мич","ьич","чна","вна"})),K260)</f>
        <v>Степановна</v>
      </c>
      <c r="O260" t="str">
        <f t="shared" si="34"/>
        <v>Кира</v>
      </c>
    </row>
    <row r="261" spans="1:15" x14ac:dyDescent="0.3">
      <c r="A261" s="20">
        <v>88</v>
      </c>
      <c r="B261" t="s">
        <v>490</v>
      </c>
      <c r="C261" t="str">
        <f t="shared" si="28"/>
        <v>+380</v>
      </c>
      <c r="D261" t="str">
        <f>IF(OR(C261="+71",C261="+78"),"не определено",LOOKUP(C261,'коды стран'!$B$2:$B$14,'коды стран'!$A$2:$A$14))</f>
        <v>Украина</v>
      </c>
      <c r="E261" t="s">
        <v>489</v>
      </c>
      <c r="F261" t="str">
        <f t="shared" si="29"/>
        <v>Кузнецов Севастьян Валерьевич</v>
      </c>
      <c r="G261" t="s">
        <v>142</v>
      </c>
      <c r="H261" s="26">
        <v>44630</v>
      </c>
      <c r="I261" s="20">
        <f t="shared" ca="1" si="30"/>
        <v>39</v>
      </c>
      <c r="J261" t="str">
        <f t="shared" si="31"/>
        <v>Кузнецов</v>
      </c>
      <c r="K261" t="str">
        <f t="shared" si="32"/>
        <v>Севастьян</v>
      </c>
      <c r="L261" t="str">
        <f t="shared" si="33"/>
        <v>Валерьевич</v>
      </c>
      <c r="M261" t="str">
        <f>_xlfn.IFS(SUMPRODUCT(--(OR(RIGHT(L261,3)={"ова","ева","ина"},RIGHT(L261,2)={"ов","ев","ин"}))),L261,SUMPRODUCT(--(OR(RIGHT(J261,3)={"ова","ева","ина"},RIGHT(J261,2)={"ов","ев","ин"}))),J261,SUMPRODUCT(--(OR(RIGHT(K261,3)={"ова","ева","ина"},RIGHT(K261,2)={"ов","ев","ин"}))),K261)</f>
        <v>Кузнецов</v>
      </c>
      <c r="N261" t="str">
        <f>_xlfn.IFS(SUMPRODUCT(--(RIGHT(L261,3)={"вич","мич","ьич","чна","вна"})),L261,SUMPRODUCT(--(RIGHT(J261,3)={"вич","мич","ьич","чна","вна"})),J261,SUMPRODUCT(--(RIGHT(K261,3)={"вич","мич","ьич","чна","вна"})),K261)</f>
        <v>Валерьевич</v>
      </c>
      <c r="O261" t="str">
        <f t="shared" si="34"/>
        <v>Севастьян</v>
      </c>
    </row>
    <row r="262" spans="1:15" x14ac:dyDescent="0.3">
      <c r="A262" s="20">
        <v>129</v>
      </c>
      <c r="B262" t="s">
        <v>488</v>
      </c>
      <c r="C262" t="str">
        <f t="shared" si="28"/>
        <v>+375</v>
      </c>
      <c r="D262" t="str">
        <f>IF(OR(C262="+71",C262="+78"),"не определено",LOOKUP(C262,'коды стран'!$B$2:$B$14,'коды стран'!$A$2:$A$14))</f>
        <v>Беларусь</v>
      </c>
      <c r="E262" t="s">
        <v>487</v>
      </c>
      <c r="F262" t="str">
        <f t="shared" si="29"/>
        <v>Ираида Егоровна Родионова</v>
      </c>
      <c r="G262" t="s">
        <v>139</v>
      </c>
      <c r="H262" s="26">
        <v>44868</v>
      </c>
      <c r="I262" s="20">
        <f t="shared" ca="1" si="30"/>
        <v>32</v>
      </c>
      <c r="J262" t="str">
        <f t="shared" si="31"/>
        <v>Ираида</v>
      </c>
      <c r="K262" t="str">
        <f t="shared" si="32"/>
        <v>Егоровна</v>
      </c>
      <c r="L262" t="str">
        <f t="shared" si="33"/>
        <v>Родионова</v>
      </c>
      <c r="M262" t="str">
        <f>_xlfn.IFS(SUMPRODUCT(--(OR(RIGHT(L262,3)={"ова","ева","ина"},RIGHT(L262,2)={"ов","ев","ин"}))),L262,SUMPRODUCT(--(OR(RIGHT(J262,3)={"ова","ева","ина"},RIGHT(J262,2)={"ов","ев","ин"}))),J262,SUMPRODUCT(--(OR(RIGHT(K262,3)={"ова","ева","ина"},RIGHT(K262,2)={"ов","ев","ин"}))),K262)</f>
        <v>Родионова</v>
      </c>
      <c r="N262" t="str">
        <f>_xlfn.IFS(SUMPRODUCT(--(RIGHT(L262,3)={"вич","мич","ьич","чна","вна"})),L262,SUMPRODUCT(--(RIGHT(J262,3)={"вич","мич","ьич","чна","вна"})),J262,SUMPRODUCT(--(RIGHT(K262,3)={"вич","мич","ьич","чна","вна"})),K262)</f>
        <v>Егоровна</v>
      </c>
      <c r="O262" t="str">
        <f t="shared" si="34"/>
        <v>Ираида</v>
      </c>
    </row>
    <row r="263" spans="1:15" x14ac:dyDescent="0.3">
      <c r="A263" s="20">
        <v>19</v>
      </c>
      <c r="B263" t="s">
        <v>486</v>
      </c>
      <c r="C263" t="str">
        <f t="shared" si="28"/>
        <v>+70</v>
      </c>
      <c r="D263" t="str">
        <f>IF(OR(C263="+71",C263="+78"),"не определено",LOOKUP(C263,'коды стран'!$B$2:$B$14,'коды стран'!$A$2:$A$14))</f>
        <v>Казахстан</v>
      </c>
      <c r="E263" t="s">
        <v>485</v>
      </c>
      <c r="F263" t="str">
        <f t="shared" si="29"/>
        <v>Шубин Орест Августович</v>
      </c>
      <c r="G263" t="s">
        <v>142</v>
      </c>
      <c r="H263" s="26">
        <v>44902</v>
      </c>
      <c r="I263" s="20">
        <f t="shared" ca="1" si="30"/>
        <v>31</v>
      </c>
      <c r="J263" t="str">
        <f t="shared" si="31"/>
        <v>Шубин</v>
      </c>
      <c r="K263" t="str">
        <f t="shared" si="32"/>
        <v>Орест</v>
      </c>
      <c r="L263" t="str">
        <f t="shared" si="33"/>
        <v>Августович</v>
      </c>
      <c r="M263" t="str">
        <f>_xlfn.IFS(SUMPRODUCT(--(OR(RIGHT(L263,3)={"ова","ева","ина"},RIGHT(L263,2)={"ов","ев","ин"}))),L263,SUMPRODUCT(--(OR(RIGHT(J263,3)={"ова","ева","ина"},RIGHT(J263,2)={"ов","ев","ин"}))),J263,SUMPRODUCT(--(OR(RIGHT(K263,3)={"ова","ева","ина"},RIGHT(K263,2)={"ов","ев","ин"}))),K263)</f>
        <v>Шубин</v>
      </c>
      <c r="N263" t="str">
        <f>_xlfn.IFS(SUMPRODUCT(--(RIGHT(L263,3)={"вич","мич","ьич","чна","вна"})),L263,SUMPRODUCT(--(RIGHT(J263,3)={"вич","мич","ьич","чна","вна"})),J263,SUMPRODUCT(--(RIGHT(K263,3)={"вич","мич","ьич","чна","вна"})),K263)</f>
        <v>Августович</v>
      </c>
      <c r="O263" t="str">
        <f t="shared" si="34"/>
        <v>Орест</v>
      </c>
    </row>
    <row r="264" spans="1:15" x14ac:dyDescent="0.3">
      <c r="A264" s="20">
        <v>304</v>
      </c>
      <c r="B264" t="s">
        <v>484</v>
      </c>
      <c r="C264" t="str">
        <f t="shared" si="28"/>
        <v>+78</v>
      </c>
      <c r="D264" t="str">
        <f>IF(OR(C264="+71",C264="+78"),"не определено",LOOKUP(C264,'коды стран'!$B$2:$B$14,'коды стран'!$A$2:$A$14))</f>
        <v>не определено</v>
      </c>
      <c r="E264" t="s">
        <v>483</v>
      </c>
      <c r="F264" t="str">
        <f t="shared" si="29"/>
        <v>Сорокина Марфа Викторовна</v>
      </c>
      <c r="G264" t="s">
        <v>139</v>
      </c>
      <c r="H264" s="26">
        <v>44886</v>
      </c>
      <c r="I264" s="20">
        <f t="shared" ca="1" si="30"/>
        <v>31</v>
      </c>
      <c r="J264" t="str">
        <f t="shared" si="31"/>
        <v>Сорокина</v>
      </c>
      <c r="K264" t="str">
        <f t="shared" si="32"/>
        <v>Марфа</v>
      </c>
      <c r="L264" t="str">
        <f t="shared" si="33"/>
        <v>Викторовна</v>
      </c>
      <c r="M264" t="str">
        <f>_xlfn.IFS(SUMPRODUCT(--(OR(RIGHT(L264,3)={"ова","ева","ина"},RIGHT(L264,2)={"ов","ев","ин"}))),L264,SUMPRODUCT(--(OR(RIGHT(J264,3)={"ова","ева","ина"},RIGHT(J264,2)={"ов","ев","ин"}))),J264,SUMPRODUCT(--(OR(RIGHT(K264,3)={"ова","ева","ина"},RIGHT(K264,2)={"ов","ев","ин"}))),K264)</f>
        <v>Сорокина</v>
      </c>
      <c r="N264" t="str">
        <f>_xlfn.IFS(SUMPRODUCT(--(RIGHT(L264,3)={"вич","мич","ьич","чна","вна"})),L264,SUMPRODUCT(--(RIGHT(J264,3)={"вич","мич","ьич","чна","вна"})),J264,SUMPRODUCT(--(RIGHT(K264,3)={"вич","мич","ьич","чна","вна"})),K264)</f>
        <v>Викторовна</v>
      </c>
      <c r="O264" t="str">
        <f t="shared" si="34"/>
        <v>Марфа</v>
      </c>
    </row>
    <row r="265" spans="1:15" x14ac:dyDescent="0.3">
      <c r="A265" s="20">
        <v>285</v>
      </c>
      <c r="B265" t="s">
        <v>482</v>
      </c>
      <c r="C265" t="str">
        <f t="shared" si="28"/>
        <v>+992</v>
      </c>
      <c r="D265" t="str">
        <f>IF(OR(C265="+71",C265="+78"),"не определено",LOOKUP(C265,'коды стран'!$B$2:$B$14,'коды стран'!$A$2:$A$14))</f>
        <v>Таджикистан</v>
      </c>
      <c r="E265" t="s">
        <v>481</v>
      </c>
      <c r="F265" t="str">
        <f t="shared" si="29"/>
        <v>Лариса Степановна Гурьева</v>
      </c>
      <c r="G265" t="s">
        <v>139</v>
      </c>
      <c r="H265" s="26">
        <v>44922</v>
      </c>
      <c r="I265" s="20">
        <f t="shared" ca="1" si="30"/>
        <v>30</v>
      </c>
      <c r="J265" t="str">
        <f t="shared" si="31"/>
        <v>Лариса</v>
      </c>
      <c r="K265" t="str">
        <f t="shared" si="32"/>
        <v>Степановна</v>
      </c>
      <c r="L265" t="str">
        <f t="shared" si="33"/>
        <v>Гурьева</v>
      </c>
      <c r="M265" t="str">
        <f>_xlfn.IFS(SUMPRODUCT(--(OR(RIGHT(L265,3)={"ова","ева","ина"},RIGHT(L265,2)={"ов","ев","ин"}))),L265,SUMPRODUCT(--(OR(RIGHT(J265,3)={"ова","ева","ина"},RIGHT(J265,2)={"ов","ев","ин"}))),J265,SUMPRODUCT(--(OR(RIGHT(K265,3)={"ова","ева","ина"},RIGHT(K265,2)={"ов","ев","ин"}))),K265)</f>
        <v>Гурьева</v>
      </c>
      <c r="N265" t="str">
        <f>_xlfn.IFS(SUMPRODUCT(--(RIGHT(L265,3)={"вич","мич","ьич","чна","вна"})),L265,SUMPRODUCT(--(RIGHT(J265,3)={"вич","мич","ьич","чна","вна"})),J265,SUMPRODUCT(--(RIGHT(K265,3)={"вич","мич","ьич","чна","вна"})),K265)</f>
        <v>Степановна</v>
      </c>
      <c r="O265" t="str">
        <f t="shared" si="34"/>
        <v>Лариса</v>
      </c>
    </row>
    <row r="266" spans="1:15" x14ac:dyDescent="0.3">
      <c r="A266" s="20">
        <v>461</v>
      </c>
      <c r="B266" t="s">
        <v>480</v>
      </c>
      <c r="C266" t="str">
        <f t="shared" si="28"/>
        <v>+998</v>
      </c>
      <c r="D266" t="str">
        <f>IF(OR(C266="+71",C266="+78"),"не определено",LOOKUP(C266,'коды стран'!$B$2:$B$14,'коды стран'!$A$2:$A$14))</f>
        <v>Узбекистан</v>
      </c>
      <c r="E266" t="s">
        <v>479</v>
      </c>
      <c r="F266" t="str">
        <f t="shared" si="29"/>
        <v>Олимпиада Львовна Михайлова</v>
      </c>
      <c r="G266" t="s">
        <v>142</v>
      </c>
      <c r="H266" s="26">
        <v>44667</v>
      </c>
      <c r="I266" s="20">
        <f t="shared" ca="1" si="30"/>
        <v>38</v>
      </c>
      <c r="J266" t="str">
        <f t="shared" si="31"/>
        <v>Олимпиада</v>
      </c>
      <c r="K266" t="str">
        <f t="shared" si="32"/>
        <v>Львовна</v>
      </c>
      <c r="L266" t="str">
        <f t="shared" si="33"/>
        <v>Михайлова</v>
      </c>
      <c r="M266" t="str">
        <f>_xlfn.IFS(SUMPRODUCT(--(OR(RIGHT(L266,3)={"ова","ева","ина"},RIGHT(L266,2)={"ов","ев","ин"}))),L266,SUMPRODUCT(--(OR(RIGHT(J266,3)={"ова","ева","ина"},RIGHT(J266,2)={"ов","ев","ин"}))),J266,SUMPRODUCT(--(OR(RIGHT(K266,3)={"ова","ева","ина"},RIGHT(K266,2)={"ов","ев","ин"}))),K266)</f>
        <v>Михайлова</v>
      </c>
      <c r="N266" t="str">
        <f>_xlfn.IFS(SUMPRODUCT(--(RIGHT(L266,3)={"вич","мич","ьич","чна","вна"})),L266,SUMPRODUCT(--(RIGHT(J266,3)={"вич","мич","ьич","чна","вна"})),J266,SUMPRODUCT(--(RIGHT(K266,3)={"вич","мич","ьич","чна","вна"})),K266)</f>
        <v>Львовна</v>
      </c>
      <c r="O266" t="str">
        <f t="shared" si="34"/>
        <v>Олимпиада</v>
      </c>
    </row>
    <row r="267" spans="1:15" x14ac:dyDescent="0.3">
      <c r="A267" s="20">
        <v>278</v>
      </c>
      <c r="B267" t="s">
        <v>478</v>
      </c>
      <c r="C267" t="str">
        <f t="shared" si="28"/>
        <v>+998</v>
      </c>
      <c r="D267" t="str">
        <f>IF(OR(C267="+71",C267="+78"),"не определено",LOOKUP(C267,'коды стран'!$B$2:$B$14,'коды стран'!$A$2:$A$14))</f>
        <v>Узбекистан</v>
      </c>
      <c r="E267" t="s">
        <v>477</v>
      </c>
      <c r="F267" t="str">
        <f t="shared" si="29"/>
        <v>Савватий Богданович Фролов</v>
      </c>
      <c r="G267" t="s">
        <v>139</v>
      </c>
      <c r="H267" s="26">
        <v>44920</v>
      </c>
      <c r="I267" s="20">
        <f t="shared" ca="1" si="30"/>
        <v>30</v>
      </c>
      <c r="J267" t="str">
        <f t="shared" si="31"/>
        <v>Савватий</v>
      </c>
      <c r="K267" t="str">
        <f t="shared" si="32"/>
        <v>Богданович</v>
      </c>
      <c r="L267" t="str">
        <f t="shared" si="33"/>
        <v>Фролов</v>
      </c>
      <c r="M267" t="str">
        <f>_xlfn.IFS(SUMPRODUCT(--(OR(RIGHT(L267,3)={"ова","ева","ина"},RIGHT(L267,2)={"ов","ев","ин"}))),L267,SUMPRODUCT(--(OR(RIGHT(J267,3)={"ова","ева","ина"},RIGHT(J267,2)={"ов","ев","ин"}))),J267,SUMPRODUCT(--(OR(RIGHT(K267,3)={"ова","ева","ина"},RIGHT(K267,2)={"ов","ев","ин"}))),K267)</f>
        <v>Фролов</v>
      </c>
      <c r="N267" t="str">
        <f>_xlfn.IFS(SUMPRODUCT(--(RIGHT(L267,3)={"вич","мич","ьич","чна","вна"})),L267,SUMPRODUCT(--(RIGHT(J267,3)={"вич","мич","ьич","чна","вна"})),J267,SUMPRODUCT(--(RIGHT(K267,3)={"вич","мич","ьич","чна","вна"})),K267)</f>
        <v>Богданович</v>
      </c>
      <c r="O267" t="str">
        <f t="shared" si="34"/>
        <v>Савватий</v>
      </c>
    </row>
    <row r="268" spans="1:15" x14ac:dyDescent="0.3">
      <c r="A268" s="20">
        <v>246</v>
      </c>
      <c r="B268" t="s">
        <v>476</v>
      </c>
      <c r="C268" t="str">
        <f t="shared" si="28"/>
        <v>+998</v>
      </c>
      <c r="D268" t="str">
        <f>IF(OR(C268="+71",C268="+78"),"не определено",LOOKUP(C268,'коды стран'!$B$2:$B$14,'коды стран'!$A$2:$A$14))</f>
        <v>Узбекистан</v>
      </c>
      <c r="E268" t="s">
        <v>475</v>
      </c>
      <c r="F268" t="str">
        <f t="shared" si="29"/>
        <v>Евфросиния Тимофеевна Миронова</v>
      </c>
      <c r="G268" t="s">
        <v>139</v>
      </c>
      <c r="H268" s="26">
        <v>44805</v>
      </c>
      <c r="I268" s="20">
        <f t="shared" ca="1" si="30"/>
        <v>34</v>
      </c>
      <c r="J268" t="str">
        <f t="shared" si="31"/>
        <v>Евфросиния</v>
      </c>
      <c r="K268" t="str">
        <f t="shared" si="32"/>
        <v>Тимофеевна</v>
      </c>
      <c r="L268" t="str">
        <f t="shared" si="33"/>
        <v>Миронова</v>
      </c>
      <c r="M268" t="str">
        <f>_xlfn.IFS(SUMPRODUCT(--(OR(RIGHT(L268,3)={"ова","ева","ина"},RIGHT(L268,2)={"ов","ев","ин"}))),L268,SUMPRODUCT(--(OR(RIGHT(J268,3)={"ова","ева","ина"},RIGHT(J268,2)={"ов","ев","ин"}))),J268,SUMPRODUCT(--(OR(RIGHT(K268,3)={"ова","ева","ина"},RIGHT(K268,2)={"ов","ев","ин"}))),K268)</f>
        <v>Миронова</v>
      </c>
      <c r="N268" t="str">
        <f>_xlfn.IFS(SUMPRODUCT(--(RIGHT(L268,3)={"вич","мич","ьич","чна","вна"})),L268,SUMPRODUCT(--(RIGHT(J268,3)={"вич","мич","ьич","чна","вна"})),J268,SUMPRODUCT(--(RIGHT(K268,3)={"вич","мич","ьич","чна","вна"})),K268)</f>
        <v>Тимофеевна</v>
      </c>
      <c r="O268" t="str">
        <f t="shared" si="34"/>
        <v>Евфросиния</v>
      </c>
    </row>
    <row r="269" spans="1:15" x14ac:dyDescent="0.3">
      <c r="A269" s="20">
        <v>205</v>
      </c>
      <c r="B269" t="s">
        <v>474</v>
      </c>
      <c r="C269" t="str">
        <f t="shared" si="28"/>
        <v>+76</v>
      </c>
      <c r="D269" t="str">
        <f>IF(OR(C269="+71",C269="+78"),"не определено",LOOKUP(C269,'коды стран'!$B$2:$B$14,'коды стран'!$A$2:$A$14))</f>
        <v>Казахстан</v>
      </c>
      <c r="E269" t="s">
        <v>473</v>
      </c>
      <c r="F269" t="str">
        <f t="shared" si="29"/>
        <v>Назаров Пантелеймон Трофимович</v>
      </c>
      <c r="G269" t="s">
        <v>142</v>
      </c>
      <c r="H269" s="26">
        <v>44918</v>
      </c>
      <c r="I269" s="20">
        <f t="shared" ca="1" si="30"/>
        <v>30</v>
      </c>
      <c r="J269" t="str">
        <f t="shared" si="31"/>
        <v>Назаров</v>
      </c>
      <c r="K269" t="str">
        <f t="shared" si="32"/>
        <v>Пантелеймон</v>
      </c>
      <c r="L269" t="str">
        <f t="shared" si="33"/>
        <v>Трофимович</v>
      </c>
      <c r="M269" t="str">
        <f>_xlfn.IFS(SUMPRODUCT(--(OR(RIGHT(L269,3)={"ова","ева","ина"},RIGHT(L269,2)={"ов","ев","ин"}))),L269,SUMPRODUCT(--(OR(RIGHT(J269,3)={"ова","ева","ина"},RIGHT(J269,2)={"ов","ев","ин"}))),J269,SUMPRODUCT(--(OR(RIGHT(K269,3)={"ова","ева","ина"},RIGHT(K269,2)={"ов","ев","ин"}))),K269)</f>
        <v>Назаров</v>
      </c>
      <c r="N269" t="str">
        <f>_xlfn.IFS(SUMPRODUCT(--(RIGHT(L269,3)={"вич","мич","ьич","чна","вна"})),L269,SUMPRODUCT(--(RIGHT(J269,3)={"вич","мич","ьич","чна","вна"})),J269,SUMPRODUCT(--(RIGHT(K269,3)={"вич","мич","ьич","чна","вна"})),K269)</f>
        <v>Трофимович</v>
      </c>
      <c r="O269" t="str">
        <f t="shared" si="34"/>
        <v>Пантелеймон</v>
      </c>
    </row>
    <row r="270" spans="1:15" x14ac:dyDescent="0.3">
      <c r="A270" s="20">
        <v>357</v>
      </c>
      <c r="B270" t="s">
        <v>472</v>
      </c>
      <c r="C270" t="str">
        <f t="shared" si="28"/>
        <v>+998</v>
      </c>
      <c r="D270" t="str">
        <f>IF(OR(C270="+71",C270="+78"),"не определено",LOOKUP(C270,'коды стран'!$B$2:$B$14,'коды стран'!$A$2:$A$14))</f>
        <v>Узбекистан</v>
      </c>
      <c r="E270" t="s">
        <v>471</v>
      </c>
      <c r="F270" t="str">
        <f t="shared" si="29"/>
        <v>Любим Зиновьевич Брагин</v>
      </c>
      <c r="G270" t="s">
        <v>142</v>
      </c>
      <c r="H270" s="26">
        <v>44913</v>
      </c>
      <c r="I270" s="20">
        <f t="shared" ca="1" si="30"/>
        <v>30</v>
      </c>
      <c r="J270" t="str">
        <f t="shared" si="31"/>
        <v>Любим</v>
      </c>
      <c r="K270" t="str">
        <f t="shared" si="32"/>
        <v>Зиновьевич</v>
      </c>
      <c r="L270" t="str">
        <f t="shared" si="33"/>
        <v>Брагин</v>
      </c>
      <c r="M270" t="str">
        <f>_xlfn.IFS(SUMPRODUCT(--(OR(RIGHT(L270,3)={"ова","ева","ина"},RIGHT(L270,2)={"ов","ев","ин"}))),L270,SUMPRODUCT(--(OR(RIGHT(J270,3)={"ова","ева","ина"},RIGHT(J270,2)={"ов","ев","ин"}))),J270,SUMPRODUCT(--(OR(RIGHT(K270,3)={"ова","ева","ина"},RIGHT(K270,2)={"ов","ев","ин"}))),K270)</f>
        <v>Брагин</v>
      </c>
      <c r="N270" t="str">
        <f>_xlfn.IFS(SUMPRODUCT(--(RIGHT(L270,3)={"вич","мич","ьич","чна","вна"})),L270,SUMPRODUCT(--(RIGHT(J270,3)={"вич","мич","ьич","чна","вна"})),J270,SUMPRODUCT(--(RIGHT(K270,3)={"вич","мич","ьич","чна","вна"})),K270)</f>
        <v>Зиновьевич</v>
      </c>
      <c r="O270" t="str">
        <f t="shared" si="34"/>
        <v>Любим</v>
      </c>
    </row>
    <row r="271" spans="1:15" x14ac:dyDescent="0.3">
      <c r="A271" s="20">
        <v>152</v>
      </c>
      <c r="B271" t="s">
        <v>470</v>
      </c>
      <c r="C271" t="str">
        <f t="shared" si="28"/>
        <v>+375</v>
      </c>
      <c r="D271" t="str">
        <f>IF(OR(C271="+71",C271="+78"),"не определено",LOOKUP(C271,'коды стран'!$B$2:$B$14,'коды стран'!$A$2:$A$14))</f>
        <v>Беларусь</v>
      </c>
      <c r="E271" t="s">
        <v>469</v>
      </c>
      <c r="F271" t="str">
        <f t="shared" si="29"/>
        <v>Вероника Сергеевна Блинова</v>
      </c>
      <c r="G271" t="s">
        <v>139</v>
      </c>
      <c r="H271" s="26">
        <v>44791</v>
      </c>
      <c r="I271" s="20">
        <f t="shared" ca="1" si="30"/>
        <v>34</v>
      </c>
      <c r="J271" t="str">
        <f t="shared" si="31"/>
        <v>Вероника</v>
      </c>
      <c r="K271" t="str">
        <f t="shared" si="32"/>
        <v>Сергеевна</v>
      </c>
      <c r="L271" t="str">
        <f t="shared" si="33"/>
        <v>Блинова</v>
      </c>
      <c r="M271" t="str">
        <f>_xlfn.IFS(SUMPRODUCT(--(OR(RIGHT(L271,3)={"ова","ева","ина"},RIGHT(L271,2)={"ов","ев","ин"}))),L271,SUMPRODUCT(--(OR(RIGHT(J271,3)={"ова","ева","ина"},RIGHT(J271,2)={"ов","ев","ин"}))),J271,SUMPRODUCT(--(OR(RIGHT(K271,3)={"ова","ева","ина"},RIGHT(K271,2)={"ов","ев","ин"}))),K271)</f>
        <v>Блинова</v>
      </c>
      <c r="N271" t="str">
        <f>_xlfn.IFS(SUMPRODUCT(--(RIGHT(L271,3)={"вич","мич","ьич","чна","вна"})),L271,SUMPRODUCT(--(RIGHT(J271,3)={"вич","мич","ьич","чна","вна"})),J271,SUMPRODUCT(--(RIGHT(K271,3)={"вич","мич","ьич","чна","вна"})),K271)</f>
        <v>Сергеевна</v>
      </c>
      <c r="O271" t="str">
        <f t="shared" si="34"/>
        <v>Вероника</v>
      </c>
    </row>
    <row r="272" spans="1:15" x14ac:dyDescent="0.3">
      <c r="A272" s="20">
        <v>323</v>
      </c>
      <c r="B272" t="s">
        <v>468</v>
      </c>
      <c r="C272" t="str">
        <f t="shared" si="28"/>
        <v>+992</v>
      </c>
      <c r="D272" t="str">
        <f>IF(OR(C272="+71",C272="+78"),"не определено",LOOKUP(C272,'коды стран'!$B$2:$B$14,'коды стран'!$A$2:$A$14))</f>
        <v>Таджикистан</v>
      </c>
      <c r="E272" t="s">
        <v>467</v>
      </c>
      <c r="F272" t="str">
        <f t="shared" si="29"/>
        <v>Прасковья Яковлевна Белоусова</v>
      </c>
      <c r="G272" t="s">
        <v>142</v>
      </c>
      <c r="H272" s="26">
        <v>44821</v>
      </c>
      <c r="I272" s="20">
        <f t="shared" ca="1" si="30"/>
        <v>33</v>
      </c>
      <c r="J272" t="str">
        <f t="shared" si="31"/>
        <v>Прасковья</v>
      </c>
      <c r="K272" t="str">
        <f t="shared" si="32"/>
        <v>Яковлевна</v>
      </c>
      <c r="L272" t="str">
        <f t="shared" si="33"/>
        <v>Белоусова</v>
      </c>
      <c r="M272" t="str">
        <f>_xlfn.IFS(SUMPRODUCT(--(OR(RIGHT(L272,3)={"ова","ева","ина"},RIGHT(L272,2)={"ов","ев","ин"}))),L272,SUMPRODUCT(--(OR(RIGHT(J272,3)={"ова","ева","ина"},RIGHT(J272,2)={"ов","ев","ин"}))),J272,SUMPRODUCT(--(OR(RIGHT(K272,3)={"ова","ева","ина"},RIGHT(K272,2)={"ов","ев","ин"}))),K272)</f>
        <v>Белоусова</v>
      </c>
      <c r="N272" t="str">
        <f>_xlfn.IFS(SUMPRODUCT(--(RIGHT(L272,3)={"вич","мич","ьич","чна","вна"})),L272,SUMPRODUCT(--(RIGHT(J272,3)={"вич","мич","ьич","чна","вна"})),J272,SUMPRODUCT(--(RIGHT(K272,3)={"вич","мич","ьич","чна","вна"})),K272)</f>
        <v>Яковлевна</v>
      </c>
      <c r="O272" t="str">
        <f t="shared" si="34"/>
        <v>Прасковья</v>
      </c>
    </row>
    <row r="273" spans="1:15" x14ac:dyDescent="0.3">
      <c r="A273" s="20">
        <v>185</v>
      </c>
      <c r="B273" t="s">
        <v>466</v>
      </c>
      <c r="C273" t="str">
        <f t="shared" si="28"/>
        <v>+998</v>
      </c>
      <c r="D273" t="str">
        <f>IF(OR(C273="+71",C273="+78"),"не определено",LOOKUP(C273,'коды стран'!$B$2:$B$14,'коды стран'!$A$2:$A$14))</f>
        <v>Узбекистан</v>
      </c>
      <c r="E273" t="s">
        <v>465</v>
      </c>
      <c r="F273" t="str">
        <f t="shared" si="29"/>
        <v>Родион Яковлевич Коновалов</v>
      </c>
      <c r="G273" t="s">
        <v>139</v>
      </c>
      <c r="H273" s="26">
        <v>44683</v>
      </c>
      <c r="I273" s="20">
        <f t="shared" ca="1" si="30"/>
        <v>38</v>
      </c>
      <c r="J273" t="str">
        <f t="shared" si="31"/>
        <v>Родион</v>
      </c>
      <c r="K273" t="str">
        <f t="shared" si="32"/>
        <v>Яковлевич</v>
      </c>
      <c r="L273" t="str">
        <f t="shared" si="33"/>
        <v>Коновалов</v>
      </c>
      <c r="M273" t="str">
        <f>_xlfn.IFS(SUMPRODUCT(--(OR(RIGHT(L273,3)={"ова","ева","ина"},RIGHT(L273,2)={"ов","ев","ин"}))),L273,SUMPRODUCT(--(OR(RIGHT(J273,3)={"ова","ева","ина"},RIGHT(J273,2)={"ов","ев","ин"}))),J273,SUMPRODUCT(--(OR(RIGHT(K273,3)={"ова","ева","ина"},RIGHT(K273,2)={"ов","ев","ин"}))),K273)</f>
        <v>Коновалов</v>
      </c>
      <c r="N273" t="str">
        <f>_xlfn.IFS(SUMPRODUCT(--(RIGHT(L273,3)={"вич","мич","ьич","чна","вна"})),L273,SUMPRODUCT(--(RIGHT(J273,3)={"вич","мич","ьич","чна","вна"})),J273,SUMPRODUCT(--(RIGHT(K273,3)={"вич","мич","ьич","чна","вна"})),K273)</f>
        <v>Яковлевич</v>
      </c>
      <c r="O273" t="str">
        <f t="shared" si="34"/>
        <v>Родион</v>
      </c>
    </row>
    <row r="274" spans="1:15" x14ac:dyDescent="0.3">
      <c r="A274" s="20">
        <v>314</v>
      </c>
      <c r="B274" t="s">
        <v>464</v>
      </c>
      <c r="C274" t="str">
        <f t="shared" si="28"/>
        <v>+77</v>
      </c>
      <c r="D274" t="str">
        <f>IF(OR(C274="+71",C274="+78"),"не определено",LOOKUP(C274,'коды стран'!$B$2:$B$14,'коды стран'!$A$2:$A$14))</f>
        <v>Казахстан</v>
      </c>
      <c r="E274" t="s">
        <v>463</v>
      </c>
      <c r="F274" t="str">
        <f t="shared" si="29"/>
        <v>Артемьева София Ильинична</v>
      </c>
      <c r="G274" t="s">
        <v>139</v>
      </c>
      <c r="H274" s="26">
        <v>44899</v>
      </c>
      <c r="I274" s="20">
        <f t="shared" ca="1" si="30"/>
        <v>31</v>
      </c>
      <c r="J274" t="str">
        <f t="shared" si="31"/>
        <v>Артемьева</v>
      </c>
      <c r="K274" t="str">
        <f t="shared" si="32"/>
        <v>София</v>
      </c>
      <c r="L274" t="str">
        <f t="shared" si="33"/>
        <v>Ильинична</v>
      </c>
      <c r="M274" t="str">
        <f>_xlfn.IFS(SUMPRODUCT(--(OR(RIGHT(L274,3)={"ова","ева","ина"},RIGHT(L274,2)={"ов","ев","ин"}))),L274,SUMPRODUCT(--(OR(RIGHT(J274,3)={"ова","ева","ина"},RIGHT(J274,2)={"ов","ев","ин"}))),J274,SUMPRODUCT(--(OR(RIGHT(K274,3)={"ова","ева","ина"},RIGHT(K274,2)={"ов","ев","ин"}))),K274)</f>
        <v>Артемьева</v>
      </c>
      <c r="N274" t="str">
        <f>_xlfn.IFS(SUMPRODUCT(--(RIGHT(L274,3)={"вич","мич","ьич","чна","вна"})),L274,SUMPRODUCT(--(RIGHT(J274,3)={"вич","мич","ьич","чна","вна"})),J274,SUMPRODUCT(--(RIGHT(K274,3)={"вич","мич","ьич","чна","вна"})),K274)</f>
        <v>Ильинична</v>
      </c>
      <c r="O274" t="str">
        <f t="shared" si="34"/>
        <v>София</v>
      </c>
    </row>
    <row r="275" spans="1:15" x14ac:dyDescent="0.3">
      <c r="A275" s="20">
        <v>476</v>
      </c>
      <c r="B275" t="s">
        <v>462</v>
      </c>
      <c r="C275" t="str">
        <f t="shared" si="28"/>
        <v>+380</v>
      </c>
      <c r="D275" t="str">
        <f>IF(OR(C275="+71",C275="+78"),"не определено",LOOKUP(C275,'коды стран'!$B$2:$B$14,'коды стран'!$A$2:$A$14))</f>
        <v>Украина</v>
      </c>
      <c r="E275" t="s">
        <v>461</v>
      </c>
      <c r="F275" t="str">
        <f t="shared" si="29"/>
        <v>Дьячков Серафим Дорофеевич</v>
      </c>
      <c r="G275" t="s">
        <v>142</v>
      </c>
      <c r="H275" s="26">
        <v>44703</v>
      </c>
      <c r="I275" s="20">
        <f t="shared" ca="1" si="30"/>
        <v>37</v>
      </c>
      <c r="J275" t="str">
        <f t="shared" si="31"/>
        <v>Дьячков</v>
      </c>
      <c r="K275" t="str">
        <f t="shared" si="32"/>
        <v>Серафим</v>
      </c>
      <c r="L275" t="str">
        <f t="shared" si="33"/>
        <v>Дорофеевич</v>
      </c>
      <c r="M275" t="str">
        <f>_xlfn.IFS(SUMPRODUCT(--(OR(RIGHT(L275,3)={"ова","ева","ина"},RIGHT(L275,2)={"ов","ев","ин"}))),L275,SUMPRODUCT(--(OR(RIGHT(J275,3)={"ова","ева","ина"},RIGHT(J275,2)={"ов","ев","ин"}))),J275,SUMPRODUCT(--(OR(RIGHT(K275,3)={"ова","ева","ина"},RIGHT(K275,2)={"ов","ев","ин"}))),K275)</f>
        <v>Дьячков</v>
      </c>
      <c r="N275" t="str">
        <f>_xlfn.IFS(SUMPRODUCT(--(RIGHT(L275,3)={"вич","мич","ьич","чна","вна"})),L275,SUMPRODUCT(--(RIGHT(J275,3)={"вич","мич","ьич","чна","вна"})),J275,SUMPRODUCT(--(RIGHT(K275,3)={"вич","мич","ьич","чна","вна"})),K275)</f>
        <v>Дорофеевич</v>
      </c>
      <c r="O275" t="str">
        <f t="shared" si="34"/>
        <v>Серафим</v>
      </c>
    </row>
    <row r="276" spans="1:15" x14ac:dyDescent="0.3">
      <c r="A276" s="20">
        <v>375</v>
      </c>
      <c r="B276" t="s">
        <v>460</v>
      </c>
      <c r="C276" t="str">
        <f t="shared" si="28"/>
        <v>+72</v>
      </c>
      <c r="D276" t="str">
        <f>IF(OR(C276="+71",C276="+78"),"не определено",LOOKUP(C276,'коды стран'!$B$2:$B$14,'коды стран'!$A$2:$A$14))</f>
        <v>Россия</v>
      </c>
      <c r="E276" t="s">
        <v>459</v>
      </c>
      <c r="F276" t="str">
        <f t="shared" si="29"/>
        <v>Боян Дорофеевич Калашников</v>
      </c>
      <c r="G276" t="s">
        <v>142</v>
      </c>
      <c r="H276" s="26">
        <v>44674</v>
      </c>
      <c r="I276" s="20">
        <f t="shared" ca="1" si="30"/>
        <v>38</v>
      </c>
      <c r="J276" t="str">
        <f t="shared" si="31"/>
        <v>Боян</v>
      </c>
      <c r="K276" t="str">
        <f t="shared" si="32"/>
        <v>Дорофеевич</v>
      </c>
      <c r="L276" t="str">
        <f t="shared" si="33"/>
        <v>Калашников</v>
      </c>
      <c r="M276" t="str">
        <f>_xlfn.IFS(SUMPRODUCT(--(OR(RIGHT(L276,3)={"ова","ева","ина"},RIGHT(L276,2)={"ов","ев","ин"}))),L276,SUMPRODUCT(--(OR(RIGHT(J276,3)={"ова","ева","ина"},RIGHT(J276,2)={"ов","ев","ин"}))),J276,SUMPRODUCT(--(OR(RIGHT(K276,3)={"ова","ева","ина"},RIGHT(K276,2)={"ов","ев","ин"}))),K276)</f>
        <v>Калашников</v>
      </c>
      <c r="N276" t="str">
        <f>_xlfn.IFS(SUMPRODUCT(--(RIGHT(L276,3)={"вич","мич","ьич","чна","вна"})),L276,SUMPRODUCT(--(RIGHT(J276,3)={"вич","мич","ьич","чна","вна"})),J276,SUMPRODUCT(--(RIGHT(K276,3)={"вич","мич","ьич","чна","вна"})),K276)</f>
        <v>Дорофеевич</v>
      </c>
      <c r="O276" t="str">
        <f t="shared" si="34"/>
        <v>Боян</v>
      </c>
    </row>
    <row r="277" spans="1:15" x14ac:dyDescent="0.3">
      <c r="A277" s="20">
        <v>233</v>
      </c>
      <c r="B277" t="s">
        <v>458</v>
      </c>
      <c r="C277" t="str">
        <f t="shared" si="28"/>
        <v>+992</v>
      </c>
      <c r="D277" t="str">
        <f>IF(OR(C277="+71",C277="+78"),"не определено",LOOKUP(C277,'коды стран'!$B$2:$B$14,'коды стран'!$A$2:$A$14))</f>
        <v>Таджикистан</v>
      </c>
      <c r="E277" t="s">
        <v>457</v>
      </c>
      <c r="F277" t="str">
        <f t="shared" si="29"/>
        <v>Синклитикия Никифоровна Овчинникова</v>
      </c>
      <c r="G277" t="s">
        <v>142</v>
      </c>
      <c r="H277" s="26">
        <v>44616</v>
      </c>
      <c r="I277" s="20">
        <f t="shared" ca="1" si="30"/>
        <v>40</v>
      </c>
      <c r="J277" t="str">
        <f t="shared" si="31"/>
        <v>Синклитикия</v>
      </c>
      <c r="K277" t="str">
        <f t="shared" si="32"/>
        <v>Никифоровна</v>
      </c>
      <c r="L277" t="str">
        <f t="shared" si="33"/>
        <v>Овчинникова</v>
      </c>
      <c r="M277" t="str">
        <f>_xlfn.IFS(SUMPRODUCT(--(OR(RIGHT(L277,3)={"ова","ева","ина"},RIGHT(L277,2)={"ов","ев","ин"}))),L277,SUMPRODUCT(--(OR(RIGHT(J277,3)={"ова","ева","ина"},RIGHT(J277,2)={"ов","ев","ин"}))),J277,SUMPRODUCT(--(OR(RIGHT(K277,3)={"ова","ева","ина"},RIGHT(K277,2)={"ов","ев","ин"}))),K277)</f>
        <v>Овчинникова</v>
      </c>
      <c r="N277" t="str">
        <f>_xlfn.IFS(SUMPRODUCT(--(RIGHT(L277,3)={"вич","мич","ьич","чна","вна"})),L277,SUMPRODUCT(--(RIGHT(J277,3)={"вич","мич","ьич","чна","вна"})),J277,SUMPRODUCT(--(RIGHT(K277,3)={"вич","мич","ьич","чна","вна"})),K277)</f>
        <v>Никифоровна</v>
      </c>
      <c r="O277" t="str">
        <f t="shared" si="34"/>
        <v>Синклитикия</v>
      </c>
    </row>
    <row r="278" spans="1:15" x14ac:dyDescent="0.3">
      <c r="A278" s="20">
        <v>69</v>
      </c>
      <c r="B278" t="s">
        <v>456</v>
      </c>
      <c r="C278" t="str">
        <f t="shared" si="28"/>
        <v>+992</v>
      </c>
      <c r="D278" t="str">
        <f>IF(OR(C278="+71",C278="+78"),"не определено",LOOKUP(C278,'коды стран'!$B$2:$B$14,'коды стран'!$A$2:$A$14))</f>
        <v>Таджикистан</v>
      </c>
      <c r="E278" t="s">
        <v>455</v>
      </c>
      <c r="F278" t="str">
        <f t="shared" si="29"/>
        <v>Елизар Архипович Щербаков</v>
      </c>
      <c r="G278" t="s">
        <v>139</v>
      </c>
      <c r="H278" s="26">
        <v>44587</v>
      </c>
      <c r="I278" s="20">
        <f t="shared" ca="1" si="30"/>
        <v>41</v>
      </c>
      <c r="J278" t="str">
        <f t="shared" si="31"/>
        <v>Елизар</v>
      </c>
      <c r="K278" t="str">
        <f t="shared" si="32"/>
        <v>Архипович</v>
      </c>
      <c r="L278" t="str">
        <f t="shared" si="33"/>
        <v>Щербаков</v>
      </c>
      <c r="M278" t="str">
        <f>_xlfn.IFS(SUMPRODUCT(--(OR(RIGHT(L278,3)={"ова","ева","ина"},RIGHT(L278,2)={"ов","ев","ин"}))),L278,SUMPRODUCT(--(OR(RIGHT(J278,3)={"ова","ева","ина"},RIGHT(J278,2)={"ов","ев","ин"}))),J278,SUMPRODUCT(--(OR(RIGHT(K278,3)={"ова","ева","ина"},RIGHT(K278,2)={"ов","ев","ин"}))),K278)</f>
        <v>Щербаков</v>
      </c>
      <c r="N278" t="str">
        <f>_xlfn.IFS(SUMPRODUCT(--(RIGHT(L278,3)={"вич","мич","ьич","чна","вна"})),L278,SUMPRODUCT(--(RIGHT(J278,3)={"вич","мич","ьич","чна","вна"})),J278,SUMPRODUCT(--(RIGHT(K278,3)={"вич","мич","ьич","чна","вна"})),K278)</f>
        <v>Архипович</v>
      </c>
      <c r="O278" t="str">
        <f t="shared" si="34"/>
        <v>Елизар</v>
      </c>
    </row>
    <row r="279" spans="1:15" x14ac:dyDescent="0.3">
      <c r="A279" s="20">
        <v>254</v>
      </c>
      <c r="B279" t="s">
        <v>454</v>
      </c>
      <c r="C279" t="str">
        <f t="shared" si="28"/>
        <v>+375</v>
      </c>
      <c r="D279" t="str">
        <f>IF(OR(C279="+71",C279="+78"),"не определено",LOOKUP(C279,'коды стран'!$B$2:$B$14,'коды стран'!$A$2:$A$14))</f>
        <v>Беларусь</v>
      </c>
      <c r="E279" t="s">
        <v>453</v>
      </c>
      <c r="F279" t="str">
        <f t="shared" si="29"/>
        <v>Любовь Павловна Капустина</v>
      </c>
      <c r="G279" t="s">
        <v>142</v>
      </c>
      <c r="H279" s="26">
        <v>44862</v>
      </c>
      <c r="I279" s="20">
        <f t="shared" ca="1" si="30"/>
        <v>32</v>
      </c>
      <c r="J279" t="str">
        <f t="shared" si="31"/>
        <v>Любовь</v>
      </c>
      <c r="K279" t="str">
        <f t="shared" si="32"/>
        <v>Павловна</v>
      </c>
      <c r="L279" t="str">
        <f t="shared" si="33"/>
        <v>Капустина</v>
      </c>
      <c r="M279" t="str">
        <f>_xlfn.IFS(SUMPRODUCT(--(OR(RIGHT(L279,3)={"ова","ева","ина"},RIGHT(L279,2)={"ов","ев","ин"}))),L279,SUMPRODUCT(--(OR(RIGHT(J279,3)={"ова","ева","ина"},RIGHT(J279,2)={"ов","ев","ин"}))),J279,SUMPRODUCT(--(OR(RIGHT(K279,3)={"ова","ева","ина"},RIGHT(K279,2)={"ов","ев","ин"}))),K279)</f>
        <v>Капустина</v>
      </c>
      <c r="N279" t="str">
        <f>_xlfn.IFS(SUMPRODUCT(--(RIGHT(L279,3)={"вич","мич","ьич","чна","вна"})),L279,SUMPRODUCT(--(RIGHT(J279,3)={"вич","мич","ьич","чна","вна"})),J279,SUMPRODUCT(--(RIGHT(K279,3)={"вич","мич","ьич","чна","вна"})),K279)</f>
        <v>Павловна</v>
      </c>
      <c r="O279" t="str">
        <f t="shared" si="34"/>
        <v>Любовь</v>
      </c>
    </row>
    <row r="280" spans="1:15" x14ac:dyDescent="0.3">
      <c r="A280" s="20">
        <v>219</v>
      </c>
      <c r="B280" t="s">
        <v>452</v>
      </c>
      <c r="C280" t="str">
        <f t="shared" si="28"/>
        <v>+992</v>
      </c>
      <c r="D280" t="str">
        <f>IF(OR(C280="+71",C280="+78"),"не определено",LOOKUP(C280,'коды стран'!$B$2:$B$14,'коды стран'!$A$2:$A$14))</f>
        <v>Таджикистан</v>
      </c>
      <c r="E280" t="s">
        <v>451</v>
      </c>
      <c r="F280" t="str">
        <f t="shared" si="29"/>
        <v>Арсений Ермолаевич Емельянов</v>
      </c>
      <c r="G280" t="s">
        <v>142</v>
      </c>
      <c r="H280" s="26">
        <v>44585</v>
      </c>
      <c r="I280" s="20">
        <f t="shared" ca="1" si="30"/>
        <v>41</v>
      </c>
      <c r="J280" t="str">
        <f t="shared" si="31"/>
        <v>Арсений</v>
      </c>
      <c r="K280" t="str">
        <f t="shared" si="32"/>
        <v>Ермолаевич</v>
      </c>
      <c r="L280" t="str">
        <f t="shared" si="33"/>
        <v>Емельянов</v>
      </c>
      <c r="M280" t="str">
        <f>_xlfn.IFS(SUMPRODUCT(--(OR(RIGHT(L280,3)={"ова","ева","ина"},RIGHT(L280,2)={"ов","ев","ин"}))),L280,SUMPRODUCT(--(OR(RIGHT(J280,3)={"ова","ева","ина"},RIGHT(J280,2)={"ов","ев","ин"}))),J280,SUMPRODUCT(--(OR(RIGHT(K280,3)={"ова","ева","ина"},RIGHT(K280,2)={"ов","ев","ин"}))),K280)</f>
        <v>Емельянов</v>
      </c>
      <c r="N280" t="str">
        <f>_xlfn.IFS(SUMPRODUCT(--(RIGHT(L280,3)={"вич","мич","ьич","чна","вна"})),L280,SUMPRODUCT(--(RIGHT(J280,3)={"вич","мич","ьич","чна","вна"})),J280,SUMPRODUCT(--(RIGHT(K280,3)={"вич","мич","ьич","чна","вна"})),K280)</f>
        <v>Ермолаевич</v>
      </c>
      <c r="O280" t="str">
        <f t="shared" si="34"/>
        <v>Арсений</v>
      </c>
    </row>
    <row r="281" spans="1:15" x14ac:dyDescent="0.3">
      <c r="A281" s="20">
        <v>232</v>
      </c>
      <c r="B281" t="s">
        <v>450</v>
      </c>
      <c r="C281" t="str">
        <f t="shared" si="28"/>
        <v>+992</v>
      </c>
      <c r="D281" t="str">
        <f>IF(OR(C281="+71",C281="+78"),"не определено",LOOKUP(C281,'коды стран'!$B$2:$B$14,'коды стран'!$A$2:$A$14))</f>
        <v>Таджикистан</v>
      </c>
      <c r="E281" t="s">
        <v>449</v>
      </c>
      <c r="F281" t="str">
        <f t="shared" si="29"/>
        <v>Мария Анатольевна Смирнова</v>
      </c>
      <c r="G281" t="s">
        <v>142</v>
      </c>
      <c r="H281" s="26">
        <v>44923</v>
      </c>
      <c r="I281" s="20">
        <f t="shared" ca="1" si="30"/>
        <v>30</v>
      </c>
      <c r="J281" t="str">
        <f t="shared" si="31"/>
        <v>Мария</v>
      </c>
      <c r="K281" t="str">
        <f t="shared" si="32"/>
        <v>Анатольевна</v>
      </c>
      <c r="L281" t="str">
        <f t="shared" si="33"/>
        <v>Смирнова</v>
      </c>
      <c r="M281" t="str">
        <f>_xlfn.IFS(SUMPRODUCT(--(OR(RIGHT(L281,3)={"ова","ева","ина"},RIGHT(L281,2)={"ов","ев","ин"}))),L281,SUMPRODUCT(--(OR(RIGHT(J281,3)={"ова","ева","ина"},RIGHT(J281,2)={"ов","ев","ин"}))),J281,SUMPRODUCT(--(OR(RIGHT(K281,3)={"ова","ева","ина"},RIGHT(K281,2)={"ов","ев","ин"}))),K281)</f>
        <v>Смирнова</v>
      </c>
      <c r="N281" t="str">
        <f>_xlfn.IFS(SUMPRODUCT(--(RIGHT(L281,3)={"вич","мич","ьич","чна","вна"})),L281,SUMPRODUCT(--(RIGHT(J281,3)={"вич","мич","ьич","чна","вна"})),J281,SUMPRODUCT(--(RIGHT(K281,3)={"вич","мич","ьич","чна","вна"})),K281)</f>
        <v>Анатольевна</v>
      </c>
      <c r="O281" t="str">
        <f t="shared" si="34"/>
        <v>Мария</v>
      </c>
    </row>
    <row r="282" spans="1:15" x14ac:dyDescent="0.3">
      <c r="A282" s="20">
        <v>372</v>
      </c>
      <c r="B282" t="s">
        <v>448</v>
      </c>
      <c r="C282" t="str">
        <f t="shared" si="28"/>
        <v>+992</v>
      </c>
      <c r="D282" t="str">
        <f>IF(OR(C282="+71",C282="+78"),"не определено",LOOKUP(C282,'коды стран'!$B$2:$B$14,'коды стран'!$A$2:$A$14))</f>
        <v>Таджикистан</v>
      </c>
      <c r="E282" t="s">
        <v>447</v>
      </c>
      <c r="F282" t="str">
        <f t="shared" si="29"/>
        <v>Эдуард Фадеевич Сергеев</v>
      </c>
      <c r="G282" t="s">
        <v>139</v>
      </c>
      <c r="H282" s="26">
        <v>44772</v>
      </c>
      <c r="I282" s="20">
        <f t="shared" ca="1" si="30"/>
        <v>35</v>
      </c>
      <c r="J282" t="str">
        <f t="shared" si="31"/>
        <v>Эдуард</v>
      </c>
      <c r="K282" t="str">
        <f t="shared" si="32"/>
        <v>Фадеевич</v>
      </c>
      <c r="L282" t="str">
        <f t="shared" si="33"/>
        <v>Сергеев</v>
      </c>
      <c r="M282" t="str">
        <f>_xlfn.IFS(SUMPRODUCT(--(OR(RIGHT(L282,3)={"ова","ева","ина"},RIGHT(L282,2)={"ов","ев","ин"}))),L282,SUMPRODUCT(--(OR(RIGHT(J282,3)={"ова","ева","ина"},RIGHT(J282,2)={"ов","ев","ин"}))),J282,SUMPRODUCT(--(OR(RIGHT(K282,3)={"ова","ева","ина"},RIGHT(K282,2)={"ов","ев","ин"}))),K282)</f>
        <v>Сергеев</v>
      </c>
      <c r="N282" t="str">
        <f>_xlfn.IFS(SUMPRODUCT(--(RIGHT(L282,3)={"вич","мич","ьич","чна","вна"})),L282,SUMPRODUCT(--(RIGHT(J282,3)={"вич","мич","ьич","чна","вна"})),J282,SUMPRODUCT(--(RIGHT(K282,3)={"вич","мич","ьич","чна","вна"})),K282)</f>
        <v>Фадеевич</v>
      </c>
      <c r="O282" t="str">
        <f t="shared" si="34"/>
        <v>Эдуард</v>
      </c>
    </row>
    <row r="283" spans="1:15" x14ac:dyDescent="0.3">
      <c r="A283" s="20">
        <v>432</v>
      </c>
      <c r="B283" t="s">
        <v>446</v>
      </c>
      <c r="C283" t="str">
        <f t="shared" si="28"/>
        <v>+992</v>
      </c>
      <c r="D283" t="str">
        <f>IF(OR(C283="+71",C283="+78"),"не определено",LOOKUP(C283,'коды стран'!$B$2:$B$14,'коды стран'!$A$2:$A$14))</f>
        <v>Таджикистан</v>
      </c>
      <c r="E283" t="s">
        <v>445</v>
      </c>
      <c r="F283" t="str">
        <f t="shared" si="29"/>
        <v>Анастасия Игоревна Белова</v>
      </c>
      <c r="G283" t="s">
        <v>139</v>
      </c>
      <c r="H283" s="26">
        <v>44718</v>
      </c>
      <c r="I283" s="20">
        <f t="shared" ca="1" si="30"/>
        <v>37</v>
      </c>
      <c r="J283" t="str">
        <f t="shared" si="31"/>
        <v>Анастасия</v>
      </c>
      <c r="K283" t="str">
        <f t="shared" si="32"/>
        <v>Игоревна</v>
      </c>
      <c r="L283" t="str">
        <f t="shared" si="33"/>
        <v>Белова</v>
      </c>
      <c r="M283" t="str">
        <f>_xlfn.IFS(SUMPRODUCT(--(OR(RIGHT(L283,3)={"ова","ева","ина"},RIGHT(L283,2)={"ов","ев","ин"}))),L283,SUMPRODUCT(--(OR(RIGHT(J283,3)={"ова","ева","ина"},RIGHT(J283,2)={"ов","ев","ин"}))),J283,SUMPRODUCT(--(OR(RIGHT(K283,3)={"ова","ева","ина"},RIGHT(K283,2)={"ов","ев","ин"}))),K283)</f>
        <v>Белова</v>
      </c>
      <c r="N283" t="str">
        <f>_xlfn.IFS(SUMPRODUCT(--(RIGHT(L283,3)={"вич","мич","ьич","чна","вна"})),L283,SUMPRODUCT(--(RIGHT(J283,3)={"вич","мич","ьич","чна","вна"})),J283,SUMPRODUCT(--(RIGHT(K283,3)={"вич","мич","ьич","чна","вна"})),K283)</f>
        <v>Игоревна</v>
      </c>
      <c r="O283" t="str">
        <f t="shared" si="34"/>
        <v>Анастасия</v>
      </c>
    </row>
    <row r="284" spans="1:15" x14ac:dyDescent="0.3">
      <c r="A284" s="20">
        <v>221</v>
      </c>
      <c r="B284" t="s">
        <v>444</v>
      </c>
      <c r="C284" t="str">
        <f t="shared" si="28"/>
        <v>+992</v>
      </c>
      <c r="D284" t="str">
        <f>IF(OR(C284="+71",C284="+78"),"не определено",LOOKUP(C284,'коды стран'!$B$2:$B$14,'коды стран'!$A$2:$A$14))</f>
        <v>Таджикистан</v>
      </c>
      <c r="E284" t="s">
        <v>443</v>
      </c>
      <c r="F284" t="str">
        <f t="shared" si="29"/>
        <v>Демид Антонович Мясников</v>
      </c>
      <c r="G284" t="s">
        <v>142</v>
      </c>
      <c r="H284" s="26">
        <v>44820</v>
      </c>
      <c r="I284" s="20">
        <f t="shared" ca="1" si="30"/>
        <v>33</v>
      </c>
      <c r="J284" t="str">
        <f t="shared" si="31"/>
        <v>Демид</v>
      </c>
      <c r="K284" t="str">
        <f t="shared" si="32"/>
        <v>Антонович</v>
      </c>
      <c r="L284" t="str">
        <f t="shared" si="33"/>
        <v>Мясников</v>
      </c>
      <c r="M284" t="str">
        <f>_xlfn.IFS(SUMPRODUCT(--(OR(RIGHT(L284,3)={"ова","ева","ина"},RIGHT(L284,2)={"ов","ев","ин"}))),L284,SUMPRODUCT(--(OR(RIGHT(J284,3)={"ова","ева","ина"},RIGHT(J284,2)={"ов","ев","ин"}))),J284,SUMPRODUCT(--(OR(RIGHT(K284,3)={"ова","ева","ина"},RIGHT(K284,2)={"ов","ев","ин"}))),K284)</f>
        <v>Мясников</v>
      </c>
      <c r="N284" t="str">
        <f>_xlfn.IFS(SUMPRODUCT(--(RIGHT(L284,3)={"вич","мич","ьич","чна","вна"})),L284,SUMPRODUCT(--(RIGHT(J284,3)={"вич","мич","ьич","чна","вна"})),J284,SUMPRODUCT(--(RIGHT(K284,3)={"вич","мич","ьич","чна","вна"})),K284)</f>
        <v>Антонович</v>
      </c>
      <c r="O284" t="str">
        <f t="shared" si="34"/>
        <v>Демид</v>
      </c>
    </row>
    <row r="285" spans="1:15" x14ac:dyDescent="0.3">
      <c r="A285" s="20">
        <v>148</v>
      </c>
      <c r="B285" t="s">
        <v>442</v>
      </c>
      <c r="C285" t="str">
        <f t="shared" si="28"/>
        <v>+77</v>
      </c>
      <c r="D285" t="str">
        <f>IF(OR(C285="+71",C285="+78"),"не определено",LOOKUP(C285,'коды стран'!$B$2:$B$14,'коды стран'!$A$2:$A$14))</f>
        <v>Казахстан</v>
      </c>
      <c r="E285" t="s">
        <v>441</v>
      </c>
      <c r="F285" t="str">
        <f t="shared" si="29"/>
        <v>Феврония Антоновна Кулагина</v>
      </c>
      <c r="G285" t="s">
        <v>142</v>
      </c>
      <c r="H285" s="26">
        <v>44700</v>
      </c>
      <c r="I285" s="20">
        <f t="shared" ca="1" si="30"/>
        <v>37</v>
      </c>
      <c r="J285" t="str">
        <f t="shared" si="31"/>
        <v>Феврония</v>
      </c>
      <c r="K285" t="str">
        <f t="shared" si="32"/>
        <v>Антоновна</v>
      </c>
      <c r="L285" t="str">
        <f t="shared" si="33"/>
        <v>Кулагина</v>
      </c>
      <c r="M285" t="str">
        <f>_xlfn.IFS(SUMPRODUCT(--(OR(RIGHT(L285,3)={"ова","ева","ина"},RIGHT(L285,2)={"ов","ев","ин"}))),L285,SUMPRODUCT(--(OR(RIGHT(J285,3)={"ова","ева","ина"},RIGHT(J285,2)={"ов","ев","ин"}))),J285,SUMPRODUCT(--(OR(RIGHT(K285,3)={"ова","ева","ина"},RIGHT(K285,2)={"ов","ев","ин"}))),K285)</f>
        <v>Кулагина</v>
      </c>
      <c r="N285" t="str">
        <f>_xlfn.IFS(SUMPRODUCT(--(RIGHT(L285,3)={"вич","мич","ьич","чна","вна"})),L285,SUMPRODUCT(--(RIGHT(J285,3)={"вич","мич","ьич","чна","вна"})),J285,SUMPRODUCT(--(RIGHT(K285,3)={"вич","мич","ьич","чна","вна"})),K285)</f>
        <v>Антоновна</v>
      </c>
      <c r="O285" t="str">
        <f t="shared" si="34"/>
        <v>Феврония</v>
      </c>
    </row>
    <row r="286" spans="1:15" x14ac:dyDescent="0.3">
      <c r="A286" s="20">
        <v>209</v>
      </c>
      <c r="B286" t="s">
        <v>440</v>
      </c>
      <c r="C286" t="str">
        <f t="shared" si="28"/>
        <v>+78</v>
      </c>
      <c r="D286" t="str">
        <f>IF(OR(C286="+71",C286="+78"),"не определено",LOOKUP(C286,'коды стран'!$B$2:$B$14,'коды стран'!$A$2:$A$14))</f>
        <v>не определено</v>
      </c>
      <c r="E286" t="s">
        <v>439</v>
      </c>
      <c r="F286" t="str">
        <f t="shared" si="29"/>
        <v>Ермакова Дарья Алексеевна</v>
      </c>
      <c r="G286" t="s">
        <v>139</v>
      </c>
      <c r="H286" s="26">
        <v>44628</v>
      </c>
      <c r="I286" s="20">
        <f t="shared" ca="1" si="30"/>
        <v>39</v>
      </c>
      <c r="J286" t="str">
        <f t="shared" si="31"/>
        <v>Ермакова</v>
      </c>
      <c r="K286" t="str">
        <f t="shared" si="32"/>
        <v>Дарья</v>
      </c>
      <c r="L286" t="str">
        <f t="shared" si="33"/>
        <v>Алексеевна</v>
      </c>
      <c r="M286" t="str">
        <f>_xlfn.IFS(SUMPRODUCT(--(OR(RIGHT(L286,3)={"ова","ева","ина"},RIGHT(L286,2)={"ов","ев","ин"}))),L286,SUMPRODUCT(--(OR(RIGHT(J286,3)={"ова","ева","ина"},RIGHT(J286,2)={"ов","ев","ин"}))),J286,SUMPRODUCT(--(OR(RIGHT(K286,3)={"ова","ева","ина"},RIGHT(K286,2)={"ов","ев","ин"}))),K286)</f>
        <v>Ермакова</v>
      </c>
      <c r="N286" t="str">
        <f>_xlfn.IFS(SUMPRODUCT(--(RIGHT(L286,3)={"вич","мич","ьич","чна","вна"})),L286,SUMPRODUCT(--(RIGHT(J286,3)={"вич","мич","ьич","чна","вна"})),J286,SUMPRODUCT(--(RIGHT(K286,3)={"вич","мич","ьич","чна","вна"})),K286)</f>
        <v>Алексеевна</v>
      </c>
      <c r="O286" t="str">
        <f t="shared" si="34"/>
        <v>Дарья</v>
      </c>
    </row>
    <row r="287" spans="1:15" x14ac:dyDescent="0.3">
      <c r="A287" s="20">
        <v>263</v>
      </c>
      <c r="B287" t="s">
        <v>438</v>
      </c>
      <c r="C287" t="str">
        <f t="shared" si="28"/>
        <v>+992</v>
      </c>
      <c r="D287" t="str">
        <f>IF(OR(C287="+71",C287="+78"),"не определено",LOOKUP(C287,'коды стран'!$B$2:$B$14,'коды стран'!$A$2:$A$14))</f>
        <v>Таджикистан</v>
      </c>
      <c r="E287" t="s">
        <v>437</v>
      </c>
      <c r="F287" t="str">
        <f t="shared" si="29"/>
        <v>Шестакова Элеонора Дмитриевна</v>
      </c>
      <c r="G287" t="s">
        <v>142</v>
      </c>
      <c r="H287" s="26">
        <v>44612</v>
      </c>
      <c r="I287" s="20">
        <f t="shared" ca="1" si="30"/>
        <v>40</v>
      </c>
      <c r="J287" t="str">
        <f t="shared" si="31"/>
        <v>Шестакова</v>
      </c>
      <c r="K287" t="str">
        <f t="shared" si="32"/>
        <v>Элеонора</v>
      </c>
      <c r="L287" t="str">
        <f t="shared" si="33"/>
        <v>Дмитриевна</v>
      </c>
      <c r="M287" t="str">
        <f>_xlfn.IFS(SUMPRODUCT(--(OR(RIGHT(L287,3)={"ова","ева","ина"},RIGHT(L287,2)={"ов","ев","ин"}))),L287,SUMPRODUCT(--(OR(RIGHT(J287,3)={"ова","ева","ина"},RIGHT(J287,2)={"ов","ев","ин"}))),J287,SUMPRODUCT(--(OR(RIGHT(K287,3)={"ова","ева","ина"},RIGHT(K287,2)={"ов","ев","ин"}))),K287)</f>
        <v>Шестакова</v>
      </c>
      <c r="N287" t="str">
        <f>_xlfn.IFS(SUMPRODUCT(--(RIGHT(L287,3)={"вич","мич","ьич","чна","вна"})),L287,SUMPRODUCT(--(RIGHT(J287,3)={"вич","мич","ьич","чна","вна"})),J287,SUMPRODUCT(--(RIGHT(K287,3)={"вич","мич","ьич","чна","вна"})),K287)</f>
        <v>Дмитриевна</v>
      </c>
      <c r="O287" t="str">
        <f t="shared" si="34"/>
        <v>Элеонора</v>
      </c>
    </row>
    <row r="288" spans="1:15" x14ac:dyDescent="0.3">
      <c r="A288" s="20">
        <v>101</v>
      </c>
      <c r="B288" t="s">
        <v>436</v>
      </c>
      <c r="C288" t="str">
        <f t="shared" si="28"/>
        <v>+71</v>
      </c>
      <c r="D288" t="str">
        <f>IF(OR(C288="+71",C288="+78"),"не определено",LOOKUP(C288,'коды стран'!$B$2:$B$14,'коды стран'!$A$2:$A$14))</f>
        <v>не определено</v>
      </c>
      <c r="E288" t="s">
        <v>435</v>
      </c>
      <c r="F288" t="str">
        <f t="shared" si="29"/>
        <v>Михей Феликсович Лихачев</v>
      </c>
      <c r="G288" t="s">
        <v>139</v>
      </c>
      <c r="H288" s="26">
        <v>44727</v>
      </c>
      <c r="I288" s="20">
        <f t="shared" ca="1" si="30"/>
        <v>36</v>
      </c>
      <c r="J288" t="str">
        <f t="shared" si="31"/>
        <v>Михей</v>
      </c>
      <c r="K288" t="str">
        <f t="shared" si="32"/>
        <v>Феликсович</v>
      </c>
      <c r="L288" t="str">
        <f t="shared" si="33"/>
        <v>Лихачев</v>
      </c>
      <c r="M288" t="str">
        <f>_xlfn.IFS(SUMPRODUCT(--(OR(RIGHT(L288,3)={"ова","ева","ина"},RIGHT(L288,2)={"ов","ев","ин"}))),L288,SUMPRODUCT(--(OR(RIGHT(J288,3)={"ова","ева","ина"},RIGHT(J288,2)={"ов","ев","ин"}))),J288,SUMPRODUCT(--(OR(RIGHT(K288,3)={"ова","ева","ина"},RIGHT(K288,2)={"ов","ев","ин"}))),K288)</f>
        <v>Лихачев</v>
      </c>
      <c r="N288" t="str">
        <f>_xlfn.IFS(SUMPRODUCT(--(RIGHT(L288,3)={"вич","мич","ьич","чна","вна"})),L288,SUMPRODUCT(--(RIGHT(J288,3)={"вич","мич","ьич","чна","вна"})),J288,SUMPRODUCT(--(RIGHT(K288,3)={"вич","мич","ьич","чна","вна"})),K288)</f>
        <v>Феликсович</v>
      </c>
      <c r="O288" t="str">
        <f t="shared" si="34"/>
        <v>Михей</v>
      </c>
    </row>
    <row r="289" spans="1:15" x14ac:dyDescent="0.3">
      <c r="A289" s="20">
        <v>124</v>
      </c>
      <c r="B289" t="s">
        <v>434</v>
      </c>
      <c r="C289" t="str">
        <f t="shared" si="28"/>
        <v>+75</v>
      </c>
      <c r="D289" t="str">
        <f>IF(OR(C289="+71",C289="+78"),"не определено",LOOKUP(C289,'коды стран'!$B$2:$B$14,'коды стран'!$A$2:$A$14))</f>
        <v>Россия</v>
      </c>
      <c r="E289" t="s">
        <v>433</v>
      </c>
      <c r="F289" t="str">
        <f t="shared" si="29"/>
        <v>Ираклий Изотович Авдеев</v>
      </c>
      <c r="G289" t="s">
        <v>142</v>
      </c>
      <c r="H289" s="26">
        <v>44795</v>
      </c>
      <c r="I289" s="20">
        <f t="shared" ca="1" si="30"/>
        <v>34</v>
      </c>
      <c r="J289" t="str">
        <f t="shared" si="31"/>
        <v>Ираклий</v>
      </c>
      <c r="K289" t="str">
        <f t="shared" si="32"/>
        <v>Изотович</v>
      </c>
      <c r="L289" t="str">
        <f t="shared" si="33"/>
        <v>Авдеев</v>
      </c>
      <c r="M289" t="str">
        <f>_xlfn.IFS(SUMPRODUCT(--(OR(RIGHT(L289,3)={"ова","ева","ина"},RIGHT(L289,2)={"ов","ев","ин"}))),L289,SUMPRODUCT(--(OR(RIGHT(J289,3)={"ова","ева","ина"},RIGHT(J289,2)={"ов","ев","ин"}))),J289,SUMPRODUCT(--(OR(RIGHT(K289,3)={"ова","ева","ина"},RIGHT(K289,2)={"ов","ев","ин"}))),K289)</f>
        <v>Авдеев</v>
      </c>
      <c r="N289" t="str">
        <f>_xlfn.IFS(SUMPRODUCT(--(RIGHT(L289,3)={"вич","мич","ьич","чна","вна"})),L289,SUMPRODUCT(--(RIGHT(J289,3)={"вич","мич","ьич","чна","вна"})),J289,SUMPRODUCT(--(RIGHT(K289,3)={"вич","мич","ьич","чна","вна"})),K289)</f>
        <v>Изотович</v>
      </c>
      <c r="O289" t="str">
        <f t="shared" si="34"/>
        <v>Ираклий</v>
      </c>
    </row>
    <row r="290" spans="1:15" x14ac:dyDescent="0.3">
      <c r="A290" s="20">
        <v>257</v>
      </c>
      <c r="B290" t="s">
        <v>432</v>
      </c>
      <c r="C290" t="str">
        <f t="shared" si="28"/>
        <v>+77</v>
      </c>
      <c r="D290" t="str">
        <f>IF(OR(C290="+71",C290="+78"),"не определено",LOOKUP(C290,'коды стран'!$B$2:$B$14,'коды стран'!$A$2:$A$14))</f>
        <v>Казахстан</v>
      </c>
      <c r="E290" t="s">
        <v>431</v>
      </c>
      <c r="F290" t="str">
        <f t="shared" si="29"/>
        <v>Кононова Прасковья Павловна</v>
      </c>
      <c r="G290" t="s">
        <v>139</v>
      </c>
      <c r="H290" s="26">
        <v>44701</v>
      </c>
      <c r="I290" s="20">
        <f t="shared" ca="1" si="30"/>
        <v>37</v>
      </c>
      <c r="J290" t="str">
        <f t="shared" si="31"/>
        <v>Кононова</v>
      </c>
      <c r="K290" t="str">
        <f t="shared" si="32"/>
        <v>Прасковья</v>
      </c>
      <c r="L290" t="str">
        <f t="shared" si="33"/>
        <v>Павловна</v>
      </c>
      <c r="M290" t="str">
        <f>_xlfn.IFS(SUMPRODUCT(--(OR(RIGHT(L290,3)={"ова","ева","ина"},RIGHT(L290,2)={"ов","ев","ин"}))),L290,SUMPRODUCT(--(OR(RIGHT(J290,3)={"ова","ева","ина"},RIGHT(J290,2)={"ов","ев","ин"}))),J290,SUMPRODUCT(--(OR(RIGHT(K290,3)={"ова","ева","ина"},RIGHT(K290,2)={"ов","ев","ин"}))),K290)</f>
        <v>Кононова</v>
      </c>
      <c r="N290" t="str">
        <f>_xlfn.IFS(SUMPRODUCT(--(RIGHT(L290,3)={"вич","мич","ьич","чна","вна"})),L290,SUMPRODUCT(--(RIGHT(J290,3)={"вич","мич","ьич","чна","вна"})),J290,SUMPRODUCT(--(RIGHT(K290,3)={"вич","мич","ьич","чна","вна"})),K290)</f>
        <v>Павловна</v>
      </c>
      <c r="O290" t="str">
        <f t="shared" si="34"/>
        <v>Прасковья</v>
      </c>
    </row>
    <row r="291" spans="1:15" x14ac:dyDescent="0.3">
      <c r="A291" s="20">
        <v>309</v>
      </c>
      <c r="B291" t="s">
        <v>430</v>
      </c>
      <c r="C291" t="str">
        <f t="shared" si="28"/>
        <v>+75</v>
      </c>
      <c r="D291" t="str">
        <f>IF(OR(C291="+71",C291="+78"),"не определено",LOOKUP(C291,'коды стран'!$B$2:$B$14,'коды стран'!$A$2:$A$14))</f>
        <v>Россия</v>
      </c>
      <c r="E291" t="s">
        <v>429</v>
      </c>
      <c r="F291" t="str">
        <f t="shared" si="29"/>
        <v>Любомир Валерианович Туров</v>
      </c>
      <c r="G291" t="s">
        <v>139</v>
      </c>
      <c r="H291" s="26">
        <v>44711</v>
      </c>
      <c r="I291" s="20">
        <f t="shared" ca="1" si="30"/>
        <v>37</v>
      </c>
      <c r="J291" t="str">
        <f t="shared" si="31"/>
        <v>Любомир</v>
      </c>
      <c r="K291" t="str">
        <f t="shared" si="32"/>
        <v>Валерианович</v>
      </c>
      <c r="L291" t="str">
        <f t="shared" si="33"/>
        <v>Туров</v>
      </c>
      <c r="M291" t="str">
        <f>_xlfn.IFS(SUMPRODUCT(--(OR(RIGHT(L291,3)={"ова","ева","ина"},RIGHT(L291,2)={"ов","ев","ин"}))),L291,SUMPRODUCT(--(OR(RIGHT(J291,3)={"ова","ева","ина"},RIGHT(J291,2)={"ов","ев","ин"}))),J291,SUMPRODUCT(--(OR(RIGHT(K291,3)={"ова","ева","ина"},RIGHT(K291,2)={"ов","ев","ин"}))),K291)</f>
        <v>Туров</v>
      </c>
      <c r="N291" t="str">
        <f>_xlfn.IFS(SUMPRODUCT(--(RIGHT(L291,3)={"вич","мич","ьич","чна","вна"})),L291,SUMPRODUCT(--(RIGHT(J291,3)={"вич","мич","ьич","чна","вна"})),J291,SUMPRODUCT(--(RIGHT(K291,3)={"вич","мич","ьич","чна","вна"})),K291)</f>
        <v>Валерианович</v>
      </c>
      <c r="O291" t="str">
        <f t="shared" si="34"/>
        <v>Любомир</v>
      </c>
    </row>
    <row r="292" spans="1:15" x14ac:dyDescent="0.3">
      <c r="A292" s="20">
        <v>103</v>
      </c>
      <c r="B292" t="s">
        <v>428</v>
      </c>
      <c r="C292" t="str">
        <f t="shared" si="28"/>
        <v>+998</v>
      </c>
      <c r="D292" t="str">
        <f>IF(OR(C292="+71",C292="+78"),"не определено",LOOKUP(C292,'коды стран'!$B$2:$B$14,'коды стран'!$A$2:$A$14))</f>
        <v>Узбекистан</v>
      </c>
      <c r="E292" t="s">
        <v>427</v>
      </c>
      <c r="F292" t="str">
        <f t="shared" si="29"/>
        <v>Сергеев Панкратий Теймуразович</v>
      </c>
      <c r="G292" t="s">
        <v>142</v>
      </c>
      <c r="H292" s="26">
        <v>44787</v>
      </c>
      <c r="I292" s="20">
        <f t="shared" ca="1" si="30"/>
        <v>34</v>
      </c>
      <c r="J292" t="str">
        <f t="shared" si="31"/>
        <v>Сергеев</v>
      </c>
      <c r="K292" t="str">
        <f t="shared" si="32"/>
        <v>Панкратий</v>
      </c>
      <c r="L292" t="str">
        <f t="shared" si="33"/>
        <v>Теймуразович</v>
      </c>
      <c r="M292" t="str">
        <f>_xlfn.IFS(SUMPRODUCT(--(OR(RIGHT(L292,3)={"ова","ева","ина"},RIGHT(L292,2)={"ов","ев","ин"}))),L292,SUMPRODUCT(--(OR(RIGHT(J292,3)={"ова","ева","ина"},RIGHT(J292,2)={"ов","ев","ин"}))),J292,SUMPRODUCT(--(OR(RIGHT(K292,3)={"ова","ева","ина"},RIGHT(K292,2)={"ов","ев","ин"}))),K292)</f>
        <v>Сергеев</v>
      </c>
      <c r="N292" t="str">
        <f>_xlfn.IFS(SUMPRODUCT(--(RIGHT(L292,3)={"вич","мич","ьич","чна","вна"})),L292,SUMPRODUCT(--(RIGHT(J292,3)={"вич","мич","ьич","чна","вна"})),J292,SUMPRODUCT(--(RIGHT(K292,3)={"вич","мич","ьич","чна","вна"})),K292)</f>
        <v>Теймуразович</v>
      </c>
      <c r="O292" t="str">
        <f t="shared" si="34"/>
        <v>Панкратий</v>
      </c>
    </row>
    <row r="293" spans="1:15" x14ac:dyDescent="0.3">
      <c r="A293" s="20">
        <v>31</v>
      </c>
      <c r="B293" t="s">
        <v>426</v>
      </c>
      <c r="C293" t="str">
        <f t="shared" si="28"/>
        <v>+380</v>
      </c>
      <c r="D293" t="str">
        <f>IF(OR(C293="+71",C293="+78"),"не определено",LOOKUP(C293,'коды стран'!$B$2:$B$14,'коды стран'!$A$2:$A$14))</f>
        <v>Украина</v>
      </c>
      <c r="E293" t="s">
        <v>425</v>
      </c>
      <c r="F293" t="str">
        <f t="shared" si="29"/>
        <v>Татьяна Павловна Павлова</v>
      </c>
      <c r="G293" t="s">
        <v>139</v>
      </c>
      <c r="H293" s="26">
        <v>44580</v>
      </c>
      <c r="I293" s="20">
        <f t="shared" ca="1" si="30"/>
        <v>41</v>
      </c>
      <c r="J293" t="str">
        <f t="shared" si="31"/>
        <v>Татьяна</v>
      </c>
      <c r="K293" t="str">
        <f t="shared" si="32"/>
        <v>Павловна</v>
      </c>
      <c r="L293" t="str">
        <f t="shared" si="33"/>
        <v>Павлова</v>
      </c>
      <c r="M293" t="str">
        <f>_xlfn.IFS(SUMPRODUCT(--(OR(RIGHT(L293,3)={"ова","ева","ина"},RIGHT(L293,2)={"ов","ев","ин"}))),L293,SUMPRODUCT(--(OR(RIGHT(J293,3)={"ова","ева","ина"},RIGHT(J293,2)={"ов","ев","ин"}))),J293,SUMPRODUCT(--(OR(RIGHT(K293,3)={"ова","ева","ина"},RIGHT(K293,2)={"ов","ев","ин"}))),K293)</f>
        <v>Павлова</v>
      </c>
      <c r="N293" t="str">
        <f>_xlfn.IFS(SUMPRODUCT(--(RIGHT(L293,3)={"вич","мич","ьич","чна","вна"})),L293,SUMPRODUCT(--(RIGHT(J293,3)={"вич","мич","ьич","чна","вна"})),J293,SUMPRODUCT(--(RIGHT(K293,3)={"вич","мич","ьич","чна","вна"})),K293)</f>
        <v>Павловна</v>
      </c>
      <c r="O293" t="str">
        <f t="shared" si="34"/>
        <v>Татьяна</v>
      </c>
    </row>
    <row r="294" spans="1:15" x14ac:dyDescent="0.3">
      <c r="A294" s="20">
        <v>306</v>
      </c>
      <c r="B294" t="s">
        <v>424</v>
      </c>
      <c r="C294" t="str">
        <f t="shared" si="28"/>
        <v>+380</v>
      </c>
      <c r="D294" t="str">
        <f>IF(OR(C294="+71",C294="+78"),"не определено",LOOKUP(C294,'коды стран'!$B$2:$B$14,'коды стран'!$A$2:$A$14))</f>
        <v>Украина</v>
      </c>
      <c r="E294" t="s">
        <v>423</v>
      </c>
      <c r="F294" t="str">
        <f t="shared" si="29"/>
        <v>Поляков Силантий Адамович</v>
      </c>
      <c r="G294" t="s">
        <v>142</v>
      </c>
      <c r="H294" s="26">
        <v>44872</v>
      </c>
      <c r="I294" s="20">
        <f t="shared" ca="1" si="30"/>
        <v>32</v>
      </c>
      <c r="J294" t="str">
        <f t="shared" si="31"/>
        <v>Поляков</v>
      </c>
      <c r="K294" t="str">
        <f t="shared" si="32"/>
        <v>Силантий</v>
      </c>
      <c r="L294" t="str">
        <f t="shared" si="33"/>
        <v>Адамович</v>
      </c>
      <c r="M294" t="str">
        <f>_xlfn.IFS(SUMPRODUCT(--(OR(RIGHT(L294,3)={"ова","ева","ина"},RIGHT(L294,2)={"ов","ев","ин"}))),L294,SUMPRODUCT(--(OR(RIGHT(J294,3)={"ова","ева","ина"},RIGHT(J294,2)={"ов","ев","ин"}))),J294,SUMPRODUCT(--(OR(RIGHT(K294,3)={"ова","ева","ина"},RIGHT(K294,2)={"ов","ев","ин"}))),K294)</f>
        <v>Поляков</v>
      </c>
      <c r="N294" t="str">
        <f>_xlfn.IFS(SUMPRODUCT(--(RIGHT(L294,3)={"вич","мич","ьич","чна","вна"})),L294,SUMPRODUCT(--(RIGHT(J294,3)={"вич","мич","ьич","чна","вна"})),J294,SUMPRODUCT(--(RIGHT(K294,3)={"вич","мич","ьич","чна","вна"})),K294)</f>
        <v>Адамович</v>
      </c>
      <c r="O294" t="str">
        <f t="shared" si="34"/>
        <v>Силантий</v>
      </c>
    </row>
    <row r="295" spans="1:15" x14ac:dyDescent="0.3">
      <c r="A295" s="20">
        <v>383</v>
      </c>
      <c r="B295" t="s">
        <v>422</v>
      </c>
      <c r="C295" t="str">
        <f t="shared" si="28"/>
        <v>+380</v>
      </c>
      <c r="D295" t="str">
        <f>IF(OR(C295="+71",C295="+78"),"не определено",LOOKUP(C295,'коды стран'!$B$2:$B$14,'коды стран'!$A$2:$A$14))</f>
        <v>Украина</v>
      </c>
      <c r="E295" t="s">
        <v>421</v>
      </c>
      <c r="F295" t="str">
        <f t="shared" si="29"/>
        <v>Герасимов Родион Харитонович</v>
      </c>
      <c r="G295" t="s">
        <v>139</v>
      </c>
      <c r="H295" s="26">
        <v>44876</v>
      </c>
      <c r="I295" s="20">
        <f t="shared" ca="1" si="30"/>
        <v>31</v>
      </c>
      <c r="J295" t="str">
        <f t="shared" si="31"/>
        <v>Герасимов</v>
      </c>
      <c r="K295" t="str">
        <f t="shared" si="32"/>
        <v>Родион</v>
      </c>
      <c r="L295" t="str">
        <f t="shared" si="33"/>
        <v>Харитонович</v>
      </c>
      <c r="M295" t="str">
        <f>_xlfn.IFS(SUMPRODUCT(--(OR(RIGHT(L295,3)={"ова","ева","ина"},RIGHT(L295,2)={"ов","ев","ин"}))),L295,SUMPRODUCT(--(OR(RIGHT(J295,3)={"ова","ева","ина"},RIGHT(J295,2)={"ов","ев","ин"}))),J295,SUMPRODUCT(--(OR(RIGHT(K295,3)={"ова","ева","ина"},RIGHT(K295,2)={"ов","ев","ин"}))),K295)</f>
        <v>Герасимов</v>
      </c>
      <c r="N295" t="str">
        <f>_xlfn.IFS(SUMPRODUCT(--(RIGHT(L295,3)={"вич","мич","ьич","чна","вна"})),L295,SUMPRODUCT(--(RIGHT(J295,3)={"вич","мич","ьич","чна","вна"})),J295,SUMPRODUCT(--(RIGHT(K295,3)={"вич","мич","ьич","чна","вна"})),K295)</f>
        <v>Харитонович</v>
      </c>
      <c r="O295" t="str">
        <f t="shared" si="34"/>
        <v>Родион</v>
      </c>
    </row>
    <row r="296" spans="1:15" x14ac:dyDescent="0.3">
      <c r="A296" s="20">
        <v>367</v>
      </c>
      <c r="B296" t="s">
        <v>420</v>
      </c>
      <c r="C296" t="str">
        <f t="shared" si="28"/>
        <v>+992</v>
      </c>
      <c r="D296" t="str">
        <f>IF(OR(C296="+71",C296="+78"),"не определено",LOOKUP(C296,'коды стран'!$B$2:$B$14,'коды стран'!$A$2:$A$14))</f>
        <v>Таджикистан</v>
      </c>
      <c r="E296" t="s">
        <v>419</v>
      </c>
      <c r="F296" t="str">
        <f t="shared" si="29"/>
        <v>Эмилия Вадимовна Александрова</v>
      </c>
      <c r="G296" t="s">
        <v>139</v>
      </c>
      <c r="H296" s="26">
        <v>44867</v>
      </c>
      <c r="I296" s="20">
        <f t="shared" ca="1" si="30"/>
        <v>32</v>
      </c>
      <c r="J296" t="str">
        <f t="shared" si="31"/>
        <v>Эмилия</v>
      </c>
      <c r="K296" t="str">
        <f t="shared" si="32"/>
        <v>Вадимовна</v>
      </c>
      <c r="L296" t="str">
        <f t="shared" si="33"/>
        <v>Александрова</v>
      </c>
      <c r="M296" t="str">
        <f>_xlfn.IFS(SUMPRODUCT(--(OR(RIGHT(L296,3)={"ова","ева","ина"},RIGHT(L296,2)={"ов","ев","ин"}))),L296,SUMPRODUCT(--(OR(RIGHT(J296,3)={"ова","ева","ина"},RIGHT(J296,2)={"ов","ев","ин"}))),J296,SUMPRODUCT(--(OR(RIGHT(K296,3)={"ова","ева","ина"},RIGHT(K296,2)={"ов","ев","ин"}))),K296)</f>
        <v>Александрова</v>
      </c>
      <c r="N296" t="str">
        <f>_xlfn.IFS(SUMPRODUCT(--(RIGHT(L296,3)={"вич","мич","ьич","чна","вна"})),L296,SUMPRODUCT(--(RIGHT(J296,3)={"вич","мич","ьич","чна","вна"})),J296,SUMPRODUCT(--(RIGHT(K296,3)={"вич","мич","ьич","чна","вна"})),K296)</f>
        <v>Вадимовна</v>
      </c>
      <c r="O296" t="str">
        <f t="shared" si="34"/>
        <v>Эмилия</v>
      </c>
    </row>
    <row r="297" spans="1:15" x14ac:dyDescent="0.3">
      <c r="A297" s="20">
        <v>138</v>
      </c>
      <c r="B297" t="s">
        <v>418</v>
      </c>
      <c r="C297" t="str">
        <f t="shared" si="28"/>
        <v>+380</v>
      </c>
      <c r="D297" t="str">
        <f>IF(OR(C297="+71",C297="+78"),"не определено",LOOKUP(C297,'коды стран'!$B$2:$B$14,'коды стран'!$A$2:$A$14))</f>
        <v>Украина</v>
      </c>
      <c r="E297" t="s">
        <v>417</v>
      </c>
      <c r="F297" t="str">
        <f t="shared" si="29"/>
        <v>Нинель Кузьминична Журавлева</v>
      </c>
      <c r="G297" t="s">
        <v>142</v>
      </c>
      <c r="H297" s="26">
        <v>44723</v>
      </c>
      <c r="I297" s="20">
        <f t="shared" ca="1" si="30"/>
        <v>36</v>
      </c>
      <c r="J297" t="str">
        <f t="shared" si="31"/>
        <v>Нинель</v>
      </c>
      <c r="K297" t="str">
        <f t="shared" si="32"/>
        <v>Кузьминична</v>
      </c>
      <c r="L297" t="str">
        <f t="shared" si="33"/>
        <v>Журавлева</v>
      </c>
      <c r="M297" t="str">
        <f>_xlfn.IFS(SUMPRODUCT(--(OR(RIGHT(L297,3)={"ова","ева","ина"},RIGHT(L297,2)={"ов","ев","ин"}))),L297,SUMPRODUCT(--(OR(RIGHT(J297,3)={"ова","ева","ина"},RIGHT(J297,2)={"ов","ев","ин"}))),J297,SUMPRODUCT(--(OR(RIGHT(K297,3)={"ова","ева","ина"},RIGHT(K297,2)={"ов","ев","ин"}))),K297)</f>
        <v>Журавлева</v>
      </c>
      <c r="N297" t="str">
        <f>_xlfn.IFS(SUMPRODUCT(--(RIGHT(L297,3)={"вич","мич","ьич","чна","вна"})),L297,SUMPRODUCT(--(RIGHT(J297,3)={"вич","мич","ьич","чна","вна"})),J297,SUMPRODUCT(--(RIGHT(K297,3)={"вич","мич","ьич","чна","вна"})),K297)</f>
        <v>Кузьминична</v>
      </c>
      <c r="O297" t="str">
        <f t="shared" si="34"/>
        <v>Нинель</v>
      </c>
    </row>
    <row r="298" spans="1:15" x14ac:dyDescent="0.3">
      <c r="A298" s="20">
        <v>158</v>
      </c>
      <c r="B298" t="s">
        <v>416</v>
      </c>
      <c r="C298" t="str">
        <f t="shared" si="28"/>
        <v>+998</v>
      </c>
      <c r="D298" t="str">
        <f>IF(OR(C298="+71",C298="+78"),"не определено",LOOKUP(C298,'коды стран'!$B$2:$B$14,'коды стран'!$A$2:$A$14))</f>
        <v>Узбекистан</v>
      </c>
      <c r="E298" t="s">
        <v>415</v>
      </c>
      <c r="F298" t="str">
        <f t="shared" si="29"/>
        <v>Маркова Ксения Максимовна</v>
      </c>
      <c r="G298" t="s">
        <v>139</v>
      </c>
      <c r="H298" s="26">
        <v>44752</v>
      </c>
      <c r="I298" s="20">
        <f t="shared" ca="1" si="30"/>
        <v>35</v>
      </c>
      <c r="J298" t="str">
        <f t="shared" si="31"/>
        <v>Маркова</v>
      </c>
      <c r="K298" t="str">
        <f t="shared" si="32"/>
        <v>Ксения</v>
      </c>
      <c r="L298" t="str">
        <f t="shared" si="33"/>
        <v>Максимовна</v>
      </c>
      <c r="M298" t="str">
        <f>_xlfn.IFS(SUMPRODUCT(--(OR(RIGHT(L298,3)={"ова","ева","ина"},RIGHT(L298,2)={"ов","ев","ин"}))),L298,SUMPRODUCT(--(OR(RIGHT(J298,3)={"ова","ева","ина"},RIGHT(J298,2)={"ов","ев","ин"}))),J298,SUMPRODUCT(--(OR(RIGHT(K298,3)={"ова","ева","ина"},RIGHT(K298,2)={"ов","ев","ин"}))),K298)</f>
        <v>Маркова</v>
      </c>
      <c r="N298" t="str">
        <f>_xlfn.IFS(SUMPRODUCT(--(RIGHT(L298,3)={"вич","мич","ьич","чна","вна"})),L298,SUMPRODUCT(--(RIGHT(J298,3)={"вич","мич","ьич","чна","вна"})),J298,SUMPRODUCT(--(RIGHT(K298,3)={"вич","мич","ьич","чна","вна"})),K298)</f>
        <v>Максимовна</v>
      </c>
      <c r="O298" t="str">
        <f t="shared" si="34"/>
        <v>Ксения</v>
      </c>
    </row>
    <row r="299" spans="1:15" x14ac:dyDescent="0.3">
      <c r="A299" s="20">
        <v>217</v>
      </c>
      <c r="B299" t="s">
        <v>414</v>
      </c>
      <c r="C299" t="str">
        <f t="shared" si="28"/>
        <v>+73</v>
      </c>
      <c r="D299" t="str">
        <f>IF(OR(C299="+71",C299="+78"),"не определено",LOOKUP(C299,'коды стран'!$B$2:$B$14,'коды стран'!$A$2:$A$14))</f>
        <v>Россия</v>
      </c>
      <c r="E299" t="s">
        <v>413</v>
      </c>
      <c r="F299" t="str">
        <f t="shared" si="29"/>
        <v>Фомичев Ипполит Артурович</v>
      </c>
      <c r="G299" t="s">
        <v>139</v>
      </c>
      <c r="H299" s="26">
        <v>44826</v>
      </c>
      <c r="I299" s="20">
        <f t="shared" ca="1" si="30"/>
        <v>33</v>
      </c>
      <c r="J299" t="str">
        <f t="shared" si="31"/>
        <v>Фомичев</v>
      </c>
      <c r="K299" t="str">
        <f t="shared" si="32"/>
        <v>Ипполит</v>
      </c>
      <c r="L299" t="str">
        <f t="shared" si="33"/>
        <v>Артурович</v>
      </c>
      <c r="M299" t="str">
        <f>_xlfn.IFS(SUMPRODUCT(--(OR(RIGHT(L299,3)={"ова","ева","ина"},RIGHT(L299,2)={"ов","ев","ин"}))),L299,SUMPRODUCT(--(OR(RIGHT(J299,3)={"ова","ева","ина"},RIGHT(J299,2)={"ов","ев","ин"}))),J299,SUMPRODUCT(--(OR(RIGHT(K299,3)={"ова","ева","ина"},RIGHT(K299,2)={"ов","ев","ин"}))),K299)</f>
        <v>Фомичев</v>
      </c>
      <c r="N299" t="str">
        <f>_xlfn.IFS(SUMPRODUCT(--(RIGHT(L299,3)={"вич","мич","ьич","чна","вна"})),L299,SUMPRODUCT(--(RIGHT(J299,3)={"вич","мич","ьич","чна","вна"})),J299,SUMPRODUCT(--(RIGHT(K299,3)={"вич","мич","ьич","чна","вна"})),K299)</f>
        <v>Артурович</v>
      </c>
      <c r="O299" t="str">
        <f t="shared" si="34"/>
        <v>Ипполит</v>
      </c>
    </row>
    <row r="300" spans="1:15" x14ac:dyDescent="0.3">
      <c r="A300" s="20">
        <v>102</v>
      </c>
      <c r="B300" t="s">
        <v>412</v>
      </c>
      <c r="C300" t="str">
        <f t="shared" si="28"/>
        <v>+998</v>
      </c>
      <c r="D300" t="str">
        <f>IF(OR(C300="+71",C300="+78"),"не определено",LOOKUP(C300,'коды стран'!$B$2:$B$14,'коды стран'!$A$2:$A$14))</f>
        <v>Узбекистан</v>
      </c>
      <c r="E300" t="s">
        <v>411</v>
      </c>
      <c r="F300" t="str">
        <f t="shared" si="29"/>
        <v>Галактион Жанович Новиков</v>
      </c>
      <c r="G300" t="s">
        <v>139</v>
      </c>
      <c r="H300" s="26">
        <v>44723</v>
      </c>
      <c r="I300" s="20">
        <f t="shared" ca="1" si="30"/>
        <v>36</v>
      </c>
      <c r="J300" t="str">
        <f t="shared" si="31"/>
        <v>Галактион</v>
      </c>
      <c r="K300" t="str">
        <f t="shared" si="32"/>
        <v>Жанович</v>
      </c>
      <c r="L300" t="str">
        <f t="shared" si="33"/>
        <v>Новиков</v>
      </c>
      <c r="M300" t="str">
        <f>_xlfn.IFS(SUMPRODUCT(--(OR(RIGHT(L300,3)={"ова","ева","ина"},RIGHT(L300,2)={"ов","ев","ин"}))),L300,SUMPRODUCT(--(OR(RIGHT(J300,3)={"ова","ева","ина"},RIGHT(J300,2)={"ов","ев","ин"}))),J300,SUMPRODUCT(--(OR(RIGHT(K300,3)={"ова","ева","ина"},RIGHT(K300,2)={"ов","ев","ин"}))),K300)</f>
        <v>Новиков</v>
      </c>
      <c r="N300" t="str">
        <f>_xlfn.IFS(SUMPRODUCT(--(RIGHT(L300,3)={"вич","мич","ьич","чна","вна"})),L300,SUMPRODUCT(--(RIGHT(J300,3)={"вич","мич","ьич","чна","вна"})),J300,SUMPRODUCT(--(RIGHT(K300,3)={"вич","мич","ьич","чна","вна"})),K300)</f>
        <v>Жанович</v>
      </c>
      <c r="O300" t="str">
        <f t="shared" si="34"/>
        <v>Галактион</v>
      </c>
    </row>
    <row r="301" spans="1:15" x14ac:dyDescent="0.3">
      <c r="A301" s="20">
        <v>425</v>
      </c>
      <c r="B301" t="s">
        <v>410</v>
      </c>
      <c r="C301" t="str">
        <f t="shared" si="28"/>
        <v>+998</v>
      </c>
      <c r="D301" t="str">
        <f>IF(OR(C301="+71",C301="+78"),"не определено",LOOKUP(C301,'коды стран'!$B$2:$B$14,'коды стран'!$A$2:$A$14))</f>
        <v>Узбекистан</v>
      </c>
      <c r="E301" t="s">
        <v>409</v>
      </c>
      <c r="F301" t="str">
        <f t="shared" si="29"/>
        <v>Алевтина Ефимовна Белякова</v>
      </c>
      <c r="G301" t="s">
        <v>139</v>
      </c>
      <c r="H301" s="26">
        <v>44782</v>
      </c>
      <c r="I301" s="20">
        <f t="shared" ca="1" si="30"/>
        <v>34</v>
      </c>
      <c r="J301" t="str">
        <f t="shared" si="31"/>
        <v>Алевтина</v>
      </c>
      <c r="K301" t="str">
        <f t="shared" si="32"/>
        <v>Ефимовна</v>
      </c>
      <c r="L301" t="str">
        <f t="shared" si="33"/>
        <v>Белякова</v>
      </c>
      <c r="M301" t="str">
        <f>_xlfn.IFS(SUMPRODUCT(--(OR(RIGHT(L301,3)={"ова","ева","ина"},RIGHT(L301,2)={"ов","ев","ин"}))),L301,SUMPRODUCT(--(OR(RIGHT(J301,3)={"ова","ева","ина"},RIGHT(J301,2)={"ов","ев","ин"}))),J301,SUMPRODUCT(--(OR(RIGHT(K301,3)={"ова","ева","ина"},RIGHT(K301,2)={"ов","ев","ин"}))),K301)</f>
        <v>Белякова</v>
      </c>
      <c r="N301" t="str">
        <f>_xlfn.IFS(SUMPRODUCT(--(RIGHT(L301,3)={"вич","мич","ьич","чна","вна"})),L301,SUMPRODUCT(--(RIGHT(J301,3)={"вич","мич","ьич","чна","вна"})),J301,SUMPRODUCT(--(RIGHT(K301,3)={"вич","мич","ьич","чна","вна"})),K301)</f>
        <v>Ефимовна</v>
      </c>
      <c r="O301" t="str">
        <f t="shared" si="34"/>
        <v>Алевтина</v>
      </c>
    </row>
    <row r="302" spans="1:15" x14ac:dyDescent="0.3">
      <c r="A302" s="20">
        <v>43</v>
      </c>
      <c r="B302" t="s">
        <v>408</v>
      </c>
      <c r="C302" t="str">
        <f t="shared" si="28"/>
        <v>+71</v>
      </c>
      <c r="D302" t="str">
        <f>IF(OR(C302="+71",C302="+78"),"не определено",LOOKUP(C302,'коды стран'!$B$2:$B$14,'коды стран'!$A$2:$A$14))</f>
        <v>не определено</v>
      </c>
      <c r="E302" t="s">
        <v>407</v>
      </c>
      <c r="F302" t="str">
        <f t="shared" si="29"/>
        <v>Куликова Евгения Григорьевна</v>
      </c>
      <c r="G302" t="s">
        <v>142</v>
      </c>
      <c r="H302" s="26">
        <v>44912</v>
      </c>
      <c r="I302" s="20">
        <f t="shared" ca="1" si="30"/>
        <v>30</v>
      </c>
      <c r="J302" t="str">
        <f t="shared" si="31"/>
        <v>Куликова</v>
      </c>
      <c r="K302" t="str">
        <f t="shared" si="32"/>
        <v>Евгения</v>
      </c>
      <c r="L302" t="str">
        <f t="shared" si="33"/>
        <v>Григорьевна</v>
      </c>
      <c r="M302" t="str">
        <f>_xlfn.IFS(SUMPRODUCT(--(OR(RIGHT(L302,3)={"ова","ева","ина"},RIGHT(L302,2)={"ов","ев","ин"}))),L302,SUMPRODUCT(--(OR(RIGHT(J302,3)={"ова","ева","ина"},RIGHT(J302,2)={"ов","ев","ин"}))),J302,SUMPRODUCT(--(OR(RIGHT(K302,3)={"ова","ева","ина"},RIGHT(K302,2)={"ов","ев","ин"}))),K302)</f>
        <v>Куликова</v>
      </c>
      <c r="N302" t="str">
        <f>_xlfn.IFS(SUMPRODUCT(--(RIGHT(L302,3)={"вич","мич","ьич","чна","вна"})),L302,SUMPRODUCT(--(RIGHT(J302,3)={"вич","мич","ьич","чна","вна"})),J302,SUMPRODUCT(--(RIGHT(K302,3)={"вич","мич","ьич","чна","вна"})),K302)</f>
        <v>Григорьевна</v>
      </c>
      <c r="O302" t="str">
        <f t="shared" si="34"/>
        <v>Евгения</v>
      </c>
    </row>
    <row r="303" spans="1:15" x14ac:dyDescent="0.3">
      <c r="A303" s="20">
        <v>326</v>
      </c>
      <c r="B303" t="s">
        <v>406</v>
      </c>
      <c r="C303" t="str">
        <f t="shared" si="28"/>
        <v>+75</v>
      </c>
      <c r="D303" t="str">
        <f>IF(OR(C303="+71",C303="+78"),"не определено",LOOKUP(C303,'коды стран'!$B$2:$B$14,'коды стран'!$A$2:$A$14))</f>
        <v>Россия</v>
      </c>
      <c r="E303" t="s">
        <v>405</v>
      </c>
      <c r="F303" t="str">
        <f t="shared" si="29"/>
        <v>Кошелева Марина Рудольфовна</v>
      </c>
      <c r="G303" t="s">
        <v>139</v>
      </c>
      <c r="H303" s="26">
        <v>44655</v>
      </c>
      <c r="I303" s="20">
        <f t="shared" ca="1" si="30"/>
        <v>39</v>
      </c>
      <c r="J303" t="str">
        <f t="shared" si="31"/>
        <v>Кошелева</v>
      </c>
      <c r="K303" t="str">
        <f t="shared" si="32"/>
        <v>Марина</v>
      </c>
      <c r="L303" t="str">
        <f t="shared" si="33"/>
        <v>Рудольфовна</v>
      </c>
      <c r="M303" t="str">
        <f>_xlfn.IFS(SUMPRODUCT(--(OR(RIGHT(L303,3)={"ова","ева","ина"},RIGHT(L303,2)={"ов","ев","ин"}))),L303,SUMPRODUCT(--(OR(RIGHT(J303,3)={"ова","ева","ина"},RIGHT(J303,2)={"ов","ев","ин"}))),J303,SUMPRODUCT(--(OR(RIGHT(K303,3)={"ова","ева","ина"},RIGHT(K303,2)={"ов","ев","ин"}))),K303)</f>
        <v>Кошелева</v>
      </c>
      <c r="N303" t="str">
        <f>_xlfn.IFS(SUMPRODUCT(--(RIGHT(L303,3)={"вич","мич","ьич","чна","вна"})),L303,SUMPRODUCT(--(RIGHT(J303,3)={"вич","мич","ьич","чна","вна"})),J303,SUMPRODUCT(--(RIGHT(K303,3)={"вич","мич","ьич","чна","вна"})),K303)</f>
        <v>Рудольфовна</v>
      </c>
      <c r="O303" t="str">
        <f t="shared" si="34"/>
        <v>Марина</v>
      </c>
    </row>
    <row r="304" spans="1:15" x14ac:dyDescent="0.3">
      <c r="A304" s="20">
        <v>402</v>
      </c>
      <c r="B304" t="s">
        <v>404</v>
      </c>
      <c r="C304" t="str">
        <f t="shared" si="28"/>
        <v>+998</v>
      </c>
      <c r="D304" t="str">
        <f>IF(OR(C304="+71",C304="+78"),"не определено",LOOKUP(C304,'коды стран'!$B$2:$B$14,'коды стран'!$A$2:$A$14))</f>
        <v>Узбекистан</v>
      </c>
      <c r="E304" t="s">
        <v>403</v>
      </c>
      <c r="F304" t="str">
        <f t="shared" si="29"/>
        <v>Пахом Даниилович Кузьмин</v>
      </c>
      <c r="G304" t="s">
        <v>142</v>
      </c>
      <c r="H304" s="26">
        <v>44742</v>
      </c>
      <c r="I304" s="20">
        <f t="shared" ca="1" si="30"/>
        <v>36</v>
      </c>
      <c r="J304" t="str">
        <f t="shared" si="31"/>
        <v>Пахом</v>
      </c>
      <c r="K304" t="str">
        <f t="shared" si="32"/>
        <v>Даниилович</v>
      </c>
      <c r="L304" t="str">
        <f t="shared" si="33"/>
        <v>Кузьмин</v>
      </c>
      <c r="M304" t="str">
        <f>_xlfn.IFS(SUMPRODUCT(--(OR(RIGHT(L304,3)={"ова","ева","ина"},RIGHT(L304,2)={"ов","ев","ин"}))),L304,SUMPRODUCT(--(OR(RIGHT(J304,3)={"ова","ева","ина"},RIGHT(J304,2)={"ов","ев","ин"}))),J304,SUMPRODUCT(--(OR(RIGHT(K304,3)={"ова","ева","ина"},RIGHT(K304,2)={"ов","ев","ин"}))),K304)</f>
        <v>Кузьмин</v>
      </c>
      <c r="N304" t="str">
        <f>_xlfn.IFS(SUMPRODUCT(--(RIGHT(L304,3)={"вич","мич","ьич","чна","вна"})),L304,SUMPRODUCT(--(RIGHT(J304,3)={"вич","мич","ьич","чна","вна"})),J304,SUMPRODUCT(--(RIGHT(K304,3)={"вич","мич","ьич","чна","вна"})),K304)</f>
        <v>Даниилович</v>
      </c>
      <c r="O304" t="str">
        <f t="shared" si="34"/>
        <v>Пахом</v>
      </c>
    </row>
    <row r="305" spans="1:15" x14ac:dyDescent="0.3">
      <c r="A305" s="20">
        <v>23</v>
      </c>
      <c r="B305" t="s">
        <v>402</v>
      </c>
      <c r="C305" t="str">
        <f t="shared" si="28"/>
        <v>+71</v>
      </c>
      <c r="D305" t="str">
        <f>IF(OR(C305="+71",C305="+78"),"не определено",LOOKUP(C305,'коды стран'!$B$2:$B$14,'коды стран'!$A$2:$A$14))</f>
        <v>не определено</v>
      </c>
      <c r="E305" t="s">
        <v>401</v>
      </c>
      <c r="F305" t="str">
        <f t="shared" si="29"/>
        <v>Морозова Феврония Николаевна</v>
      </c>
      <c r="G305" t="s">
        <v>139</v>
      </c>
      <c r="H305" s="26">
        <v>44706</v>
      </c>
      <c r="I305" s="20">
        <f t="shared" ca="1" si="30"/>
        <v>37</v>
      </c>
      <c r="J305" t="str">
        <f t="shared" si="31"/>
        <v>Морозова</v>
      </c>
      <c r="K305" t="str">
        <f t="shared" si="32"/>
        <v>Феврония</v>
      </c>
      <c r="L305" t="str">
        <f t="shared" si="33"/>
        <v>Николаевна</v>
      </c>
      <c r="M305" t="str">
        <f>_xlfn.IFS(SUMPRODUCT(--(OR(RIGHT(L305,3)={"ова","ева","ина"},RIGHT(L305,2)={"ов","ев","ин"}))),L305,SUMPRODUCT(--(OR(RIGHT(J305,3)={"ова","ева","ина"},RIGHT(J305,2)={"ов","ев","ин"}))),J305,SUMPRODUCT(--(OR(RIGHT(K305,3)={"ова","ева","ина"},RIGHT(K305,2)={"ов","ев","ин"}))),K305)</f>
        <v>Морозова</v>
      </c>
      <c r="N305" t="str">
        <f>_xlfn.IFS(SUMPRODUCT(--(RIGHT(L305,3)={"вич","мич","ьич","чна","вна"})),L305,SUMPRODUCT(--(RIGHT(J305,3)={"вич","мич","ьич","чна","вна"})),J305,SUMPRODUCT(--(RIGHT(K305,3)={"вич","мич","ьич","чна","вна"})),K305)</f>
        <v>Николаевна</v>
      </c>
      <c r="O305" t="str">
        <f t="shared" si="34"/>
        <v>Феврония</v>
      </c>
    </row>
    <row r="306" spans="1:15" x14ac:dyDescent="0.3">
      <c r="A306" s="20">
        <v>468</v>
      </c>
      <c r="B306" t="s">
        <v>400</v>
      </c>
      <c r="C306" t="str">
        <f t="shared" si="28"/>
        <v>+998</v>
      </c>
      <c r="D306" t="str">
        <f>IF(OR(C306="+71",C306="+78"),"не определено",LOOKUP(C306,'коды стран'!$B$2:$B$14,'коды стран'!$A$2:$A$14))</f>
        <v>Узбекистан</v>
      </c>
      <c r="E306" t="s">
        <v>399</v>
      </c>
      <c r="F306" t="str">
        <f t="shared" si="29"/>
        <v>Дарья Степановна Потапова</v>
      </c>
      <c r="G306" t="s">
        <v>142</v>
      </c>
      <c r="H306" s="26">
        <v>44619</v>
      </c>
      <c r="I306" s="20">
        <f t="shared" ca="1" si="30"/>
        <v>40</v>
      </c>
      <c r="J306" t="str">
        <f t="shared" si="31"/>
        <v>Дарья</v>
      </c>
      <c r="K306" t="str">
        <f t="shared" si="32"/>
        <v>Степановна</v>
      </c>
      <c r="L306" t="str">
        <f t="shared" si="33"/>
        <v>Потапова</v>
      </c>
      <c r="M306" t="str">
        <f>_xlfn.IFS(SUMPRODUCT(--(OR(RIGHT(L306,3)={"ова","ева","ина"},RIGHT(L306,2)={"ов","ев","ин"}))),L306,SUMPRODUCT(--(OR(RIGHT(J306,3)={"ова","ева","ина"},RIGHT(J306,2)={"ов","ев","ин"}))),J306,SUMPRODUCT(--(OR(RIGHT(K306,3)={"ова","ева","ина"},RIGHT(K306,2)={"ов","ев","ин"}))),K306)</f>
        <v>Потапова</v>
      </c>
      <c r="N306" t="str">
        <f>_xlfn.IFS(SUMPRODUCT(--(RIGHT(L306,3)={"вич","мич","ьич","чна","вна"})),L306,SUMPRODUCT(--(RIGHT(J306,3)={"вич","мич","ьич","чна","вна"})),J306,SUMPRODUCT(--(RIGHT(K306,3)={"вич","мич","ьич","чна","вна"})),K306)</f>
        <v>Степановна</v>
      </c>
      <c r="O306" t="str">
        <f t="shared" si="34"/>
        <v>Дарья</v>
      </c>
    </row>
    <row r="307" spans="1:15" x14ac:dyDescent="0.3">
      <c r="A307" s="20">
        <v>141</v>
      </c>
      <c r="B307" t="s">
        <v>398</v>
      </c>
      <c r="C307" t="str">
        <f t="shared" si="28"/>
        <v>+77</v>
      </c>
      <c r="D307" t="str">
        <f>IF(OR(C307="+71",C307="+78"),"не определено",LOOKUP(C307,'коды стран'!$B$2:$B$14,'коды стран'!$A$2:$A$14))</f>
        <v>Казахстан</v>
      </c>
      <c r="E307" t="s">
        <v>397</v>
      </c>
      <c r="F307" t="str">
        <f t="shared" si="29"/>
        <v>Владимиров Орест Артемьевич</v>
      </c>
      <c r="G307" t="s">
        <v>142</v>
      </c>
      <c r="H307" s="26">
        <v>44743</v>
      </c>
      <c r="I307" s="20">
        <f t="shared" ca="1" si="30"/>
        <v>36</v>
      </c>
      <c r="J307" t="str">
        <f t="shared" si="31"/>
        <v>Владимиров</v>
      </c>
      <c r="K307" t="str">
        <f t="shared" si="32"/>
        <v>Орест</v>
      </c>
      <c r="L307" t="str">
        <f t="shared" si="33"/>
        <v>Артемьевич</v>
      </c>
      <c r="M307" t="str">
        <f>_xlfn.IFS(SUMPRODUCT(--(OR(RIGHT(L307,3)={"ова","ева","ина"},RIGHT(L307,2)={"ов","ев","ин"}))),L307,SUMPRODUCT(--(OR(RIGHT(J307,3)={"ова","ева","ина"},RIGHT(J307,2)={"ов","ев","ин"}))),J307,SUMPRODUCT(--(OR(RIGHT(K307,3)={"ова","ева","ина"},RIGHT(K307,2)={"ов","ев","ин"}))),K307)</f>
        <v>Владимиров</v>
      </c>
      <c r="N307" t="str">
        <f>_xlfn.IFS(SUMPRODUCT(--(RIGHT(L307,3)={"вич","мич","ьич","чна","вна"})),L307,SUMPRODUCT(--(RIGHT(J307,3)={"вич","мич","ьич","чна","вна"})),J307,SUMPRODUCT(--(RIGHT(K307,3)={"вич","мич","ьич","чна","вна"})),K307)</f>
        <v>Артемьевич</v>
      </c>
      <c r="O307" t="str">
        <f t="shared" si="34"/>
        <v>Орест</v>
      </c>
    </row>
    <row r="308" spans="1:15" x14ac:dyDescent="0.3">
      <c r="A308" s="20">
        <v>182</v>
      </c>
      <c r="B308" t="s">
        <v>396</v>
      </c>
      <c r="C308" t="str">
        <f t="shared" si="28"/>
        <v>+998</v>
      </c>
      <c r="D308" t="str">
        <f>IF(OR(C308="+71",C308="+78"),"не определено",LOOKUP(C308,'коды стран'!$B$2:$B$14,'коды стран'!$A$2:$A$14))</f>
        <v>Узбекистан</v>
      </c>
      <c r="E308" t="s">
        <v>395</v>
      </c>
      <c r="F308" t="str">
        <f t="shared" si="29"/>
        <v>Калинин Никита Артурович</v>
      </c>
      <c r="G308" t="s">
        <v>142</v>
      </c>
      <c r="H308" s="26">
        <v>44856</v>
      </c>
      <c r="I308" s="20">
        <f t="shared" ca="1" si="30"/>
        <v>32</v>
      </c>
      <c r="J308" t="str">
        <f t="shared" si="31"/>
        <v>Калинин</v>
      </c>
      <c r="K308" t="str">
        <f t="shared" si="32"/>
        <v>Никита</v>
      </c>
      <c r="L308" t="str">
        <f t="shared" si="33"/>
        <v>Артурович</v>
      </c>
      <c r="M308" t="str">
        <f>_xlfn.IFS(SUMPRODUCT(--(OR(RIGHT(L308,3)={"ова","ева","ина"},RIGHT(L308,2)={"ов","ев","ин"}))),L308,SUMPRODUCT(--(OR(RIGHT(J308,3)={"ова","ева","ина"},RIGHT(J308,2)={"ов","ев","ин"}))),J308,SUMPRODUCT(--(OR(RIGHT(K308,3)={"ова","ева","ина"},RIGHT(K308,2)={"ов","ев","ин"}))),K308)</f>
        <v>Калинин</v>
      </c>
      <c r="N308" t="str">
        <f>_xlfn.IFS(SUMPRODUCT(--(RIGHT(L308,3)={"вич","мич","ьич","чна","вна"})),L308,SUMPRODUCT(--(RIGHT(J308,3)={"вич","мич","ьич","чна","вна"})),J308,SUMPRODUCT(--(RIGHT(K308,3)={"вич","мич","ьич","чна","вна"})),K308)</f>
        <v>Артурович</v>
      </c>
      <c r="O308" t="str">
        <f t="shared" si="34"/>
        <v>Никита</v>
      </c>
    </row>
    <row r="309" spans="1:15" x14ac:dyDescent="0.3">
      <c r="A309" s="20">
        <v>225</v>
      </c>
      <c r="B309" t="s">
        <v>394</v>
      </c>
      <c r="C309" t="str">
        <f t="shared" si="28"/>
        <v>+375</v>
      </c>
      <c r="D309" t="str">
        <f>IF(OR(C309="+71",C309="+78"),"не определено",LOOKUP(C309,'коды стран'!$B$2:$B$14,'коды стран'!$A$2:$A$14))</f>
        <v>Беларусь</v>
      </c>
      <c r="E309" t="s">
        <v>393</v>
      </c>
      <c r="F309" t="str">
        <f t="shared" si="29"/>
        <v>Зоя Вячеславовна Панова</v>
      </c>
      <c r="G309" t="s">
        <v>142</v>
      </c>
      <c r="H309" s="26">
        <v>44827</v>
      </c>
      <c r="I309" s="20">
        <f t="shared" ca="1" si="30"/>
        <v>33</v>
      </c>
      <c r="J309" t="str">
        <f t="shared" si="31"/>
        <v>Зоя</v>
      </c>
      <c r="K309" t="str">
        <f t="shared" si="32"/>
        <v>Вячеславовна</v>
      </c>
      <c r="L309" t="str">
        <f t="shared" si="33"/>
        <v>Панова</v>
      </c>
      <c r="M309" t="str">
        <f>_xlfn.IFS(SUMPRODUCT(--(OR(RIGHT(L309,3)={"ова","ева","ина"},RIGHT(L309,2)={"ов","ев","ин"}))),L309,SUMPRODUCT(--(OR(RIGHT(J309,3)={"ова","ева","ина"},RIGHT(J309,2)={"ов","ев","ин"}))),J309,SUMPRODUCT(--(OR(RIGHT(K309,3)={"ова","ева","ина"},RIGHT(K309,2)={"ов","ев","ин"}))),K309)</f>
        <v>Панова</v>
      </c>
      <c r="N309" t="str">
        <f>_xlfn.IFS(SUMPRODUCT(--(RIGHT(L309,3)={"вич","мич","ьич","чна","вна"})),L309,SUMPRODUCT(--(RIGHT(J309,3)={"вич","мич","ьич","чна","вна"})),J309,SUMPRODUCT(--(RIGHT(K309,3)={"вич","мич","ьич","чна","вна"})),K309)</f>
        <v>Вячеславовна</v>
      </c>
      <c r="O309" t="str">
        <f t="shared" si="34"/>
        <v>Зоя</v>
      </c>
    </row>
    <row r="310" spans="1:15" x14ac:dyDescent="0.3">
      <c r="A310" s="20">
        <v>151</v>
      </c>
      <c r="B310" t="s">
        <v>392</v>
      </c>
      <c r="C310" t="str">
        <f t="shared" si="28"/>
        <v>+375</v>
      </c>
      <c r="D310" t="str">
        <f>IF(OR(C310="+71",C310="+78"),"не определено",LOOKUP(C310,'коды стран'!$B$2:$B$14,'коды стран'!$A$2:$A$14))</f>
        <v>Беларусь</v>
      </c>
      <c r="E310" t="s">
        <v>391</v>
      </c>
      <c r="F310" t="str">
        <f t="shared" si="29"/>
        <v>Лука Игнатьевич Власов</v>
      </c>
      <c r="G310" t="s">
        <v>139</v>
      </c>
      <c r="H310" s="26">
        <v>44923</v>
      </c>
      <c r="I310" s="20">
        <f t="shared" ca="1" si="30"/>
        <v>30</v>
      </c>
      <c r="J310" t="str">
        <f t="shared" si="31"/>
        <v>Лука</v>
      </c>
      <c r="K310" t="str">
        <f t="shared" si="32"/>
        <v>Игнатьевич</v>
      </c>
      <c r="L310" t="str">
        <f t="shared" si="33"/>
        <v>Власов</v>
      </c>
      <c r="M310" t="str">
        <f>_xlfn.IFS(SUMPRODUCT(--(OR(RIGHT(L310,3)={"ова","ева","ина"},RIGHT(L310,2)={"ов","ев","ин"}))),L310,SUMPRODUCT(--(OR(RIGHT(J310,3)={"ова","ева","ина"},RIGHT(J310,2)={"ов","ев","ин"}))),J310,SUMPRODUCT(--(OR(RIGHT(K310,3)={"ова","ева","ина"},RIGHT(K310,2)={"ов","ев","ин"}))),K310)</f>
        <v>Власов</v>
      </c>
      <c r="N310" t="str">
        <f>_xlfn.IFS(SUMPRODUCT(--(RIGHT(L310,3)={"вич","мич","ьич","чна","вна"})),L310,SUMPRODUCT(--(RIGHT(J310,3)={"вич","мич","ьич","чна","вна"})),J310,SUMPRODUCT(--(RIGHT(K310,3)={"вич","мич","ьич","чна","вна"})),K310)</f>
        <v>Игнатьевич</v>
      </c>
      <c r="O310" t="str">
        <f t="shared" si="34"/>
        <v>Лука</v>
      </c>
    </row>
    <row r="311" spans="1:15" x14ac:dyDescent="0.3">
      <c r="A311" s="20">
        <v>428</v>
      </c>
      <c r="B311" t="s">
        <v>390</v>
      </c>
      <c r="C311" t="str">
        <f t="shared" si="28"/>
        <v>+375</v>
      </c>
      <c r="D311" t="str">
        <f>IF(OR(C311="+71",C311="+78"),"не определено",LOOKUP(C311,'коды стран'!$B$2:$B$14,'коды стран'!$A$2:$A$14))</f>
        <v>Беларусь</v>
      </c>
      <c r="E311" t="s">
        <v>389</v>
      </c>
      <c r="F311" t="str">
        <f t="shared" si="29"/>
        <v>Лавр Харлампович Беляков</v>
      </c>
      <c r="G311" t="s">
        <v>139</v>
      </c>
      <c r="H311" s="26">
        <v>44848</v>
      </c>
      <c r="I311" s="20">
        <f t="shared" ca="1" si="30"/>
        <v>32</v>
      </c>
      <c r="J311" t="str">
        <f t="shared" si="31"/>
        <v>Лавр</v>
      </c>
      <c r="K311" t="str">
        <f t="shared" si="32"/>
        <v>Харлампович</v>
      </c>
      <c r="L311" t="str">
        <f t="shared" si="33"/>
        <v>Беляков</v>
      </c>
      <c r="M311" t="str">
        <f>_xlfn.IFS(SUMPRODUCT(--(OR(RIGHT(L311,3)={"ова","ева","ина"},RIGHT(L311,2)={"ов","ев","ин"}))),L311,SUMPRODUCT(--(OR(RIGHT(J311,3)={"ова","ева","ина"},RIGHT(J311,2)={"ов","ев","ин"}))),J311,SUMPRODUCT(--(OR(RIGHT(K311,3)={"ова","ева","ина"},RIGHT(K311,2)={"ов","ев","ин"}))),K311)</f>
        <v>Беляков</v>
      </c>
      <c r="N311" t="str">
        <f>_xlfn.IFS(SUMPRODUCT(--(RIGHT(L311,3)={"вич","мич","ьич","чна","вна"})),L311,SUMPRODUCT(--(RIGHT(J311,3)={"вич","мич","ьич","чна","вна"})),J311,SUMPRODUCT(--(RIGHT(K311,3)={"вич","мич","ьич","чна","вна"})),K311)</f>
        <v>Харлампович</v>
      </c>
      <c r="O311" t="str">
        <f t="shared" si="34"/>
        <v>Лавр</v>
      </c>
    </row>
    <row r="312" spans="1:15" x14ac:dyDescent="0.3">
      <c r="A312" s="20">
        <v>438</v>
      </c>
      <c r="B312" t="s">
        <v>388</v>
      </c>
      <c r="C312" t="str">
        <f t="shared" si="28"/>
        <v>+998</v>
      </c>
      <c r="D312" t="str">
        <f>IF(OR(C312="+71",C312="+78"),"не определено",LOOKUP(C312,'коды стран'!$B$2:$B$14,'коды стран'!$A$2:$A$14))</f>
        <v>Узбекистан</v>
      </c>
      <c r="E312" t="s">
        <v>387</v>
      </c>
      <c r="F312" t="str">
        <f t="shared" si="29"/>
        <v>Прасковья Петровна Дементьева</v>
      </c>
      <c r="G312" t="s">
        <v>142</v>
      </c>
      <c r="H312" s="26">
        <v>44693</v>
      </c>
      <c r="I312" s="20">
        <f t="shared" ca="1" si="30"/>
        <v>37</v>
      </c>
      <c r="J312" t="str">
        <f t="shared" si="31"/>
        <v>Прасковья</v>
      </c>
      <c r="K312" t="str">
        <f t="shared" si="32"/>
        <v>Петровна</v>
      </c>
      <c r="L312" t="str">
        <f t="shared" si="33"/>
        <v>Дементьева</v>
      </c>
      <c r="M312" t="str">
        <f>_xlfn.IFS(SUMPRODUCT(--(OR(RIGHT(L312,3)={"ова","ева","ина"},RIGHT(L312,2)={"ов","ев","ин"}))),L312,SUMPRODUCT(--(OR(RIGHT(J312,3)={"ова","ева","ина"},RIGHT(J312,2)={"ов","ев","ин"}))),J312,SUMPRODUCT(--(OR(RIGHT(K312,3)={"ова","ева","ина"},RIGHT(K312,2)={"ов","ев","ин"}))),K312)</f>
        <v>Дементьева</v>
      </c>
      <c r="N312" t="str">
        <f>_xlfn.IFS(SUMPRODUCT(--(RIGHT(L312,3)={"вич","мич","ьич","чна","вна"})),L312,SUMPRODUCT(--(RIGHT(J312,3)={"вич","мич","ьич","чна","вна"})),J312,SUMPRODUCT(--(RIGHT(K312,3)={"вич","мич","ьич","чна","вна"})),K312)</f>
        <v>Петровна</v>
      </c>
      <c r="O312" t="str">
        <f t="shared" si="34"/>
        <v>Прасковья</v>
      </c>
    </row>
    <row r="313" spans="1:15" x14ac:dyDescent="0.3">
      <c r="A313" s="20">
        <v>465</v>
      </c>
      <c r="B313" t="s">
        <v>386</v>
      </c>
      <c r="C313" t="str">
        <f t="shared" si="28"/>
        <v>+998</v>
      </c>
      <c r="D313" t="str">
        <f>IF(OR(C313="+71",C313="+78"),"не определено",LOOKUP(C313,'коды стран'!$B$2:$B$14,'коды стран'!$A$2:$A$14))</f>
        <v>Узбекистан</v>
      </c>
      <c r="E313" t="s">
        <v>385</v>
      </c>
      <c r="F313" t="str">
        <f t="shared" si="29"/>
        <v>Евдокия Ефимовна Карпова</v>
      </c>
      <c r="G313" t="s">
        <v>139</v>
      </c>
      <c r="H313" s="26">
        <v>44671</v>
      </c>
      <c r="I313" s="20">
        <f t="shared" ca="1" si="30"/>
        <v>38</v>
      </c>
      <c r="J313" t="str">
        <f t="shared" si="31"/>
        <v>Евдокия</v>
      </c>
      <c r="K313" t="str">
        <f t="shared" si="32"/>
        <v>Ефимовна</v>
      </c>
      <c r="L313" t="str">
        <f t="shared" si="33"/>
        <v>Карпова</v>
      </c>
      <c r="M313" t="str">
        <f>_xlfn.IFS(SUMPRODUCT(--(OR(RIGHT(L313,3)={"ова","ева","ина"},RIGHT(L313,2)={"ов","ев","ин"}))),L313,SUMPRODUCT(--(OR(RIGHT(J313,3)={"ова","ева","ина"},RIGHT(J313,2)={"ов","ев","ин"}))),J313,SUMPRODUCT(--(OR(RIGHT(K313,3)={"ова","ева","ина"},RIGHT(K313,2)={"ов","ев","ин"}))),K313)</f>
        <v>Карпова</v>
      </c>
      <c r="N313" t="str">
        <f>_xlfn.IFS(SUMPRODUCT(--(RIGHT(L313,3)={"вич","мич","ьич","чна","вна"})),L313,SUMPRODUCT(--(RIGHT(J313,3)={"вич","мич","ьич","чна","вна"})),J313,SUMPRODUCT(--(RIGHT(K313,3)={"вич","мич","ьич","чна","вна"})),K313)</f>
        <v>Ефимовна</v>
      </c>
      <c r="O313" t="str">
        <f t="shared" si="34"/>
        <v>Евдокия</v>
      </c>
    </row>
    <row r="314" spans="1:15" x14ac:dyDescent="0.3">
      <c r="A314" s="20">
        <v>215</v>
      </c>
      <c r="B314" t="s">
        <v>384</v>
      </c>
      <c r="C314" t="str">
        <f t="shared" si="28"/>
        <v>+71</v>
      </c>
      <c r="D314" t="str">
        <f>IF(OR(C314="+71",C314="+78"),"не определено",LOOKUP(C314,'коды стран'!$B$2:$B$14,'коды стран'!$A$2:$A$14))</f>
        <v>не определено</v>
      </c>
      <c r="E314" t="s">
        <v>383</v>
      </c>
      <c r="F314" t="str">
        <f t="shared" si="29"/>
        <v>Корнил Адрианович Комиссаров</v>
      </c>
      <c r="G314" t="s">
        <v>139</v>
      </c>
      <c r="H314" s="26">
        <v>44799</v>
      </c>
      <c r="I314" s="20">
        <f t="shared" ca="1" si="30"/>
        <v>34</v>
      </c>
      <c r="J314" t="str">
        <f t="shared" si="31"/>
        <v>Корнил</v>
      </c>
      <c r="K314" t="str">
        <f t="shared" si="32"/>
        <v>Адрианович</v>
      </c>
      <c r="L314" t="str">
        <f t="shared" si="33"/>
        <v>Комиссаров</v>
      </c>
      <c r="M314" t="str">
        <f>_xlfn.IFS(SUMPRODUCT(--(OR(RIGHT(L314,3)={"ова","ева","ина"},RIGHT(L314,2)={"ов","ев","ин"}))),L314,SUMPRODUCT(--(OR(RIGHT(J314,3)={"ова","ева","ина"},RIGHT(J314,2)={"ов","ев","ин"}))),J314,SUMPRODUCT(--(OR(RIGHT(K314,3)={"ова","ева","ина"},RIGHT(K314,2)={"ов","ев","ин"}))),K314)</f>
        <v>Комиссаров</v>
      </c>
      <c r="N314" t="str">
        <f>_xlfn.IFS(SUMPRODUCT(--(RIGHT(L314,3)={"вич","мич","ьич","чна","вна"})),L314,SUMPRODUCT(--(RIGHT(J314,3)={"вич","мич","ьич","чна","вна"})),J314,SUMPRODUCT(--(RIGHT(K314,3)={"вич","мич","ьич","чна","вна"})),K314)</f>
        <v>Адрианович</v>
      </c>
      <c r="O314" t="str">
        <f t="shared" si="34"/>
        <v>Корнил</v>
      </c>
    </row>
    <row r="315" spans="1:15" x14ac:dyDescent="0.3">
      <c r="A315" s="20">
        <v>15</v>
      </c>
      <c r="B315" t="s">
        <v>382</v>
      </c>
      <c r="C315" t="str">
        <f t="shared" si="28"/>
        <v>+380</v>
      </c>
      <c r="D315" t="str">
        <f>IF(OR(C315="+71",C315="+78"),"не определено",LOOKUP(C315,'коды стран'!$B$2:$B$14,'коды стран'!$A$2:$A$14))</f>
        <v>Украина</v>
      </c>
      <c r="E315" t="s">
        <v>381</v>
      </c>
      <c r="F315" t="str">
        <f t="shared" si="29"/>
        <v>Алексей Трифонович Блинов</v>
      </c>
      <c r="G315" t="s">
        <v>139</v>
      </c>
      <c r="H315" s="26">
        <v>44711</v>
      </c>
      <c r="I315" s="20">
        <f t="shared" ca="1" si="30"/>
        <v>37</v>
      </c>
      <c r="J315" t="str">
        <f t="shared" si="31"/>
        <v>Алексей</v>
      </c>
      <c r="K315" t="str">
        <f t="shared" si="32"/>
        <v>Трифонович</v>
      </c>
      <c r="L315" t="str">
        <f t="shared" si="33"/>
        <v>Блинов</v>
      </c>
      <c r="M315" t="str">
        <f>_xlfn.IFS(SUMPRODUCT(--(OR(RIGHT(L315,3)={"ова","ева","ина"},RIGHT(L315,2)={"ов","ев","ин"}))),L315,SUMPRODUCT(--(OR(RIGHT(J315,3)={"ова","ева","ина"},RIGHT(J315,2)={"ов","ев","ин"}))),J315,SUMPRODUCT(--(OR(RIGHT(K315,3)={"ова","ева","ина"},RIGHT(K315,2)={"ов","ев","ин"}))),K315)</f>
        <v>Блинов</v>
      </c>
      <c r="N315" t="str">
        <f>_xlfn.IFS(SUMPRODUCT(--(RIGHT(L315,3)={"вич","мич","ьич","чна","вна"})),L315,SUMPRODUCT(--(RIGHT(J315,3)={"вич","мич","ьич","чна","вна"})),J315,SUMPRODUCT(--(RIGHT(K315,3)={"вич","мич","ьич","чна","вна"})),K315)</f>
        <v>Трифонович</v>
      </c>
      <c r="O315" t="str">
        <f t="shared" si="34"/>
        <v>Алексей</v>
      </c>
    </row>
    <row r="316" spans="1:15" x14ac:dyDescent="0.3">
      <c r="A316" s="20">
        <v>370</v>
      </c>
      <c r="B316" t="s">
        <v>380</v>
      </c>
      <c r="C316" t="str">
        <f t="shared" si="28"/>
        <v>+992</v>
      </c>
      <c r="D316" t="str">
        <f>IF(OR(C316="+71",C316="+78"),"не определено",LOOKUP(C316,'коды стран'!$B$2:$B$14,'коды стран'!$A$2:$A$14))</f>
        <v>Таджикистан</v>
      </c>
      <c r="E316" t="s">
        <v>379</v>
      </c>
      <c r="F316" t="str">
        <f t="shared" si="29"/>
        <v>Орехова Кира Натановна</v>
      </c>
      <c r="G316" t="s">
        <v>142</v>
      </c>
      <c r="H316" s="26">
        <v>44726</v>
      </c>
      <c r="I316" s="20">
        <f t="shared" ca="1" si="30"/>
        <v>36</v>
      </c>
      <c r="J316" t="str">
        <f t="shared" si="31"/>
        <v>Орехова</v>
      </c>
      <c r="K316" t="str">
        <f t="shared" si="32"/>
        <v>Кира</v>
      </c>
      <c r="L316" t="str">
        <f t="shared" si="33"/>
        <v>Натановна</v>
      </c>
      <c r="M316" t="str">
        <f>_xlfn.IFS(SUMPRODUCT(--(OR(RIGHT(L316,3)={"ова","ева","ина"},RIGHT(L316,2)={"ов","ев","ин"}))),L316,SUMPRODUCT(--(OR(RIGHT(J316,3)={"ова","ева","ина"},RIGHT(J316,2)={"ов","ев","ин"}))),J316,SUMPRODUCT(--(OR(RIGHT(K316,3)={"ова","ева","ина"},RIGHT(K316,2)={"ов","ев","ин"}))),K316)</f>
        <v>Орехова</v>
      </c>
      <c r="N316" t="str">
        <f>_xlfn.IFS(SUMPRODUCT(--(RIGHT(L316,3)={"вич","мич","ьич","чна","вна"})),L316,SUMPRODUCT(--(RIGHT(J316,3)={"вич","мич","ьич","чна","вна"})),J316,SUMPRODUCT(--(RIGHT(K316,3)={"вич","мич","ьич","чна","вна"})),K316)</f>
        <v>Натановна</v>
      </c>
      <c r="O316" t="str">
        <f t="shared" si="34"/>
        <v>Кира</v>
      </c>
    </row>
    <row r="317" spans="1:15" x14ac:dyDescent="0.3">
      <c r="A317" s="20">
        <v>80</v>
      </c>
      <c r="B317" t="s">
        <v>378</v>
      </c>
      <c r="C317" t="str">
        <f t="shared" si="28"/>
        <v>+375</v>
      </c>
      <c r="D317" t="str">
        <f>IF(OR(C317="+71",C317="+78"),"не определено",LOOKUP(C317,'коды стран'!$B$2:$B$14,'коды стран'!$A$2:$A$14))</f>
        <v>Беларусь</v>
      </c>
      <c r="E317" t="s">
        <v>377</v>
      </c>
      <c r="F317" t="str">
        <f t="shared" si="29"/>
        <v>Рубен Димитриевич Веселов</v>
      </c>
      <c r="G317" t="s">
        <v>139</v>
      </c>
      <c r="H317" s="26">
        <v>44623</v>
      </c>
      <c r="I317" s="20">
        <f t="shared" ca="1" si="30"/>
        <v>40</v>
      </c>
      <c r="J317" t="str">
        <f t="shared" si="31"/>
        <v>Рубен</v>
      </c>
      <c r="K317" t="str">
        <f t="shared" si="32"/>
        <v>Димитриевич</v>
      </c>
      <c r="L317" t="str">
        <f t="shared" si="33"/>
        <v>Веселов</v>
      </c>
      <c r="M317" t="str">
        <f>_xlfn.IFS(SUMPRODUCT(--(OR(RIGHT(L317,3)={"ова","ева","ина"},RIGHT(L317,2)={"ов","ев","ин"}))),L317,SUMPRODUCT(--(OR(RIGHT(J317,3)={"ова","ева","ина"},RIGHT(J317,2)={"ов","ев","ин"}))),J317,SUMPRODUCT(--(OR(RIGHT(K317,3)={"ова","ева","ина"},RIGHT(K317,2)={"ов","ев","ин"}))),K317)</f>
        <v>Веселов</v>
      </c>
      <c r="N317" t="str">
        <f>_xlfn.IFS(SUMPRODUCT(--(RIGHT(L317,3)={"вич","мич","ьич","чна","вна"})),L317,SUMPRODUCT(--(RIGHT(J317,3)={"вич","мич","ьич","чна","вна"})),J317,SUMPRODUCT(--(RIGHT(K317,3)={"вич","мич","ьич","чна","вна"})),K317)</f>
        <v>Димитриевич</v>
      </c>
      <c r="O317" t="str">
        <f t="shared" si="34"/>
        <v>Рубен</v>
      </c>
    </row>
    <row r="318" spans="1:15" x14ac:dyDescent="0.3">
      <c r="A318" s="20">
        <v>17</v>
      </c>
      <c r="B318" t="s">
        <v>376</v>
      </c>
      <c r="C318" t="str">
        <f t="shared" si="28"/>
        <v>+992</v>
      </c>
      <c r="D318" t="str">
        <f>IF(OR(C318="+71",C318="+78"),"не определено",LOOKUP(C318,'коды стран'!$B$2:$B$14,'коды стран'!$A$2:$A$14))</f>
        <v>Таджикистан</v>
      </c>
      <c r="E318" t="s">
        <v>375</v>
      </c>
      <c r="F318" t="str">
        <f t="shared" si="29"/>
        <v>Валентина Кирилловна Семенова</v>
      </c>
      <c r="G318" t="s">
        <v>139</v>
      </c>
      <c r="H318" s="26">
        <v>44877</v>
      </c>
      <c r="I318" s="20">
        <f t="shared" ca="1" si="30"/>
        <v>31</v>
      </c>
      <c r="J318" t="str">
        <f t="shared" si="31"/>
        <v>Валентина</v>
      </c>
      <c r="K318" t="str">
        <f t="shared" si="32"/>
        <v>Кирилловна</v>
      </c>
      <c r="L318" t="str">
        <f t="shared" si="33"/>
        <v>Семенова</v>
      </c>
      <c r="M318" t="str">
        <f>_xlfn.IFS(SUMPRODUCT(--(OR(RIGHT(L318,3)={"ова","ева","ина"},RIGHT(L318,2)={"ов","ев","ин"}))),L318,SUMPRODUCT(--(OR(RIGHT(J318,3)={"ова","ева","ина"},RIGHT(J318,2)={"ов","ев","ин"}))),J318,SUMPRODUCT(--(OR(RIGHT(K318,3)={"ова","ева","ина"},RIGHT(K318,2)={"ов","ев","ин"}))),K318)</f>
        <v>Семенова</v>
      </c>
      <c r="N318" t="str">
        <f>_xlfn.IFS(SUMPRODUCT(--(RIGHT(L318,3)={"вич","мич","ьич","чна","вна"})),L318,SUMPRODUCT(--(RIGHT(J318,3)={"вич","мич","ьич","чна","вна"})),J318,SUMPRODUCT(--(RIGHT(K318,3)={"вич","мич","ьич","чна","вна"})),K318)</f>
        <v>Кирилловна</v>
      </c>
      <c r="O318" t="str">
        <f t="shared" si="34"/>
        <v>Валентина</v>
      </c>
    </row>
    <row r="319" spans="1:15" x14ac:dyDescent="0.3">
      <c r="A319" s="20">
        <v>127</v>
      </c>
      <c r="B319" t="s">
        <v>374</v>
      </c>
      <c r="C319" t="str">
        <f t="shared" si="28"/>
        <v>+380</v>
      </c>
      <c r="D319" t="str">
        <f>IF(OR(C319="+71",C319="+78"),"не определено",LOOKUP(C319,'коды стран'!$B$2:$B$14,'коды стран'!$A$2:$A$14))</f>
        <v>Украина</v>
      </c>
      <c r="E319" t="s">
        <v>373</v>
      </c>
      <c r="F319" t="str">
        <f t="shared" si="29"/>
        <v>Журавлев Аристарх Евсеевич</v>
      </c>
      <c r="G319" t="s">
        <v>139</v>
      </c>
      <c r="H319" s="26">
        <v>44914</v>
      </c>
      <c r="I319" s="20">
        <f t="shared" ca="1" si="30"/>
        <v>30</v>
      </c>
      <c r="J319" t="str">
        <f t="shared" si="31"/>
        <v>Журавлев</v>
      </c>
      <c r="K319" t="str">
        <f t="shared" si="32"/>
        <v>Аристарх</v>
      </c>
      <c r="L319" t="str">
        <f t="shared" si="33"/>
        <v>Евсеевич</v>
      </c>
      <c r="M319" t="str">
        <f>_xlfn.IFS(SUMPRODUCT(--(OR(RIGHT(L319,3)={"ова","ева","ина"},RIGHT(L319,2)={"ов","ев","ин"}))),L319,SUMPRODUCT(--(OR(RIGHT(J319,3)={"ова","ева","ина"},RIGHT(J319,2)={"ов","ев","ин"}))),J319,SUMPRODUCT(--(OR(RIGHT(K319,3)={"ова","ева","ина"},RIGHT(K319,2)={"ов","ев","ин"}))),K319)</f>
        <v>Журавлев</v>
      </c>
      <c r="N319" t="str">
        <f>_xlfn.IFS(SUMPRODUCT(--(RIGHT(L319,3)={"вич","мич","ьич","чна","вна"})),L319,SUMPRODUCT(--(RIGHT(J319,3)={"вич","мич","ьич","чна","вна"})),J319,SUMPRODUCT(--(RIGHT(K319,3)={"вич","мич","ьич","чна","вна"})),K319)</f>
        <v>Евсеевич</v>
      </c>
      <c r="O319" t="str">
        <f t="shared" si="34"/>
        <v>Аристарх</v>
      </c>
    </row>
    <row r="320" spans="1:15" x14ac:dyDescent="0.3">
      <c r="A320" s="20">
        <v>441</v>
      </c>
      <c r="B320" t="s">
        <v>372</v>
      </c>
      <c r="C320" t="str">
        <f t="shared" si="28"/>
        <v>+998</v>
      </c>
      <c r="D320" t="str">
        <f>IF(OR(C320="+71",C320="+78"),"не определено",LOOKUP(C320,'коды стран'!$B$2:$B$14,'коды стран'!$A$2:$A$14))</f>
        <v>Узбекистан</v>
      </c>
      <c r="E320" t="s">
        <v>371</v>
      </c>
      <c r="F320" t="str">
        <f t="shared" si="29"/>
        <v>Силина Татьяна Аркадьевна</v>
      </c>
      <c r="G320" t="s">
        <v>139</v>
      </c>
      <c r="H320" s="26">
        <v>44867</v>
      </c>
      <c r="I320" s="20">
        <f t="shared" ca="1" si="30"/>
        <v>32</v>
      </c>
      <c r="J320" t="str">
        <f t="shared" si="31"/>
        <v>Силина</v>
      </c>
      <c r="K320" t="str">
        <f t="shared" si="32"/>
        <v>Татьяна</v>
      </c>
      <c r="L320" t="str">
        <f t="shared" si="33"/>
        <v>Аркадьевна</v>
      </c>
      <c r="M320" t="str">
        <f>_xlfn.IFS(SUMPRODUCT(--(OR(RIGHT(L320,3)={"ова","ева","ина"},RIGHT(L320,2)={"ов","ев","ин"}))),L320,SUMPRODUCT(--(OR(RIGHT(J320,3)={"ова","ева","ина"},RIGHT(J320,2)={"ов","ев","ин"}))),J320,SUMPRODUCT(--(OR(RIGHT(K320,3)={"ова","ева","ина"},RIGHT(K320,2)={"ов","ев","ин"}))),K320)</f>
        <v>Силина</v>
      </c>
      <c r="N320" t="str">
        <f>_xlfn.IFS(SUMPRODUCT(--(RIGHT(L320,3)={"вич","мич","ьич","чна","вна"})),L320,SUMPRODUCT(--(RIGHT(J320,3)={"вич","мич","ьич","чна","вна"})),J320,SUMPRODUCT(--(RIGHT(K320,3)={"вич","мич","ьич","чна","вна"})),K320)</f>
        <v>Аркадьевна</v>
      </c>
      <c r="O320" t="str">
        <f t="shared" si="34"/>
        <v>Татьяна</v>
      </c>
    </row>
    <row r="321" spans="1:15" x14ac:dyDescent="0.3">
      <c r="A321" s="20">
        <v>220</v>
      </c>
      <c r="B321" t="s">
        <v>370</v>
      </c>
      <c r="C321" t="str">
        <f t="shared" si="28"/>
        <v>+380</v>
      </c>
      <c r="D321" t="str">
        <f>IF(OR(C321="+71",C321="+78"),"не определено",LOOKUP(C321,'коды стран'!$B$2:$B$14,'коды стран'!$A$2:$A$14))</f>
        <v>Украина</v>
      </c>
      <c r="E321" t="s">
        <v>369</v>
      </c>
      <c r="F321" t="str">
        <f t="shared" si="29"/>
        <v>Николай Феоктистович Дроздов</v>
      </c>
      <c r="G321" t="s">
        <v>139</v>
      </c>
      <c r="H321" s="26">
        <v>44570</v>
      </c>
      <c r="I321" s="20">
        <f t="shared" ca="1" si="30"/>
        <v>41</v>
      </c>
      <c r="J321" t="str">
        <f t="shared" si="31"/>
        <v>Николай</v>
      </c>
      <c r="K321" t="str">
        <f t="shared" si="32"/>
        <v>Феоктистович</v>
      </c>
      <c r="L321" t="str">
        <f t="shared" si="33"/>
        <v>Дроздов</v>
      </c>
      <c r="M321" t="str">
        <f>_xlfn.IFS(SUMPRODUCT(--(OR(RIGHT(L321,3)={"ова","ева","ина"},RIGHT(L321,2)={"ов","ев","ин"}))),L321,SUMPRODUCT(--(OR(RIGHT(J321,3)={"ова","ева","ина"},RIGHT(J321,2)={"ов","ев","ин"}))),J321,SUMPRODUCT(--(OR(RIGHT(K321,3)={"ова","ева","ина"},RIGHT(K321,2)={"ов","ев","ин"}))),K321)</f>
        <v>Дроздов</v>
      </c>
      <c r="N321" t="str">
        <f>_xlfn.IFS(SUMPRODUCT(--(RIGHT(L321,3)={"вич","мич","ьич","чна","вна"})),L321,SUMPRODUCT(--(RIGHT(J321,3)={"вич","мич","ьич","чна","вна"})),J321,SUMPRODUCT(--(RIGHT(K321,3)={"вич","мич","ьич","чна","вна"})),K321)</f>
        <v>Феоктистович</v>
      </c>
      <c r="O321" t="str">
        <f t="shared" si="34"/>
        <v>Николай</v>
      </c>
    </row>
    <row r="322" spans="1:15" x14ac:dyDescent="0.3">
      <c r="A322" s="20">
        <v>206</v>
      </c>
      <c r="B322" t="s">
        <v>368</v>
      </c>
      <c r="C322" t="str">
        <f t="shared" ref="C322:C385" si="35">IF(LEFT(B322,2)="+7",LEFT(SUBSTITUTE(B322," ",""),3),LEFT(B322,4))</f>
        <v>+79</v>
      </c>
      <c r="D322" t="str">
        <f>IF(OR(C322="+71",C322="+78"),"не определено",LOOKUP(C322,'коды стран'!$B$2:$B$14,'коды стран'!$A$2:$A$14))</f>
        <v>Россия</v>
      </c>
      <c r="E322" t="s">
        <v>367</v>
      </c>
      <c r="F322" t="str">
        <f t="shared" ref="F322:F385" si="36">IF((LEN(E322)-LEN(SUBSTITUTE(E322," ","")))=2,E322,RIGHT(E322,LEN(E322)-FIND(" ",E322)))</f>
        <v>Радислав Герасимович Колобов</v>
      </c>
      <c r="G322" t="s">
        <v>139</v>
      </c>
      <c r="H322" s="26">
        <v>44568</v>
      </c>
      <c r="I322" s="20">
        <f t="shared" ref="I322:I385" ca="1" si="37">DATEDIF(H322,NOW(),"M")</f>
        <v>42</v>
      </c>
      <c r="J322" t="str">
        <f t="shared" ref="J322:J385" si="38">LEFT(F322,FIND(" ",F322)-1)</f>
        <v>Радислав</v>
      </c>
      <c r="K322" t="str">
        <f t="shared" ref="K322:K385" si="39">MID(F322,FIND(" ",F322)+1,FIND(" ",F322,FIND(" ",F322)+1)-FIND(" ",F322)-1)</f>
        <v>Герасимович</v>
      </c>
      <c r="L322" t="str">
        <f t="shared" ref="L322:L385" si="40">RIGHT(F322,LEN(F322)-FIND(" ",F322,FIND(" ",F322)+1))</f>
        <v>Колобов</v>
      </c>
      <c r="M322" t="str">
        <f>_xlfn.IFS(SUMPRODUCT(--(OR(RIGHT(L322,3)={"ова","ева","ина"},RIGHT(L322,2)={"ов","ев","ин"}))),L322,SUMPRODUCT(--(OR(RIGHT(J322,3)={"ова","ева","ина"},RIGHT(J322,2)={"ов","ев","ин"}))),J322,SUMPRODUCT(--(OR(RIGHT(K322,3)={"ова","ева","ина"},RIGHT(K322,2)={"ов","ев","ин"}))),K322)</f>
        <v>Колобов</v>
      </c>
      <c r="N322" t="str">
        <f>_xlfn.IFS(SUMPRODUCT(--(RIGHT(L322,3)={"вич","мич","ьич","чна","вна"})),L322,SUMPRODUCT(--(RIGHT(J322,3)={"вич","мич","ьич","чна","вна"})),J322,SUMPRODUCT(--(RIGHT(K322,3)={"вич","мич","ьич","чна","вна"})),K322)</f>
        <v>Герасимович</v>
      </c>
      <c r="O322" t="str">
        <f t="shared" ref="O322:O385" si="41">IF(OR(J322=M322,J322=N322),IF(OR(K322=M322,K322=N322),L322,K322),J322)</f>
        <v>Радислав</v>
      </c>
    </row>
    <row r="323" spans="1:15" x14ac:dyDescent="0.3">
      <c r="A323" s="20">
        <v>210</v>
      </c>
      <c r="B323" t="s">
        <v>366</v>
      </c>
      <c r="C323" t="str">
        <f t="shared" si="35"/>
        <v>+998</v>
      </c>
      <c r="D323" t="str">
        <f>IF(OR(C323="+71",C323="+78"),"не определено",LOOKUP(C323,'коды стран'!$B$2:$B$14,'коды стран'!$A$2:$A$14))</f>
        <v>Узбекистан</v>
      </c>
      <c r="E323" t="s">
        <v>365</v>
      </c>
      <c r="F323" t="str">
        <f t="shared" si="36"/>
        <v>Мартын Августович Баранов</v>
      </c>
      <c r="G323" t="s">
        <v>139</v>
      </c>
      <c r="H323" s="26">
        <v>44602</v>
      </c>
      <c r="I323" s="20">
        <f t="shared" ca="1" si="37"/>
        <v>40</v>
      </c>
      <c r="J323" t="str">
        <f t="shared" si="38"/>
        <v>Мартын</v>
      </c>
      <c r="K323" t="str">
        <f t="shared" si="39"/>
        <v>Августович</v>
      </c>
      <c r="L323" t="str">
        <f t="shared" si="40"/>
        <v>Баранов</v>
      </c>
      <c r="M323" t="str">
        <f>_xlfn.IFS(SUMPRODUCT(--(OR(RIGHT(L323,3)={"ова","ева","ина"},RIGHT(L323,2)={"ов","ев","ин"}))),L323,SUMPRODUCT(--(OR(RIGHT(J323,3)={"ова","ева","ина"},RIGHT(J323,2)={"ов","ев","ин"}))),J323,SUMPRODUCT(--(OR(RIGHT(K323,3)={"ова","ева","ина"},RIGHT(K323,2)={"ов","ев","ин"}))),K323)</f>
        <v>Баранов</v>
      </c>
      <c r="N323" t="str">
        <f>_xlfn.IFS(SUMPRODUCT(--(RIGHT(L323,3)={"вич","мич","ьич","чна","вна"})),L323,SUMPRODUCT(--(RIGHT(J323,3)={"вич","мич","ьич","чна","вна"})),J323,SUMPRODUCT(--(RIGHT(K323,3)={"вич","мич","ьич","чна","вна"})),K323)</f>
        <v>Августович</v>
      </c>
      <c r="O323" t="str">
        <f t="shared" si="41"/>
        <v>Мартын</v>
      </c>
    </row>
    <row r="324" spans="1:15" x14ac:dyDescent="0.3">
      <c r="A324" s="20">
        <v>67</v>
      </c>
      <c r="B324" t="s">
        <v>364</v>
      </c>
      <c r="C324" t="str">
        <f t="shared" si="35"/>
        <v>+998</v>
      </c>
      <c r="D324" t="str">
        <f>IF(OR(C324="+71",C324="+78"),"не определено",LOOKUP(C324,'коды стран'!$B$2:$B$14,'коды стран'!$A$2:$A$14))</f>
        <v>Узбекистан</v>
      </c>
      <c r="E324" t="s">
        <v>363</v>
      </c>
      <c r="F324" t="str">
        <f t="shared" si="36"/>
        <v>Алла Геннадьевна Фомина</v>
      </c>
      <c r="G324" t="s">
        <v>142</v>
      </c>
      <c r="H324" s="26">
        <v>44731</v>
      </c>
      <c r="I324" s="20">
        <f t="shared" ca="1" si="37"/>
        <v>36</v>
      </c>
      <c r="J324" t="str">
        <f t="shared" si="38"/>
        <v>Алла</v>
      </c>
      <c r="K324" t="str">
        <f t="shared" si="39"/>
        <v>Геннадьевна</v>
      </c>
      <c r="L324" t="str">
        <f t="shared" si="40"/>
        <v>Фомина</v>
      </c>
      <c r="M324" t="str">
        <f>_xlfn.IFS(SUMPRODUCT(--(OR(RIGHT(L324,3)={"ова","ева","ина"},RIGHT(L324,2)={"ов","ев","ин"}))),L324,SUMPRODUCT(--(OR(RIGHT(J324,3)={"ова","ева","ина"},RIGHT(J324,2)={"ов","ев","ин"}))),J324,SUMPRODUCT(--(OR(RIGHT(K324,3)={"ова","ева","ина"},RIGHT(K324,2)={"ов","ев","ин"}))),K324)</f>
        <v>Фомина</v>
      </c>
      <c r="N324" t="str">
        <f>_xlfn.IFS(SUMPRODUCT(--(RIGHT(L324,3)={"вич","мич","ьич","чна","вна"})),L324,SUMPRODUCT(--(RIGHT(J324,3)={"вич","мич","ьич","чна","вна"})),J324,SUMPRODUCT(--(RIGHT(K324,3)={"вич","мич","ьич","чна","вна"})),K324)</f>
        <v>Геннадьевна</v>
      </c>
      <c r="O324" t="str">
        <f t="shared" si="41"/>
        <v>Алла</v>
      </c>
    </row>
    <row r="325" spans="1:15" x14ac:dyDescent="0.3">
      <c r="A325" s="20">
        <v>125</v>
      </c>
      <c r="B325" t="s">
        <v>362</v>
      </c>
      <c r="C325" t="str">
        <f t="shared" si="35"/>
        <v>+77</v>
      </c>
      <c r="D325" t="str">
        <f>IF(OR(C325="+71",C325="+78"),"не определено",LOOKUP(C325,'коды стран'!$B$2:$B$14,'коды стран'!$A$2:$A$14))</f>
        <v>Казахстан</v>
      </c>
      <c r="E325" t="s">
        <v>361</v>
      </c>
      <c r="F325" t="str">
        <f t="shared" si="36"/>
        <v>Копылова Эмилия Тарасовна</v>
      </c>
      <c r="G325" t="s">
        <v>139</v>
      </c>
      <c r="H325" s="26">
        <v>44701</v>
      </c>
      <c r="I325" s="20">
        <f t="shared" ca="1" si="37"/>
        <v>37</v>
      </c>
      <c r="J325" t="str">
        <f t="shared" si="38"/>
        <v>Копылова</v>
      </c>
      <c r="K325" t="str">
        <f t="shared" si="39"/>
        <v>Эмилия</v>
      </c>
      <c r="L325" t="str">
        <f t="shared" si="40"/>
        <v>Тарасовна</v>
      </c>
      <c r="M325" t="str">
        <f>_xlfn.IFS(SUMPRODUCT(--(OR(RIGHT(L325,3)={"ова","ева","ина"},RIGHT(L325,2)={"ов","ев","ин"}))),L325,SUMPRODUCT(--(OR(RIGHT(J325,3)={"ова","ева","ина"},RIGHT(J325,2)={"ов","ев","ин"}))),J325,SUMPRODUCT(--(OR(RIGHT(K325,3)={"ова","ева","ина"},RIGHT(K325,2)={"ов","ев","ин"}))),K325)</f>
        <v>Копылова</v>
      </c>
      <c r="N325" t="str">
        <f>_xlfn.IFS(SUMPRODUCT(--(RIGHT(L325,3)={"вич","мич","ьич","чна","вна"})),L325,SUMPRODUCT(--(RIGHT(J325,3)={"вич","мич","ьич","чна","вна"})),J325,SUMPRODUCT(--(RIGHT(K325,3)={"вич","мич","ьич","чна","вна"})),K325)</f>
        <v>Тарасовна</v>
      </c>
      <c r="O325" t="str">
        <f t="shared" si="41"/>
        <v>Эмилия</v>
      </c>
    </row>
    <row r="326" spans="1:15" x14ac:dyDescent="0.3">
      <c r="A326" s="20">
        <v>213</v>
      </c>
      <c r="B326" t="s">
        <v>360</v>
      </c>
      <c r="C326" t="str">
        <f t="shared" si="35"/>
        <v>+998</v>
      </c>
      <c r="D326" t="str">
        <f>IF(OR(C326="+71",C326="+78"),"не определено",LOOKUP(C326,'коды стран'!$B$2:$B$14,'коды стран'!$A$2:$A$14))</f>
        <v>Узбекистан</v>
      </c>
      <c r="E326" t="s">
        <v>359</v>
      </c>
      <c r="F326" t="str">
        <f t="shared" si="36"/>
        <v>Власов Адриан Чеславович</v>
      </c>
      <c r="G326" t="s">
        <v>139</v>
      </c>
      <c r="H326" s="26">
        <v>44733</v>
      </c>
      <c r="I326" s="20">
        <f t="shared" ca="1" si="37"/>
        <v>36</v>
      </c>
      <c r="J326" t="str">
        <f t="shared" si="38"/>
        <v>Власов</v>
      </c>
      <c r="K326" t="str">
        <f t="shared" si="39"/>
        <v>Адриан</v>
      </c>
      <c r="L326" t="str">
        <f t="shared" si="40"/>
        <v>Чеславович</v>
      </c>
      <c r="M326" t="str">
        <f>_xlfn.IFS(SUMPRODUCT(--(OR(RIGHT(L326,3)={"ова","ева","ина"},RIGHT(L326,2)={"ов","ев","ин"}))),L326,SUMPRODUCT(--(OR(RIGHT(J326,3)={"ова","ева","ина"},RIGHT(J326,2)={"ов","ев","ин"}))),J326,SUMPRODUCT(--(OR(RIGHT(K326,3)={"ова","ева","ина"},RIGHT(K326,2)={"ов","ев","ин"}))),K326)</f>
        <v>Власов</v>
      </c>
      <c r="N326" t="str">
        <f>_xlfn.IFS(SUMPRODUCT(--(RIGHT(L326,3)={"вич","мич","ьич","чна","вна"})),L326,SUMPRODUCT(--(RIGHT(J326,3)={"вич","мич","ьич","чна","вна"})),J326,SUMPRODUCT(--(RIGHT(K326,3)={"вич","мич","ьич","чна","вна"})),K326)</f>
        <v>Чеславович</v>
      </c>
      <c r="O326" t="str">
        <f t="shared" si="41"/>
        <v>Адриан</v>
      </c>
    </row>
    <row r="327" spans="1:15" x14ac:dyDescent="0.3">
      <c r="A327" s="20">
        <v>336</v>
      </c>
      <c r="B327" t="s">
        <v>358</v>
      </c>
      <c r="C327" t="str">
        <f t="shared" si="35"/>
        <v>+998</v>
      </c>
      <c r="D327" t="str">
        <f>IF(OR(C327="+71",C327="+78"),"не определено",LOOKUP(C327,'коды стран'!$B$2:$B$14,'коды стран'!$A$2:$A$14))</f>
        <v>Узбекистан</v>
      </c>
      <c r="E327" t="s">
        <v>357</v>
      </c>
      <c r="F327" t="str">
        <f t="shared" si="36"/>
        <v>Григорьева Ульяна Артемовна</v>
      </c>
      <c r="G327" t="s">
        <v>139</v>
      </c>
      <c r="H327" s="26">
        <v>44856</v>
      </c>
      <c r="I327" s="20">
        <f t="shared" ca="1" si="37"/>
        <v>32</v>
      </c>
      <c r="J327" t="str">
        <f t="shared" si="38"/>
        <v>Григорьева</v>
      </c>
      <c r="K327" t="str">
        <f t="shared" si="39"/>
        <v>Ульяна</v>
      </c>
      <c r="L327" t="str">
        <f t="shared" si="40"/>
        <v>Артемовна</v>
      </c>
      <c r="M327" t="str">
        <f>_xlfn.IFS(SUMPRODUCT(--(OR(RIGHT(L327,3)={"ова","ева","ина"},RIGHT(L327,2)={"ов","ев","ин"}))),L327,SUMPRODUCT(--(OR(RIGHT(J327,3)={"ова","ева","ина"},RIGHT(J327,2)={"ов","ев","ин"}))),J327,SUMPRODUCT(--(OR(RIGHT(K327,3)={"ова","ева","ина"},RIGHT(K327,2)={"ов","ев","ин"}))),K327)</f>
        <v>Григорьева</v>
      </c>
      <c r="N327" t="str">
        <f>_xlfn.IFS(SUMPRODUCT(--(RIGHT(L327,3)={"вич","мич","ьич","чна","вна"})),L327,SUMPRODUCT(--(RIGHT(J327,3)={"вич","мич","ьич","чна","вна"})),J327,SUMPRODUCT(--(RIGHT(K327,3)={"вич","мич","ьич","чна","вна"})),K327)</f>
        <v>Артемовна</v>
      </c>
      <c r="O327" t="str">
        <f t="shared" si="41"/>
        <v>Ульяна</v>
      </c>
    </row>
    <row r="328" spans="1:15" x14ac:dyDescent="0.3">
      <c r="A328" s="20">
        <v>294</v>
      </c>
      <c r="B328" t="s">
        <v>356</v>
      </c>
      <c r="C328" t="str">
        <f t="shared" si="35"/>
        <v>+380</v>
      </c>
      <c r="D328" t="str">
        <f>IF(OR(C328="+71",C328="+78"),"не определено",LOOKUP(C328,'коды стран'!$B$2:$B$14,'коды стран'!$A$2:$A$14))</f>
        <v>Украина</v>
      </c>
      <c r="E328" t="s">
        <v>355</v>
      </c>
      <c r="F328" t="str">
        <f t="shared" si="36"/>
        <v>Давыд Филатович Мухин</v>
      </c>
      <c r="G328" t="s">
        <v>142</v>
      </c>
      <c r="H328" s="26">
        <v>44879</v>
      </c>
      <c r="I328" s="20">
        <f t="shared" ca="1" si="37"/>
        <v>31</v>
      </c>
      <c r="J328" t="str">
        <f t="shared" si="38"/>
        <v>Давыд</v>
      </c>
      <c r="K328" t="str">
        <f t="shared" si="39"/>
        <v>Филатович</v>
      </c>
      <c r="L328" t="str">
        <f t="shared" si="40"/>
        <v>Мухин</v>
      </c>
      <c r="M328" t="str">
        <f>_xlfn.IFS(SUMPRODUCT(--(OR(RIGHT(L328,3)={"ова","ева","ина"},RIGHT(L328,2)={"ов","ев","ин"}))),L328,SUMPRODUCT(--(OR(RIGHT(J328,3)={"ова","ева","ина"},RIGHT(J328,2)={"ов","ев","ин"}))),J328,SUMPRODUCT(--(OR(RIGHT(K328,3)={"ова","ева","ина"},RIGHT(K328,2)={"ов","ев","ин"}))),K328)</f>
        <v>Мухин</v>
      </c>
      <c r="N328" t="str">
        <f>_xlfn.IFS(SUMPRODUCT(--(RIGHT(L328,3)={"вич","мич","ьич","чна","вна"})),L328,SUMPRODUCT(--(RIGHT(J328,3)={"вич","мич","ьич","чна","вна"})),J328,SUMPRODUCT(--(RIGHT(K328,3)={"вич","мич","ьич","чна","вна"})),K328)</f>
        <v>Филатович</v>
      </c>
      <c r="O328" t="str">
        <f t="shared" si="41"/>
        <v>Давыд</v>
      </c>
    </row>
    <row r="329" spans="1:15" x14ac:dyDescent="0.3">
      <c r="A329" s="20">
        <v>27</v>
      </c>
      <c r="B329" t="s">
        <v>354</v>
      </c>
      <c r="C329" t="str">
        <f t="shared" si="35"/>
        <v>+380</v>
      </c>
      <c r="D329" t="str">
        <f>IF(OR(C329="+71",C329="+78"),"не определено",LOOKUP(C329,'коды стран'!$B$2:$B$14,'коды стран'!$A$2:$A$14))</f>
        <v>Украина</v>
      </c>
      <c r="E329" t="s">
        <v>353</v>
      </c>
      <c r="F329" t="str">
        <f t="shared" si="36"/>
        <v>Аггей Валентинович Артемьев</v>
      </c>
      <c r="G329" t="s">
        <v>139</v>
      </c>
      <c r="H329" s="26">
        <v>44586</v>
      </c>
      <c r="I329" s="20">
        <f t="shared" ca="1" si="37"/>
        <v>41</v>
      </c>
      <c r="J329" t="str">
        <f t="shared" si="38"/>
        <v>Аггей</v>
      </c>
      <c r="K329" t="str">
        <f t="shared" si="39"/>
        <v>Валентинович</v>
      </c>
      <c r="L329" t="str">
        <f t="shared" si="40"/>
        <v>Артемьев</v>
      </c>
      <c r="M329" t="str">
        <f>_xlfn.IFS(SUMPRODUCT(--(OR(RIGHT(L329,3)={"ова","ева","ина"},RIGHT(L329,2)={"ов","ев","ин"}))),L329,SUMPRODUCT(--(OR(RIGHT(J329,3)={"ова","ева","ина"},RIGHT(J329,2)={"ов","ев","ин"}))),J329,SUMPRODUCT(--(OR(RIGHT(K329,3)={"ова","ева","ина"},RIGHT(K329,2)={"ов","ев","ин"}))),K329)</f>
        <v>Артемьев</v>
      </c>
      <c r="N329" t="str">
        <f>_xlfn.IFS(SUMPRODUCT(--(RIGHT(L329,3)={"вич","мич","ьич","чна","вна"})),L329,SUMPRODUCT(--(RIGHT(J329,3)={"вич","мич","ьич","чна","вна"})),J329,SUMPRODUCT(--(RIGHT(K329,3)={"вич","мич","ьич","чна","вна"})),K329)</f>
        <v>Валентинович</v>
      </c>
      <c r="O329" t="str">
        <f t="shared" si="41"/>
        <v>Аггей</v>
      </c>
    </row>
    <row r="330" spans="1:15" x14ac:dyDescent="0.3">
      <c r="A330" s="20">
        <v>53</v>
      </c>
      <c r="B330" t="s">
        <v>352</v>
      </c>
      <c r="C330" t="str">
        <f t="shared" si="35"/>
        <v>+71</v>
      </c>
      <c r="D330" t="str">
        <f>IF(OR(C330="+71",C330="+78"),"не определено",LOOKUP(C330,'коды стран'!$B$2:$B$14,'коды стран'!$A$2:$A$14))</f>
        <v>не определено</v>
      </c>
      <c r="E330" t="s">
        <v>351</v>
      </c>
      <c r="F330" t="str">
        <f t="shared" si="36"/>
        <v>Антонина Борисовна Жданова</v>
      </c>
      <c r="G330" t="s">
        <v>139</v>
      </c>
      <c r="H330" s="26">
        <v>44593</v>
      </c>
      <c r="I330" s="20">
        <f t="shared" ca="1" si="37"/>
        <v>41</v>
      </c>
      <c r="J330" t="str">
        <f t="shared" si="38"/>
        <v>Антонина</v>
      </c>
      <c r="K330" t="str">
        <f t="shared" si="39"/>
        <v>Борисовна</v>
      </c>
      <c r="L330" t="str">
        <f t="shared" si="40"/>
        <v>Жданова</v>
      </c>
      <c r="M330" t="str">
        <f>_xlfn.IFS(SUMPRODUCT(--(OR(RIGHT(L330,3)={"ова","ева","ина"},RIGHT(L330,2)={"ов","ев","ин"}))),L330,SUMPRODUCT(--(OR(RIGHT(J330,3)={"ова","ева","ина"},RIGHT(J330,2)={"ов","ев","ин"}))),J330,SUMPRODUCT(--(OR(RIGHT(K330,3)={"ова","ева","ина"},RIGHT(K330,2)={"ов","ев","ин"}))),K330)</f>
        <v>Жданова</v>
      </c>
      <c r="N330" t="str">
        <f>_xlfn.IFS(SUMPRODUCT(--(RIGHT(L330,3)={"вич","мич","ьич","чна","вна"})),L330,SUMPRODUCT(--(RIGHT(J330,3)={"вич","мич","ьич","чна","вна"})),J330,SUMPRODUCT(--(RIGHT(K330,3)={"вич","мич","ьич","чна","вна"})),K330)</f>
        <v>Борисовна</v>
      </c>
      <c r="O330" t="str">
        <f t="shared" si="41"/>
        <v>Антонина</v>
      </c>
    </row>
    <row r="331" spans="1:15" x14ac:dyDescent="0.3">
      <c r="A331" s="20">
        <v>143</v>
      </c>
      <c r="B331" t="s">
        <v>350</v>
      </c>
      <c r="C331" t="str">
        <f t="shared" si="35"/>
        <v>+77</v>
      </c>
      <c r="D331" t="str">
        <f>IF(OR(C331="+71",C331="+78"),"не определено",LOOKUP(C331,'коды стран'!$B$2:$B$14,'коды стран'!$A$2:$A$14))</f>
        <v>Казахстан</v>
      </c>
      <c r="E331" t="s">
        <v>349</v>
      </c>
      <c r="F331" t="str">
        <f t="shared" si="36"/>
        <v>Маслов Захар Феофанович</v>
      </c>
      <c r="G331" t="s">
        <v>139</v>
      </c>
      <c r="H331" s="26">
        <v>44601</v>
      </c>
      <c r="I331" s="20">
        <f t="shared" ca="1" si="37"/>
        <v>40</v>
      </c>
      <c r="J331" t="str">
        <f t="shared" si="38"/>
        <v>Маслов</v>
      </c>
      <c r="K331" t="str">
        <f t="shared" si="39"/>
        <v>Захар</v>
      </c>
      <c r="L331" t="str">
        <f t="shared" si="40"/>
        <v>Феофанович</v>
      </c>
      <c r="M331" t="str">
        <f>_xlfn.IFS(SUMPRODUCT(--(OR(RIGHT(L331,3)={"ова","ева","ина"},RIGHT(L331,2)={"ов","ев","ин"}))),L331,SUMPRODUCT(--(OR(RIGHT(J331,3)={"ова","ева","ина"},RIGHT(J331,2)={"ов","ев","ин"}))),J331,SUMPRODUCT(--(OR(RIGHT(K331,3)={"ова","ева","ина"},RIGHT(K331,2)={"ов","ев","ин"}))),K331)</f>
        <v>Маслов</v>
      </c>
      <c r="N331" t="str">
        <f>_xlfn.IFS(SUMPRODUCT(--(RIGHT(L331,3)={"вич","мич","ьич","чна","вна"})),L331,SUMPRODUCT(--(RIGHT(J331,3)={"вич","мич","ьич","чна","вна"})),J331,SUMPRODUCT(--(RIGHT(K331,3)={"вич","мич","ьич","чна","вна"})),K331)</f>
        <v>Феофанович</v>
      </c>
      <c r="O331" t="str">
        <f t="shared" si="41"/>
        <v>Захар</v>
      </c>
    </row>
    <row r="332" spans="1:15" x14ac:dyDescent="0.3">
      <c r="A332" s="20">
        <v>135</v>
      </c>
      <c r="B332" t="s">
        <v>348</v>
      </c>
      <c r="C332" t="str">
        <f t="shared" si="35"/>
        <v>+74</v>
      </c>
      <c r="D332" t="str">
        <f>IF(OR(C332="+71",C332="+78"),"не определено",LOOKUP(C332,'коды стран'!$B$2:$B$14,'коды стран'!$A$2:$A$14))</f>
        <v>Россия</v>
      </c>
      <c r="E332" t="s">
        <v>347</v>
      </c>
      <c r="F332" t="str">
        <f t="shared" si="36"/>
        <v>Станислав Ильясович Ширяев</v>
      </c>
      <c r="G332" t="s">
        <v>142</v>
      </c>
      <c r="H332" s="26">
        <v>44602</v>
      </c>
      <c r="I332" s="20">
        <f t="shared" ca="1" si="37"/>
        <v>40</v>
      </c>
      <c r="J332" t="str">
        <f t="shared" si="38"/>
        <v>Станислав</v>
      </c>
      <c r="K332" t="str">
        <f t="shared" si="39"/>
        <v>Ильясович</v>
      </c>
      <c r="L332" t="str">
        <f t="shared" si="40"/>
        <v>Ширяев</v>
      </c>
      <c r="M332" t="str">
        <f>_xlfn.IFS(SUMPRODUCT(--(OR(RIGHT(L332,3)={"ова","ева","ина"},RIGHT(L332,2)={"ов","ев","ин"}))),L332,SUMPRODUCT(--(OR(RIGHT(J332,3)={"ова","ева","ина"},RIGHT(J332,2)={"ов","ев","ин"}))),J332,SUMPRODUCT(--(OR(RIGHT(K332,3)={"ова","ева","ина"},RIGHT(K332,2)={"ов","ев","ин"}))),K332)</f>
        <v>Ширяев</v>
      </c>
      <c r="N332" t="str">
        <f>_xlfn.IFS(SUMPRODUCT(--(RIGHT(L332,3)={"вич","мич","ьич","чна","вна"})),L332,SUMPRODUCT(--(RIGHT(J332,3)={"вич","мич","ьич","чна","вна"})),J332,SUMPRODUCT(--(RIGHT(K332,3)={"вич","мич","ьич","чна","вна"})),K332)</f>
        <v>Ильясович</v>
      </c>
      <c r="O332" t="str">
        <f t="shared" si="41"/>
        <v>Станислав</v>
      </c>
    </row>
    <row r="333" spans="1:15" x14ac:dyDescent="0.3">
      <c r="A333" s="20">
        <v>279</v>
      </c>
      <c r="B333" t="s">
        <v>346</v>
      </c>
      <c r="C333" t="str">
        <f t="shared" si="35"/>
        <v>+998</v>
      </c>
      <c r="D333" t="str">
        <f>IF(OR(C333="+71",C333="+78"),"не определено",LOOKUP(C333,'коды стран'!$B$2:$B$14,'коды стран'!$A$2:$A$14))</f>
        <v>Узбекистан</v>
      </c>
      <c r="E333" t="s">
        <v>345</v>
      </c>
      <c r="F333" t="str">
        <f t="shared" si="36"/>
        <v>Наталья Геннадьевна Колесникова</v>
      </c>
      <c r="G333" t="s">
        <v>142</v>
      </c>
      <c r="H333" s="26">
        <v>44786</v>
      </c>
      <c r="I333" s="20">
        <f t="shared" ca="1" si="37"/>
        <v>34</v>
      </c>
      <c r="J333" t="str">
        <f t="shared" si="38"/>
        <v>Наталья</v>
      </c>
      <c r="K333" t="str">
        <f t="shared" si="39"/>
        <v>Геннадьевна</v>
      </c>
      <c r="L333" t="str">
        <f t="shared" si="40"/>
        <v>Колесникова</v>
      </c>
      <c r="M333" t="str">
        <f>_xlfn.IFS(SUMPRODUCT(--(OR(RIGHT(L333,3)={"ова","ева","ина"},RIGHT(L333,2)={"ов","ев","ин"}))),L333,SUMPRODUCT(--(OR(RIGHT(J333,3)={"ова","ева","ина"},RIGHT(J333,2)={"ов","ев","ин"}))),J333,SUMPRODUCT(--(OR(RIGHT(K333,3)={"ова","ева","ина"},RIGHT(K333,2)={"ов","ев","ин"}))),K333)</f>
        <v>Колесникова</v>
      </c>
      <c r="N333" t="str">
        <f>_xlfn.IFS(SUMPRODUCT(--(RIGHT(L333,3)={"вич","мич","ьич","чна","вна"})),L333,SUMPRODUCT(--(RIGHT(J333,3)={"вич","мич","ьич","чна","вна"})),J333,SUMPRODUCT(--(RIGHT(K333,3)={"вич","мич","ьич","чна","вна"})),K333)</f>
        <v>Геннадьевна</v>
      </c>
      <c r="O333" t="str">
        <f t="shared" si="41"/>
        <v>Наталья</v>
      </c>
    </row>
    <row r="334" spans="1:15" x14ac:dyDescent="0.3">
      <c r="A334" s="20">
        <v>271</v>
      </c>
      <c r="B334" t="s">
        <v>344</v>
      </c>
      <c r="C334" t="str">
        <f t="shared" si="35"/>
        <v>+375</v>
      </c>
      <c r="D334" t="str">
        <f>IF(OR(C334="+71",C334="+78"),"не определено",LOOKUP(C334,'коды стран'!$B$2:$B$14,'коды стран'!$A$2:$A$14))</f>
        <v>Беларусь</v>
      </c>
      <c r="E334" t="s">
        <v>343</v>
      </c>
      <c r="F334" t="str">
        <f t="shared" si="36"/>
        <v>Ермаков Степан Егорович</v>
      </c>
      <c r="G334" t="s">
        <v>139</v>
      </c>
      <c r="H334" s="26">
        <v>44892</v>
      </c>
      <c r="I334" s="20">
        <f t="shared" ca="1" si="37"/>
        <v>31</v>
      </c>
      <c r="J334" t="str">
        <f t="shared" si="38"/>
        <v>Ермаков</v>
      </c>
      <c r="K334" t="str">
        <f t="shared" si="39"/>
        <v>Степан</v>
      </c>
      <c r="L334" t="str">
        <f t="shared" si="40"/>
        <v>Егорович</v>
      </c>
      <c r="M334" t="str">
        <f>_xlfn.IFS(SUMPRODUCT(--(OR(RIGHT(L334,3)={"ова","ева","ина"},RIGHT(L334,2)={"ов","ев","ин"}))),L334,SUMPRODUCT(--(OR(RIGHT(J334,3)={"ова","ева","ина"},RIGHT(J334,2)={"ов","ев","ин"}))),J334,SUMPRODUCT(--(OR(RIGHT(K334,3)={"ова","ева","ина"},RIGHT(K334,2)={"ов","ев","ин"}))),K334)</f>
        <v>Ермаков</v>
      </c>
      <c r="N334" t="str">
        <f>_xlfn.IFS(SUMPRODUCT(--(RIGHT(L334,3)={"вич","мич","ьич","чна","вна"})),L334,SUMPRODUCT(--(RIGHT(J334,3)={"вич","мич","ьич","чна","вна"})),J334,SUMPRODUCT(--(RIGHT(K334,3)={"вич","мич","ьич","чна","вна"})),K334)</f>
        <v>Егорович</v>
      </c>
      <c r="O334" t="str">
        <f t="shared" si="41"/>
        <v>Степан</v>
      </c>
    </row>
    <row r="335" spans="1:15" x14ac:dyDescent="0.3">
      <c r="A335" s="20">
        <v>444</v>
      </c>
      <c r="B335" t="s">
        <v>342</v>
      </c>
      <c r="C335" t="str">
        <f t="shared" si="35"/>
        <v>+77</v>
      </c>
      <c r="D335" t="str">
        <f>IF(OR(C335="+71",C335="+78"),"не определено",LOOKUP(C335,'коды стран'!$B$2:$B$14,'коды стран'!$A$2:$A$14))</f>
        <v>Казахстан</v>
      </c>
      <c r="E335" t="s">
        <v>341</v>
      </c>
      <c r="F335" t="str">
        <f t="shared" si="36"/>
        <v>Маслова Анастасия Станиславовна</v>
      </c>
      <c r="G335" t="s">
        <v>142</v>
      </c>
      <c r="H335" s="26">
        <v>44688</v>
      </c>
      <c r="I335" s="20">
        <f t="shared" ca="1" si="37"/>
        <v>38</v>
      </c>
      <c r="J335" t="str">
        <f t="shared" si="38"/>
        <v>Маслова</v>
      </c>
      <c r="K335" t="str">
        <f t="shared" si="39"/>
        <v>Анастасия</v>
      </c>
      <c r="L335" t="str">
        <f t="shared" si="40"/>
        <v>Станиславовна</v>
      </c>
      <c r="M335" t="str">
        <f>_xlfn.IFS(SUMPRODUCT(--(OR(RIGHT(L335,3)={"ова","ева","ина"},RIGHT(L335,2)={"ов","ев","ин"}))),L335,SUMPRODUCT(--(OR(RIGHT(J335,3)={"ова","ева","ина"},RIGHT(J335,2)={"ов","ев","ин"}))),J335,SUMPRODUCT(--(OR(RIGHT(K335,3)={"ова","ева","ина"},RIGHT(K335,2)={"ов","ев","ин"}))),K335)</f>
        <v>Маслова</v>
      </c>
      <c r="N335" t="str">
        <f>_xlfn.IFS(SUMPRODUCT(--(RIGHT(L335,3)={"вич","мич","ьич","чна","вна"})),L335,SUMPRODUCT(--(RIGHT(J335,3)={"вич","мич","ьич","чна","вна"})),J335,SUMPRODUCT(--(RIGHT(K335,3)={"вич","мич","ьич","чна","вна"})),K335)</f>
        <v>Станиславовна</v>
      </c>
      <c r="O335" t="str">
        <f t="shared" si="41"/>
        <v>Анастасия</v>
      </c>
    </row>
    <row r="336" spans="1:15" x14ac:dyDescent="0.3">
      <c r="A336" s="20">
        <v>133</v>
      </c>
      <c r="B336" t="s">
        <v>340</v>
      </c>
      <c r="C336" t="str">
        <f t="shared" si="35"/>
        <v>+998</v>
      </c>
      <c r="D336" t="str">
        <f>IF(OR(C336="+71",C336="+78"),"не определено",LOOKUP(C336,'коды стран'!$B$2:$B$14,'коды стран'!$A$2:$A$14))</f>
        <v>Узбекистан</v>
      </c>
      <c r="E336" t="s">
        <v>339</v>
      </c>
      <c r="F336" t="str">
        <f t="shared" si="36"/>
        <v>Марфа Георгиевна Титова</v>
      </c>
      <c r="G336" t="s">
        <v>139</v>
      </c>
      <c r="H336" s="26">
        <v>44588</v>
      </c>
      <c r="I336" s="20">
        <f t="shared" ca="1" si="37"/>
        <v>41</v>
      </c>
      <c r="J336" t="str">
        <f t="shared" si="38"/>
        <v>Марфа</v>
      </c>
      <c r="K336" t="str">
        <f t="shared" si="39"/>
        <v>Георгиевна</v>
      </c>
      <c r="L336" t="str">
        <f t="shared" si="40"/>
        <v>Титова</v>
      </c>
      <c r="M336" t="str">
        <f>_xlfn.IFS(SUMPRODUCT(--(OR(RIGHT(L336,3)={"ова","ева","ина"},RIGHT(L336,2)={"ов","ев","ин"}))),L336,SUMPRODUCT(--(OR(RIGHT(J336,3)={"ова","ева","ина"},RIGHT(J336,2)={"ов","ев","ин"}))),J336,SUMPRODUCT(--(OR(RIGHT(K336,3)={"ова","ева","ина"},RIGHT(K336,2)={"ов","ев","ин"}))),K336)</f>
        <v>Титова</v>
      </c>
      <c r="N336" t="str">
        <f>_xlfn.IFS(SUMPRODUCT(--(RIGHT(L336,3)={"вич","мич","ьич","чна","вна"})),L336,SUMPRODUCT(--(RIGHT(J336,3)={"вич","мич","ьич","чна","вна"})),J336,SUMPRODUCT(--(RIGHT(K336,3)={"вич","мич","ьич","чна","вна"})),K336)</f>
        <v>Георгиевна</v>
      </c>
      <c r="O336" t="str">
        <f t="shared" si="41"/>
        <v>Марфа</v>
      </c>
    </row>
    <row r="337" spans="1:15" x14ac:dyDescent="0.3">
      <c r="A337" s="20">
        <v>300</v>
      </c>
      <c r="B337" t="s">
        <v>338</v>
      </c>
      <c r="C337" t="str">
        <f t="shared" si="35"/>
        <v>+380</v>
      </c>
      <c r="D337" t="str">
        <f>IF(OR(C337="+71",C337="+78"),"не определено",LOOKUP(C337,'коды стран'!$B$2:$B$14,'коды стран'!$A$2:$A$14))</f>
        <v>Украина</v>
      </c>
      <c r="E337" t="s">
        <v>337</v>
      </c>
      <c r="F337" t="str">
        <f t="shared" si="36"/>
        <v>Копылов Мартьян Августович</v>
      </c>
      <c r="G337" t="s">
        <v>142</v>
      </c>
      <c r="H337" s="26">
        <v>44824</v>
      </c>
      <c r="I337" s="20">
        <f t="shared" ca="1" si="37"/>
        <v>33</v>
      </c>
      <c r="J337" t="str">
        <f t="shared" si="38"/>
        <v>Копылов</v>
      </c>
      <c r="K337" t="str">
        <f t="shared" si="39"/>
        <v>Мартьян</v>
      </c>
      <c r="L337" t="str">
        <f t="shared" si="40"/>
        <v>Августович</v>
      </c>
      <c r="M337" t="str">
        <f>_xlfn.IFS(SUMPRODUCT(--(OR(RIGHT(L337,3)={"ова","ева","ина"},RIGHT(L337,2)={"ов","ев","ин"}))),L337,SUMPRODUCT(--(OR(RIGHT(J337,3)={"ова","ева","ина"},RIGHT(J337,2)={"ов","ев","ин"}))),J337,SUMPRODUCT(--(OR(RIGHT(K337,3)={"ова","ева","ина"},RIGHT(K337,2)={"ов","ев","ин"}))),K337)</f>
        <v>Копылов</v>
      </c>
      <c r="N337" t="str">
        <f>_xlfn.IFS(SUMPRODUCT(--(RIGHT(L337,3)={"вич","мич","ьич","чна","вна"})),L337,SUMPRODUCT(--(RIGHT(J337,3)={"вич","мич","ьич","чна","вна"})),J337,SUMPRODUCT(--(RIGHT(K337,3)={"вич","мич","ьич","чна","вна"})),K337)</f>
        <v>Августович</v>
      </c>
      <c r="O337" t="str">
        <f t="shared" si="41"/>
        <v>Мартьян</v>
      </c>
    </row>
    <row r="338" spans="1:15" x14ac:dyDescent="0.3">
      <c r="A338" s="20">
        <v>54</v>
      </c>
      <c r="B338" t="s">
        <v>336</v>
      </c>
      <c r="C338" t="str">
        <f t="shared" si="35"/>
        <v>+375</v>
      </c>
      <c r="D338" t="str">
        <f>IF(OR(C338="+71",C338="+78"),"не определено",LOOKUP(C338,'коды стран'!$B$2:$B$14,'коды стран'!$A$2:$A$14))</f>
        <v>Беларусь</v>
      </c>
      <c r="E338" t="s">
        <v>335</v>
      </c>
      <c r="F338" t="str">
        <f t="shared" si="36"/>
        <v>Рогов Сила Гордеевич</v>
      </c>
      <c r="G338" t="s">
        <v>139</v>
      </c>
      <c r="H338" s="26">
        <v>44847</v>
      </c>
      <c r="I338" s="20">
        <f t="shared" ca="1" si="37"/>
        <v>32</v>
      </c>
      <c r="J338" t="str">
        <f t="shared" si="38"/>
        <v>Рогов</v>
      </c>
      <c r="K338" t="str">
        <f t="shared" si="39"/>
        <v>Сила</v>
      </c>
      <c r="L338" t="str">
        <f t="shared" si="40"/>
        <v>Гордеевич</v>
      </c>
      <c r="M338" t="str">
        <f>_xlfn.IFS(SUMPRODUCT(--(OR(RIGHT(L338,3)={"ова","ева","ина"},RIGHT(L338,2)={"ов","ев","ин"}))),L338,SUMPRODUCT(--(OR(RIGHT(J338,3)={"ова","ева","ина"},RIGHT(J338,2)={"ов","ев","ин"}))),J338,SUMPRODUCT(--(OR(RIGHT(K338,3)={"ова","ева","ина"},RIGHT(K338,2)={"ов","ев","ин"}))),K338)</f>
        <v>Рогов</v>
      </c>
      <c r="N338" t="str">
        <f>_xlfn.IFS(SUMPRODUCT(--(RIGHT(L338,3)={"вич","мич","ьич","чна","вна"})),L338,SUMPRODUCT(--(RIGHT(J338,3)={"вич","мич","ьич","чна","вна"})),J338,SUMPRODUCT(--(RIGHT(K338,3)={"вич","мич","ьич","чна","вна"})),K338)</f>
        <v>Гордеевич</v>
      </c>
      <c r="O338" t="str">
        <f t="shared" si="41"/>
        <v>Сила</v>
      </c>
    </row>
    <row r="339" spans="1:15" x14ac:dyDescent="0.3">
      <c r="A339" s="20">
        <v>340</v>
      </c>
      <c r="B339" t="s">
        <v>334</v>
      </c>
      <c r="C339" t="str">
        <f t="shared" si="35"/>
        <v>+70</v>
      </c>
      <c r="D339" t="str">
        <f>IF(OR(C339="+71",C339="+78"),"не определено",LOOKUP(C339,'коды стран'!$B$2:$B$14,'коды стран'!$A$2:$A$14))</f>
        <v>Казахстан</v>
      </c>
      <c r="E339" t="s">
        <v>333</v>
      </c>
      <c r="F339" t="str">
        <f t="shared" si="36"/>
        <v>Леон Аверьянович Захаров</v>
      </c>
      <c r="G339" t="s">
        <v>139</v>
      </c>
      <c r="H339" s="26">
        <v>44896</v>
      </c>
      <c r="I339" s="20">
        <f t="shared" ca="1" si="37"/>
        <v>31</v>
      </c>
      <c r="J339" t="str">
        <f t="shared" si="38"/>
        <v>Леон</v>
      </c>
      <c r="K339" t="str">
        <f t="shared" si="39"/>
        <v>Аверьянович</v>
      </c>
      <c r="L339" t="str">
        <f t="shared" si="40"/>
        <v>Захаров</v>
      </c>
      <c r="M339" t="str">
        <f>_xlfn.IFS(SUMPRODUCT(--(OR(RIGHT(L339,3)={"ова","ева","ина"},RIGHT(L339,2)={"ов","ев","ин"}))),L339,SUMPRODUCT(--(OR(RIGHT(J339,3)={"ова","ева","ина"},RIGHT(J339,2)={"ов","ев","ин"}))),J339,SUMPRODUCT(--(OR(RIGHT(K339,3)={"ова","ева","ина"},RIGHT(K339,2)={"ов","ев","ин"}))),K339)</f>
        <v>Захаров</v>
      </c>
      <c r="N339" t="str">
        <f>_xlfn.IFS(SUMPRODUCT(--(RIGHT(L339,3)={"вич","мич","ьич","чна","вна"})),L339,SUMPRODUCT(--(RIGHT(J339,3)={"вич","мич","ьич","чна","вна"})),J339,SUMPRODUCT(--(RIGHT(K339,3)={"вич","мич","ьич","чна","вна"})),K339)</f>
        <v>Аверьянович</v>
      </c>
      <c r="O339" t="str">
        <f t="shared" si="41"/>
        <v>Леон</v>
      </c>
    </row>
    <row r="340" spans="1:15" x14ac:dyDescent="0.3">
      <c r="A340" s="20">
        <v>272</v>
      </c>
      <c r="B340" t="s">
        <v>332</v>
      </c>
      <c r="C340" t="str">
        <f t="shared" si="35"/>
        <v>+992</v>
      </c>
      <c r="D340" t="str">
        <f>IF(OR(C340="+71",C340="+78"),"не определено",LOOKUP(C340,'коды стран'!$B$2:$B$14,'коды стран'!$A$2:$A$14))</f>
        <v>Таджикистан</v>
      </c>
      <c r="E340" t="s">
        <v>331</v>
      </c>
      <c r="F340" t="str">
        <f t="shared" si="36"/>
        <v>Захар Артемьевич Воробьев</v>
      </c>
      <c r="G340" t="s">
        <v>139</v>
      </c>
      <c r="H340" s="26">
        <v>44668</v>
      </c>
      <c r="I340" s="20">
        <f t="shared" ca="1" si="37"/>
        <v>38</v>
      </c>
      <c r="J340" t="str">
        <f t="shared" si="38"/>
        <v>Захар</v>
      </c>
      <c r="K340" t="str">
        <f t="shared" si="39"/>
        <v>Артемьевич</v>
      </c>
      <c r="L340" t="str">
        <f t="shared" si="40"/>
        <v>Воробьев</v>
      </c>
      <c r="M340" t="str">
        <f>_xlfn.IFS(SUMPRODUCT(--(OR(RIGHT(L340,3)={"ова","ева","ина"},RIGHT(L340,2)={"ов","ев","ин"}))),L340,SUMPRODUCT(--(OR(RIGHT(J340,3)={"ова","ева","ина"},RIGHT(J340,2)={"ов","ев","ин"}))),J340,SUMPRODUCT(--(OR(RIGHT(K340,3)={"ова","ева","ина"},RIGHT(K340,2)={"ов","ев","ин"}))),K340)</f>
        <v>Воробьев</v>
      </c>
      <c r="N340" t="str">
        <f>_xlfn.IFS(SUMPRODUCT(--(RIGHT(L340,3)={"вич","мич","ьич","чна","вна"})),L340,SUMPRODUCT(--(RIGHT(J340,3)={"вич","мич","ьич","чна","вна"})),J340,SUMPRODUCT(--(RIGHT(K340,3)={"вич","мич","ьич","чна","вна"})),K340)</f>
        <v>Артемьевич</v>
      </c>
      <c r="O340" t="str">
        <f t="shared" si="41"/>
        <v>Захар</v>
      </c>
    </row>
    <row r="341" spans="1:15" x14ac:dyDescent="0.3">
      <c r="A341" s="20">
        <v>165</v>
      </c>
      <c r="B341" t="s">
        <v>330</v>
      </c>
      <c r="C341" t="str">
        <f t="shared" si="35"/>
        <v>+992</v>
      </c>
      <c r="D341" t="str">
        <f>IF(OR(C341="+71",C341="+78"),"не определено",LOOKUP(C341,'коды стран'!$B$2:$B$14,'коды стран'!$A$2:$A$14))</f>
        <v>Таджикистан</v>
      </c>
      <c r="E341" t="s">
        <v>329</v>
      </c>
      <c r="F341" t="str">
        <f t="shared" si="36"/>
        <v>Вадим Артёмович Анисимов</v>
      </c>
      <c r="G341" t="s">
        <v>142</v>
      </c>
      <c r="H341" s="26">
        <v>44599</v>
      </c>
      <c r="I341" s="20">
        <f t="shared" ca="1" si="37"/>
        <v>41</v>
      </c>
      <c r="J341" t="str">
        <f t="shared" si="38"/>
        <v>Вадим</v>
      </c>
      <c r="K341" t="str">
        <f t="shared" si="39"/>
        <v>Артёмович</v>
      </c>
      <c r="L341" t="str">
        <f t="shared" si="40"/>
        <v>Анисимов</v>
      </c>
      <c r="M341" t="str">
        <f>_xlfn.IFS(SUMPRODUCT(--(OR(RIGHT(L341,3)={"ова","ева","ина"},RIGHT(L341,2)={"ов","ев","ин"}))),L341,SUMPRODUCT(--(OR(RIGHT(J341,3)={"ова","ева","ина"},RIGHT(J341,2)={"ов","ев","ин"}))),J341,SUMPRODUCT(--(OR(RIGHT(K341,3)={"ова","ева","ина"},RIGHT(K341,2)={"ов","ев","ин"}))),K341)</f>
        <v>Анисимов</v>
      </c>
      <c r="N341" t="str">
        <f>_xlfn.IFS(SUMPRODUCT(--(RIGHT(L341,3)={"вич","мич","ьич","чна","вна"})),L341,SUMPRODUCT(--(RIGHT(J341,3)={"вич","мич","ьич","чна","вна"})),J341,SUMPRODUCT(--(RIGHT(K341,3)={"вич","мич","ьич","чна","вна"})),K341)</f>
        <v>Артёмович</v>
      </c>
      <c r="O341" t="str">
        <f t="shared" si="41"/>
        <v>Вадим</v>
      </c>
    </row>
    <row r="342" spans="1:15" x14ac:dyDescent="0.3">
      <c r="A342" s="20">
        <v>214</v>
      </c>
      <c r="B342" t="s">
        <v>328</v>
      </c>
      <c r="C342" t="str">
        <f t="shared" si="35"/>
        <v>+71</v>
      </c>
      <c r="D342" t="str">
        <f>IF(OR(C342="+71",C342="+78"),"не определено",LOOKUP(C342,'коды стран'!$B$2:$B$14,'коды стран'!$A$2:$A$14))</f>
        <v>не определено</v>
      </c>
      <c r="E342" t="s">
        <v>327</v>
      </c>
      <c r="F342" t="str">
        <f t="shared" si="36"/>
        <v>Михеев Андроник Ефимьевич</v>
      </c>
      <c r="G342" t="s">
        <v>142</v>
      </c>
      <c r="H342" s="26">
        <v>44601</v>
      </c>
      <c r="I342" s="20">
        <f t="shared" ca="1" si="37"/>
        <v>40</v>
      </c>
      <c r="J342" t="str">
        <f t="shared" si="38"/>
        <v>Михеев</v>
      </c>
      <c r="K342" t="str">
        <f t="shared" si="39"/>
        <v>Андроник</v>
      </c>
      <c r="L342" t="str">
        <f t="shared" si="40"/>
        <v>Ефимьевич</v>
      </c>
      <c r="M342" t="str">
        <f>_xlfn.IFS(SUMPRODUCT(--(OR(RIGHT(L342,3)={"ова","ева","ина"},RIGHT(L342,2)={"ов","ев","ин"}))),L342,SUMPRODUCT(--(OR(RIGHT(J342,3)={"ова","ева","ина"},RIGHT(J342,2)={"ов","ев","ин"}))),J342,SUMPRODUCT(--(OR(RIGHT(K342,3)={"ова","ева","ина"},RIGHT(K342,2)={"ов","ев","ин"}))),K342)</f>
        <v>Михеев</v>
      </c>
      <c r="N342" t="str">
        <f>_xlfn.IFS(SUMPRODUCT(--(RIGHT(L342,3)={"вич","мич","ьич","чна","вна"})),L342,SUMPRODUCT(--(RIGHT(J342,3)={"вич","мич","ьич","чна","вна"})),J342,SUMPRODUCT(--(RIGHT(K342,3)={"вич","мич","ьич","чна","вна"})),K342)</f>
        <v>Ефимьевич</v>
      </c>
      <c r="O342" t="str">
        <f t="shared" si="41"/>
        <v>Андроник</v>
      </c>
    </row>
    <row r="343" spans="1:15" x14ac:dyDescent="0.3">
      <c r="A343" s="20">
        <v>409</v>
      </c>
      <c r="B343" t="s">
        <v>326</v>
      </c>
      <c r="C343" t="str">
        <f t="shared" si="35"/>
        <v>+380</v>
      </c>
      <c r="D343" t="str">
        <f>IF(OR(C343="+71",C343="+78"),"не определено",LOOKUP(C343,'коды стран'!$B$2:$B$14,'коды стран'!$A$2:$A$14))</f>
        <v>Украина</v>
      </c>
      <c r="E343" t="s">
        <v>325</v>
      </c>
      <c r="F343" t="str">
        <f t="shared" si="36"/>
        <v>Лаврентьева Маргарита Артемовна</v>
      </c>
      <c r="G343" t="s">
        <v>139</v>
      </c>
      <c r="H343" s="26">
        <v>44869</v>
      </c>
      <c r="I343" s="20">
        <f t="shared" ca="1" si="37"/>
        <v>32</v>
      </c>
      <c r="J343" t="str">
        <f t="shared" si="38"/>
        <v>Лаврентьева</v>
      </c>
      <c r="K343" t="str">
        <f t="shared" si="39"/>
        <v>Маргарита</v>
      </c>
      <c r="L343" t="str">
        <f t="shared" si="40"/>
        <v>Артемовна</v>
      </c>
      <c r="M343" t="str">
        <f>_xlfn.IFS(SUMPRODUCT(--(OR(RIGHT(L343,3)={"ова","ева","ина"},RIGHT(L343,2)={"ов","ев","ин"}))),L343,SUMPRODUCT(--(OR(RIGHT(J343,3)={"ова","ева","ина"},RIGHT(J343,2)={"ов","ев","ин"}))),J343,SUMPRODUCT(--(OR(RIGHT(K343,3)={"ова","ева","ина"},RIGHT(K343,2)={"ов","ев","ин"}))),K343)</f>
        <v>Лаврентьева</v>
      </c>
      <c r="N343" t="str">
        <f>_xlfn.IFS(SUMPRODUCT(--(RIGHT(L343,3)={"вич","мич","ьич","чна","вна"})),L343,SUMPRODUCT(--(RIGHT(J343,3)={"вич","мич","ьич","чна","вна"})),J343,SUMPRODUCT(--(RIGHT(K343,3)={"вич","мич","ьич","чна","вна"})),K343)</f>
        <v>Артемовна</v>
      </c>
      <c r="O343" t="str">
        <f t="shared" si="41"/>
        <v>Маргарита</v>
      </c>
    </row>
    <row r="344" spans="1:15" x14ac:dyDescent="0.3">
      <c r="A344" s="20">
        <v>348</v>
      </c>
      <c r="B344" t="s">
        <v>324</v>
      </c>
      <c r="C344" t="str">
        <f t="shared" si="35"/>
        <v>+380</v>
      </c>
      <c r="D344" t="str">
        <f>IF(OR(C344="+71",C344="+78"),"не определено",LOOKUP(C344,'коды стран'!$B$2:$B$14,'коды стран'!$A$2:$A$14))</f>
        <v>Украина</v>
      </c>
      <c r="E344" t="s">
        <v>323</v>
      </c>
      <c r="F344" t="str">
        <f t="shared" si="36"/>
        <v>Измаил Глебович Зыков</v>
      </c>
      <c r="G344" t="s">
        <v>142</v>
      </c>
      <c r="H344" s="26">
        <v>44569</v>
      </c>
      <c r="I344" s="20">
        <f t="shared" ca="1" si="37"/>
        <v>41</v>
      </c>
      <c r="J344" t="str">
        <f t="shared" si="38"/>
        <v>Измаил</v>
      </c>
      <c r="K344" t="str">
        <f t="shared" si="39"/>
        <v>Глебович</v>
      </c>
      <c r="L344" t="str">
        <f t="shared" si="40"/>
        <v>Зыков</v>
      </c>
      <c r="M344" t="str">
        <f>_xlfn.IFS(SUMPRODUCT(--(OR(RIGHT(L344,3)={"ова","ева","ина"},RIGHT(L344,2)={"ов","ев","ин"}))),L344,SUMPRODUCT(--(OR(RIGHT(J344,3)={"ова","ева","ина"},RIGHT(J344,2)={"ов","ев","ин"}))),J344,SUMPRODUCT(--(OR(RIGHT(K344,3)={"ова","ева","ина"},RIGHT(K344,2)={"ов","ев","ин"}))),K344)</f>
        <v>Зыков</v>
      </c>
      <c r="N344" t="str">
        <f>_xlfn.IFS(SUMPRODUCT(--(RIGHT(L344,3)={"вич","мич","ьич","чна","вна"})),L344,SUMPRODUCT(--(RIGHT(J344,3)={"вич","мич","ьич","чна","вна"})),J344,SUMPRODUCT(--(RIGHT(K344,3)={"вич","мич","ьич","чна","вна"})),K344)</f>
        <v>Глебович</v>
      </c>
      <c r="O344" t="str">
        <f t="shared" si="41"/>
        <v>Измаил</v>
      </c>
    </row>
    <row r="345" spans="1:15" x14ac:dyDescent="0.3">
      <c r="A345" s="20">
        <v>351</v>
      </c>
      <c r="B345" t="s">
        <v>322</v>
      </c>
      <c r="C345" t="str">
        <f t="shared" si="35"/>
        <v>+78</v>
      </c>
      <c r="D345" t="str">
        <f>IF(OR(C345="+71",C345="+78"),"не определено",LOOKUP(C345,'коды стран'!$B$2:$B$14,'коды стран'!$A$2:$A$14))</f>
        <v>не определено</v>
      </c>
      <c r="E345" t="s">
        <v>321</v>
      </c>
      <c r="F345" t="str">
        <f t="shared" si="36"/>
        <v>Щукина Элеонора Робертовна</v>
      </c>
      <c r="G345" t="s">
        <v>142</v>
      </c>
      <c r="H345" s="26">
        <v>44863</v>
      </c>
      <c r="I345" s="20">
        <f t="shared" ca="1" si="37"/>
        <v>32</v>
      </c>
      <c r="J345" t="str">
        <f t="shared" si="38"/>
        <v>Щукина</v>
      </c>
      <c r="K345" t="str">
        <f t="shared" si="39"/>
        <v>Элеонора</v>
      </c>
      <c r="L345" t="str">
        <f t="shared" si="40"/>
        <v>Робертовна</v>
      </c>
      <c r="M345" t="str">
        <f>_xlfn.IFS(SUMPRODUCT(--(OR(RIGHT(L345,3)={"ова","ева","ина"},RIGHT(L345,2)={"ов","ев","ин"}))),L345,SUMPRODUCT(--(OR(RIGHT(J345,3)={"ова","ева","ина"},RIGHT(J345,2)={"ов","ев","ин"}))),J345,SUMPRODUCT(--(OR(RIGHT(K345,3)={"ова","ева","ина"},RIGHT(K345,2)={"ов","ев","ин"}))),K345)</f>
        <v>Щукина</v>
      </c>
      <c r="N345" t="str">
        <f>_xlfn.IFS(SUMPRODUCT(--(RIGHT(L345,3)={"вич","мич","ьич","чна","вна"})),L345,SUMPRODUCT(--(RIGHT(J345,3)={"вич","мич","ьич","чна","вна"})),J345,SUMPRODUCT(--(RIGHT(K345,3)={"вич","мич","ьич","чна","вна"})),K345)</f>
        <v>Робертовна</v>
      </c>
      <c r="O345" t="str">
        <f t="shared" si="41"/>
        <v>Элеонора</v>
      </c>
    </row>
    <row r="346" spans="1:15" x14ac:dyDescent="0.3">
      <c r="A346" s="20">
        <v>40</v>
      </c>
      <c r="B346" t="s">
        <v>320</v>
      </c>
      <c r="C346" t="str">
        <f t="shared" si="35"/>
        <v>+78</v>
      </c>
      <c r="D346" t="str">
        <f>IF(OR(C346="+71",C346="+78"),"не определено",LOOKUP(C346,'коды стран'!$B$2:$B$14,'коды стран'!$A$2:$A$14))</f>
        <v>не определено</v>
      </c>
      <c r="E346" t="s">
        <v>319</v>
      </c>
      <c r="F346" t="str">
        <f t="shared" si="36"/>
        <v>Амвросий Артемьевич Гаврилов</v>
      </c>
      <c r="G346" t="s">
        <v>139</v>
      </c>
      <c r="H346" s="26">
        <v>44855</v>
      </c>
      <c r="I346" s="20">
        <f t="shared" ca="1" si="37"/>
        <v>32</v>
      </c>
      <c r="J346" t="str">
        <f t="shared" si="38"/>
        <v>Амвросий</v>
      </c>
      <c r="K346" t="str">
        <f t="shared" si="39"/>
        <v>Артемьевич</v>
      </c>
      <c r="L346" t="str">
        <f t="shared" si="40"/>
        <v>Гаврилов</v>
      </c>
      <c r="M346" t="str">
        <f>_xlfn.IFS(SUMPRODUCT(--(OR(RIGHT(L346,3)={"ова","ева","ина"},RIGHT(L346,2)={"ов","ев","ин"}))),L346,SUMPRODUCT(--(OR(RIGHT(J346,3)={"ова","ева","ина"},RIGHT(J346,2)={"ов","ев","ин"}))),J346,SUMPRODUCT(--(OR(RIGHT(K346,3)={"ова","ева","ина"},RIGHT(K346,2)={"ов","ев","ин"}))),K346)</f>
        <v>Гаврилов</v>
      </c>
      <c r="N346" t="str">
        <f>_xlfn.IFS(SUMPRODUCT(--(RIGHT(L346,3)={"вич","мич","ьич","чна","вна"})),L346,SUMPRODUCT(--(RIGHT(J346,3)={"вич","мич","ьич","чна","вна"})),J346,SUMPRODUCT(--(RIGHT(K346,3)={"вич","мич","ьич","чна","вна"})),K346)</f>
        <v>Артемьевич</v>
      </c>
      <c r="O346" t="str">
        <f t="shared" si="41"/>
        <v>Амвросий</v>
      </c>
    </row>
    <row r="347" spans="1:15" x14ac:dyDescent="0.3">
      <c r="A347" s="20">
        <v>245</v>
      </c>
      <c r="B347" t="s">
        <v>318</v>
      </c>
      <c r="C347" t="str">
        <f t="shared" si="35"/>
        <v>+998</v>
      </c>
      <c r="D347" t="str">
        <f>IF(OR(C347="+71",C347="+78"),"не определено",LOOKUP(C347,'коды стран'!$B$2:$B$14,'коды стран'!$A$2:$A$14))</f>
        <v>Узбекистан</v>
      </c>
      <c r="E347" t="s">
        <v>317</v>
      </c>
      <c r="F347" t="str">
        <f t="shared" si="36"/>
        <v>Феврония Юрьевна Шубина</v>
      </c>
      <c r="G347" t="s">
        <v>139</v>
      </c>
      <c r="H347" s="26">
        <v>44695</v>
      </c>
      <c r="I347" s="20">
        <f t="shared" ca="1" si="37"/>
        <v>37</v>
      </c>
      <c r="J347" t="str">
        <f t="shared" si="38"/>
        <v>Феврония</v>
      </c>
      <c r="K347" t="str">
        <f t="shared" si="39"/>
        <v>Юрьевна</v>
      </c>
      <c r="L347" t="str">
        <f t="shared" si="40"/>
        <v>Шубина</v>
      </c>
      <c r="M347" t="str">
        <f>_xlfn.IFS(SUMPRODUCT(--(OR(RIGHT(L347,3)={"ова","ева","ина"},RIGHT(L347,2)={"ов","ев","ин"}))),L347,SUMPRODUCT(--(OR(RIGHT(J347,3)={"ова","ева","ина"},RIGHT(J347,2)={"ов","ев","ин"}))),J347,SUMPRODUCT(--(OR(RIGHT(K347,3)={"ова","ева","ина"},RIGHT(K347,2)={"ов","ев","ин"}))),K347)</f>
        <v>Шубина</v>
      </c>
      <c r="N347" t="str">
        <f>_xlfn.IFS(SUMPRODUCT(--(RIGHT(L347,3)={"вич","мич","ьич","чна","вна"})),L347,SUMPRODUCT(--(RIGHT(J347,3)={"вич","мич","ьич","чна","вна"})),J347,SUMPRODUCT(--(RIGHT(K347,3)={"вич","мич","ьич","чна","вна"})),K347)</f>
        <v>Юрьевна</v>
      </c>
      <c r="O347" t="str">
        <f t="shared" si="41"/>
        <v>Феврония</v>
      </c>
    </row>
    <row r="348" spans="1:15" x14ac:dyDescent="0.3">
      <c r="A348" s="20">
        <v>466</v>
      </c>
      <c r="B348" t="s">
        <v>316</v>
      </c>
      <c r="C348" t="str">
        <f t="shared" si="35"/>
        <v>+375</v>
      </c>
      <c r="D348" t="str">
        <f>IF(OR(C348="+71",C348="+78"),"не определено",LOOKUP(C348,'коды стран'!$B$2:$B$14,'коды стран'!$A$2:$A$14))</f>
        <v>Беларусь</v>
      </c>
      <c r="E348" t="s">
        <v>315</v>
      </c>
      <c r="F348" t="str">
        <f t="shared" si="36"/>
        <v>Никитина Лора Георгиевна</v>
      </c>
      <c r="G348" t="s">
        <v>142</v>
      </c>
      <c r="H348" s="26">
        <v>44772</v>
      </c>
      <c r="I348" s="20">
        <f t="shared" ca="1" si="37"/>
        <v>35</v>
      </c>
      <c r="J348" t="str">
        <f t="shared" si="38"/>
        <v>Никитина</v>
      </c>
      <c r="K348" t="str">
        <f t="shared" si="39"/>
        <v>Лора</v>
      </c>
      <c r="L348" t="str">
        <f t="shared" si="40"/>
        <v>Георгиевна</v>
      </c>
      <c r="M348" t="str">
        <f>_xlfn.IFS(SUMPRODUCT(--(OR(RIGHT(L348,3)={"ова","ева","ина"},RIGHT(L348,2)={"ов","ев","ин"}))),L348,SUMPRODUCT(--(OR(RIGHT(J348,3)={"ова","ева","ина"},RIGHT(J348,2)={"ов","ев","ин"}))),J348,SUMPRODUCT(--(OR(RIGHT(K348,3)={"ова","ева","ина"},RIGHT(K348,2)={"ов","ев","ин"}))),K348)</f>
        <v>Никитина</v>
      </c>
      <c r="N348" t="str">
        <f>_xlfn.IFS(SUMPRODUCT(--(RIGHT(L348,3)={"вич","мич","ьич","чна","вна"})),L348,SUMPRODUCT(--(RIGHT(J348,3)={"вич","мич","ьич","чна","вна"})),J348,SUMPRODUCT(--(RIGHT(K348,3)={"вич","мич","ьич","чна","вна"})),K348)</f>
        <v>Георгиевна</v>
      </c>
      <c r="O348" t="str">
        <f t="shared" si="41"/>
        <v>Лора</v>
      </c>
    </row>
    <row r="349" spans="1:15" x14ac:dyDescent="0.3">
      <c r="A349" s="20">
        <v>122</v>
      </c>
      <c r="B349" t="s">
        <v>314</v>
      </c>
      <c r="C349" t="str">
        <f t="shared" si="35"/>
        <v>+375</v>
      </c>
      <c r="D349" t="str">
        <f>IF(OR(C349="+71",C349="+78"),"не определено",LOOKUP(C349,'коды стран'!$B$2:$B$14,'коды стран'!$A$2:$A$14))</f>
        <v>Беларусь</v>
      </c>
      <c r="E349" t="s">
        <v>313</v>
      </c>
      <c r="F349" t="str">
        <f t="shared" si="36"/>
        <v>Максим Анатольевич Семенов</v>
      </c>
      <c r="G349" t="s">
        <v>139</v>
      </c>
      <c r="H349" s="26">
        <v>44683</v>
      </c>
      <c r="I349" s="20">
        <f t="shared" ca="1" si="37"/>
        <v>38</v>
      </c>
      <c r="J349" t="str">
        <f t="shared" si="38"/>
        <v>Максим</v>
      </c>
      <c r="K349" t="str">
        <f t="shared" si="39"/>
        <v>Анатольевич</v>
      </c>
      <c r="L349" t="str">
        <f t="shared" si="40"/>
        <v>Семенов</v>
      </c>
      <c r="M349" t="str">
        <f>_xlfn.IFS(SUMPRODUCT(--(OR(RIGHT(L349,3)={"ова","ева","ина"},RIGHT(L349,2)={"ов","ев","ин"}))),L349,SUMPRODUCT(--(OR(RIGHT(J349,3)={"ова","ева","ина"},RIGHT(J349,2)={"ов","ев","ин"}))),J349,SUMPRODUCT(--(OR(RIGHT(K349,3)={"ова","ева","ина"},RIGHT(K349,2)={"ов","ев","ин"}))),K349)</f>
        <v>Семенов</v>
      </c>
      <c r="N349" t="str">
        <f>_xlfn.IFS(SUMPRODUCT(--(RIGHT(L349,3)={"вич","мич","ьич","чна","вна"})),L349,SUMPRODUCT(--(RIGHT(J349,3)={"вич","мич","ьич","чна","вна"})),J349,SUMPRODUCT(--(RIGHT(K349,3)={"вич","мич","ьич","чна","вна"})),K349)</f>
        <v>Анатольевич</v>
      </c>
      <c r="O349" t="str">
        <f t="shared" si="41"/>
        <v>Максим</v>
      </c>
    </row>
    <row r="350" spans="1:15" x14ac:dyDescent="0.3">
      <c r="A350" s="20">
        <v>199</v>
      </c>
      <c r="B350" t="s">
        <v>312</v>
      </c>
      <c r="C350" t="str">
        <f t="shared" si="35"/>
        <v>+998</v>
      </c>
      <c r="D350" t="str">
        <f>IF(OR(C350="+71",C350="+78"),"не определено",LOOKUP(C350,'коды стран'!$B$2:$B$14,'коды стран'!$A$2:$A$14))</f>
        <v>Узбекистан</v>
      </c>
      <c r="E350" t="s">
        <v>311</v>
      </c>
      <c r="F350" t="str">
        <f t="shared" si="36"/>
        <v>Горбунова Алевтина Максимовна</v>
      </c>
      <c r="G350" t="s">
        <v>142</v>
      </c>
      <c r="H350" s="26">
        <v>44715</v>
      </c>
      <c r="I350" s="20">
        <f t="shared" ca="1" si="37"/>
        <v>37</v>
      </c>
      <c r="J350" t="str">
        <f t="shared" si="38"/>
        <v>Горбунова</v>
      </c>
      <c r="K350" t="str">
        <f t="shared" si="39"/>
        <v>Алевтина</v>
      </c>
      <c r="L350" t="str">
        <f t="shared" si="40"/>
        <v>Максимовна</v>
      </c>
      <c r="M350" t="str">
        <f>_xlfn.IFS(SUMPRODUCT(--(OR(RIGHT(L350,3)={"ова","ева","ина"},RIGHT(L350,2)={"ов","ев","ин"}))),L350,SUMPRODUCT(--(OR(RIGHT(J350,3)={"ова","ева","ина"},RIGHT(J350,2)={"ов","ев","ин"}))),J350,SUMPRODUCT(--(OR(RIGHT(K350,3)={"ова","ева","ина"},RIGHT(K350,2)={"ов","ев","ин"}))),K350)</f>
        <v>Горбунова</v>
      </c>
      <c r="N350" t="str">
        <f>_xlfn.IFS(SUMPRODUCT(--(RIGHT(L350,3)={"вич","мич","ьич","чна","вна"})),L350,SUMPRODUCT(--(RIGHT(J350,3)={"вич","мич","ьич","чна","вна"})),J350,SUMPRODUCT(--(RIGHT(K350,3)={"вич","мич","ьич","чна","вна"})),K350)</f>
        <v>Максимовна</v>
      </c>
      <c r="O350" t="str">
        <f t="shared" si="41"/>
        <v>Алевтина</v>
      </c>
    </row>
    <row r="351" spans="1:15" x14ac:dyDescent="0.3">
      <c r="A351" s="20">
        <v>447</v>
      </c>
      <c r="B351" t="s">
        <v>310</v>
      </c>
      <c r="C351" t="str">
        <f t="shared" si="35"/>
        <v>+992</v>
      </c>
      <c r="D351" t="str">
        <f>IF(OR(C351="+71",C351="+78"),"не определено",LOOKUP(C351,'коды стран'!$B$2:$B$14,'коды стран'!$A$2:$A$14))</f>
        <v>Таджикистан</v>
      </c>
      <c r="E351" t="s">
        <v>309</v>
      </c>
      <c r="F351" t="str">
        <f t="shared" si="36"/>
        <v>Жанна Станиславовна Семенова</v>
      </c>
      <c r="G351" t="s">
        <v>142</v>
      </c>
      <c r="H351" s="26">
        <v>44898</v>
      </c>
      <c r="I351" s="20">
        <f t="shared" ca="1" si="37"/>
        <v>31</v>
      </c>
      <c r="J351" t="str">
        <f t="shared" si="38"/>
        <v>Жанна</v>
      </c>
      <c r="K351" t="str">
        <f t="shared" si="39"/>
        <v>Станиславовна</v>
      </c>
      <c r="L351" t="str">
        <f t="shared" si="40"/>
        <v>Семенова</v>
      </c>
      <c r="M351" t="str">
        <f>_xlfn.IFS(SUMPRODUCT(--(OR(RIGHT(L351,3)={"ова","ева","ина"},RIGHT(L351,2)={"ов","ев","ин"}))),L351,SUMPRODUCT(--(OR(RIGHT(J351,3)={"ова","ева","ина"},RIGHT(J351,2)={"ов","ев","ин"}))),J351,SUMPRODUCT(--(OR(RIGHT(K351,3)={"ова","ева","ина"},RIGHT(K351,2)={"ов","ев","ин"}))),K351)</f>
        <v>Семенова</v>
      </c>
      <c r="N351" t="str">
        <f>_xlfn.IFS(SUMPRODUCT(--(RIGHT(L351,3)={"вич","мич","ьич","чна","вна"})),L351,SUMPRODUCT(--(RIGHT(J351,3)={"вич","мич","ьич","чна","вна"})),J351,SUMPRODUCT(--(RIGHT(K351,3)={"вич","мич","ьич","чна","вна"})),K351)</f>
        <v>Станиславовна</v>
      </c>
      <c r="O351" t="str">
        <f t="shared" si="41"/>
        <v>Жанна</v>
      </c>
    </row>
    <row r="352" spans="1:15" x14ac:dyDescent="0.3">
      <c r="A352" s="20">
        <v>163</v>
      </c>
      <c r="B352" t="s">
        <v>308</v>
      </c>
      <c r="C352" t="str">
        <f t="shared" si="35"/>
        <v>+998</v>
      </c>
      <c r="D352" t="str">
        <f>IF(OR(C352="+71",C352="+78"),"не определено",LOOKUP(C352,'коды стран'!$B$2:$B$14,'коды стран'!$A$2:$A$14))</f>
        <v>Узбекистан</v>
      </c>
      <c r="E352" t="s">
        <v>307</v>
      </c>
      <c r="F352" t="str">
        <f t="shared" si="36"/>
        <v>Виктория Ильинична Соколова</v>
      </c>
      <c r="G352" t="s">
        <v>142</v>
      </c>
      <c r="H352" s="26">
        <v>44571</v>
      </c>
      <c r="I352" s="20">
        <f t="shared" ca="1" si="37"/>
        <v>41</v>
      </c>
      <c r="J352" t="str">
        <f t="shared" si="38"/>
        <v>Виктория</v>
      </c>
      <c r="K352" t="str">
        <f t="shared" si="39"/>
        <v>Ильинична</v>
      </c>
      <c r="L352" t="str">
        <f t="shared" si="40"/>
        <v>Соколова</v>
      </c>
      <c r="M352" t="str">
        <f>_xlfn.IFS(SUMPRODUCT(--(OR(RIGHT(L352,3)={"ова","ева","ина"},RIGHT(L352,2)={"ов","ев","ин"}))),L352,SUMPRODUCT(--(OR(RIGHT(J352,3)={"ова","ева","ина"},RIGHT(J352,2)={"ов","ев","ин"}))),J352,SUMPRODUCT(--(OR(RIGHT(K352,3)={"ова","ева","ина"},RIGHT(K352,2)={"ов","ев","ин"}))),K352)</f>
        <v>Соколова</v>
      </c>
      <c r="N352" t="str">
        <f>_xlfn.IFS(SUMPRODUCT(--(RIGHT(L352,3)={"вич","мич","ьич","чна","вна"})),L352,SUMPRODUCT(--(RIGHT(J352,3)={"вич","мич","ьич","чна","вна"})),J352,SUMPRODUCT(--(RIGHT(K352,3)={"вич","мич","ьич","чна","вна"})),K352)</f>
        <v>Ильинична</v>
      </c>
      <c r="O352" t="str">
        <f t="shared" si="41"/>
        <v>Виктория</v>
      </c>
    </row>
    <row r="353" spans="1:15" x14ac:dyDescent="0.3">
      <c r="A353" s="20">
        <v>320</v>
      </c>
      <c r="B353" t="s">
        <v>306</v>
      </c>
      <c r="C353" t="str">
        <f t="shared" si="35"/>
        <v>+375</v>
      </c>
      <c r="D353" t="str">
        <f>IF(OR(C353="+71",C353="+78"),"не определено",LOOKUP(C353,'коды стран'!$B$2:$B$14,'коды стран'!$A$2:$A$14))</f>
        <v>Беларусь</v>
      </c>
      <c r="E353" t="s">
        <v>305</v>
      </c>
      <c r="F353" t="str">
        <f t="shared" si="36"/>
        <v>Новикова Ия Рубеновна</v>
      </c>
      <c r="G353" t="s">
        <v>139</v>
      </c>
      <c r="H353" s="26">
        <v>44869</v>
      </c>
      <c r="I353" s="20">
        <f t="shared" ca="1" si="37"/>
        <v>32</v>
      </c>
      <c r="J353" t="str">
        <f t="shared" si="38"/>
        <v>Новикова</v>
      </c>
      <c r="K353" t="str">
        <f t="shared" si="39"/>
        <v>Ия</v>
      </c>
      <c r="L353" t="str">
        <f t="shared" si="40"/>
        <v>Рубеновна</v>
      </c>
      <c r="M353" t="str">
        <f>_xlfn.IFS(SUMPRODUCT(--(OR(RIGHT(L353,3)={"ова","ева","ина"},RIGHT(L353,2)={"ов","ев","ин"}))),L353,SUMPRODUCT(--(OR(RIGHT(J353,3)={"ова","ева","ина"},RIGHT(J353,2)={"ов","ев","ин"}))),J353,SUMPRODUCT(--(OR(RIGHT(K353,3)={"ова","ева","ина"},RIGHT(K353,2)={"ов","ев","ин"}))),K353)</f>
        <v>Новикова</v>
      </c>
      <c r="N353" t="str">
        <f>_xlfn.IFS(SUMPRODUCT(--(RIGHT(L353,3)={"вич","мич","ьич","чна","вна"})),L353,SUMPRODUCT(--(RIGHT(J353,3)={"вич","мич","ьич","чна","вна"})),J353,SUMPRODUCT(--(RIGHT(K353,3)={"вич","мич","ьич","чна","вна"})),K353)</f>
        <v>Рубеновна</v>
      </c>
      <c r="O353" t="str">
        <f t="shared" si="41"/>
        <v>Ия</v>
      </c>
    </row>
    <row r="354" spans="1:15" x14ac:dyDescent="0.3">
      <c r="A354" s="20">
        <v>173</v>
      </c>
      <c r="B354" t="s">
        <v>304</v>
      </c>
      <c r="C354" t="str">
        <f t="shared" si="35"/>
        <v>+79</v>
      </c>
      <c r="D354" t="str">
        <f>IF(OR(C354="+71",C354="+78"),"не определено",LOOKUP(C354,'коды стран'!$B$2:$B$14,'коды стран'!$A$2:$A$14))</f>
        <v>Россия</v>
      </c>
      <c r="E354" t="s">
        <v>303</v>
      </c>
      <c r="F354" t="str">
        <f t="shared" si="36"/>
        <v>Гаврилов Матвей Трифонович</v>
      </c>
      <c r="G354" t="s">
        <v>139</v>
      </c>
      <c r="H354" s="26">
        <v>44673</v>
      </c>
      <c r="I354" s="20">
        <f t="shared" ca="1" si="37"/>
        <v>38</v>
      </c>
      <c r="J354" t="str">
        <f t="shared" si="38"/>
        <v>Гаврилов</v>
      </c>
      <c r="K354" t="str">
        <f t="shared" si="39"/>
        <v>Матвей</v>
      </c>
      <c r="L354" t="str">
        <f t="shared" si="40"/>
        <v>Трифонович</v>
      </c>
      <c r="M354" t="str">
        <f>_xlfn.IFS(SUMPRODUCT(--(OR(RIGHT(L354,3)={"ова","ева","ина"},RIGHT(L354,2)={"ов","ев","ин"}))),L354,SUMPRODUCT(--(OR(RIGHT(J354,3)={"ова","ева","ина"},RIGHT(J354,2)={"ов","ев","ин"}))),J354,SUMPRODUCT(--(OR(RIGHT(K354,3)={"ова","ева","ина"},RIGHT(K354,2)={"ов","ев","ин"}))),K354)</f>
        <v>Гаврилов</v>
      </c>
      <c r="N354" t="str">
        <f>_xlfn.IFS(SUMPRODUCT(--(RIGHT(L354,3)={"вич","мич","ьич","чна","вна"})),L354,SUMPRODUCT(--(RIGHT(J354,3)={"вич","мич","ьич","чна","вна"})),J354,SUMPRODUCT(--(RIGHT(K354,3)={"вич","мич","ьич","чна","вна"})),K354)</f>
        <v>Трифонович</v>
      </c>
      <c r="O354" t="str">
        <f t="shared" si="41"/>
        <v>Матвей</v>
      </c>
    </row>
    <row r="355" spans="1:15" x14ac:dyDescent="0.3">
      <c r="A355" s="20">
        <v>485</v>
      </c>
      <c r="B355" t="s">
        <v>302</v>
      </c>
      <c r="C355" t="str">
        <f t="shared" si="35"/>
        <v>+79</v>
      </c>
      <c r="D355" t="str">
        <f>IF(OR(C355="+71",C355="+78"),"не определено",LOOKUP(C355,'коды стран'!$B$2:$B$14,'коды стран'!$A$2:$A$14))</f>
        <v>Россия</v>
      </c>
      <c r="E355" t="s">
        <v>301</v>
      </c>
      <c r="F355" t="str">
        <f t="shared" si="36"/>
        <v>Пономарев Творимир Демидович</v>
      </c>
      <c r="G355" t="s">
        <v>139</v>
      </c>
      <c r="H355" s="26">
        <v>44723</v>
      </c>
      <c r="I355" s="20">
        <f t="shared" ca="1" si="37"/>
        <v>36</v>
      </c>
      <c r="J355" t="str">
        <f t="shared" si="38"/>
        <v>Пономарев</v>
      </c>
      <c r="K355" t="str">
        <f t="shared" si="39"/>
        <v>Творимир</v>
      </c>
      <c r="L355" t="str">
        <f t="shared" si="40"/>
        <v>Демидович</v>
      </c>
      <c r="M355" t="str">
        <f>_xlfn.IFS(SUMPRODUCT(--(OR(RIGHT(L355,3)={"ова","ева","ина"},RIGHT(L355,2)={"ов","ев","ин"}))),L355,SUMPRODUCT(--(OR(RIGHT(J355,3)={"ова","ева","ина"},RIGHT(J355,2)={"ов","ев","ин"}))),J355,SUMPRODUCT(--(OR(RIGHT(K355,3)={"ова","ева","ина"},RIGHT(K355,2)={"ов","ев","ин"}))),K355)</f>
        <v>Пономарев</v>
      </c>
      <c r="N355" t="str">
        <f>_xlfn.IFS(SUMPRODUCT(--(RIGHT(L355,3)={"вич","мич","ьич","чна","вна"})),L355,SUMPRODUCT(--(RIGHT(J355,3)={"вич","мич","ьич","чна","вна"})),J355,SUMPRODUCT(--(RIGHT(K355,3)={"вич","мич","ьич","чна","вна"})),K355)</f>
        <v>Демидович</v>
      </c>
      <c r="O355" t="str">
        <f t="shared" si="41"/>
        <v>Творимир</v>
      </c>
    </row>
    <row r="356" spans="1:15" x14ac:dyDescent="0.3">
      <c r="A356" s="20">
        <v>401</v>
      </c>
      <c r="B356" t="s">
        <v>300</v>
      </c>
      <c r="C356" t="str">
        <f t="shared" si="35"/>
        <v>+74</v>
      </c>
      <c r="D356" t="str">
        <f>IF(OR(C356="+71",C356="+78"),"не определено",LOOKUP(C356,'коды стран'!$B$2:$B$14,'коды стран'!$A$2:$A$14))</f>
        <v>Россия</v>
      </c>
      <c r="E356" t="s">
        <v>299</v>
      </c>
      <c r="F356" t="str">
        <f t="shared" si="36"/>
        <v>Екатерина Рудольфовна Кулакова</v>
      </c>
      <c r="G356" t="s">
        <v>139</v>
      </c>
      <c r="H356" s="26">
        <v>44856</v>
      </c>
      <c r="I356" s="20">
        <f t="shared" ca="1" si="37"/>
        <v>32</v>
      </c>
      <c r="J356" t="str">
        <f t="shared" si="38"/>
        <v>Екатерина</v>
      </c>
      <c r="K356" t="str">
        <f t="shared" si="39"/>
        <v>Рудольфовна</v>
      </c>
      <c r="L356" t="str">
        <f t="shared" si="40"/>
        <v>Кулакова</v>
      </c>
      <c r="M356" t="str">
        <f>_xlfn.IFS(SUMPRODUCT(--(OR(RIGHT(L356,3)={"ова","ева","ина"},RIGHT(L356,2)={"ов","ев","ин"}))),L356,SUMPRODUCT(--(OR(RIGHT(J356,3)={"ова","ева","ина"},RIGHT(J356,2)={"ов","ев","ин"}))),J356,SUMPRODUCT(--(OR(RIGHT(K356,3)={"ова","ева","ина"},RIGHT(K356,2)={"ов","ев","ин"}))),K356)</f>
        <v>Кулакова</v>
      </c>
      <c r="N356" t="str">
        <f>_xlfn.IFS(SUMPRODUCT(--(RIGHT(L356,3)={"вич","мич","ьич","чна","вна"})),L356,SUMPRODUCT(--(RIGHT(J356,3)={"вич","мич","ьич","чна","вна"})),J356,SUMPRODUCT(--(RIGHT(K356,3)={"вич","мич","ьич","чна","вна"})),K356)</f>
        <v>Рудольфовна</v>
      </c>
      <c r="O356" t="str">
        <f t="shared" si="41"/>
        <v>Екатерина</v>
      </c>
    </row>
    <row r="357" spans="1:15" x14ac:dyDescent="0.3">
      <c r="A357" s="20">
        <v>379</v>
      </c>
      <c r="B357" t="s">
        <v>298</v>
      </c>
      <c r="C357" t="str">
        <f t="shared" si="35"/>
        <v>+992</v>
      </c>
      <c r="D357" t="str">
        <f>IF(OR(C357="+71",C357="+78"),"не определено",LOOKUP(C357,'коды стран'!$B$2:$B$14,'коды стран'!$A$2:$A$14))</f>
        <v>Таджикистан</v>
      </c>
      <c r="E357" t="s">
        <v>297</v>
      </c>
      <c r="F357" t="str">
        <f t="shared" si="36"/>
        <v>Соколова Кира Дмитриевна</v>
      </c>
      <c r="G357" t="s">
        <v>139</v>
      </c>
      <c r="H357" s="26">
        <v>44581</v>
      </c>
      <c r="I357" s="20">
        <f t="shared" ca="1" si="37"/>
        <v>41</v>
      </c>
      <c r="J357" t="str">
        <f t="shared" si="38"/>
        <v>Соколова</v>
      </c>
      <c r="K357" t="str">
        <f t="shared" si="39"/>
        <v>Кира</v>
      </c>
      <c r="L357" t="str">
        <f t="shared" si="40"/>
        <v>Дмитриевна</v>
      </c>
      <c r="M357" t="str">
        <f>_xlfn.IFS(SUMPRODUCT(--(OR(RIGHT(L357,3)={"ова","ева","ина"},RIGHT(L357,2)={"ов","ев","ин"}))),L357,SUMPRODUCT(--(OR(RIGHT(J357,3)={"ова","ева","ина"},RIGHT(J357,2)={"ов","ев","ин"}))),J357,SUMPRODUCT(--(OR(RIGHT(K357,3)={"ова","ева","ина"},RIGHT(K357,2)={"ов","ев","ин"}))),K357)</f>
        <v>Соколова</v>
      </c>
      <c r="N357" t="str">
        <f>_xlfn.IFS(SUMPRODUCT(--(RIGHT(L357,3)={"вич","мич","ьич","чна","вна"})),L357,SUMPRODUCT(--(RIGHT(J357,3)={"вич","мич","ьич","чна","вна"})),J357,SUMPRODUCT(--(RIGHT(K357,3)={"вич","мич","ьич","чна","вна"})),K357)</f>
        <v>Дмитриевна</v>
      </c>
      <c r="O357" t="str">
        <f t="shared" si="41"/>
        <v>Кира</v>
      </c>
    </row>
    <row r="358" spans="1:15" x14ac:dyDescent="0.3">
      <c r="A358" s="20">
        <v>201</v>
      </c>
      <c r="B358" t="s">
        <v>296</v>
      </c>
      <c r="C358" t="str">
        <f t="shared" si="35"/>
        <v>+992</v>
      </c>
      <c r="D358" t="str">
        <f>IF(OR(C358="+71",C358="+78"),"не определено",LOOKUP(C358,'коды стран'!$B$2:$B$14,'коды стран'!$A$2:$A$14))</f>
        <v>Таджикистан</v>
      </c>
      <c r="E358" t="s">
        <v>295</v>
      </c>
      <c r="F358" t="str">
        <f t="shared" si="36"/>
        <v>Новиков Ростислав Августович</v>
      </c>
      <c r="G358" t="s">
        <v>142</v>
      </c>
      <c r="H358" s="26">
        <v>44843</v>
      </c>
      <c r="I358" s="20">
        <f t="shared" ca="1" si="37"/>
        <v>32</v>
      </c>
      <c r="J358" t="str">
        <f t="shared" si="38"/>
        <v>Новиков</v>
      </c>
      <c r="K358" t="str">
        <f t="shared" si="39"/>
        <v>Ростислав</v>
      </c>
      <c r="L358" t="str">
        <f t="shared" si="40"/>
        <v>Августович</v>
      </c>
      <c r="M358" t="str">
        <f>_xlfn.IFS(SUMPRODUCT(--(OR(RIGHT(L358,3)={"ова","ева","ина"},RIGHT(L358,2)={"ов","ев","ин"}))),L358,SUMPRODUCT(--(OR(RIGHT(J358,3)={"ова","ева","ина"},RIGHT(J358,2)={"ов","ев","ин"}))),J358,SUMPRODUCT(--(OR(RIGHT(K358,3)={"ова","ева","ина"},RIGHT(K358,2)={"ов","ев","ин"}))),K358)</f>
        <v>Новиков</v>
      </c>
      <c r="N358" t="str">
        <f>_xlfn.IFS(SUMPRODUCT(--(RIGHT(L358,3)={"вич","мич","ьич","чна","вна"})),L358,SUMPRODUCT(--(RIGHT(J358,3)={"вич","мич","ьич","чна","вна"})),J358,SUMPRODUCT(--(RIGHT(K358,3)={"вич","мич","ьич","чна","вна"})),K358)</f>
        <v>Августович</v>
      </c>
      <c r="O358" t="str">
        <f t="shared" si="41"/>
        <v>Ростислав</v>
      </c>
    </row>
    <row r="359" spans="1:15" x14ac:dyDescent="0.3">
      <c r="A359" s="20">
        <v>498</v>
      </c>
      <c r="B359" t="s">
        <v>294</v>
      </c>
      <c r="C359" t="str">
        <f t="shared" si="35"/>
        <v>+380</v>
      </c>
      <c r="D359" t="str">
        <f>IF(OR(C359="+71",C359="+78"),"не определено",LOOKUP(C359,'коды стран'!$B$2:$B$14,'коды стран'!$A$2:$A$14))</f>
        <v>Украина</v>
      </c>
      <c r="E359" t="s">
        <v>293</v>
      </c>
      <c r="F359" t="str">
        <f t="shared" si="36"/>
        <v>Моисеев Евстафий Чеславович</v>
      </c>
      <c r="G359" t="s">
        <v>142</v>
      </c>
      <c r="H359" s="26">
        <v>44721</v>
      </c>
      <c r="I359" s="20">
        <f t="shared" ca="1" si="37"/>
        <v>36</v>
      </c>
      <c r="J359" t="str">
        <f t="shared" si="38"/>
        <v>Моисеев</v>
      </c>
      <c r="K359" t="str">
        <f t="shared" si="39"/>
        <v>Евстафий</v>
      </c>
      <c r="L359" t="str">
        <f t="shared" si="40"/>
        <v>Чеславович</v>
      </c>
      <c r="M359" t="str">
        <f>_xlfn.IFS(SUMPRODUCT(--(OR(RIGHT(L359,3)={"ова","ева","ина"},RIGHT(L359,2)={"ов","ев","ин"}))),L359,SUMPRODUCT(--(OR(RIGHT(J359,3)={"ова","ева","ина"},RIGHT(J359,2)={"ов","ев","ин"}))),J359,SUMPRODUCT(--(OR(RIGHT(K359,3)={"ова","ева","ина"},RIGHT(K359,2)={"ов","ев","ин"}))),K359)</f>
        <v>Моисеев</v>
      </c>
      <c r="N359" t="str">
        <f>_xlfn.IFS(SUMPRODUCT(--(RIGHT(L359,3)={"вич","мич","ьич","чна","вна"})),L359,SUMPRODUCT(--(RIGHT(J359,3)={"вич","мич","ьич","чна","вна"})),J359,SUMPRODUCT(--(RIGHT(K359,3)={"вич","мич","ьич","чна","вна"})),K359)</f>
        <v>Чеславович</v>
      </c>
      <c r="O359" t="str">
        <f t="shared" si="41"/>
        <v>Евстафий</v>
      </c>
    </row>
    <row r="360" spans="1:15" x14ac:dyDescent="0.3">
      <c r="A360" s="20">
        <v>237</v>
      </c>
      <c r="B360" t="s">
        <v>292</v>
      </c>
      <c r="C360" t="str">
        <f t="shared" si="35"/>
        <v>+70</v>
      </c>
      <c r="D360" t="str">
        <f>IF(OR(C360="+71",C360="+78"),"не определено",LOOKUP(C360,'коды стран'!$B$2:$B$14,'коды стран'!$A$2:$A$14))</f>
        <v>Казахстан</v>
      </c>
      <c r="E360" t="s">
        <v>291</v>
      </c>
      <c r="F360" t="str">
        <f t="shared" si="36"/>
        <v>Елизавета Артемовна Данилова</v>
      </c>
      <c r="G360" t="s">
        <v>142</v>
      </c>
      <c r="H360" s="26">
        <v>44886</v>
      </c>
      <c r="I360" s="20">
        <f t="shared" ca="1" si="37"/>
        <v>31</v>
      </c>
      <c r="J360" t="str">
        <f t="shared" si="38"/>
        <v>Елизавета</v>
      </c>
      <c r="K360" t="str">
        <f t="shared" si="39"/>
        <v>Артемовна</v>
      </c>
      <c r="L360" t="str">
        <f t="shared" si="40"/>
        <v>Данилова</v>
      </c>
      <c r="M360" t="str">
        <f>_xlfn.IFS(SUMPRODUCT(--(OR(RIGHT(L360,3)={"ова","ева","ина"},RIGHT(L360,2)={"ов","ев","ин"}))),L360,SUMPRODUCT(--(OR(RIGHT(J360,3)={"ова","ева","ина"},RIGHT(J360,2)={"ов","ев","ин"}))),J360,SUMPRODUCT(--(OR(RIGHT(K360,3)={"ова","ева","ина"},RIGHT(K360,2)={"ов","ев","ин"}))),K360)</f>
        <v>Данилова</v>
      </c>
      <c r="N360" t="str">
        <f>_xlfn.IFS(SUMPRODUCT(--(RIGHT(L360,3)={"вич","мич","ьич","чна","вна"})),L360,SUMPRODUCT(--(RIGHT(J360,3)={"вич","мич","ьич","чна","вна"})),J360,SUMPRODUCT(--(RIGHT(K360,3)={"вич","мич","ьич","чна","вна"})),K360)</f>
        <v>Артемовна</v>
      </c>
      <c r="O360" t="str">
        <f t="shared" si="41"/>
        <v>Елизавета</v>
      </c>
    </row>
    <row r="361" spans="1:15" x14ac:dyDescent="0.3">
      <c r="A361" s="20">
        <v>403</v>
      </c>
      <c r="B361" t="s">
        <v>290</v>
      </c>
      <c r="C361" t="str">
        <f t="shared" si="35"/>
        <v>+77</v>
      </c>
      <c r="D361" t="str">
        <f>IF(OR(C361="+71",C361="+78"),"не определено",LOOKUP(C361,'коды стран'!$B$2:$B$14,'коды стран'!$A$2:$A$14))</f>
        <v>Казахстан</v>
      </c>
      <c r="E361" t="s">
        <v>289</v>
      </c>
      <c r="F361" t="str">
        <f t="shared" si="36"/>
        <v>Фаина Аркадьевна Веселова</v>
      </c>
      <c r="G361" t="s">
        <v>139</v>
      </c>
      <c r="H361" s="26">
        <v>44594</v>
      </c>
      <c r="I361" s="20">
        <f t="shared" ca="1" si="37"/>
        <v>41</v>
      </c>
      <c r="J361" t="str">
        <f t="shared" si="38"/>
        <v>Фаина</v>
      </c>
      <c r="K361" t="str">
        <f t="shared" si="39"/>
        <v>Аркадьевна</v>
      </c>
      <c r="L361" t="str">
        <f t="shared" si="40"/>
        <v>Веселова</v>
      </c>
      <c r="M361" t="str">
        <f>_xlfn.IFS(SUMPRODUCT(--(OR(RIGHT(L361,3)={"ова","ева","ина"},RIGHT(L361,2)={"ов","ев","ин"}))),L361,SUMPRODUCT(--(OR(RIGHT(J361,3)={"ова","ева","ина"},RIGHT(J361,2)={"ов","ев","ин"}))),J361,SUMPRODUCT(--(OR(RIGHT(K361,3)={"ова","ева","ина"},RIGHT(K361,2)={"ов","ев","ин"}))),K361)</f>
        <v>Веселова</v>
      </c>
      <c r="N361" t="str">
        <f>_xlfn.IFS(SUMPRODUCT(--(RIGHT(L361,3)={"вич","мич","ьич","чна","вна"})),L361,SUMPRODUCT(--(RIGHT(J361,3)={"вич","мич","ьич","чна","вна"})),J361,SUMPRODUCT(--(RIGHT(K361,3)={"вич","мич","ьич","чна","вна"})),K361)</f>
        <v>Аркадьевна</v>
      </c>
      <c r="O361" t="str">
        <f t="shared" si="41"/>
        <v>Фаина</v>
      </c>
    </row>
    <row r="362" spans="1:15" x14ac:dyDescent="0.3">
      <c r="A362" s="20">
        <v>460</v>
      </c>
      <c r="B362" t="s">
        <v>288</v>
      </c>
      <c r="C362" t="str">
        <f t="shared" si="35"/>
        <v>+79</v>
      </c>
      <c r="D362" t="str">
        <f>IF(OR(C362="+71",C362="+78"),"не определено",LOOKUP(C362,'коды стран'!$B$2:$B$14,'коды стран'!$A$2:$A$14))</f>
        <v>Россия</v>
      </c>
      <c r="E362" t="s">
        <v>287</v>
      </c>
      <c r="F362" t="str">
        <f t="shared" si="36"/>
        <v>Алевтина Егоровна Кузнецова</v>
      </c>
      <c r="G362" t="s">
        <v>139</v>
      </c>
      <c r="H362" s="26">
        <v>44821</v>
      </c>
      <c r="I362" s="20">
        <f t="shared" ca="1" si="37"/>
        <v>33</v>
      </c>
      <c r="J362" t="str">
        <f t="shared" si="38"/>
        <v>Алевтина</v>
      </c>
      <c r="K362" t="str">
        <f t="shared" si="39"/>
        <v>Егоровна</v>
      </c>
      <c r="L362" t="str">
        <f t="shared" si="40"/>
        <v>Кузнецова</v>
      </c>
      <c r="M362" t="str">
        <f>_xlfn.IFS(SUMPRODUCT(--(OR(RIGHT(L362,3)={"ова","ева","ина"},RIGHT(L362,2)={"ов","ев","ин"}))),L362,SUMPRODUCT(--(OR(RIGHT(J362,3)={"ова","ева","ина"},RIGHT(J362,2)={"ов","ев","ин"}))),J362,SUMPRODUCT(--(OR(RIGHT(K362,3)={"ова","ева","ина"},RIGHT(K362,2)={"ов","ев","ин"}))),K362)</f>
        <v>Кузнецова</v>
      </c>
      <c r="N362" t="str">
        <f>_xlfn.IFS(SUMPRODUCT(--(RIGHT(L362,3)={"вич","мич","ьич","чна","вна"})),L362,SUMPRODUCT(--(RIGHT(J362,3)={"вич","мич","ьич","чна","вна"})),J362,SUMPRODUCT(--(RIGHT(K362,3)={"вич","мич","ьич","чна","вна"})),K362)</f>
        <v>Егоровна</v>
      </c>
      <c r="O362" t="str">
        <f t="shared" si="41"/>
        <v>Алевтина</v>
      </c>
    </row>
    <row r="363" spans="1:15" x14ac:dyDescent="0.3">
      <c r="A363" s="20">
        <v>50</v>
      </c>
      <c r="B363" t="s">
        <v>286</v>
      </c>
      <c r="C363" t="str">
        <f t="shared" si="35"/>
        <v>+998</v>
      </c>
      <c r="D363" t="str">
        <f>IF(OR(C363="+71",C363="+78"),"не определено",LOOKUP(C363,'коды стран'!$B$2:$B$14,'коды стран'!$A$2:$A$14))</f>
        <v>Узбекистан</v>
      </c>
      <c r="E363" t="s">
        <v>285</v>
      </c>
      <c r="F363" t="str">
        <f t="shared" si="36"/>
        <v>Гостомысл Фомич Одинцов</v>
      </c>
      <c r="G363" t="s">
        <v>142</v>
      </c>
      <c r="H363" s="26">
        <v>44576</v>
      </c>
      <c r="I363" s="20">
        <f t="shared" ca="1" si="37"/>
        <v>41</v>
      </c>
      <c r="J363" t="str">
        <f t="shared" si="38"/>
        <v>Гостомысл</v>
      </c>
      <c r="K363" t="str">
        <f t="shared" si="39"/>
        <v>Фомич</v>
      </c>
      <c r="L363" t="str">
        <f t="shared" si="40"/>
        <v>Одинцов</v>
      </c>
      <c r="M363" t="str">
        <f>_xlfn.IFS(SUMPRODUCT(--(OR(RIGHT(L363,3)={"ова","ева","ина"},RIGHT(L363,2)={"ов","ев","ин"}))),L363,SUMPRODUCT(--(OR(RIGHT(J363,3)={"ова","ева","ина"},RIGHT(J363,2)={"ов","ев","ин"}))),J363,SUMPRODUCT(--(OR(RIGHT(K363,3)={"ова","ева","ина"},RIGHT(K363,2)={"ов","ев","ин"}))),K363)</f>
        <v>Одинцов</v>
      </c>
      <c r="N363" t="str">
        <f>_xlfn.IFS(SUMPRODUCT(--(RIGHT(L363,3)={"вич","мич","ьич","чна","вна"})),L363,SUMPRODUCT(--(RIGHT(J363,3)={"вич","мич","ьич","чна","вна"})),J363,SUMPRODUCT(--(RIGHT(K363,3)={"вич","мич","ьич","чна","вна"})),K363)</f>
        <v>Фомич</v>
      </c>
      <c r="O363" t="str">
        <f t="shared" si="41"/>
        <v>Гостомысл</v>
      </c>
    </row>
    <row r="364" spans="1:15" x14ac:dyDescent="0.3">
      <c r="A364" s="20">
        <v>197</v>
      </c>
      <c r="B364" t="s">
        <v>284</v>
      </c>
      <c r="C364" t="str">
        <f t="shared" si="35"/>
        <v>+380</v>
      </c>
      <c r="D364" t="str">
        <f>IF(OR(C364="+71",C364="+78"),"не определено",LOOKUP(C364,'коды стран'!$B$2:$B$14,'коды стран'!$A$2:$A$14))</f>
        <v>Украина</v>
      </c>
      <c r="E364" t="s">
        <v>283</v>
      </c>
      <c r="F364" t="str">
        <f t="shared" si="36"/>
        <v>Миронова Клавдия Феликсовна</v>
      </c>
      <c r="G364" t="s">
        <v>139</v>
      </c>
      <c r="H364" s="26">
        <v>44785</v>
      </c>
      <c r="I364" s="20">
        <f t="shared" ca="1" si="37"/>
        <v>34</v>
      </c>
      <c r="J364" t="str">
        <f t="shared" si="38"/>
        <v>Миронова</v>
      </c>
      <c r="K364" t="str">
        <f t="shared" si="39"/>
        <v>Клавдия</v>
      </c>
      <c r="L364" t="str">
        <f t="shared" si="40"/>
        <v>Феликсовна</v>
      </c>
      <c r="M364" t="str">
        <f>_xlfn.IFS(SUMPRODUCT(--(OR(RIGHT(L364,3)={"ова","ева","ина"},RIGHT(L364,2)={"ов","ев","ин"}))),L364,SUMPRODUCT(--(OR(RIGHT(J364,3)={"ова","ева","ина"},RIGHT(J364,2)={"ов","ев","ин"}))),J364,SUMPRODUCT(--(OR(RIGHT(K364,3)={"ова","ева","ина"},RIGHT(K364,2)={"ов","ев","ин"}))),K364)</f>
        <v>Миронова</v>
      </c>
      <c r="N364" t="str">
        <f>_xlfn.IFS(SUMPRODUCT(--(RIGHT(L364,3)={"вич","мич","ьич","чна","вна"})),L364,SUMPRODUCT(--(RIGHT(J364,3)={"вич","мич","ьич","чна","вна"})),J364,SUMPRODUCT(--(RIGHT(K364,3)={"вич","мич","ьич","чна","вна"})),K364)</f>
        <v>Феликсовна</v>
      </c>
      <c r="O364" t="str">
        <f t="shared" si="41"/>
        <v>Клавдия</v>
      </c>
    </row>
    <row r="365" spans="1:15" x14ac:dyDescent="0.3">
      <c r="A365" s="20">
        <v>243</v>
      </c>
      <c r="B365" t="s">
        <v>282</v>
      </c>
      <c r="C365" t="str">
        <f t="shared" si="35"/>
        <v>+73</v>
      </c>
      <c r="D365" t="str">
        <f>IF(OR(C365="+71",C365="+78"),"не определено",LOOKUP(C365,'коды стран'!$B$2:$B$14,'коды стран'!$A$2:$A$14))</f>
        <v>Россия</v>
      </c>
      <c r="E365" t="s">
        <v>281</v>
      </c>
      <c r="F365" t="str">
        <f t="shared" si="36"/>
        <v>Марфа Эдуардовна Макарова</v>
      </c>
      <c r="G365" t="s">
        <v>139</v>
      </c>
      <c r="H365" s="26">
        <v>44681</v>
      </c>
      <c r="I365" s="20">
        <f t="shared" ca="1" si="37"/>
        <v>38</v>
      </c>
      <c r="J365" t="str">
        <f t="shared" si="38"/>
        <v>Марфа</v>
      </c>
      <c r="K365" t="str">
        <f t="shared" si="39"/>
        <v>Эдуардовна</v>
      </c>
      <c r="L365" t="str">
        <f t="shared" si="40"/>
        <v>Макарова</v>
      </c>
      <c r="M365" t="str">
        <f>_xlfn.IFS(SUMPRODUCT(--(OR(RIGHT(L365,3)={"ова","ева","ина"},RIGHT(L365,2)={"ов","ев","ин"}))),L365,SUMPRODUCT(--(OR(RIGHT(J365,3)={"ова","ева","ина"},RIGHT(J365,2)={"ов","ев","ин"}))),J365,SUMPRODUCT(--(OR(RIGHT(K365,3)={"ова","ева","ина"},RIGHT(K365,2)={"ов","ев","ин"}))),K365)</f>
        <v>Макарова</v>
      </c>
      <c r="N365" t="str">
        <f>_xlfn.IFS(SUMPRODUCT(--(RIGHT(L365,3)={"вич","мич","ьич","чна","вна"})),L365,SUMPRODUCT(--(RIGHT(J365,3)={"вич","мич","ьич","чна","вна"})),J365,SUMPRODUCT(--(RIGHT(K365,3)={"вич","мич","ьич","чна","вна"})),K365)</f>
        <v>Эдуардовна</v>
      </c>
      <c r="O365" t="str">
        <f t="shared" si="41"/>
        <v>Марфа</v>
      </c>
    </row>
    <row r="366" spans="1:15" x14ac:dyDescent="0.3">
      <c r="A366" s="20">
        <v>45</v>
      </c>
      <c r="B366" t="s">
        <v>280</v>
      </c>
      <c r="C366" t="str">
        <f t="shared" si="35"/>
        <v>+998</v>
      </c>
      <c r="D366" t="str">
        <f>IF(OR(C366="+71",C366="+78"),"не определено",LOOKUP(C366,'коды стран'!$B$2:$B$14,'коды стран'!$A$2:$A$14))</f>
        <v>Узбекистан</v>
      </c>
      <c r="E366" t="s">
        <v>279</v>
      </c>
      <c r="F366" t="str">
        <f t="shared" si="36"/>
        <v>Елизар Харлампьевич Мамонтов</v>
      </c>
      <c r="G366" t="s">
        <v>142</v>
      </c>
      <c r="H366" s="26">
        <v>44662</v>
      </c>
      <c r="I366" s="20">
        <f t="shared" ca="1" si="37"/>
        <v>38</v>
      </c>
      <c r="J366" t="str">
        <f t="shared" si="38"/>
        <v>Елизар</v>
      </c>
      <c r="K366" t="str">
        <f t="shared" si="39"/>
        <v>Харлампьевич</v>
      </c>
      <c r="L366" t="str">
        <f t="shared" si="40"/>
        <v>Мамонтов</v>
      </c>
      <c r="M366" t="str">
        <f>_xlfn.IFS(SUMPRODUCT(--(OR(RIGHT(L366,3)={"ова","ева","ина"},RIGHT(L366,2)={"ов","ев","ин"}))),L366,SUMPRODUCT(--(OR(RIGHT(J366,3)={"ова","ева","ина"},RIGHT(J366,2)={"ов","ев","ин"}))),J366,SUMPRODUCT(--(OR(RIGHT(K366,3)={"ова","ева","ина"},RIGHT(K366,2)={"ов","ев","ин"}))),K366)</f>
        <v>Мамонтов</v>
      </c>
      <c r="N366" t="str">
        <f>_xlfn.IFS(SUMPRODUCT(--(RIGHT(L366,3)={"вич","мич","ьич","чна","вна"})),L366,SUMPRODUCT(--(RIGHT(J366,3)={"вич","мич","ьич","чна","вна"})),J366,SUMPRODUCT(--(RIGHT(K366,3)={"вич","мич","ьич","чна","вна"})),K366)</f>
        <v>Харлампьевич</v>
      </c>
      <c r="O366" t="str">
        <f t="shared" si="41"/>
        <v>Елизар</v>
      </c>
    </row>
    <row r="367" spans="1:15" x14ac:dyDescent="0.3">
      <c r="A367" s="20">
        <v>242</v>
      </c>
      <c r="B367" t="s">
        <v>278</v>
      </c>
      <c r="C367" t="str">
        <f t="shared" si="35"/>
        <v>+73</v>
      </c>
      <c r="D367" t="str">
        <f>IF(OR(C367="+71",C367="+78"),"не определено",LOOKUP(C367,'коды стран'!$B$2:$B$14,'коды стран'!$A$2:$A$14))</f>
        <v>Россия</v>
      </c>
      <c r="E367" t="s">
        <v>277</v>
      </c>
      <c r="F367" t="str">
        <f t="shared" si="36"/>
        <v>Октябрина Павловна Зимина</v>
      </c>
      <c r="G367" t="s">
        <v>139</v>
      </c>
      <c r="H367" s="26">
        <v>44747</v>
      </c>
      <c r="I367" s="20">
        <f t="shared" ca="1" si="37"/>
        <v>36</v>
      </c>
      <c r="J367" t="str">
        <f t="shared" si="38"/>
        <v>Октябрина</v>
      </c>
      <c r="K367" t="str">
        <f t="shared" si="39"/>
        <v>Павловна</v>
      </c>
      <c r="L367" t="str">
        <f t="shared" si="40"/>
        <v>Зимина</v>
      </c>
      <c r="M367" t="str">
        <f>_xlfn.IFS(SUMPRODUCT(--(OR(RIGHT(L367,3)={"ова","ева","ина"},RIGHT(L367,2)={"ов","ев","ин"}))),L367,SUMPRODUCT(--(OR(RIGHT(J367,3)={"ова","ева","ина"},RIGHT(J367,2)={"ов","ев","ин"}))),J367,SUMPRODUCT(--(OR(RIGHT(K367,3)={"ова","ева","ина"},RIGHT(K367,2)={"ов","ев","ин"}))),K367)</f>
        <v>Зимина</v>
      </c>
      <c r="N367" t="str">
        <f>_xlfn.IFS(SUMPRODUCT(--(RIGHT(L367,3)={"вич","мич","ьич","чна","вна"})),L367,SUMPRODUCT(--(RIGHT(J367,3)={"вич","мич","ьич","чна","вна"})),J367,SUMPRODUCT(--(RIGHT(K367,3)={"вич","мич","ьич","чна","вна"})),K367)</f>
        <v>Павловна</v>
      </c>
      <c r="O367" t="str">
        <f t="shared" si="41"/>
        <v>Октябрина</v>
      </c>
    </row>
    <row r="368" spans="1:15" x14ac:dyDescent="0.3">
      <c r="A368" s="20">
        <v>79</v>
      </c>
      <c r="B368" t="s">
        <v>276</v>
      </c>
      <c r="C368" t="str">
        <f t="shared" si="35"/>
        <v>+992</v>
      </c>
      <c r="D368" t="str">
        <f>IF(OR(C368="+71",C368="+78"),"не определено",LOOKUP(C368,'коды стран'!$B$2:$B$14,'коды стран'!$A$2:$A$14))</f>
        <v>Таджикистан</v>
      </c>
      <c r="E368" t="s">
        <v>275</v>
      </c>
      <c r="F368" t="str">
        <f t="shared" si="36"/>
        <v>Васильева Анжелика Наумовна</v>
      </c>
      <c r="G368" t="s">
        <v>139</v>
      </c>
      <c r="H368" s="26">
        <v>44716</v>
      </c>
      <c r="I368" s="20">
        <f t="shared" ca="1" si="37"/>
        <v>37</v>
      </c>
      <c r="J368" t="str">
        <f t="shared" si="38"/>
        <v>Васильева</v>
      </c>
      <c r="K368" t="str">
        <f t="shared" si="39"/>
        <v>Анжелика</v>
      </c>
      <c r="L368" t="str">
        <f t="shared" si="40"/>
        <v>Наумовна</v>
      </c>
      <c r="M368" t="str">
        <f>_xlfn.IFS(SUMPRODUCT(--(OR(RIGHT(L368,3)={"ова","ева","ина"},RIGHT(L368,2)={"ов","ев","ин"}))),L368,SUMPRODUCT(--(OR(RIGHT(J368,3)={"ова","ева","ина"},RIGHT(J368,2)={"ов","ев","ин"}))),J368,SUMPRODUCT(--(OR(RIGHT(K368,3)={"ова","ева","ина"},RIGHT(K368,2)={"ов","ев","ин"}))),K368)</f>
        <v>Васильева</v>
      </c>
      <c r="N368" t="str">
        <f>_xlfn.IFS(SUMPRODUCT(--(RIGHT(L368,3)={"вич","мич","ьич","чна","вна"})),L368,SUMPRODUCT(--(RIGHT(J368,3)={"вич","мич","ьич","чна","вна"})),J368,SUMPRODUCT(--(RIGHT(K368,3)={"вич","мич","ьич","чна","вна"})),K368)</f>
        <v>Наумовна</v>
      </c>
      <c r="O368" t="str">
        <f t="shared" si="41"/>
        <v>Анжелика</v>
      </c>
    </row>
    <row r="369" spans="1:15" x14ac:dyDescent="0.3">
      <c r="A369" s="20">
        <v>70</v>
      </c>
      <c r="B369" t="s">
        <v>274</v>
      </c>
      <c r="C369" t="str">
        <f t="shared" si="35"/>
        <v>+380</v>
      </c>
      <c r="D369" t="str">
        <f>IF(OR(C369="+71",C369="+78"),"не определено",LOOKUP(C369,'коды стран'!$B$2:$B$14,'коды стран'!$A$2:$A$14))</f>
        <v>Украина</v>
      </c>
      <c r="E369" t="s">
        <v>273</v>
      </c>
      <c r="F369" t="str">
        <f t="shared" si="36"/>
        <v>Эммануил Валерьевич Королев</v>
      </c>
      <c r="G369" t="s">
        <v>142</v>
      </c>
      <c r="H369" s="26">
        <v>44591</v>
      </c>
      <c r="I369" s="20">
        <f t="shared" ca="1" si="37"/>
        <v>41</v>
      </c>
      <c r="J369" t="str">
        <f t="shared" si="38"/>
        <v>Эммануил</v>
      </c>
      <c r="K369" t="str">
        <f t="shared" si="39"/>
        <v>Валерьевич</v>
      </c>
      <c r="L369" t="str">
        <f t="shared" si="40"/>
        <v>Королев</v>
      </c>
      <c r="M369" t="str">
        <f>_xlfn.IFS(SUMPRODUCT(--(OR(RIGHT(L369,3)={"ова","ева","ина"},RIGHT(L369,2)={"ов","ев","ин"}))),L369,SUMPRODUCT(--(OR(RIGHT(J369,3)={"ова","ева","ина"},RIGHT(J369,2)={"ов","ев","ин"}))),J369,SUMPRODUCT(--(OR(RIGHT(K369,3)={"ова","ева","ина"},RIGHT(K369,2)={"ов","ев","ин"}))),K369)</f>
        <v>Королев</v>
      </c>
      <c r="N369" t="str">
        <f>_xlfn.IFS(SUMPRODUCT(--(RIGHT(L369,3)={"вич","мич","ьич","чна","вна"})),L369,SUMPRODUCT(--(RIGHT(J369,3)={"вич","мич","ьич","чна","вна"})),J369,SUMPRODUCT(--(RIGHT(K369,3)={"вич","мич","ьич","чна","вна"})),K369)</f>
        <v>Валерьевич</v>
      </c>
      <c r="O369" t="str">
        <f t="shared" si="41"/>
        <v>Эммануил</v>
      </c>
    </row>
    <row r="370" spans="1:15" x14ac:dyDescent="0.3">
      <c r="A370" s="20">
        <v>345</v>
      </c>
      <c r="B370" t="s">
        <v>272</v>
      </c>
      <c r="C370" t="str">
        <f t="shared" si="35"/>
        <v>+375</v>
      </c>
      <c r="D370" t="str">
        <f>IF(OR(C370="+71",C370="+78"),"не определено",LOOKUP(C370,'коды стран'!$B$2:$B$14,'коды стран'!$A$2:$A$14))</f>
        <v>Беларусь</v>
      </c>
      <c r="E370" t="s">
        <v>271</v>
      </c>
      <c r="F370" t="str">
        <f t="shared" si="36"/>
        <v>Лыткина Ираида Александровна</v>
      </c>
      <c r="G370" t="s">
        <v>142</v>
      </c>
      <c r="H370" s="26">
        <v>44705</v>
      </c>
      <c r="I370" s="20">
        <f t="shared" ca="1" si="37"/>
        <v>37</v>
      </c>
      <c r="J370" t="str">
        <f t="shared" si="38"/>
        <v>Лыткина</v>
      </c>
      <c r="K370" t="str">
        <f t="shared" si="39"/>
        <v>Ираида</v>
      </c>
      <c r="L370" t="str">
        <f t="shared" si="40"/>
        <v>Александровна</v>
      </c>
      <c r="M370" t="str">
        <f>_xlfn.IFS(SUMPRODUCT(--(OR(RIGHT(L370,3)={"ова","ева","ина"},RIGHT(L370,2)={"ов","ев","ин"}))),L370,SUMPRODUCT(--(OR(RIGHT(J370,3)={"ова","ева","ина"},RIGHT(J370,2)={"ов","ев","ин"}))),J370,SUMPRODUCT(--(OR(RIGHT(K370,3)={"ова","ева","ина"},RIGHT(K370,2)={"ов","ев","ин"}))),K370)</f>
        <v>Лыткина</v>
      </c>
      <c r="N370" t="str">
        <f>_xlfn.IFS(SUMPRODUCT(--(RIGHT(L370,3)={"вич","мич","ьич","чна","вна"})),L370,SUMPRODUCT(--(RIGHT(J370,3)={"вич","мич","ьич","чна","вна"})),J370,SUMPRODUCT(--(RIGHT(K370,3)={"вич","мич","ьич","чна","вна"})),K370)</f>
        <v>Александровна</v>
      </c>
      <c r="O370" t="str">
        <f t="shared" si="41"/>
        <v>Ираида</v>
      </c>
    </row>
    <row r="371" spans="1:15" x14ac:dyDescent="0.3">
      <c r="A371" s="20">
        <v>33</v>
      </c>
      <c r="B371" t="s">
        <v>270</v>
      </c>
      <c r="C371" t="str">
        <f t="shared" si="35"/>
        <v>+77</v>
      </c>
      <c r="D371" t="str">
        <f>IF(OR(C371="+71",C371="+78"),"не определено",LOOKUP(C371,'коды стран'!$B$2:$B$14,'коды стран'!$A$2:$A$14))</f>
        <v>Казахстан</v>
      </c>
      <c r="E371" t="s">
        <v>269</v>
      </c>
      <c r="F371" t="str">
        <f t="shared" si="36"/>
        <v>Фомичева Феврония Даниловна</v>
      </c>
      <c r="G371" t="s">
        <v>139</v>
      </c>
      <c r="H371" s="26">
        <v>44730</v>
      </c>
      <c r="I371" s="20">
        <f t="shared" ca="1" si="37"/>
        <v>36</v>
      </c>
      <c r="J371" t="str">
        <f t="shared" si="38"/>
        <v>Фомичева</v>
      </c>
      <c r="K371" t="str">
        <f t="shared" si="39"/>
        <v>Феврония</v>
      </c>
      <c r="L371" t="str">
        <f t="shared" si="40"/>
        <v>Даниловна</v>
      </c>
      <c r="M371" t="str">
        <f>_xlfn.IFS(SUMPRODUCT(--(OR(RIGHT(L371,3)={"ова","ева","ина"},RIGHT(L371,2)={"ов","ев","ин"}))),L371,SUMPRODUCT(--(OR(RIGHT(J371,3)={"ова","ева","ина"},RIGHT(J371,2)={"ов","ев","ин"}))),J371,SUMPRODUCT(--(OR(RIGHT(K371,3)={"ова","ева","ина"},RIGHT(K371,2)={"ов","ев","ин"}))),K371)</f>
        <v>Фомичева</v>
      </c>
      <c r="N371" t="str">
        <f>_xlfn.IFS(SUMPRODUCT(--(RIGHT(L371,3)={"вич","мич","ьич","чна","вна"})),L371,SUMPRODUCT(--(RIGHT(J371,3)={"вич","мич","ьич","чна","вна"})),J371,SUMPRODUCT(--(RIGHT(K371,3)={"вич","мич","ьич","чна","вна"})),K371)</f>
        <v>Даниловна</v>
      </c>
      <c r="O371" t="str">
        <f t="shared" si="41"/>
        <v>Феврония</v>
      </c>
    </row>
    <row r="372" spans="1:15" x14ac:dyDescent="0.3">
      <c r="A372" s="20">
        <v>7</v>
      </c>
      <c r="B372" t="s">
        <v>268</v>
      </c>
      <c r="C372" t="str">
        <f t="shared" si="35"/>
        <v>+70</v>
      </c>
      <c r="D372" t="str">
        <f>IF(OR(C372="+71",C372="+78"),"не определено",LOOKUP(C372,'коды стран'!$B$2:$B$14,'коды стран'!$A$2:$A$14))</f>
        <v>Казахстан</v>
      </c>
      <c r="E372" t="s">
        <v>267</v>
      </c>
      <c r="F372" t="str">
        <f t="shared" si="36"/>
        <v>Баранова Раиса Эльдаровна</v>
      </c>
      <c r="G372" t="s">
        <v>142</v>
      </c>
      <c r="H372" s="26">
        <v>44893</v>
      </c>
      <c r="I372" s="20">
        <f t="shared" ca="1" si="37"/>
        <v>31</v>
      </c>
      <c r="J372" t="str">
        <f t="shared" si="38"/>
        <v>Баранова</v>
      </c>
      <c r="K372" t="str">
        <f t="shared" si="39"/>
        <v>Раиса</v>
      </c>
      <c r="L372" t="str">
        <f t="shared" si="40"/>
        <v>Эльдаровна</v>
      </c>
      <c r="M372" t="str">
        <f>_xlfn.IFS(SUMPRODUCT(--(OR(RIGHT(L372,3)={"ова","ева","ина"},RIGHT(L372,2)={"ов","ев","ин"}))),L372,SUMPRODUCT(--(OR(RIGHT(J372,3)={"ова","ева","ина"},RIGHT(J372,2)={"ов","ев","ин"}))),J372,SUMPRODUCT(--(OR(RIGHT(K372,3)={"ова","ева","ина"},RIGHT(K372,2)={"ов","ев","ин"}))),K372)</f>
        <v>Баранова</v>
      </c>
      <c r="N372" t="str">
        <f>_xlfn.IFS(SUMPRODUCT(--(RIGHT(L372,3)={"вич","мич","ьич","чна","вна"})),L372,SUMPRODUCT(--(RIGHT(J372,3)={"вич","мич","ьич","чна","вна"})),J372,SUMPRODUCT(--(RIGHT(K372,3)={"вич","мич","ьич","чна","вна"})),K372)</f>
        <v>Эльдаровна</v>
      </c>
      <c r="O372" t="str">
        <f t="shared" si="41"/>
        <v>Раиса</v>
      </c>
    </row>
    <row r="373" spans="1:15" x14ac:dyDescent="0.3">
      <c r="A373" s="20">
        <v>494</v>
      </c>
      <c r="B373" t="s">
        <v>266</v>
      </c>
      <c r="C373" t="str">
        <f t="shared" si="35"/>
        <v>+375</v>
      </c>
      <c r="D373" t="str">
        <f>IF(OR(C373="+71",C373="+78"),"не определено",LOOKUP(C373,'коды стран'!$B$2:$B$14,'коды стран'!$A$2:$A$14))</f>
        <v>Беларусь</v>
      </c>
      <c r="E373" t="s">
        <v>265</v>
      </c>
      <c r="F373" t="str">
        <f t="shared" si="36"/>
        <v>Ефимова Анна Филипповна</v>
      </c>
      <c r="G373" t="s">
        <v>139</v>
      </c>
      <c r="H373" s="26">
        <v>44738</v>
      </c>
      <c r="I373" s="20">
        <f t="shared" ca="1" si="37"/>
        <v>36</v>
      </c>
      <c r="J373" t="str">
        <f t="shared" si="38"/>
        <v>Ефимова</v>
      </c>
      <c r="K373" t="str">
        <f t="shared" si="39"/>
        <v>Анна</v>
      </c>
      <c r="L373" t="str">
        <f t="shared" si="40"/>
        <v>Филипповна</v>
      </c>
      <c r="M373" t="str">
        <f>_xlfn.IFS(SUMPRODUCT(--(OR(RIGHT(L373,3)={"ова","ева","ина"},RIGHT(L373,2)={"ов","ев","ин"}))),L373,SUMPRODUCT(--(OR(RIGHT(J373,3)={"ова","ева","ина"},RIGHT(J373,2)={"ов","ев","ин"}))),J373,SUMPRODUCT(--(OR(RIGHT(K373,3)={"ова","ева","ина"},RIGHT(K373,2)={"ов","ев","ин"}))),K373)</f>
        <v>Ефимова</v>
      </c>
      <c r="N373" t="str">
        <f>_xlfn.IFS(SUMPRODUCT(--(RIGHT(L373,3)={"вич","мич","ьич","чна","вна"})),L373,SUMPRODUCT(--(RIGHT(J373,3)={"вич","мич","ьич","чна","вна"})),J373,SUMPRODUCT(--(RIGHT(K373,3)={"вич","мич","ьич","чна","вна"})),K373)</f>
        <v>Филипповна</v>
      </c>
      <c r="O373" t="str">
        <f t="shared" si="41"/>
        <v>Анна</v>
      </c>
    </row>
    <row r="374" spans="1:15" x14ac:dyDescent="0.3">
      <c r="A374" s="20">
        <v>83</v>
      </c>
      <c r="B374" t="s">
        <v>264</v>
      </c>
      <c r="C374" t="str">
        <f t="shared" si="35"/>
        <v>+992</v>
      </c>
      <c r="D374" t="str">
        <f>IF(OR(C374="+71",C374="+78"),"не определено",LOOKUP(C374,'коды стран'!$B$2:$B$14,'коды стран'!$A$2:$A$14))</f>
        <v>Таджикистан</v>
      </c>
      <c r="E374" t="s">
        <v>263</v>
      </c>
      <c r="F374" t="str">
        <f t="shared" si="36"/>
        <v>Зуев Трифон Зиновьевич</v>
      </c>
      <c r="G374" t="s">
        <v>142</v>
      </c>
      <c r="H374" s="26">
        <v>44739</v>
      </c>
      <c r="I374" s="20">
        <f t="shared" ca="1" si="37"/>
        <v>36</v>
      </c>
      <c r="J374" t="str">
        <f t="shared" si="38"/>
        <v>Зуев</v>
      </c>
      <c r="K374" t="str">
        <f t="shared" si="39"/>
        <v>Трифон</v>
      </c>
      <c r="L374" t="str">
        <f t="shared" si="40"/>
        <v>Зиновьевич</v>
      </c>
      <c r="M374" t="str">
        <f>_xlfn.IFS(SUMPRODUCT(--(OR(RIGHT(L374,3)={"ова","ева","ина"},RIGHT(L374,2)={"ов","ев","ин"}))),L374,SUMPRODUCT(--(OR(RIGHT(J374,3)={"ова","ева","ина"},RIGHT(J374,2)={"ов","ев","ин"}))),J374,SUMPRODUCT(--(OR(RIGHT(K374,3)={"ова","ева","ина"},RIGHT(K374,2)={"ов","ев","ин"}))),K374)</f>
        <v>Зуев</v>
      </c>
      <c r="N374" t="str">
        <f>_xlfn.IFS(SUMPRODUCT(--(RIGHT(L374,3)={"вич","мич","ьич","чна","вна"})),L374,SUMPRODUCT(--(RIGHT(J374,3)={"вич","мич","ьич","чна","вна"})),J374,SUMPRODUCT(--(RIGHT(K374,3)={"вич","мич","ьич","чна","вна"})),K374)</f>
        <v>Зиновьевич</v>
      </c>
      <c r="O374" t="str">
        <f t="shared" si="41"/>
        <v>Трифон</v>
      </c>
    </row>
    <row r="375" spans="1:15" x14ac:dyDescent="0.3">
      <c r="A375" s="20">
        <v>352</v>
      </c>
      <c r="B375" t="s">
        <v>262</v>
      </c>
      <c r="C375" t="str">
        <f t="shared" si="35"/>
        <v>+74</v>
      </c>
      <c r="D375" t="str">
        <f>IF(OR(C375="+71",C375="+78"),"не определено",LOOKUP(C375,'коды стран'!$B$2:$B$14,'коды стран'!$A$2:$A$14))</f>
        <v>Россия</v>
      </c>
      <c r="E375" t="s">
        <v>261</v>
      </c>
      <c r="F375" t="str">
        <f t="shared" si="36"/>
        <v>Нестерова Таисия Яковлевна</v>
      </c>
      <c r="G375" t="s">
        <v>139</v>
      </c>
      <c r="H375" s="26">
        <v>44573</v>
      </c>
      <c r="I375" s="20">
        <f t="shared" ca="1" si="37"/>
        <v>41</v>
      </c>
      <c r="J375" t="str">
        <f t="shared" si="38"/>
        <v>Нестерова</v>
      </c>
      <c r="K375" t="str">
        <f t="shared" si="39"/>
        <v>Таисия</v>
      </c>
      <c r="L375" t="str">
        <f t="shared" si="40"/>
        <v>Яковлевна</v>
      </c>
      <c r="M375" t="str">
        <f>_xlfn.IFS(SUMPRODUCT(--(OR(RIGHT(L375,3)={"ова","ева","ина"},RIGHT(L375,2)={"ов","ев","ин"}))),L375,SUMPRODUCT(--(OR(RIGHT(J375,3)={"ова","ева","ина"},RIGHT(J375,2)={"ов","ев","ин"}))),J375,SUMPRODUCT(--(OR(RIGHT(K375,3)={"ова","ева","ина"},RIGHT(K375,2)={"ов","ев","ин"}))),K375)</f>
        <v>Нестерова</v>
      </c>
      <c r="N375" t="str">
        <f>_xlfn.IFS(SUMPRODUCT(--(RIGHT(L375,3)={"вич","мич","ьич","чна","вна"})),L375,SUMPRODUCT(--(RIGHT(J375,3)={"вич","мич","ьич","чна","вна"})),J375,SUMPRODUCT(--(RIGHT(K375,3)={"вич","мич","ьич","чна","вна"})),K375)</f>
        <v>Яковлевна</v>
      </c>
      <c r="O375" t="str">
        <f t="shared" si="41"/>
        <v>Таисия</v>
      </c>
    </row>
    <row r="376" spans="1:15" x14ac:dyDescent="0.3">
      <c r="A376" s="20">
        <v>8</v>
      </c>
      <c r="B376" t="s">
        <v>260</v>
      </c>
      <c r="C376" t="str">
        <f t="shared" si="35"/>
        <v>+375</v>
      </c>
      <c r="D376" t="str">
        <f>IF(OR(C376="+71",C376="+78"),"не определено",LOOKUP(C376,'коды стран'!$B$2:$B$14,'коды стран'!$A$2:$A$14))</f>
        <v>Беларусь</v>
      </c>
      <c r="E376" t="s">
        <v>259</v>
      </c>
      <c r="F376" t="str">
        <f t="shared" si="36"/>
        <v>Ирина Макаровна Шарова</v>
      </c>
      <c r="G376" t="s">
        <v>142</v>
      </c>
      <c r="H376" s="26">
        <v>44883</v>
      </c>
      <c r="I376" s="20">
        <f t="shared" ca="1" si="37"/>
        <v>31</v>
      </c>
      <c r="J376" t="str">
        <f t="shared" si="38"/>
        <v>Ирина</v>
      </c>
      <c r="K376" t="str">
        <f t="shared" si="39"/>
        <v>Макаровна</v>
      </c>
      <c r="L376" t="str">
        <f t="shared" si="40"/>
        <v>Шарова</v>
      </c>
      <c r="M376" t="str">
        <f>_xlfn.IFS(SUMPRODUCT(--(OR(RIGHT(L376,3)={"ова","ева","ина"},RIGHT(L376,2)={"ов","ев","ин"}))),L376,SUMPRODUCT(--(OR(RIGHT(J376,3)={"ова","ева","ина"},RIGHT(J376,2)={"ов","ев","ин"}))),J376,SUMPRODUCT(--(OR(RIGHT(K376,3)={"ова","ева","ина"},RIGHT(K376,2)={"ов","ев","ин"}))),K376)</f>
        <v>Шарова</v>
      </c>
      <c r="N376" t="str">
        <f>_xlfn.IFS(SUMPRODUCT(--(RIGHT(L376,3)={"вич","мич","ьич","чна","вна"})),L376,SUMPRODUCT(--(RIGHT(J376,3)={"вич","мич","ьич","чна","вна"})),J376,SUMPRODUCT(--(RIGHT(K376,3)={"вич","мич","ьич","чна","вна"})),K376)</f>
        <v>Макаровна</v>
      </c>
      <c r="O376" t="str">
        <f t="shared" si="41"/>
        <v>Ирина</v>
      </c>
    </row>
    <row r="377" spans="1:15" x14ac:dyDescent="0.3">
      <c r="A377" s="20">
        <v>291</v>
      </c>
      <c r="B377" t="s">
        <v>258</v>
      </c>
      <c r="C377" t="str">
        <f t="shared" si="35"/>
        <v>+992</v>
      </c>
      <c r="D377" t="str">
        <f>IF(OR(C377="+71",C377="+78"),"не определено",LOOKUP(C377,'коды стран'!$B$2:$B$14,'коды стран'!$A$2:$A$14))</f>
        <v>Таджикистан</v>
      </c>
      <c r="E377" t="s">
        <v>257</v>
      </c>
      <c r="F377" t="str">
        <f t="shared" si="36"/>
        <v>Кононова Элеонора Юрьевна</v>
      </c>
      <c r="G377" t="s">
        <v>142</v>
      </c>
      <c r="H377" s="26">
        <v>44710</v>
      </c>
      <c r="I377" s="20">
        <f t="shared" ca="1" si="37"/>
        <v>37</v>
      </c>
      <c r="J377" t="str">
        <f t="shared" si="38"/>
        <v>Кононова</v>
      </c>
      <c r="K377" t="str">
        <f t="shared" si="39"/>
        <v>Элеонора</v>
      </c>
      <c r="L377" t="str">
        <f t="shared" si="40"/>
        <v>Юрьевна</v>
      </c>
      <c r="M377" t="str">
        <f>_xlfn.IFS(SUMPRODUCT(--(OR(RIGHT(L377,3)={"ова","ева","ина"},RIGHT(L377,2)={"ов","ев","ин"}))),L377,SUMPRODUCT(--(OR(RIGHT(J377,3)={"ова","ева","ина"},RIGHT(J377,2)={"ов","ев","ин"}))),J377,SUMPRODUCT(--(OR(RIGHT(K377,3)={"ова","ева","ина"},RIGHT(K377,2)={"ов","ев","ин"}))),K377)</f>
        <v>Кононова</v>
      </c>
      <c r="N377" t="str">
        <f>_xlfn.IFS(SUMPRODUCT(--(RIGHT(L377,3)={"вич","мич","ьич","чна","вна"})),L377,SUMPRODUCT(--(RIGHT(J377,3)={"вич","мич","ьич","чна","вна"})),J377,SUMPRODUCT(--(RIGHT(K377,3)={"вич","мич","ьич","чна","вна"})),K377)</f>
        <v>Юрьевна</v>
      </c>
      <c r="O377" t="str">
        <f t="shared" si="41"/>
        <v>Элеонора</v>
      </c>
    </row>
    <row r="378" spans="1:15" x14ac:dyDescent="0.3">
      <c r="A378" s="20">
        <v>418</v>
      </c>
      <c r="B378" t="s">
        <v>256</v>
      </c>
      <c r="C378" t="str">
        <f t="shared" si="35"/>
        <v>+375</v>
      </c>
      <c r="D378" t="str">
        <f>IF(OR(C378="+71",C378="+78"),"не определено",LOOKUP(C378,'коды стран'!$B$2:$B$14,'коды стран'!$A$2:$A$14))</f>
        <v>Беларусь</v>
      </c>
      <c r="E378" t="s">
        <v>255</v>
      </c>
      <c r="F378" t="str">
        <f t="shared" si="36"/>
        <v>Любовь Богдановна Новикова</v>
      </c>
      <c r="G378" t="s">
        <v>142</v>
      </c>
      <c r="H378" s="26">
        <v>44700</v>
      </c>
      <c r="I378" s="20">
        <f t="shared" ca="1" si="37"/>
        <v>37</v>
      </c>
      <c r="J378" t="str">
        <f t="shared" si="38"/>
        <v>Любовь</v>
      </c>
      <c r="K378" t="str">
        <f t="shared" si="39"/>
        <v>Богдановна</v>
      </c>
      <c r="L378" t="str">
        <f t="shared" si="40"/>
        <v>Новикова</v>
      </c>
      <c r="M378" t="str">
        <f>_xlfn.IFS(SUMPRODUCT(--(OR(RIGHT(L378,3)={"ова","ева","ина"},RIGHT(L378,2)={"ов","ев","ин"}))),L378,SUMPRODUCT(--(OR(RIGHT(J378,3)={"ова","ева","ина"},RIGHT(J378,2)={"ов","ев","ин"}))),J378,SUMPRODUCT(--(OR(RIGHT(K378,3)={"ова","ева","ина"},RIGHT(K378,2)={"ов","ев","ин"}))),K378)</f>
        <v>Новикова</v>
      </c>
      <c r="N378" t="str">
        <f>_xlfn.IFS(SUMPRODUCT(--(RIGHT(L378,3)={"вич","мич","ьич","чна","вна"})),L378,SUMPRODUCT(--(RIGHT(J378,3)={"вич","мич","ьич","чна","вна"})),J378,SUMPRODUCT(--(RIGHT(K378,3)={"вич","мич","ьич","чна","вна"})),K378)</f>
        <v>Богдановна</v>
      </c>
      <c r="O378" t="str">
        <f t="shared" si="41"/>
        <v>Любовь</v>
      </c>
    </row>
    <row r="379" spans="1:15" x14ac:dyDescent="0.3">
      <c r="A379" s="20">
        <v>470</v>
      </c>
      <c r="B379" t="s">
        <v>254</v>
      </c>
      <c r="C379" t="str">
        <f t="shared" si="35"/>
        <v>+992</v>
      </c>
      <c r="D379" t="str">
        <f>IF(OR(C379="+71",C379="+78"),"не определено",LOOKUP(C379,'коды стран'!$B$2:$B$14,'коды стран'!$A$2:$A$14))</f>
        <v>Таджикистан</v>
      </c>
      <c r="E379" t="s">
        <v>253</v>
      </c>
      <c r="F379" t="str">
        <f t="shared" si="36"/>
        <v>Русакова Полина Михайловна</v>
      </c>
      <c r="G379" t="s">
        <v>142</v>
      </c>
      <c r="H379" s="26">
        <v>44690</v>
      </c>
      <c r="I379" s="20">
        <f t="shared" ca="1" si="37"/>
        <v>37</v>
      </c>
      <c r="J379" t="str">
        <f t="shared" si="38"/>
        <v>Русакова</v>
      </c>
      <c r="K379" t="str">
        <f t="shared" si="39"/>
        <v>Полина</v>
      </c>
      <c r="L379" t="str">
        <f t="shared" si="40"/>
        <v>Михайловна</v>
      </c>
      <c r="M379" t="str">
        <f>_xlfn.IFS(SUMPRODUCT(--(OR(RIGHT(L379,3)={"ова","ева","ина"},RIGHT(L379,2)={"ов","ев","ин"}))),L379,SUMPRODUCT(--(OR(RIGHT(J379,3)={"ова","ева","ина"},RIGHT(J379,2)={"ов","ев","ин"}))),J379,SUMPRODUCT(--(OR(RIGHT(K379,3)={"ова","ева","ина"},RIGHT(K379,2)={"ов","ев","ин"}))),K379)</f>
        <v>Русакова</v>
      </c>
      <c r="N379" t="str">
        <f>_xlfn.IFS(SUMPRODUCT(--(RIGHT(L379,3)={"вич","мич","ьич","чна","вна"})),L379,SUMPRODUCT(--(RIGHT(J379,3)={"вич","мич","ьич","чна","вна"})),J379,SUMPRODUCT(--(RIGHT(K379,3)={"вич","мич","ьич","чна","вна"})),K379)</f>
        <v>Михайловна</v>
      </c>
      <c r="O379" t="str">
        <f t="shared" si="41"/>
        <v>Полина</v>
      </c>
    </row>
    <row r="380" spans="1:15" x14ac:dyDescent="0.3">
      <c r="A380" s="20">
        <v>123</v>
      </c>
      <c r="B380" t="s">
        <v>252</v>
      </c>
      <c r="C380" t="str">
        <f t="shared" si="35"/>
        <v>+77</v>
      </c>
      <c r="D380" t="str">
        <f>IF(OR(C380="+71",C380="+78"),"не определено",LOOKUP(C380,'коды стран'!$B$2:$B$14,'коды стран'!$A$2:$A$14))</f>
        <v>Казахстан</v>
      </c>
      <c r="E380" t="s">
        <v>251</v>
      </c>
      <c r="F380" t="str">
        <f t="shared" si="36"/>
        <v>Ермаков Всеслав Эдуардович</v>
      </c>
      <c r="G380" t="s">
        <v>139</v>
      </c>
      <c r="H380" s="26">
        <v>44600</v>
      </c>
      <c r="I380" s="20">
        <f t="shared" ca="1" si="37"/>
        <v>40</v>
      </c>
      <c r="J380" t="str">
        <f t="shared" si="38"/>
        <v>Ермаков</v>
      </c>
      <c r="K380" t="str">
        <f t="shared" si="39"/>
        <v>Всеслав</v>
      </c>
      <c r="L380" t="str">
        <f t="shared" si="40"/>
        <v>Эдуардович</v>
      </c>
      <c r="M380" t="str">
        <f>_xlfn.IFS(SUMPRODUCT(--(OR(RIGHT(L380,3)={"ова","ева","ина"},RIGHT(L380,2)={"ов","ев","ин"}))),L380,SUMPRODUCT(--(OR(RIGHT(J380,3)={"ова","ева","ина"},RIGHT(J380,2)={"ов","ев","ин"}))),J380,SUMPRODUCT(--(OR(RIGHT(K380,3)={"ова","ева","ина"},RIGHT(K380,2)={"ов","ев","ин"}))),K380)</f>
        <v>Ермаков</v>
      </c>
      <c r="N380" t="str">
        <f>_xlfn.IFS(SUMPRODUCT(--(RIGHT(L380,3)={"вич","мич","ьич","чна","вна"})),L380,SUMPRODUCT(--(RIGHT(J380,3)={"вич","мич","ьич","чна","вна"})),J380,SUMPRODUCT(--(RIGHT(K380,3)={"вич","мич","ьич","чна","вна"})),K380)</f>
        <v>Эдуардович</v>
      </c>
      <c r="O380" t="str">
        <f t="shared" si="41"/>
        <v>Всеслав</v>
      </c>
    </row>
    <row r="381" spans="1:15" x14ac:dyDescent="0.3">
      <c r="A381" s="20">
        <v>442</v>
      </c>
      <c r="B381" t="s">
        <v>250</v>
      </c>
      <c r="C381" t="str">
        <f t="shared" si="35"/>
        <v>+992</v>
      </c>
      <c r="D381" t="str">
        <f>IF(OR(C381="+71",C381="+78"),"не определено",LOOKUP(C381,'коды стран'!$B$2:$B$14,'коды стран'!$A$2:$A$14))</f>
        <v>Таджикистан</v>
      </c>
      <c r="E381" t="s">
        <v>249</v>
      </c>
      <c r="F381" t="str">
        <f t="shared" si="36"/>
        <v>Гордей Матвеевич Медведев</v>
      </c>
      <c r="G381" t="s">
        <v>139</v>
      </c>
      <c r="H381" s="26">
        <v>44746</v>
      </c>
      <c r="I381" s="20">
        <f t="shared" ca="1" si="37"/>
        <v>36</v>
      </c>
      <c r="J381" t="str">
        <f t="shared" si="38"/>
        <v>Гордей</v>
      </c>
      <c r="K381" t="str">
        <f t="shared" si="39"/>
        <v>Матвеевич</v>
      </c>
      <c r="L381" t="str">
        <f t="shared" si="40"/>
        <v>Медведев</v>
      </c>
      <c r="M381" t="str">
        <f>_xlfn.IFS(SUMPRODUCT(--(OR(RIGHT(L381,3)={"ова","ева","ина"},RIGHT(L381,2)={"ов","ев","ин"}))),L381,SUMPRODUCT(--(OR(RIGHT(J381,3)={"ова","ева","ина"},RIGHT(J381,2)={"ов","ев","ин"}))),J381,SUMPRODUCT(--(OR(RIGHT(K381,3)={"ова","ева","ина"},RIGHT(K381,2)={"ов","ев","ин"}))),K381)</f>
        <v>Медведев</v>
      </c>
      <c r="N381" t="str">
        <f>_xlfn.IFS(SUMPRODUCT(--(RIGHT(L381,3)={"вич","мич","ьич","чна","вна"})),L381,SUMPRODUCT(--(RIGHT(J381,3)={"вич","мич","ьич","чна","вна"})),J381,SUMPRODUCT(--(RIGHT(K381,3)={"вич","мич","ьич","чна","вна"})),K381)</f>
        <v>Матвеевич</v>
      </c>
      <c r="O381" t="str">
        <f t="shared" si="41"/>
        <v>Гордей</v>
      </c>
    </row>
    <row r="382" spans="1:15" x14ac:dyDescent="0.3">
      <c r="A382" s="20">
        <v>218</v>
      </c>
      <c r="B382" t="s">
        <v>248</v>
      </c>
      <c r="C382" t="str">
        <f t="shared" si="35"/>
        <v>+998</v>
      </c>
      <c r="D382" t="str">
        <f>IF(OR(C382="+71",C382="+78"),"не определено",LOOKUP(C382,'коды стран'!$B$2:$B$14,'коды стран'!$A$2:$A$14))</f>
        <v>Узбекистан</v>
      </c>
      <c r="E382" t="s">
        <v>247</v>
      </c>
      <c r="F382" t="str">
        <f t="shared" si="36"/>
        <v>Алевтина Алексеевна Исакова</v>
      </c>
      <c r="G382" t="s">
        <v>139</v>
      </c>
      <c r="H382" s="26">
        <v>44721</v>
      </c>
      <c r="I382" s="20">
        <f t="shared" ca="1" si="37"/>
        <v>36</v>
      </c>
      <c r="J382" t="str">
        <f t="shared" si="38"/>
        <v>Алевтина</v>
      </c>
      <c r="K382" t="str">
        <f t="shared" si="39"/>
        <v>Алексеевна</v>
      </c>
      <c r="L382" t="str">
        <f t="shared" si="40"/>
        <v>Исакова</v>
      </c>
      <c r="M382" t="str">
        <f>_xlfn.IFS(SUMPRODUCT(--(OR(RIGHT(L382,3)={"ова","ева","ина"},RIGHT(L382,2)={"ов","ев","ин"}))),L382,SUMPRODUCT(--(OR(RIGHT(J382,3)={"ова","ева","ина"},RIGHT(J382,2)={"ов","ев","ин"}))),J382,SUMPRODUCT(--(OR(RIGHT(K382,3)={"ова","ева","ина"},RIGHT(K382,2)={"ов","ев","ин"}))),K382)</f>
        <v>Исакова</v>
      </c>
      <c r="N382" t="str">
        <f>_xlfn.IFS(SUMPRODUCT(--(RIGHT(L382,3)={"вич","мич","ьич","чна","вна"})),L382,SUMPRODUCT(--(RIGHT(J382,3)={"вич","мич","ьич","чна","вна"})),J382,SUMPRODUCT(--(RIGHT(K382,3)={"вич","мич","ьич","чна","вна"})),K382)</f>
        <v>Алексеевна</v>
      </c>
      <c r="O382" t="str">
        <f t="shared" si="41"/>
        <v>Алевтина</v>
      </c>
    </row>
    <row r="383" spans="1:15" x14ac:dyDescent="0.3">
      <c r="A383" s="20">
        <v>331</v>
      </c>
      <c r="B383" t="s">
        <v>246</v>
      </c>
      <c r="C383" t="str">
        <f t="shared" si="35"/>
        <v>+998</v>
      </c>
      <c r="D383" t="str">
        <f>IF(OR(C383="+71",C383="+78"),"не определено",LOOKUP(C383,'коды стран'!$B$2:$B$14,'коды стран'!$A$2:$A$14))</f>
        <v>Узбекистан</v>
      </c>
      <c r="E383" t="s">
        <v>245</v>
      </c>
      <c r="F383" t="str">
        <f t="shared" si="36"/>
        <v>Мартынов Фома Гордеевич</v>
      </c>
      <c r="G383" t="s">
        <v>139</v>
      </c>
      <c r="H383" s="26">
        <v>44813</v>
      </c>
      <c r="I383" s="20">
        <f t="shared" ca="1" si="37"/>
        <v>33</v>
      </c>
      <c r="J383" t="str">
        <f t="shared" si="38"/>
        <v>Мартынов</v>
      </c>
      <c r="K383" t="str">
        <f t="shared" si="39"/>
        <v>Фома</v>
      </c>
      <c r="L383" t="str">
        <f t="shared" si="40"/>
        <v>Гордеевич</v>
      </c>
      <c r="M383" t="str">
        <f>_xlfn.IFS(SUMPRODUCT(--(OR(RIGHT(L383,3)={"ова","ева","ина"},RIGHT(L383,2)={"ов","ев","ин"}))),L383,SUMPRODUCT(--(OR(RIGHT(J383,3)={"ова","ева","ина"},RIGHT(J383,2)={"ов","ев","ин"}))),J383,SUMPRODUCT(--(OR(RIGHT(K383,3)={"ова","ева","ина"},RIGHT(K383,2)={"ов","ев","ин"}))),K383)</f>
        <v>Мартынов</v>
      </c>
      <c r="N383" t="str">
        <f>_xlfn.IFS(SUMPRODUCT(--(RIGHT(L383,3)={"вич","мич","ьич","чна","вна"})),L383,SUMPRODUCT(--(RIGHT(J383,3)={"вич","мич","ьич","чна","вна"})),J383,SUMPRODUCT(--(RIGHT(K383,3)={"вич","мич","ьич","чна","вна"})),K383)</f>
        <v>Гордеевич</v>
      </c>
      <c r="O383" t="str">
        <f t="shared" si="41"/>
        <v>Фома</v>
      </c>
    </row>
    <row r="384" spans="1:15" x14ac:dyDescent="0.3">
      <c r="A384" s="20">
        <v>196</v>
      </c>
      <c r="B384" t="s">
        <v>244</v>
      </c>
      <c r="C384" t="str">
        <f t="shared" si="35"/>
        <v>+73</v>
      </c>
      <c r="D384" t="str">
        <f>IF(OR(C384="+71",C384="+78"),"не определено",LOOKUP(C384,'коды стран'!$B$2:$B$14,'коды стран'!$A$2:$A$14))</f>
        <v>Россия</v>
      </c>
      <c r="E384" t="s">
        <v>243</v>
      </c>
      <c r="F384" t="str">
        <f t="shared" si="36"/>
        <v>Петрова Майя Богдановна</v>
      </c>
      <c r="G384" t="s">
        <v>142</v>
      </c>
      <c r="H384" s="26">
        <v>44835</v>
      </c>
      <c r="I384" s="20">
        <f t="shared" ca="1" si="37"/>
        <v>33</v>
      </c>
      <c r="J384" t="str">
        <f t="shared" si="38"/>
        <v>Петрова</v>
      </c>
      <c r="K384" t="str">
        <f t="shared" si="39"/>
        <v>Майя</v>
      </c>
      <c r="L384" t="str">
        <f t="shared" si="40"/>
        <v>Богдановна</v>
      </c>
      <c r="M384" t="str">
        <f>_xlfn.IFS(SUMPRODUCT(--(OR(RIGHT(L384,3)={"ова","ева","ина"},RIGHT(L384,2)={"ов","ев","ин"}))),L384,SUMPRODUCT(--(OR(RIGHT(J384,3)={"ова","ева","ина"},RIGHT(J384,2)={"ов","ев","ин"}))),J384,SUMPRODUCT(--(OR(RIGHT(K384,3)={"ова","ева","ина"},RIGHT(K384,2)={"ов","ев","ин"}))),K384)</f>
        <v>Петрова</v>
      </c>
      <c r="N384" t="str">
        <f>_xlfn.IFS(SUMPRODUCT(--(RIGHT(L384,3)={"вич","мич","ьич","чна","вна"})),L384,SUMPRODUCT(--(RIGHT(J384,3)={"вич","мич","ьич","чна","вна"})),J384,SUMPRODUCT(--(RIGHT(K384,3)={"вич","мич","ьич","чна","вна"})),K384)</f>
        <v>Богдановна</v>
      </c>
      <c r="O384" t="str">
        <f t="shared" si="41"/>
        <v>Майя</v>
      </c>
    </row>
    <row r="385" spans="1:15" x14ac:dyDescent="0.3">
      <c r="A385" s="20">
        <v>36</v>
      </c>
      <c r="B385" t="s">
        <v>242</v>
      </c>
      <c r="C385" t="str">
        <f t="shared" si="35"/>
        <v>+78</v>
      </c>
      <c r="D385" t="str">
        <f>IF(OR(C385="+71",C385="+78"),"не определено",LOOKUP(C385,'коды стран'!$B$2:$B$14,'коды стран'!$A$2:$A$14))</f>
        <v>не определено</v>
      </c>
      <c r="E385" t="s">
        <v>241</v>
      </c>
      <c r="F385" t="str">
        <f t="shared" si="36"/>
        <v>Бобылева Анна Мироновна</v>
      </c>
      <c r="G385" t="s">
        <v>139</v>
      </c>
      <c r="H385" s="26">
        <v>44700</v>
      </c>
      <c r="I385" s="20">
        <f t="shared" ca="1" si="37"/>
        <v>37</v>
      </c>
      <c r="J385" t="str">
        <f t="shared" si="38"/>
        <v>Бобылева</v>
      </c>
      <c r="K385" t="str">
        <f t="shared" si="39"/>
        <v>Анна</v>
      </c>
      <c r="L385" t="str">
        <f t="shared" si="40"/>
        <v>Мироновна</v>
      </c>
      <c r="M385" t="str">
        <f>_xlfn.IFS(SUMPRODUCT(--(OR(RIGHT(L385,3)={"ова","ева","ина"},RIGHT(L385,2)={"ов","ев","ин"}))),L385,SUMPRODUCT(--(OR(RIGHT(J385,3)={"ова","ева","ина"},RIGHT(J385,2)={"ов","ев","ин"}))),J385,SUMPRODUCT(--(OR(RIGHT(K385,3)={"ова","ева","ина"},RIGHT(K385,2)={"ов","ев","ин"}))),K385)</f>
        <v>Бобылева</v>
      </c>
      <c r="N385" t="str">
        <f>_xlfn.IFS(SUMPRODUCT(--(RIGHT(L385,3)={"вич","мич","ьич","чна","вна"})),L385,SUMPRODUCT(--(RIGHT(J385,3)={"вич","мич","ьич","чна","вна"})),J385,SUMPRODUCT(--(RIGHT(K385,3)={"вич","мич","ьич","чна","вна"})),K385)</f>
        <v>Мироновна</v>
      </c>
      <c r="O385" t="str">
        <f t="shared" si="41"/>
        <v>Анна</v>
      </c>
    </row>
    <row r="386" spans="1:15" x14ac:dyDescent="0.3">
      <c r="A386" s="20">
        <v>22</v>
      </c>
      <c r="B386" t="s">
        <v>240</v>
      </c>
      <c r="C386" t="str">
        <f t="shared" ref="C386:C435" si="42">IF(LEFT(B386,2)="+7",LEFT(SUBSTITUTE(B386," ",""),3),LEFT(B386,4))</f>
        <v>+375</v>
      </c>
      <c r="D386" t="str">
        <f>IF(OR(C386="+71",C386="+78"),"не определено",LOOKUP(C386,'коды стран'!$B$2:$B$14,'коды стран'!$A$2:$A$14))</f>
        <v>Беларусь</v>
      </c>
      <c r="E386" t="s">
        <v>239</v>
      </c>
      <c r="F386" t="str">
        <f t="shared" ref="F386:F435" si="43">IF((LEN(E386)-LEN(SUBSTITUTE(E386," ","")))=2,E386,RIGHT(E386,LEN(E386)-FIND(" ",E386)))</f>
        <v>Кудряшов Влас Алексеевич</v>
      </c>
      <c r="G386" t="s">
        <v>142</v>
      </c>
      <c r="H386" s="26">
        <v>44870</v>
      </c>
      <c r="I386" s="20">
        <f t="shared" ref="I386:I435" ca="1" si="44">DATEDIF(H386,NOW(),"M")</f>
        <v>32</v>
      </c>
      <c r="J386" t="str">
        <f t="shared" ref="J386:J435" si="45">LEFT(F386,FIND(" ",F386)-1)</f>
        <v>Кудряшов</v>
      </c>
      <c r="K386" t="str">
        <f t="shared" ref="K386:K435" si="46">MID(F386,FIND(" ",F386)+1,FIND(" ",F386,FIND(" ",F386)+1)-FIND(" ",F386)-1)</f>
        <v>Влас</v>
      </c>
      <c r="L386" t="str">
        <f t="shared" ref="L386:L435" si="47">RIGHT(F386,LEN(F386)-FIND(" ",F386,FIND(" ",F386)+1))</f>
        <v>Алексеевич</v>
      </c>
      <c r="M386" t="str">
        <f>_xlfn.IFS(SUMPRODUCT(--(OR(RIGHT(L386,3)={"ова","ева","ина"},RIGHT(L386,2)={"ов","ев","ин"}))),L386,SUMPRODUCT(--(OR(RIGHT(J386,3)={"ова","ева","ина"},RIGHT(J386,2)={"ов","ев","ин"}))),J386,SUMPRODUCT(--(OR(RIGHT(K386,3)={"ова","ева","ина"},RIGHT(K386,2)={"ов","ев","ин"}))),K386)</f>
        <v>Кудряшов</v>
      </c>
      <c r="N386" t="str">
        <f>_xlfn.IFS(SUMPRODUCT(--(RIGHT(L386,3)={"вич","мич","ьич","чна","вна"})),L386,SUMPRODUCT(--(RIGHT(J386,3)={"вич","мич","ьич","чна","вна"})),J386,SUMPRODUCT(--(RIGHT(K386,3)={"вич","мич","ьич","чна","вна"})),K386)</f>
        <v>Алексеевич</v>
      </c>
      <c r="O386" t="str">
        <f t="shared" ref="O386:O435" si="48">IF(OR(J386=M386,J386=N386),IF(OR(K386=M386,K386=N386),L386,K386),J386)</f>
        <v>Влас</v>
      </c>
    </row>
    <row r="387" spans="1:15" x14ac:dyDescent="0.3">
      <c r="A387" s="20">
        <v>360</v>
      </c>
      <c r="B387" t="s">
        <v>238</v>
      </c>
      <c r="C387" t="str">
        <f t="shared" si="42"/>
        <v>+375</v>
      </c>
      <c r="D387" t="str">
        <f>IF(OR(C387="+71",C387="+78"),"не определено",LOOKUP(C387,'коды стран'!$B$2:$B$14,'коды стран'!$A$2:$A$14))</f>
        <v>Беларусь</v>
      </c>
      <c r="E387" t="s">
        <v>237</v>
      </c>
      <c r="F387" t="str">
        <f t="shared" si="43"/>
        <v>Миронов Фома Вилорович</v>
      </c>
      <c r="G387" t="s">
        <v>139</v>
      </c>
      <c r="H387" s="26">
        <v>44728</v>
      </c>
      <c r="I387" s="20">
        <f t="shared" ca="1" si="44"/>
        <v>36</v>
      </c>
      <c r="J387" t="str">
        <f t="shared" si="45"/>
        <v>Миронов</v>
      </c>
      <c r="K387" t="str">
        <f t="shared" si="46"/>
        <v>Фома</v>
      </c>
      <c r="L387" t="str">
        <f t="shared" si="47"/>
        <v>Вилорович</v>
      </c>
      <c r="M387" t="str">
        <f>_xlfn.IFS(SUMPRODUCT(--(OR(RIGHT(L387,3)={"ова","ева","ина"},RIGHT(L387,2)={"ов","ев","ин"}))),L387,SUMPRODUCT(--(OR(RIGHT(J387,3)={"ова","ева","ина"},RIGHT(J387,2)={"ов","ев","ин"}))),J387,SUMPRODUCT(--(OR(RIGHT(K387,3)={"ова","ева","ина"},RIGHT(K387,2)={"ов","ев","ин"}))),K387)</f>
        <v>Миронов</v>
      </c>
      <c r="N387" t="str">
        <f>_xlfn.IFS(SUMPRODUCT(--(RIGHT(L387,3)={"вич","мич","ьич","чна","вна"})),L387,SUMPRODUCT(--(RIGHT(J387,3)={"вич","мич","ьич","чна","вна"})),J387,SUMPRODUCT(--(RIGHT(K387,3)={"вич","мич","ьич","чна","вна"})),K387)</f>
        <v>Вилорович</v>
      </c>
      <c r="O387" t="str">
        <f t="shared" si="48"/>
        <v>Фома</v>
      </c>
    </row>
    <row r="388" spans="1:15" x14ac:dyDescent="0.3">
      <c r="A388" s="20">
        <v>188</v>
      </c>
      <c r="B388" t="s">
        <v>236</v>
      </c>
      <c r="C388" t="str">
        <f t="shared" si="42"/>
        <v>+992</v>
      </c>
      <c r="D388" t="str">
        <f>IF(OR(C388="+71",C388="+78"),"не определено",LOOKUP(C388,'коды стран'!$B$2:$B$14,'коды стран'!$A$2:$A$14))</f>
        <v>Таджикистан</v>
      </c>
      <c r="E388" t="s">
        <v>235</v>
      </c>
      <c r="F388" t="str">
        <f t="shared" si="43"/>
        <v>Харлампий Демьянович Алексеев</v>
      </c>
      <c r="G388" t="s">
        <v>139</v>
      </c>
      <c r="H388" s="26">
        <v>44801</v>
      </c>
      <c r="I388" s="20">
        <f t="shared" ca="1" si="44"/>
        <v>34</v>
      </c>
      <c r="J388" t="str">
        <f t="shared" si="45"/>
        <v>Харлампий</v>
      </c>
      <c r="K388" t="str">
        <f t="shared" si="46"/>
        <v>Демьянович</v>
      </c>
      <c r="L388" t="str">
        <f t="shared" si="47"/>
        <v>Алексеев</v>
      </c>
      <c r="M388" t="str">
        <f>_xlfn.IFS(SUMPRODUCT(--(OR(RIGHT(L388,3)={"ова","ева","ина"},RIGHT(L388,2)={"ов","ев","ин"}))),L388,SUMPRODUCT(--(OR(RIGHT(J388,3)={"ова","ева","ина"},RIGHT(J388,2)={"ов","ев","ин"}))),J388,SUMPRODUCT(--(OR(RIGHT(K388,3)={"ова","ева","ина"},RIGHT(K388,2)={"ов","ев","ин"}))),K388)</f>
        <v>Алексеев</v>
      </c>
      <c r="N388" t="str">
        <f>_xlfn.IFS(SUMPRODUCT(--(RIGHT(L388,3)={"вич","мич","ьич","чна","вна"})),L388,SUMPRODUCT(--(RIGHT(J388,3)={"вич","мич","ьич","чна","вна"})),J388,SUMPRODUCT(--(RIGHT(K388,3)={"вич","мич","ьич","чна","вна"})),K388)</f>
        <v>Демьянович</v>
      </c>
      <c r="O388" t="str">
        <f t="shared" si="48"/>
        <v>Харлампий</v>
      </c>
    </row>
    <row r="389" spans="1:15" x14ac:dyDescent="0.3">
      <c r="A389" s="20">
        <v>63</v>
      </c>
      <c r="B389" t="s">
        <v>234</v>
      </c>
      <c r="C389" t="str">
        <f t="shared" si="42"/>
        <v>+380</v>
      </c>
      <c r="D389" t="str">
        <f>IF(OR(C389="+71",C389="+78"),"не определено",LOOKUP(C389,'коды стран'!$B$2:$B$14,'коды стран'!$A$2:$A$14))</f>
        <v>Украина</v>
      </c>
      <c r="E389" t="s">
        <v>233</v>
      </c>
      <c r="F389" t="str">
        <f t="shared" si="43"/>
        <v>Горшкова Клавдия Борисовна</v>
      </c>
      <c r="G389" t="s">
        <v>142</v>
      </c>
      <c r="H389" s="26">
        <v>44684</v>
      </c>
      <c r="I389" s="20">
        <f t="shared" ca="1" si="44"/>
        <v>38</v>
      </c>
      <c r="J389" t="str">
        <f t="shared" si="45"/>
        <v>Горшкова</v>
      </c>
      <c r="K389" t="str">
        <f t="shared" si="46"/>
        <v>Клавдия</v>
      </c>
      <c r="L389" t="str">
        <f t="shared" si="47"/>
        <v>Борисовна</v>
      </c>
      <c r="M389" t="str">
        <f>_xlfn.IFS(SUMPRODUCT(--(OR(RIGHT(L389,3)={"ова","ева","ина"},RIGHT(L389,2)={"ов","ев","ин"}))),L389,SUMPRODUCT(--(OR(RIGHT(J389,3)={"ова","ева","ина"},RIGHT(J389,2)={"ов","ев","ин"}))),J389,SUMPRODUCT(--(OR(RIGHT(K389,3)={"ова","ева","ина"},RIGHT(K389,2)={"ов","ев","ин"}))),K389)</f>
        <v>Горшкова</v>
      </c>
      <c r="N389" t="str">
        <f>_xlfn.IFS(SUMPRODUCT(--(RIGHT(L389,3)={"вич","мич","ьич","чна","вна"})),L389,SUMPRODUCT(--(RIGHT(J389,3)={"вич","мич","ьич","чна","вна"})),J389,SUMPRODUCT(--(RIGHT(K389,3)={"вич","мич","ьич","чна","вна"})),K389)</f>
        <v>Борисовна</v>
      </c>
      <c r="O389" t="str">
        <f t="shared" si="48"/>
        <v>Клавдия</v>
      </c>
    </row>
    <row r="390" spans="1:15" x14ac:dyDescent="0.3">
      <c r="A390" s="20">
        <v>238</v>
      </c>
      <c r="B390" t="s">
        <v>232</v>
      </c>
      <c r="C390" t="str">
        <f t="shared" si="42"/>
        <v>+380</v>
      </c>
      <c r="D390" t="str">
        <f>IF(OR(C390="+71",C390="+78"),"не определено",LOOKUP(C390,'коды стран'!$B$2:$B$14,'коды стран'!$A$2:$A$14))</f>
        <v>Украина</v>
      </c>
      <c r="E390" t="s">
        <v>231</v>
      </c>
      <c r="F390" t="str">
        <f t="shared" si="43"/>
        <v>Григорьев Сократ Ануфриевич</v>
      </c>
      <c r="G390" t="s">
        <v>142</v>
      </c>
      <c r="H390" s="26">
        <v>44909</v>
      </c>
      <c r="I390" s="20">
        <f t="shared" ca="1" si="44"/>
        <v>30</v>
      </c>
      <c r="J390" t="str">
        <f t="shared" si="45"/>
        <v>Григорьев</v>
      </c>
      <c r="K390" t="str">
        <f t="shared" si="46"/>
        <v>Сократ</v>
      </c>
      <c r="L390" t="str">
        <f t="shared" si="47"/>
        <v>Ануфриевич</v>
      </c>
      <c r="M390" t="str">
        <f>_xlfn.IFS(SUMPRODUCT(--(OR(RIGHT(L390,3)={"ова","ева","ина"},RIGHT(L390,2)={"ов","ев","ин"}))),L390,SUMPRODUCT(--(OR(RIGHT(J390,3)={"ова","ева","ина"},RIGHT(J390,2)={"ов","ев","ин"}))),J390,SUMPRODUCT(--(OR(RIGHT(K390,3)={"ова","ева","ина"},RIGHT(K390,2)={"ов","ев","ин"}))),K390)</f>
        <v>Григорьев</v>
      </c>
      <c r="N390" t="str">
        <f>_xlfn.IFS(SUMPRODUCT(--(RIGHT(L390,3)={"вич","мич","ьич","чна","вна"})),L390,SUMPRODUCT(--(RIGHT(J390,3)={"вич","мич","ьич","чна","вна"})),J390,SUMPRODUCT(--(RIGHT(K390,3)={"вич","мич","ьич","чна","вна"})),K390)</f>
        <v>Ануфриевич</v>
      </c>
      <c r="O390" t="str">
        <f t="shared" si="48"/>
        <v>Сократ</v>
      </c>
    </row>
    <row r="391" spans="1:15" x14ac:dyDescent="0.3">
      <c r="A391" s="20">
        <v>105</v>
      </c>
      <c r="B391" t="s">
        <v>230</v>
      </c>
      <c r="C391" t="str">
        <f t="shared" si="42"/>
        <v>+998</v>
      </c>
      <c r="D391" t="str">
        <f>IF(OR(C391="+71",C391="+78"),"не определено",LOOKUP(C391,'коды стран'!$B$2:$B$14,'коды стран'!$A$2:$A$14))</f>
        <v>Узбекистан</v>
      </c>
      <c r="E391" t="s">
        <v>229</v>
      </c>
      <c r="F391" t="str">
        <f t="shared" si="43"/>
        <v>Овчинникова Зоя Вячеславовна</v>
      </c>
      <c r="G391" t="s">
        <v>142</v>
      </c>
      <c r="H391" s="26">
        <v>44918</v>
      </c>
      <c r="I391" s="20">
        <f t="shared" ca="1" si="44"/>
        <v>30</v>
      </c>
      <c r="J391" t="str">
        <f t="shared" si="45"/>
        <v>Овчинникова</v>
      </c>
      <c r="K391" t="str">
        <f t="shared" si="46"/>
        <v>Зоя</v>
      </c>
      <c r="L391" t="str">
        <f t="shared" si="47"/>
        <v>Вячеславовна</v>
      </c>
      <c r="M391" t="str">
        <f>_xlfn.IFS(SUMPRODUCT(--(OR(RIGHT(L391,3)={"ова","ева","ина"},RIGHT(L391,2)={"ов","ев","ин"}))),L391,SUMPRODUCT(--(OR(RIGHT(J391,3)={"ова","ева","ина"},RIGHT(J391,2)={"ов","ев","ин"}))),J391,SUMPRODUCT(--(OR(RIGHT(K391,3)={"ова","ева","ина"},RIGHT(K391,2)={"ов","ев","ин"}))),K391)</f>
        <v>Овчинникова</v>
      </c>
      <c r="N391" t="str">
        <f>_xlfn.IFS(SUMPRODUCT(--(RIGHT(L391,3)={"вич","мич","ьич","чна","вна"})),L391,SUMPRODUCT(--(RIGHT(J391,3)={"вич","мич","ьич","чна","вна"})),J391,SUMPRODUCT(--(RIGHT(K391,3)={"вич","мич","ьич","чна","вна"})),K391)</f>
        <v>Вячеславовна</v>
      </c>
      <c r="O391" t="str">
        <f t="shared" si="48"/>
        <v>Зоя</v>
      </c>
    </row>
    <row r="392" spans="1:15" x14ac:dyDescent="0.3">
      <c r="A392" s="20">
        <v>260</v>
      </c>
      <c r="B392" t="s">
        <v>228</v>
      </c>
      <c r="C392" t="str">
        <f t="shared" si="42"/>
        <v>+380</v>
      </c>
      <c r="D392" t="str">
        <f>IF(OR(C392="+71",C392="+78"),"не определено",LOOKUP(C392,'коды стран'!$B$2:$B$14,'коды стран'!$A$2:$A$14))</f>
        <v>Украина</v>
      </c>
      <c r="E392" t="s">
        <v>227</v>
      </c>
      <c r="F392" t="str">
        <f t="shared" si="43"/>
        <v>Титова Ксения Дмитриевна</v>
      </c>
      <c r="G392" t="s">
        <v>142</v>
      </c>
      <c r="H392" s="26">
        <v>44729</v>
      </c>
      <c r="I392" s="20">
        <f t="shared" ca="1" si="44"/>
        <v>36</v>
      </c>
      <c r="J392" t="str">
        <f t="shared" si="45"/>
        <v>Титова</v>
      </c>
      <c r="K392" t="str">
        <f t="shared" si="46"/>
        <v>Ксения</v>
      </c>
      <c r="L392" t="str">
        <f t="shared" si="47"/>
        <v>Дмитриевна</v>
      </c>
      <c r="M392" t="str">
        <f>_xlfn.IFS(SUMPRODUCT(--(OR(RIGHT(L392,3)={"ова","ева","ина"},RIGHT(L392,2)={"ов","ев","ин"}))),L392,SUMPRODUCT(--(OR(RIGHT(J392,3)={"ова","ева","ина"},RIGHT(J392,2)={"ов","ев","ин"}))),J392,SUMPRODUCT(--(OR(RIGHT(K392,3)={"ова","ева","ина"},RIGHT(K392,2)={"ов","ев","ин"}))),K392)</f>
        <v>Титова</v>
      </c>
      <c r="N392" t="str">
        <f>_xlfn.IFS(SUMPRODUCT(--(RIGHT(L392,3)={"вич","мич","ьич","чна","вна"})),L392,SUMPRODUCT(--(RIGHT(J392,3)={"вич","мич","ьич","чна","вна"})),J392,SUMPRODUCT(--(RIGHT(K392,3)={"вич","мич","ьич","чна","вна"})),K392)</f>
        <v>Дмитриевна</v>
      </c>
      <c r="O392" t="str">
        <f t="shared" si="48"/>
        <v>Ксения</v>
      </c>
    </row>
    <row r="393" spans="1:15" x14ac:dyDescent="0.3">
      <c r="A393" s="20">
        <v>394</v>
      </c>
      <c r="B393" t="s">
        <v>226</v>
      </c>
      <c r="C393" t="str">
        <f t="shared" si="42"/>
        <v>+74</v>
      </c>
      <c r="D393" t="str">
        <f>IF(OR(C393="+71",C393="+78"),"не определено",LOOKUP(C393,'коды стран'!$B$2:$B$14,'коды стран'!$A$2:$A$14))</f>
        <v>Россия</v>
      </c>
      <c r="E393" t="s">
        <v>225</v>
      </c>
      <c r="F393" t="str">
        <f t="shared" si="43"/>
        <v>Князев Платон Андреевич</v>
      </c>
      <c r="G393" t="s">
        <v>142</v>
      </c>
      <c r="H393" s="26">
        <v>44708</v>
      </c>
      <c r="I393" s="20">
        <f t="shared" ca="1" si="44"/>
        <v>37</v>
      </c>
      <c r="J393" t="str">
        <f t="shared" si="45"/>
        <v>Князев</v>
      </c>
      <c r="K393" t="str">
        <f t="shared" si="46"/>
        <v>Платон</v>
      </c>
      <c r="L393" t="str">
        <f t="shared" si="47"/>
        <v>Андреевич</v>
      </c>
      <c r="M393" t="str">
        <f>_xlfn.IFS(SUMPRODUCT(--(OR(RIGHT(L393,3)={"ова","ева","ина"},RIGHT(L393,2)={"ов","ев","ин"}))),L393,SUMPRODUCT(--(OR(RIGHT(J393,3)={"ова","ева","ина"},RIGHT(J393,2)={"ов","ев","ин"}))),J393,SUMPRODUCT(--(OR(RIGHT(K393,3)={"ова","ева","ина"},RIGHT(K393,2)={"ов","ев","ин"}))),K393)</f>
        <v>Князев</v>
      </c>
      <c r="N393" t="str">
        <f>_xlfn.IFS(SUMPRODUCT(--(RIGHT(L393,3)={"вич","мич","ьич","чна","вна"})),L393,SUMPRODUCT(--(RIGHT(J393,3)={"вич","мич","ьич","чна","вна"})),J393,SUMPRODUCT(--(RIGHT(K393,3)={"вич","мич","ьич","чна","вна"})),K393)</f>
        <v>Андреевич</v>
      </c>
      <c r="O393" t="str">
        <f t="shared" si="48"/>
        <v>Платон</v>
      </c>
    </row>
    <row r="394" spans="1:15" x14ac:dyDescent="0.3">
      <c r="A394" s="20">
        <v>248</v>
      </c>
      <c r="B394" t="s">
        <v>224</v>
      </c>
      <c r="C394" t="str">
        <f t="shared" si="42"/>
        <v>+75</v>
      </c>
      <c r="D394" t="str">
        <f>IF(OR(C394="+71",C394="+78"),"не определено",LOOKUP(C394,'коды стран'!$B$2:$B$14,'коды стран'!$A$2:$A$14))</f>
        <v>Россия</v>
      </c>
      <c r="E394" t="s">
        <v>223</v>
      </c>
      <c r="F394" t="str">
        <f t="shared" si="43"/>
        <v>Меркушева Марина Наумовна</v>
      </c>
      <c r="G394" t="s">
        <v>139</v>
      </c>
      <c r="H394" s="26">
        <v>44694</v>
      </c>
      <c r="I394" s="20">
        <f t="shared" ca="1" si="44"/>
        <v>37</v>
      </c>
      <c r="J394" t="str">
        <f t="shared" si="45"/>
        <v>Меркушева</v>
      </c>
      <c r="K394" t="str">
        <f t="shared" si="46"/>
        <v>Марина</v>
      </c>
      <c r="L394" t="str">
        <f t="shared" si="47"/>
        <v>Наумовна</v>
      </c>
      <c r="M394" t="str">
        <f>_xlfn.IFS(SUMPRODUCT(--(OR(RIGHT(L394,3)={"ова","ева","ина"},RIGHT(L394,2)={"ов","ев","ин"}))),L394,SUMPRODUCT(--(OR(RIGHT(J394,3)={"ова","ева","ина"},RIGHT(J394,2)={"ов","ев","ин"}))),J394,SUMPRODUCT(--(OR(RIGHT(K394,3)={"ова","ева","ина"},RIGHT(K394,2)={"ов","ев","ин"}))),K394)</f>
        <v>Меркушева</v>
      </c>
      <c r="N394" t="str">
        <f>_xlfn.IFS(SUMPRODUCT(--(RIGHT(L394,3)={"вич","мич","ьич","чна","вна"})),L394,SUMPRODUCT(--(RIGHT(J394,3)={"вич","мич","ьич","чна","вна"})),J394,SUMPRODUCT(--(RIGHT(K394,3)={"вич","мич","ьич","чна","вна"})),K394)</f>
        <v>Наумовна</v>
      </c>
      <c r="O394" t="str">
        <f t="shared" si="48"/>
        <v>Марина</v>
      </c>
    </row>
    <row r="395" spans="1:15" x14ac:dyDescent="0.3">
      <c r="A395" s="20">
        <v>3</v>
      </c>
      <c r="B395" t="s">
        <v>222</v>
      </c>
      <c r="C395" t="str">
        <f t="shared" si="42"/>
        <v>+380</v>
      </c>
      <c r="D395" t="str">
        <f>IF(OR(C395="+71",C395="+78"),"не определено",LOOKUP(C395,'коды стран'!$B$2:$B$14,'коды стран'!$A$2:$A$14))</f>
        <v>Украина</v>
      </c>
      <c r="E395" t="s">
        <v>221</v>
      </c>
      <c r="F395" t="str">
        <f t="shared" si="43"/>
        <v>Якушева Светлана Даниловна</v>
      </c>
      <c r="G395" t="s">
        <v>139</v>
      </c>
      <c r="H395" s="26">
        <v>44666</v>
      </c>
      <c r="I395" s="20">
        <f t="shared" ca="1" si="44"/>
        <v>38</v>
      </c>
      <c r="J395" t="str">
        <f t="shared" si="45"/>
        <v>Якушева</v>
      </c>
      <c r="K395" t="str">
        <f t="shared" si="46"/>
        <v>Светлана</v>
      </c>
      <c r="L395" t="str">
        <f t="shared" si="47"/>
        <v>Даниловна</v>
      </c>
      <c r="M395" t="str">
        <f>_xlfn.IFS(SUMPRODUCT(--(OR(RIGHT(L395,3)={"ова","ева","ина"},RIGHT(L395,2)={"ов","ев","ин"}))),L395,SUMPRODUCT(--(OR(RIGHT(J395,3)={"ова","ева","ина"},RIGHT(J395,2)={"ов","ев","ин"}))),J395,SUMPRODUCT(--(OR(RIGHT(K395,3)={"ова","ева","ина"},RIGHT(K395,2)={"ов","ев","ин"}))),K395)</f>
        <v>Якушева</v>
      </c>
      <c r="N395" t="str">
        <f>_xlfn.IFS(SUMPRODUCT(--(RIGHT(L395,3)={"вич","мич","ьич","чна","вна"})),L395,SUMPRODUCT(--(RIGHT(J395,3)={"вич","мич","ьич","чна","вна"})),J395,SUMPRODUCT(--(RIGHT(K395,3)={"вич","мич","ьич","чна","вна"})),K395)</f>
        <v>Даниловна</v>
      </c>
      <c r="O395" t="str">
        <f t="shared" si="48"/>
        <v>Светлана</v>
      </c>
    </row>
    <row r="396" spans="1:15" x14ac:dyDescent="0.3">
      <c r="A396" s="20">
        <v>435</v>
      </c>
      <c r="B396" t="s">
        <v>220</v>
      </c>
      <c r="C396" t="str">
        <f t="shared" si="42"/>
        <v>+998</v>
      </c>
      <c r="D396" t="str">
        <f>IF(OR(C396="+71",C396="+78"),"не определено",LOOKUP(C396,'коды стран'!$B$2:$B$14,'коды стран'!$A$2:$A$14))</f>
        <v>Узбекистан</v>
      </c>
      <c r="E396" t="s">
        <v>219</v>
      </c>
      <c r="F396" t="str">
        <f t="shared" si="43"/>
        <v>Тихонова Ираида Ефимовна</v>
      </c>
      <c r="G396" t="s">
        <v>139</v>
      </c>
      <c r="H396" s="26">
        <v>44618</v>
      </c>
      <c r="I396" s="20">
        <f t="shared" ca="1" si="44"/>
        <v>40</v>
      </c>
      <c r="J396" t="str">
        <f t="shared" si="45"/>
        <v>Тихонова</v>
      </c>
      <c r="K396" t="str">
        <f t="shared" si="46"/>
        <v>Ираида</v>
      </c>
      <c r="L396" t="str">
        <f t="shared" si="47"/>
        <v>Ефимовна</v>
      </c>
      <c r="M396" t="str">
        <f>_xlfn.IFS(SUMPRODUCT(--(OR(RIGHT(L396,3)={"ова","ева","ина"},RIGHT(L396,2)={"ов","ев","ин"}))),L396,SUMPRODUCT(--(OR(RIGHT(J396,3)={"ова","ева","ина"},RIGHT(J396,2)={"ов","ев","ин"}))),J396,SUMPRODUCT(--(OR(RIGHT(K396,3)={"ова","ева","ина"},RIGHT(K396,2)={"ов","ев","ин"}))),K396)</f>
        <v>Тихонова</v>
      </c>
      <c r="N396" t="str">
        <f>_xlfn.IFS(SUMPRODUCT(--(RIGHT(L396,3)={"вич","мич","ьич","чна","вна"})),L396,SUMPRODUCT(--(RIGHT(J396,3)={"вич","мич","ьич","чна","вна"})),J396,SUMPRODUCT(--(RIGHT(K396,3)={"вич","мич","ьич","чна","вна"})),K396)</f>
        <v>Ефимовна</v>
      </c>
      <c r="O396" t="str">
        <f t="shared" si="48"/>
        <v>Ираида</v>
      </c>
    </row>
    <row r="397" spans="1:15" x14ac:dyDescent="0.3">
      <c r="A397" s="20">
        <v>262</v>
      </c>
      <c r="B397" t="s">
        <v>218</v>
      </c>
      <c r="C397" t="str">
        <f t="shared" si="42"/>
        <v>+992</v>
      </c>
      <c r="D397" t="str">
        <f>IF(OR(C397="+71",C397="+78"),"не определено",LOOKUP(C397,'коды стран'!$B$2:$B$14,'коды стран'!$A$2:$A$14))</f>
        <v>Таджикистан</v>
      </c>
      <c r="E397" t="s">
        <v>217</v>
      </c>
      <c r="F397" t="str">
        <f t="shared" si="43"/>
        <v>Воробьева Иванна Юрьевна</v>
      </c>
      <c r="G397" t="s">
        <v>142</v>
      </c>
      <c r="H397" s="26">
        <v>44778</v>
      </c>
      <c r="I397" s="20">
        <f t="shared" ca="1" si="44"/>
        <v>35</v>
      </c>
      <c r="J397" t="str">
        <f t="shared" si="45"/>
        <v>Воробьева</v>
      </c>
      <c r="K397" t="str">
        <f t="shared" si="46"/>
        <v>Иванна</v>
      </c>
      <c r="L397" t="str">
        <f t="shared" si="47"/>
        <v>Юрьевна</v>
      </c>
      <c r="M397" t="str">
        <f>_xlfn.IFS(SUMPRODUCT(--(OR(RIGHT(L397,3)={"ова","ева","ина"},RIGHT(L397,2)={"ов","ев","ин"}))),L397,SUMPRODUCT(--(OR(RIGHT(J397,3)={"ова","ева","ина"},RIGHT(J397,2)={"ов","ев","ин"}))),J397,SUMPRODUCT(--(OR(RIGHT(K397,3)={"ова","ева","ина"},RIGHT(K397,2)={"ов","ев","ин"}))),K397)</f>
        <v>Воробьева</v>
      </c>
      <c r="N397" t="str">
        <f>_xlfn.IFS(SUMPRODUCT(--(RIGHT(L397,3)={"вич","мич","ьич","чна","вна"})),L397,SUMPRODUCT(--(RIGHT(J397,3)={"вич","мич","ьич","чна","вна"})),J397,SUMPRODUCT(--(RIGHT(K397,3)={"вич","мич","ьич","чна","вна"})),K397)</f>
        <v>Юрьевна</v>
      </c>
      <c r="O397" t="str">
        <f t="shared" si="48"/>
        <v>Иванна</v>
      </c>
    </row>
    <row r="398" spans="1:15" x14ac:dyDescent="0.3">
      <c r="A398" s="20">
        <v>264</v>
      </c>
      <c r="B398" t="s">
        <v>216</v>
      </c>
      <c r="C398" t="str">
        <f t="shared" si="42"/>
        <v>+375</v>
      </c>
      <c r="D398" t="str">
        <f>IF(OR(C398="+71",C398="+78"),"не определено",LOOKUP(C398,'коды стран'!$B$2:$B$14,'коды стран'!$A$2:$A$14))</f>
        <v>Беларусь</v>
      </c>
      <c r="E398" t="s">
        <v>215</v>
      </c>
      <c r="F398" t="str">
        <f t="shared" si="43"/>
        <v>Любомир Ермолаевич Стрелков</v>
      </c>
      <c r="G398" t="s">
        <v>139</v>
      </c>
      <c r="H398" s="26">
        <v>44907</v>
      </c>
      <c r="I398" s="20">
        <f t="shared" ca="1" si="44"/>
        <v>30</v>
      </c>
      <c r="J398" t="str">
        <f t="shared" si="45"/>
        <v>Любомир</v>
      </c>
      <c r="K398" t="str">
        <f t="shared" si="46"/>
        <v>Ермолаевич</v>
      </c>
      <c r="L398" t="str">
        <f t="shared" si="47"/>
        <v>Стрелков</v>
      </c>
      <c r="M398" t="str">
        <f>_xlfn.IFS(SUMPRODUCT(--(OR(RIGHT(L398,3)={"ова","ева","ина"},RIGHT(L398,2)={"ов","ев","ин"}))),L398,SUMPRODUCT(--(OR(RIGHT(J398,3)={"ова","ева","ина"},RIGHT(J398,2)={"ов","ев","ин"}))),J398,SUMPRODUCT(--(OR(RIGHT(K398,3)={"ова","ева","ина"},RIGHT(K398,2)={"ов","ев","ин"}))),K398)</f>
        <v>Стрелков</v>
      </c>
      <c r="N398" t="str">
        <f>_xlfn.IFS(SUMPRODUCT(--(RIGHT(L398,3)={"вич","мич","ьич","чна","вна"})),L398,SUMPRODUCT(--(RIGHT(J398,3)={"вич","мич","ьич","чна","вна"})),J398,SUMPRODUCT(--(RIGHT(K398,3)={"вич","мич","ьич","чна","вна"})),K398)</f>
        <v>Ермолаевич</v>
      </c>
      <c r="O398" t="str">
        <f t="shared" si="48"/>
        <v>Любомир</v>
      </c>
    </row>
    <row r="399" spans="1:15" x14ac:dyDescent="0.3">
      <c r="A399" s="20">
        <v>99</v>
      </c>
      <c r="B399" t="s">
        <v>214</v>
      </c>
      <c r="C399" t="str">
        <f t="shared" si="42"/>
        <v>+75</v>
      </c>
      <c r="D399" t="str">
        <f>IF(OR(C399="+71",C399="+78"),"не определено",LOOKUP(C399,'коды стран'!$B$2:$B$14,'коды стран'!$A$2:$A$14))</f>
        <v>Россия</v>
      </c>
      <c r="E399" t="s">
        <v>213</v>
      </c>
      <c r="F399" t="str">
        <f t="shared" si="43"/>
        <v>Галина Семеновна Петухова</v>
      </c>
      <c r="G399" t="s">
        <v>139</v>
      </c>
      <c r="H399" s="26">
        <v>44886</v>
      </c>
      <c r="I399" s="20">
        <f t="shared" ca="1" si="44"/>
        <v>31</v>
      </c>
      <c r="J399" t="str">
        <f t="shared" si="45"/>
        <v>Галина</v>
      </c>
      <c r="K399" t="str">
        <f t="shared" si="46"/>
        <v>Семеновна</v>
      </c>
      <c r="L399" t="str">
        <f t="shared" si="47"/>
        <v>Петухова</v>
      </c>
      <c r="M399" t="str">
        <f>_xlfn.IFS(SUMPRODUCT(--(OR(RIGHT(L399,3)={"ова","ева","ина"},RIGHT(L399,2)={"ов","ев","ин"}))),L399,SUMPRODUCT(--(OR(RIGHT(J399,3)={"ова","ева","ина"},RIGHT(J399,2)={"ов","ев","ин"}))),J399,SUMPRODUCT(--(OR(RIGHT(K399,3)={"ова","ева","ина"},RIGHT(K399,2)={"ов","ев","ин"}))),K399)</f>
        <v>Петухова</v>
      </c>
      <c r="N399" t="str">
        <f>_xlfn.IFS(SUMPRODUCT(--(RIGHT(L399,3)={"вич","мич","ьич","чна","вна"})),L399,SUMPRODUCT(--(RIGHT(J399,3)={"вич","мич","ьич","чна","вна"})),J399,SUMPRODUCT(--(RIGHT(K399,3)={"вич","мич","ьич","чна","вна"})),K399)</f>
        <v>Семеновна</v>
      </c>
      <c r="O399" t="str">
        <f t="shared" si="48"/>
        <v>Галина</v>
      </c>
    </row>
    <row r="400" spans="1:15" x14ac:dyDescent="0.3">
      <c r="A400" s="20">
        <v>404</v>
      </c>
      <c r="B400" t="s">
        <v>212</v>
      </c>
      <c r="C400" t="str">
        <f t="shared" si="42"/>
        <v>+380</v>
      </c>
      <c r="D400" t="str">
        <f>IF(OR(C400="+71",C400="+78"),"не определено",LOOKUP(C400,'коды стран'!$B$2:$B$14,'коды стран'!$A$2:$A$14))</f>
        <v>Украина</v>
      </c>
      <c r="E400" t="s">
        <v>211</v>
      </c>
      <c r="F400" t="str">
        <f t="shared" si="43"/>
        <v>Кириллова Пелагея Юльевна</v>
      </c>
      <c r="G400" t="s">
        <v>139</v>
      </c>
      <c r="H400" s="26">
        <v>44913</v>
      </c>
      <c r="I400" s="20">
        <f t="shared" ca="1" si="44"/>
        <v>30</v>
      </c>
      <c r="J400" t="str">
        <f t="shared" si="45"/>
        <v>Кириллова</v>
      </c>
      <c r="K400" t="str">
        <f t="shared" si="46"/>
        <v>Пелагея</v>
      </c>
      <c r="L400" t="str">
        <f t="shared" si="47"/>
        <v>Юльевна</v>
      </c>
      <c r="M400" t="str">
        <f>_xlfn.IFS(SUMPRODUCT(--(OR(RIGHT(L400,3)={"ова","ева","ина"},RIGHT(L400,2)={"ов","ев","ин"}))),L400,SUMPRODUCT(--(OR(RIGHT(J400,3)={"ова","ева","ина"},RIGHT(J400,2)={"ов","ев","ин"}))),J400,SUMPRODUCT(--(OR(RIGHT(K400,3)={"ова","ева","ина"},RIGHT(K400,2)={"ов","ев","ин"}))),K400)</f>
        <v>Кириллова</v>
      </c>
      <c r="N400" t="str">
        <f>_xlfn.IFS(SUMPRODUCT(--(RIGHT(L400,3)={"вич","мич","ьич","чна","вна"})),L400,SUMPRODUCT(--(RIGHT(J400,3)={"вич","мич","ьич","чна","вна"})),J400,SUMPRODUCT(--(RIGHT(K400,3)={"вич","мич","ьич","чна","вна"})),K400)</f>
        <v>Юльевна</v>
      </c>
      <c r="O400" t="str">
        <f t="shared" si="48"/>
        <v>Пелагея</v>
      </c>
    </row>
    <row r="401" spans="1:15" x14ac:dyDescent="0.3">
      <c r="A401" s="20">
        <v>146</v>
      </c>
      <c r="B401" t="s">
        <v>210</v>
      </c>
      <c r="C401" t="str">
        <f t="shared" si="42"/>
        <v>+375</v>
      </c>
      <c r="D401" t="str">
        <f>IF(OR(C401="+71",C401="+78"),"не определено",LOOKUP(C401,'коды стран'!$B$2:$B$14,'коды стран'!$A$2:$A$14))</f>
        <v>Беларусь</v>
      </c>
      <c r="E401" t="s">
        <v>209</v>
      </c>
      <c r="F401" t="str">
        <f t="shared" si="43"/>
        <v>Еремей Бориславович Воронов</v>
      </c>
      <c r="G401" t="s">
        <v>139</v>
      </c>
      <c r="H401" s="26">
        <v>44617</v>
      </c>
      <c r="I401" s="20">
        <f t="shared" ca="1" si="44"/>
        <v>40</v>
      </c>
      <c r="J401" t="str">
        <f t="shared" si="45"/>
        <v>Еремей</v>
      </c>
      <c r="K401" t="str">
        <f t="shared" si="46"/>
        <v>Бориславович</v>
      </c>
      <c r="L401" t="str">
        <f t="shared" si="47"/>
        <v>Воронов</v>
      </c>
      <c r="M401" t="str">
        <f>_xlfn.IFS(SUMPRODUCT(--(OR(RIGHT(L401,3)={"ова","ева","ина"},RIGHT(L401,2)={"ов","ев","ин"}))),L401,SUMPRODUCT(--(OR(RIGHT(J401,3)={"ова","ева","ина"},RIGHT(J401,2)={"ов","ев","ин"}))),J401,SUMPRODUCT(--(OR(RIGHT(K401,3)={"ова","ева","ина"},RIGHT(K401,2)={"ов","ев","ин"}))),K401)</f>
        <v>Воронов</v>
      </c>
      <c r="N401" t="str">
        <f>_xlfn.IFS(SUMPRODUCT(--(RIGHT(L401,3)={"вич","мич","ьич","чна","вна"})),L401,SUMPRODUCT(--(RIGHT(J401,3)={"вич","мич","ьич","чна","вна"})),J401,SUMPRODUCT(--(RIGHT(K401,3)={"вич","мич","ьич","чна","вна"})),K401)</f>
        <v>Бориславович</v>
      </c>
      <c r="O401" t="str">
        <f t="shared" si="48"/>
        <v>Еремей</v>
      </c>
    </row>
    <row r="402" spans="1:15" x14ac:dyDescent="0.3">
      <c r="A402" s="20">
        <v>338</v>
      </c>
      <c r="B402" t="s">
        <v>208</v>
      </c>
      <c r="C402" t="str">
        <f t="shared" si="42"/>
        <v>+992</v>
      </c>
      <c r="D402" t="str">
        <f>IF(OR(C402="+71",C402="+78"),"не определено",LOOKUP(C402,'коды стран'!$B$2:$B$14,'коды стран'!$A$2:$A$14))</f>
        <v>Таджикистан</v>
      </c>
      <c r="E402" t="s">
        <v>207</v>
      </c>
      <c r="F402" t="str">
        <f t="shared" si="43"/>
        <v>Александра Геннадиевна Филатова</v>
      </c>
      <c r="G402" t="s">
        <v>139</v>
      </c>
      <c r="H402" s="26">
        <v>44577</v>
      </c>
      <c r="I402" s="20">
        <f t="shared" ca="1" si="44"/>
        <v>41</v>
      </c>
      <c r="J402" t="str">
        <f t="shared" si="45"/>
        <v>Александра</v>
      </c>
      <c r="K402" t="str">
        <f t="shared" si="46"/>
        <v>Геннадиевна</v>
      </c>
      <c r="L402" t="str">
        <f t="shared" si="47"/>
        <v>Филатова</v>
      </c>
      <c r="M402" t="str">
        <f>_xlfn.IFS(SUMPRODUCT(--(OR(RIGHT(L402,3)={"ова","ева","ина"},RIGHT(L402,2)={"ов","ев","ин"}))),L402,SUMPRODUCT(--(OR(RIGHT(J402,3)={"ова","ева","ина"},RIGHT(J402,2)={"ов","ев","ин"}))),J402,SUMPRODUCT(--(OR(RIGHT(K402,3)={"ова","ева","ина"},RIGHT(K402,2)={"ов","ев","ин"}))),K402)</f>
        <v>Филатова</v>
      </c>
      <c r="N402" t="str">
        <f>_xlfn.IFS(SUMPRODUCT(--(RIGHT(L402,3)={"вич","мич","ьич","чна","вна"})),L402,SUMPRODUCT(--(RIGHT(J402,3)={"вич","мич","ьич","чна","вна"})),J402,SUMPRODUCT(--(RIGHT(K402,3)={"вич","мич","ьич","чна","вна"})),K402)</f>
        <v>Геннадиевна</v>
      </c>
      <c r="O402" t="str">
        <f t="shared" si="48"/>
        <v>Александра</v>
      </c>
    </row>
    <row r="403" spans="1:15" x14ac:dyDescent="0.3">
      <c r="A403" s="20">
        <v>445</v>
      </c>
      <c r="B403" t="s">
        <v>206</v>
      </c>
      <c r="C403" t="str">
        <f t="shared" si="42"/>
        <v>+79</v>
      </c>
      <c r="D403" t="str">
        <f>IF(OR(C403="+71",C403="+78"),"не определено",LOOKUP(C403,'коды стран'!$B$2:$B$14,'коды стран'!$A$2:$A$14))</f>
        <v>Россия</v>
      </c>
      <c r="E403" t="s">
        <v>205</v>
      </c>
      <c r="F403" t="str">
        <f t="shared" si="43"/>
        <v>Марфа Архиповна Белоусова</v>
      </c>
      <c r="G403" t="s">
        <v>139</v>
      </c>
      <c r="H403" s="26">
        <v>44676</v>
      </c>
      <c r="I403" s="20">
        <f t="shared" ca="1" si="44"/>
        <v>38</v>
      </c>
      <c r="J403" t="str">
        <f t="shared" si="45"/>
        <v>Марфа</v>
      </c>
      <c r="K403" t="str">
        <f t="shared" si="46"/>
        <v>Архиповна</v>
      </c>
      <c r="L403" t="str">
        <f t="shared" si="47"/>
        <v>Белоусова</v>
      </c>
      <c r="M403" t="str">
        <f>_xlfn.IFS(SUMPRODUCT(--(OR(RIGHT(L403,3)={"ова","ева","ина"},RIGHT(L403,2)={"ов","ев","ин"}))),L403,SUMPRODUCT(--(OR(RIGHT(J403,3)={"ова","ева","ина"},RIGHT(J403,2)={"ов","ев","ин"}))),J403,SUMPRODUCT(--(OR(RIGHT(K403,3)={"ова","ева","ина"},RIGHT(K403,2)={"ов","ев","ин"}))),K403)</f>
        <v>Белоусова</v>
      </c>
      <c r="N403" t="str">
        <f>_xlfn.IFS(SUMPRODUCT(--(RIGHT(L403,3)={"вич","мич","ьич","чна","вна"})),L403,SUMPRODUCT(--(RIGHT(J403,3)={"вич","мич","ьич","чна","вна"})),J403,SUMPRODUCT(--(RIGHT(K403,3)={"вич","мич","ьич","чна","вна"})),K403)</f>
        <v>Архиповна</v>
      </c>
      <c r="O403" t="str">
        <f t="shared" si="48"/>
        <v>Марфа</v>
      </c>
    </row>
    <row r="404" spans="1:15" x14ac:dyDescent="0.3">
      <c r="A404" s="20">
        <v>208</v>
      </c>
      <c r="B404" t="s">
        <v>204</v>
      </c>
      <c r="C404" t="str">
        <f t="shared" si="42"/>
        <v>+380</v>
      </c>
      <c r="D404" t="str">
        <f>IF(OR(C404="+71",C404="+78"),"не определено",LOOKUP(C404,'коды стран'!$B$2:$B$14,'коды стран'!$A$2:$A$14))</f>
        <v>Украина</v>
      </c>
      <c r="E404" t="s">
        <v>203</v>
      </c>
      <c r="F404" t="str">
        <f t="shared" si="43"/>
        <v>Эммануил Филимонович Захаров</v>
      </c>
      <c r="G404" t="s">
        <v>139</v>
      </c>
      <c r="H404" s="26">
        <v>44736</v>
      </c>
      <c r="I404" s="20">
        <f t="shared" ca="1" si="44"/>
        <v>36</v>
      </c>
      <c r="J404" t="str">
        <f t="shared" si="45"/>
        <v>Эммануил</v>
      </c>
      <c r="K404" t="str">
        <f t="shared" si="46"/>
        <v>Филимонович</v>
      </c>
      <c r="L404" t="str">
        <f t="shared" si="47"/>
        <v>Захаров</v>
      </c>
      <c r="M404" t="str">
        <f>_xlfn.IFS(SUMPRODUCT(--(OR(RIGHT(L404,3)={"ова","ева","ина"},RIGHT(L404,2)={"ов","ев","ин"}))),L404,SUMPRODUCT(--(OR(RIGHT(J404,3)={"ова","ева","ина"},RIGHT(J404,2)={"ов","ев","ин"}))),J404,SUMPRODUCT(--(OR(RIGHT(K404,3)={"ова","ева","ина"},RIGHT(K404,2)={"ов","ев","ин"}))),K404)</f>
        <v>Захаров</v>
      </c>
      <c r="N404" t="str">
        <f>_xlfn.IFS(SUMPRODUCT(--(RIGHT(L404,3)={"вич","мич","ьич","чна","вна"})),L404,SUMPRODUCT(--(RIGHT(J404,3)={"вич","мич","ьич","чна","вна"})),J404,SUMPRODUCT(--(RIGHT(K404,3)={"вич","мич","ьич","чна","вна"})),K404)</f>
        <v>Филимонович</v>
      </c>
      <c r="O404" t="str">
        <f t="shared" si="48"/>
        <v>Эммануил</v>
      </c>
    </row>
    <row r="405" spans="1:15" x14ac:dyDescent="0.3">
      <c r="A405" s="20">
        <v>343</v>
      </c>
      <c r="B405" t="s">
        <v>202</v>
      </c>
      <c r="C405" t="str">
        <f t="shared" si="42"/>
        <v>+380</v>
      </c>
      <c r="D405" t="str">
        <f>IF(OR(C405="+71",C405="+78"),"не определено",LOOKUP(C405,'коды стран'!$B$2:$B$14,'коды стран'!$A$2:$A$14))</f>
        <v>Украина</v>
      </c>
      <c r="E405" t="s">
        <v>201</v>
      </c>
      <c r="F405" t="str">
        <f t="shared" si="43"/>
        <v>Абрамов Амвросий Богданович</v>
      </c>
      <c r="G405" t="s">
        <v>139</v>
      </c>
      <c r="H405" s="26">
        <v>44874</v>
      </c>
      <c r="I405" s="20">
        <f t="shared" ca="1" si="44"/>
        <v>31</v>
      </c>
      <c r="J405" t="str">
        <f t="shared" si="45"/>
        <v>Абрамов</v>
      </c>
      <c r="K405" t="str">
        <f t="shared" si="46"/>
        <v>Амвросий</v>
      </c>
      <c r="L405" t="str">
        <f t="shared" si="47"/>
        <v>Богданович</v>
      </c>
      <c r="M405" t="str">
        <f>_xlfn.IFS(SUMPRODUCT(--(OR(RIGHT(L405,3)={"ова","ева","ина"},RIGHT(L405,2)={"ов","ев","ин"}))),L405,SUMPRODUCT(--(OR(RIGHT(J405,3)={"ова","ева","ина"},RIGHT(J405,2)={"ов","ев","ин"}))),J405,SUMPRODUCT(--(OR(RIGHT(K405,3)={"ова","ева","ина"},RIGHT(K405,2)={"ов","ев","ин"}))),K405)</f>
        <v>Абрамов</v>
      </c>
      <c r="N405" t="str">
        <f>_xlfn.IFS(SUMPRODUCT(--(RIGHT(L405,3)={"вич","мич","ьич","чна","вна"})),L405,SUMPRODUCT(--(RIGHT(J405,3)={"вич","мич","ьич","чна","вна"})),J405,SUMPRODUCT(--(RIGHT(K405,3)={"вич","мич","ьич","чна","вна"})),K405)</f>
        <v>Богданович</v>
      </c>
      <c r="O405" t="str">
        <f t="shared" si="48"/>
        <v>Амвросий</v>
      </c>
    </row>
    <row r="406" spans="1:15" x14ac:dyDescent="0.3">
      <c r="A406" s="20">
        <v>486</v>
      </c>
      <c r="B406" t="s">
        <v>200</v>
      </c>
      <c r="C406" t="str">
        <f t="shared" si="42"/>
        <v>+70</v>
      </c>
      <c r="D406" t="str">
        <f>IF(OR(C406="+71",C406="+78"),"не определено",LOOKUP(C406,'коды стран'!$B$2:$B$14,'коды стран'!$A$2:$A$14))</f>
        <v>Казахстан</v>
      </c>
      <c r="E406" t="s">
        <v>199</v>
      </c>
      <c r="F406" t="str">
        <f t="shared" si="43"/>
        <v>Волков Викентий Герасимович</v>
      </c>
      <c r="G406" t="s">
        <v>142</v>
      </c>
      <c r="H406" s="26">
        <v>44723</v>
      </c>
      <c r="I406" s="20">
        <f t="shared" ca="1" si="44"/>
        <v>36</v>
      </c>
      <c r="J406" t="str">
        <f t="shared" si="45"/>
        <v>Волков</v>
      </c>
      <c r="K406" t="str">
        <f t="shared" si="46"/>
        <v>Викентий</v>
      </c>
      <c r="L406" t="str">
        <f t="shared" si="47"/>
        <v>Герасимович</v>
      </c>
      <c r="M406" t="str">
        <f>_xlfn.IFS(SUMPRODUCT(--(OR(RIGHT(L406,3)={"ова","ева","ина"},RIGHT(L406,2)={"ов","ев","ин"}))),L406,SUMPRODUCT(--(OR(RIGHT(J406,3)={"ова","ева","ина"},RIGHT(J406,2)={"ов","ев","ин"}))),J406,SUMPRODUCT(--(OR(RIGHT(K406,3)={"ова","ева","ина"},RIGHT(K406,2)={"ов","ев","ин"}))),K406)</f>
        <v>Волков</v>
      </c>
      <c r="N406" t="str">
        <f>_xlfn.IFS(SUMPRODUCT(--(RIGHT(L406,3)={"вич","мич","ьич","чна","вна"})),L406,SUMPRODUCT(--(RIGHT(J406,3)={"вич","мич","ьич","чна","вна"})),J406,SUMPRODUCT(--(RIGHT(K406,3)={"вич","мич","ьич","чна","вна"})),K406)</f>
        <v>Герасимович</v>
      </c>
      <c r="O406" t="str">
        <f t="shared" si="48"/>
        <v>Викентий</v>
      </c>
    </row>
    <row r="407" spans="1:15" x14ac:dyDescent="0.3">
      <c r="A407" s="20">
        <v>299</v>
      </c>
      <c r="B407" t="s">
        <v>198</v>
      </c>
      <c r="C407" t="str">
        <f t="shared" si="42"/>
        <v>+380</v>
      </c>
      <c r="D407" t="str">
        <f>IF(OR(C407="+71",C407="+78"),"не определено",LOOKUP(C407,'коды стран'!$B$2:$B$14,'коды стран'!$A$2:$A$14))</f>
        <v>Украина</v>
      </c>
      <c r="E407" t="s">
        <v>197</v>
      </c>
      <c r="F407" t="str">
        <f t="shared" si="43"/>
        <v>Одинцов Анисим Евсеевич</v>
      </c>
      <c r="G407" t="s">
        <v>139</v>
      </c>
      <c r="H407" s="26">
        <v>44666</v>
      </c>
      <c r="I407" s="20">
        <f t="shared" ca="1" si="44"/>
        <v>38</v>
      </c>
      <c r="J407" t="str">
        <f t="shared" si="45"/>
        <v>Одинцов</v>
      </c>
      <c r="K407" t="str">
        <f t="shared" si="46"/>
        <v>Анисим</v>
      </c>
      <c r="L407" t="str">
        <f t="shared" si="47"/>
        <v>Евсеевич</v>
      </c>
      <c r="M407" t="str">
        <f>_xlfn.IFS(SUMPRODUCT(--(OR(RIGHT(L407,3)={"ова","ева","ина"},RIGHT(L407,2)={"ов","ев","ин"}))),L407,SUMPRODUCT(--(OR(RIGHT(J407,3)={"ова","ева","ина"},RIGHT(J407,2)={"ов","ев","ин"}))),J407,SUMPRODUCT(--(OR(RIGHT(K407,3)={"ова","ева","ина"},RIGHT(K407,2)={"ов","ев","ин"}))),K407)</f>
        <v>Одинцов</v>
      </c>
      <c r="N407" t="str">
        <f>_xlfn.IFS(SUMPRODUCT(--(RIGHT(L407,3)={"вич","мич","ьич","чна","вна"})),L407,SUMPRODUCT(--(RIGHT(J407,3)={"вич","мич","ьич","чна","вна"})),J407,SUMPRODUCT(--(RIGHT(K407,3)={"вич","мич","ьич","чна","вна"})),K407)</f>
        <v>Евсеевич</v>
      </c>
      <c r="O407" t="str">
        <f t="shared" si="48"/>
        <v>Анисим</v>
      </c>
    </row>
    <row r="408" spans="1:15" x14ac:dyDescent="0.3">
      <c r="A408" s="20">
        <v>368</v>
      </c>
      <c r="B408" t="s">
        <v>196</v>
      </c>
      <c r="C408" t="str">
        <f t="shared" si="42"/>
        <v>+998</v>
      </c>
      <c r="D408" t="str">
        <f>IF(OR(C408="+71",C408="+78"),"не определено",LOOKUP(C408,'коды стран'!$B$2:$B$14,'коды стран'!$A$2:$A$14))</f>
        <v>Узбекистан</v>
      </c>
      <c r="E408" t="s">
        <v>195</v>
      </c>
      <c r="F408" t="str">
        <f t="shared" si="43"/>
        <v>Никодим Арсенович Потапов</v>
      </c>
      <c r="G408" t="s">
        <v>142</v>
      </c>
      <c r="H408" s="26">
        <v>44872</v>
      </c>
      <c r="I408" s="20">
        <f t="shared" ca="1" si="44"/>
        <v>32</v>
      </c>
      <c r="J408" t="str">
        <f t="shared" si="45"/>
        <v>Никодим</v>
      </c>
      <c r="K408" t="str">
        <f t="shared" si="46"/>
        <v>Арсенович</v>
      </c>
      <c r="L408" t="str">
        <f t="shared" si="47"/>
        <v>Потапов</v>
      </c>
      <c r="M408" t="str">
        <f>_xlfn.IFS(SUMPRODUCT(--(OR(RIGHT(L408,3)={"ова","ева","ина"},RIGHT(L408,2)={"ов","ев","ин"}))),L408,SUMPRODUCT(--(OR(RIGHT(J408,3)={"ова","ева","ина"},RIGHT(J408,2)={"ов","ев","ин"}))),J408,SUMPRODUCT(--(OR(RIGHT(K408,3)={"ова","ева","ина"},RIGHT(K408,2)={"ов","ев","ин"}))),K408)</f>
        <v>Потапов</v>
      </c>
      <c r="N408" t="str">
        <f>_xlfn.IFS(SUMPRODUCT(--(RIGHT(L408,3)={"вич","мич","ьич","чна","вна"})),L408,SUMPRODUCT(--(RIGHT(J408,3)={"вич","мич","ьич","чна","вна"})),J408,SUMPRODUCT(--(RIGHT(K408,3)={"вич","мич","ьич","чна","вна"})),K408)</f>
        <v>Арсенович</v>
      </c>
      <c r="O408" t="str">
        <f t="shared" si="48"/>
        <v>Никодим</v>
      </c>
    </row>
    <row r="409" spans="1:15" x14ac:dyDescent="0.3">
      <c r="A409" s="20">
        <v>108</v>
      </c>
      <c r="B409" t="s">
        <v>194</v>
      </c>
      <c r="C409" t="str">
        <f t="shared" si="42"/>
        <v>+998</v>
      </c>
      <c r="D409" t="str">
        <f>IF(OR(C409="+71",C409="+78"),"не определено",LOOKUP(C409,'коды стран'!$B$2:$B$14,'коды стран'!$A$2:$A$14))</f>
        <v>Узбекистан</v>
      </c>
      <c r="E409" t="s">
        <v>193</v>
      </c>
      <c r="F409" t="str">
        <f t="shared" si="43"/>
        <v>Алла Рудольфовна Сидорова</v>
      </c>
      <c r="G409" t="s">
        <v>142</v>
      </c>
      <c r="H409" s="26">
        <v>44835</v>
      </c>
      <c r="I409" s="20">
        <f t="shared" ca="1" si="44"/>
        <v>33</v>
      </c>
      <c r="J409" t="str">
        <f t="shared" si="45"/>
        <v>Алла</v>
      </c>
      <c r="K409" t="str">
        <f t="shared" si="46"/>
        <v>Рудольфовна</v>
      </c>
      <c r="L409" t="str">
        <f t="shared" si="47"/>
        <v>Сидорова</v>
      </c>
      <c r="M409" t="str">
        <f>_xlfn.IFS(SUMPRODUCT(--(OR(RIGHT(L409,3)={"ова","ева","ина"},RIGHT(L409,2)={"ов","ев","ин"}))),L409,SUMPRODUCT(--(OR(RIGHT(J409,3)={"ова","ева","ина"},RIGHT(J409,2)={"ов","ев","ин"}))),J409,SUMPRODUCT(--(OR(RIGHT(K409,3)={"ова","ева","ина"},RIGHT(K409,2)={"ов","ев","ин"}))),K409)</f>
        <v>Сидорова</v>
      </c>
      <c r="N409" t="str">
        <f>_xlfn.IFS(SUMPRODUCT(--(RIGHT(L409,3)={"вич","мич","ьич","чна","вна"})),L409,SUMPRODUCT(--(RIGHT(J409,3)={"вич","мич","ьич","чна","вна"})),J409,SUMPRODUCT(--(RIGHT(K409,3)={"вич","мич","ьич","чна","вна"})),K409)</f>
        <v>Рудольфовна</v>
      </c>
      <c r="O409" t="str">
        <f t="shared" si="48"/>
        <v>Алла</v>
      </c>
    </row>
    <row r="410" spans="1:15" x14ac:dyDescent="0.3">
      <c r="A410" s="20">
        <v>443</v>
      </c>
      <c r="B410" t="s">
        <v>192</v>
      </c>
      <c r="C410" t="str">
        <f t="shared" si="42"/>
        <v>+72</v>
      </c>
      <c r="D410" t="str">
        <f>IF(OR(C410="+71",C410="+78"),"не определено",LOOKUP(C410,'коды стран'!$B$2:$B$14,'коды стран'!$A$2:$A$14))</f>
        <v>Россия</v>
      </c>
      <c r="E410" t="s">
        <v>191</v>
      </c>
      <c r="F410" t="str">
        <f t="shared" si="43"/>
        <v>Агата Олеговна Мартынова</v>
      </c>
      <c r="G410" t="s">
        <v>142</v>
      </c>
      <c r="H410" s="26">
        <v>44649</v>
      </c>
      <c r="I410" s="20">
        <f t="shared" ca="1" si="44"/>
        <v>39</v>
      </c>
      <c r="J410" t="str">
        <f t="shared" si="45"/>
        <v>Агата</v>
      </c>
      <c r="K410" t="str">
        <f t="shared" si="46"/>
        <v>Олеговна</v>
      </c>
      <c r="L410" t="str">
        <f t="shared" si="47"/>
        <v>Мартынова</v>
      </c>
      <c r="M410" t="str">
        <f>_xlfn.IFS(SUMPRODUCT(--(OR(RIGHT(L410,3)={"ова","ева","ина"},RIGHT(L410,2)={"ов","ев","ин"}))),L410,SUMPRODUCT(--(OR(RIGHT(J410,3)={"ова","ева","ина"},RIGHT(J410,2)={"ов","ев","ин"}))),J410,SUMPRODUCT(--(OR(RIGHT(K410,3)={"ова","ева","ина"},RIGHT(K410,2)={"ов","ев","ин"}))),K410)</f>
        <v>Мартынова</v>
      </c>
      <c r="N410" t="str">
        <f>_xlfn.IFS(SUMPRODUCT(--(RIGHT(L410,3)={"вич","мич","ьич","чна","вна"})),L410,SUMPRODUCT(--(RIGHT(J410,3)={"вич","мич","ьич","чна","вна"})),J410,SUMPRODUCT(--(RIGHT(K410,3)={"вич","мич","ьич","чна","вна"})),K410)</f>
        <v>Олеговна</v>
      </c>
      <c r="O410" t="str">
        <f t="shared" si="48"/>
        <v>Агата</v>
      </c>
    </row>
    <row r="411" spans="1:15" x14ac:dyDescent="0.3">
      <c r="A411" s="20">
        <v>91</v>
      </c>
      <c r="B411" t="s">
        <v>190</v>
      </c>
      <c r="C411" t="str">
        <f t="shared" si="42"/>
        <v>+72</v>
      </c>
      <c r="D411" t="str">
        <f>IF(OR(C411="+71",C411="+78"),"не определено",LOOKUP(C411,'коды стран'!$B$2:$B$14,'коды стран'!$A$2:$A$14))</f>
        <v>Россия</v>
      </c>
      <c r="E411" t="s">
        <v>189</v>
      </c>
      <c r="F411" t="str">
        <f t="shared" si="43"/>
        <v>Стрелкова Наина Эдуардовна</v>
      </c>
      <c r="G411" t="s">
        <v>139</v>
      </c>
      <c r="H411" s="26">
        <v>44687</v>
      </c>
      <c r="I411" s="20">
        <f t="shared" ca="1" si="44"/>
        <v>38</v>
      </c>
      <c r="J411" t="str">
        <f t="shared" si="45"/>
        <v>Стрелкова</v>
      </c>
      <c r="K411" t="str">
        <f t="shared" si="46"/>
        <v>Наина</v>
      </c>
      <c r="L411" t="str">
        <f t="shared" si="47"/>
        <v>Эдуардовна</v>
      </c>
      <c r="M411" t="str">
        <f>_xlfn.IFS(SUMPRODUCT(--(OR(RIGHT(L411,3)={"ова","ева","ина"},RIGHT(L411,2)={"ов","ев","ин"}))),L411,SUMPRODUCT(--(OR(RIGHT(J411,3)={"ова","ева","ина"},RIGHT(J411,2)={"ов","ев","ин"}))),J411,SUMPRODUCT(--(OR(RIGHT(K411,3)={"ова","ева","ина"},RIGHT(K411,2)={"ов","ев","ин"}))),K411)</f>
        <v>Стрелкова</v>
      </c>
      <c r="N411" t="str">
        <f>_xlfn.IFS(SUMPRODUCT(--(RIGHT(L411,3)={"вич","мич","ьич","чна","вна"})),L411,SUMPRODUCT(--(RIGHT(J411,3)={"вич","мич","ьич","чна","вна"})),J411,SUMPRODUCT(--(RIGHT(K411,3)={"вич","мич","ьич","чна","вна"})),K411)</f>
        <v>Эдуардовна</v>
      </c>
      <c r="O411" t="str">
        <f t="shared" si="48"/>
        <v>Наина</v>
      </c>
    </row>
    <row r="412" spans="1:15" x14ac:dyDescent="0.3">
      <c r="A412" s="20">
        <v>473</v>
      </c>
      <c r="B412" t="s">
        <v>188</v>
      </c>
      <c r="C412" t="str">
        <f t="shared" si="42"/>
        <v>+75</v>
      </c>
      <c r="D412" t="str">
        <f>IF(OR(C412="+71",C412="+78"),"не определено",LOOKUP(C412,'коды стран'!$B$2:$B$14,'коды стран'!$A$2:$A$14))</f>
        <v>Россия</v>
      </c>
      <c r="E412" t="s">
        <v>187</v>
      </c>
      <c r="F412" t="str">
        <f t="shared" si="43"/>
        <v>Ипат Дмитриевич Панов</v>
      </c>
      <c r="G412" t="s">
        <v>142</v>
      </c>
      <c r="H412" s="26">
        <v>44799</v>
      </c>
      <c r="I412" s="20">
        <f t="shared" ca="1" si="44"/>
        <v>34</v>
      </c>
      <c r="J412" t="str">
        <f t="shared" si="45"/>
        <v>Ипат</v>
      </c>
      <c r="K412" t="str">
        <f t="shared" si="46"/>
        <v>Дмитриевич</v>
      </c>
      <c r="L412" t="str">
        <f t="shared" si="47"/>
        <v>Панов</v>
      </c>
      <c r="M412" t="str">
        <f>_xlfn.IFS(SUMPRODUCT(--(OR(RIGHT(L412,3)={"ова","ева","ина"},RIGHT(L412,2)={"ов","ев","ин"}))),L412,SUMPRODUCT(--(OR(RIGHT(J412,3)={"ова","ева","ина"},RIGHT(J412,2)={"ов","ев","ин"}))),J412,SUMPRODUCT(--(OR(RIGHT(K412,3)={"ова","ева","ина"},RIGHT(K412,2)={"ов","ев","ин"}))),K412)</f>
        <v>Панов</v>
      </c>
      <c r="N412" t="str">
        <f>_xlfn.IFS(SUMPRODUCT(--(RIGHT(L412,3)={"вич","мич","ьич","чна","вна"})),L412,SUMPRODUCT(--(RIGHT(J412,3)={"вич","мич","ьич","чна","вна"})),J412,SUMPRODUCT(--(RIGHT(K412,3)={"вич","мич","ьич","чна","вна"})),K412)</f>
        <v>Дмитриевич</v>
      </c>
      <c r="O412" t="str">
        <f t="shared" si="48"/>
        <v>Ипат</v>
      </c>
    </row>
    <row r="413" spans="1:15" x14ac:dyDescent="0.3">
      <c r="A413" s="20">
        <v>482</v>
      </c>
      <c r="B413" t="s">
        <v>186</v>
      </c>
      <c r="C413" t="str">
        <f t="shared" si="42"/>
        <v>+380</v>
      </c>
      <c r="D413" t="str">
        <f>IF(OR(C413="+71",C413="+78"),"не определено",LOOKUP(C413,'коды стран'!$B$2:$B$14,'коды стран'!$A$2:$A$14))</f>
        <v>Украина</v>
      </c>
      <c r="E413" t="s">
        <v>185</v>
      </c>
      <c r="F413" t="str">
        <f t="shared" si="43"/>
        <v>Творимир Артурович Гришин</v>
      </c>
      <c r="G413" t="s">
        <v>139</v>
      </c>
      <c r="H413" s="26">
        <v>44679</v>
      </c>
      <c r="I413" s="20">
        <f t="shared" ca="1" si="44"/>
        <v>38</v>
      </c>
      <c r="J413" t="str">
        <f t="shared" si="45"/>
        <v>Творимир</v>
      </c>
      <c r="K413" t="str">
        <f t="shared" si="46"/>
        <v>Артурович</v>
      </c>
      <c r="L413" t="str">
        <f t="shared" si="47"/>
        <v>Гришин</v>
      </c>
      <c r="M413" t="str">
        <f>_xlfn.IFS(SUMPRODUCT(--(OR(RIGHT(L413,3)={"ова","ева","ина"},RIGHT(L413,2)={"ов","ев","ин"}))),L413,SUMPRODUCT(--(OR(RIGHT(J413,3)={"ова","ева","ина"},RIGHT(J413,2)={"ов","ев","ин"}))),J413,SUMPRODUCT(--(OR(RIGHT(K413,3)={"ова","ева","ина"},RIGHT(K413,2)={"ов","ев","ин"}))),K413)</f>
        <v>Гришин</v>
      </c>
      <c r="N413" t="str">
        <f>_xlfn.IFS(SUMPRODUCT(--(RIGHT(L413,3)={"вич","мич","ьич","чна","вна"})),L413,SUMPRODUCT(--(RIGHT(J413,3)={"вич","мич","ьич","чна","вна"})),J413,SUMPRODUCT(--(RIGHT(K413,3)={"вич","мич","ьич","чна","вна"})),K413)</f>
        <v>Артурович</v>
      </c>
      <c r="O413" t="str">
        <f t="shared" si="48"/>
        <v>Творимир</v>
      </c>
    </row>
    <row r="414" spans="1:15" x14ac:dyDescent="0.3">
      <c r="A414" s="20">
        <v>48</v>
      </c>
      <c r="B414" t="s">
        <v>184</v>
      </c>
      <c r="C414" t="str">
        <f t="shared" si="42"/>
        <v>+998</v>
      </c>
      <c r="D414" t="str">
        <f>IF(OR(C414="+71",C414="+78"),"не определено",LOOKUP(C414,'коды стран'!$B$2:$B$14,'коды стран'!$A$2:$A$14))</f>
        <v>Узбекистан</v>
      </c>
      <c r="E414" t="s">
        <v>183</v>
      </c>
      <c r="F414" t="str">
        <f t="shared" si="43"/>
        <v>Лаврентьева Вера Владиславовна</v>
      </c>
      <c r="G414" t="s">
        <v>139</v>
      </c>
      <c r="H414" s="26">
        <v>44856</v>
      </c>
      <c r="I414" s="20">
        <f t="shared" ca="1" si="44"/>
        <v>32</v>
      </c>
      <c r="J414" t="str">
        <f t="shared" si="45"/>
        <v>Лаврентьева</v>
      </c>
      <c r="K414" t="str">
        <f t="shared" si="46"/>
        <v>Вера</v>
      </c>
      <c r="L414" t="str">
        <f t="shared" si="47"/>
        <v>Владиславовна</v>
      </c>
      <c r="M414" t="str">
        <f>_xlfn.IFS(SUMPRODUCT(--(OR(RIGHT(L414,3)={"ова","ева","ина"},RIGHT(L414,2)={"ов","ев","ин"}))),L414,SUMPRODUCT(--(OR(RIGHT(J414,3)={"ова","ева","ина"},RIGHT(J414,2)={"ов","ев","ин"}))),J414,SUMPRODUCT(--(OR(RIGHT(K414,3)={"ова","ева","ина"},RIGHT(K414,2)={"ов","ев","ин"}))),K414)</f>
        <v>Лаврентьева</v>
      </c>
      <c r="N414" t="str">
        <f>_xlfn.IFS(SUMPRODUCT(--(RIGHT(L414,3)={"вич","мич","ьич","чна","вна"})),L414,SUMPRODUCT(--(RIGHT(J414,3)={"вич","мич","ьич","чна","вна"})),J414,SUMPRODUCT(--(RIGHT(K414,3)={"вич","мич","ьич","чна","вна"})),K414)</f>
        <v>Владиславовна</v>
      </c>
      <c r="O414" t="str">
        <f t="shared" si="48"/>
        <v>Вера</v>
      </c>
    </row>
    <row r="415" spans="1:15" x14ac:dyDescent="0.3">
      <c r="A415" s="20">
        <v>26</v>
      </c>
      <c r="B415" t="s">
        <v>182</v>
      </c>
      <c r="C415" t="str">
        <f t="shared" si="42"/>
        <v>+992</v>
      </c>
      <c r="D415" t="str">
        <f>IF(OR(C415="+71",C415="+78"),"не определено",LOOKUP(C415,'коды стран'!$B$2:$B$14,'коды стран'!$A$2:$A$14))</f>
        <v>Таджикистан</v>
      </c>
      <c r="E415" t="s">
        <v>181</v>
      </c>
      <c r="F415" t="str">
        <f t="shared" si="43"/>
        <v>Корнилов Леон Иосипович</v>
      </c>
      <c r="G415" t="s">
        <v>142</v>
      </c>
      <c r="H415" s="26">
        <v>44819</v>
      </c>
      <c r="I415" s="20">
        <f t="shared" ca="1" si="44"/>
        <v>33</v>
      </c>
      <c r="J415" t="str">
        <f t="shared" si="45"/>
        <v>Корнилов</v>
      </c>
      <c r="K415" t="str">
        <f t="shared" si="46"/>
        <v>Леон</v>
      </c>
      <c r="L415" t="str">
        <f t="shared" si="47"/>
        <v>Иосипович</v>
      </c>
      <c r="M415" t="str">
        <f>_xlfn.IFS(SUMPRODUCT(--(OR(RIGHT(L415,3)={"ова","ева","ина"},RIGHT(L415,2)={"ов","ев","ин"}))),L415,SUMPRODUCT(--(OR(RIGHT(J415,3)={"ова","ева","ина"},RIGHT(J415,2)={"ов","ев","ин"}))),J415,SUMPRODUCT(--(OR(RIGHT(K415,3)={"ова","ева","ина"},RIGHT(K415,2)={"ов","ев","ин"}))),K415)</f>
        <v>Корнилов</v>
      </c>
      <c r="N415" t="str">
        <f>_xlfn.IFS(SUMPRODUCT(--(RIGHT(L415,3)={"вич","мич","ьич","чна","вна"})),L415,SUMPRODUCT(--(RIGHT(J415,3)={"вич","мич","ьич","чна","вна"})),J415,SUMPRODUCT(--(RIGHT(K415,3)={"вич","мич","ьич","чна","вна"})),K415)</f>
        <v>Иосипович</v>
      </c>
      <c r="O415" t="str">
        <f t="shared" si="48"/>
        <v>Леон</v>
      </c>
    </row>
    <row r="416" spans="1:15" x14ac:dyDescent="0.3">
      <c r="A416" s="20">
        <v>417</v>
      </c>
      <c r="B416" t="s">
        <v>180</v>
      </c>
      <c r="C416" t="str">
        <f t="shared" si="42"/>
        <v>+992</v>
      </c>
      <c r="D416" t="str">
        <f>IF(OR(C416="+71",C416="+78"),"не определено",LOOKUP(C416,'коды стран'!$B$2:$B$14,'коды стран'!$A$2:$A$14))</f>
        <v>Таджикистан</v>
      </c>
      <c r="E416" t="s">
        <v>179</v>
      </c>
      <c r="F416" t="str">
        <f t="shared" si="43"/>
        <v>Игнатова Вера Вячеславовна</v>
      </c>
      <c r="G416" t="s">
        <v>139</v>
      </c>
      <c r="H416" s="26">
        <v>44608</v>
      </c>
      <c r="I416" s="20">
        <f t="shared" ca="1" si="44"/>
        <v>40</v>
      </c>
      <c r="J416" t="str">
        <f t="shared" si="45"/>
        <v>Игнатова</v>
      </c>
      <c r="K416" t="str">
        <f t="shared" si="46"/>
        <v>Вера</v>
      </c>
      <c r="L416" t="str">
        <f t="shared" si="47"/>
        <v>Вячеславовна</v>
      </c>
      <c r="M416" t="str">
        <f>_xlfn.IFS(SUMPRODUCT(--(OR(RIGHT(L416,3)={"ова","ева","ина"},RIGHT(L416,2)={"ов","ев","ин"}))),L416,SUMPRODUCT(--(OR(RIGHT(J416,3)={"ова","ева","ина"},RIGHT(J416,2)={"ов","ев","ин"}))),J416,SUMPRODUCT(--(OR(RIGHT(K416,3)={"ова","ева","ина"},RIGHT(K416,2)={"ов","ев","ин"}))),K416)</f>
        <v>Игнатова</v>
      </c>
      <c r="N416" t="str">
        <f>_xlfn.IFS(SUMPRODUCT(--(RIGHT(L416,3)={"вич","мич","ьич","чна","вна"})),L416,SUMPRODUCT(--(RIGHT(J416,3)={"вич","мич","ьич","чна","вна"})),J416,SUMPRODUCT(--(RIGHT(K416,3)={"вич","мич","ьич","чна","вна"})),K416)</f>
        <v>Вячеславовна</v>
      </c>
      <c r="O416" t="str">
        <f t="shared" si="48"/>
        <v>Вера</v>
      </c>
    </row>
    <row r="417" spans="1:15" x14ac:dyDescent="0.3">
      <c r="A417" s="20">
        <v>491</v>
      </c>
      <c r="B417" t="s">
        <v>178</v>
      </c>
      <c r="C417" t="str">
        <f t="shared" si="42"/>
        <v>+74</v>
      </c>
      <c r="D417" t="str">
        <f>IF(OR(C417="+71",C417="+78"),"не определено",LOOKUP(C417,'коды стран'!$B$2:$B$14,'коды стран'!$A$2:$A$14))</f>
        <v>Россия</v>
      </c>
      <c r="E417" t="s">
        <v>177</v>
      </c>
      <c r="F417" t="str">
        <f t="shared" si="43"/>
        <v>Михайлова Лора Наумовна</v>
      </c>
      <c r="G417" t="s">
        <v>142</v>
      </c>
      <c r="H417" s="26">
        <v>44752</v>
      </c>
      <c r="I417" s="20">
        <f t="shared" ca="1" si="44"/>
        <v>35</v>
      </c>
      <c r="J417" t="str">
        <f t="shared" si="45"/>
        <v>Михайлова</v>
      </c>
      <c r="K417" t="str">
        <f t="shared" si="46"/>
        <v>Лора</v>
      </c>
      <c r="L417" t="str">
        <f t="shared" si="47"/>
        <v>Наумовна</v>
      </c>
      <c r="M417" t="str">
        <f>_xlfn.IFS(SUMPRODUCT(--(OR(RIGHT(L417,3)={"ова","ева","ина"},RIGHT(L417,2)={"ов","ев","ин"}))),L417,SUMPRODUCT(--(OR(RIGHT(J417,3)={"ова","ева","ина"},RIGHT(J417,2)={"ов","ев","ин"}))),J417,SUMPRODUCT(--(OR(RIGHT(K417,3)={"ова","ева","ина"},RIGHT(K417,2)={"ов","ев","ин"}))),K417)</f>
        <v>Михайлова</v>
      </c>
      <c r="N417" t="str">
        <f>_xlfn.IFS(SUMPRODUCT(--(RIGHT(L417,3)={"вич","мич","ьич","чна","вна"})),L417,SUMPRODUCT(--(RIGHT(J417,3)={"вич","мич","ьич","чна","вна"})),J417,SUMPRODUCT(--(RIGHT(K417,3)={"вич","мич","ьич","чна","вна"})),K417)</f>
        <v>Наумовна</v>
      </c>
      <c r="O417" t="str">
        <f t="shared" si="48"/>
        <v>Лора</v>
      </c>
    </row>
    <row r="418" spans="1:15" x14ac:dyDescent="0.3">
      <c r="A418" s="20">
        <v>492</v>
      </c>
      <c r="B418" t="s">
        <v>176</v>
      </c>
      <c r="C418" t="str">
        <f t="shared" si="42"/>
        <v>+380</v>
      </c>
      <c r="D418" t="str">
        <f>IF(OR(C418="+71",C418="+78"),"не определено",LOOKUP(C418,'коды стран'!$B$2:$B$14,'коды стран'!$A$2:$A$14))</f>
        <v>Украина</v>
      </c>
      <c r="E418" t="s">
        <v>175</v>
      </c>
      <c r="F418" t="str">
        <f t="shared" si="43"/>
        <v>Феликс Ааронович Яковлев</v>
      </c>
      <c r="G418" t="s">
        <v>142</v>
      </c>
      <c r="H418" s="26">
        <v>44688</v>
      </c>
      <c r="I418" s="20">
        <f t="shared" ca="1" si="44"/>
        <v>38</v>
      </c>
      <c r="J418" t="str">
        <f t="shared" si="45"/>
        <v>Феликс</v>
      </c>
      <c r="K418" t="str">
        <f t="shared" si="46"/>
        <v>Ааронович</v>
      </c>
      <c r="L418" t="str">
        <f t="shared" si="47"/>
        <v>Яковлев</v>
      </c>
      <c r="M418" t="str">
        <f>_xlfn.IFS(SUMPRODUCT(--(OR(RIGHT(L418,3)={"ова","ева","ина"},RIGHT(L418,2)={"ов","ев","ин"}))),L418,SUMPRODUCT(--(OR(RIGHT(J418,3)={"ова","ева","ина"},RIGHT(J418,2)={"ов","ев","ин"}))),J418,SUMPRODUCT(--(OR(RIGHT(K418,3)={"ова","ева","ина"},RIGHT(K418,2)={"ов","ев","ин"}))),K418)</f>
        <v>Яковлев</v>
      </c>
      <c r="N418" t="str">
        <f>_xlfn.IFS(SUMPRODUCT(--(RIGHT(L418,3)={"вич","мич","ьич","чна","вна"})),L418,SUMPRODUCT(--(RIGHT(J418,3)={"вич","мич","ьич","чна","вна"})),J418,SUMPRODUCT(--(RIGHT(K418,3)={"вич","мич","ьич","чна","вна"})),K418)</f>
        <v>Ааронович</v>
      </c>
      <c r="O418" t="str">
        <f t="shared" si="48"/>
        <v>Феликс</v>
      </c>
    </row>
    <row r="419" spans="1:15" x14ac:dyDescent="0.3">
      <c r="A419" s="20">
        <v>155</v>
      </c>
      <c r="B419" t="s">
        <v>174</v>
      </c>
      <c r="C419" t="str">
        <f t="shared" si="42"/>
        <v>+380</v>
      </c>
      <c r="D419" t="str">
        <f>IF(OR(C419="+71",C419="+78"),"не определено",LOOKUP(C419,'коды стран'!$B$2:$B$14,'коды стран'!$A$2:$A$14))</f>
        <v>Украина</v>
      </c>
      <c r="E419" t="s">
        <v>173</v>
      </c>
      <c r="F419" t="str">
        <f t="shared" si="43"/>
        <v>Емельянов Игорь Андреевич</v>
      </c>
      <c r="G419" t="s">
        <v>139</v>
      </c>
      <c r="H419" s="26">
        <v>44564</v>
      </c>
      <c r="I419" s="20">
        <f t="shared" ca="1" si="44"/>
        <v>42</v>
      </c>
      <c r="J419" t="str">
        <f t="shared" si="45"/>
        <v>Емельянов</v>
      </c>
      <c r="K419" t="str">
        <f t="shared" si="46"/>
        <v>Игорь</v>
      </c>
      <c r="L419" t="str">
        <f t="shared" si="47"/>
        <v>Андреевич</v>
      </c>
      <c r="M419" t="str">
        <f>_xlfn.IFS(SUMPRODUCT(--(OR(RIGHT(L419,3)={"ова","ева","ина"},RIGHT(L419,2)={"ов","ев","ин"}))),L419,SUMPRODUCT(--(OR(RIGHT(J419,3)={"ова","ева","ина"},RIGHT(J419,2)={"ов","ев","ин"}))),J419,SUMPRODUCT(--(OR(RIGHT(K419,3)={"ова","ева","ина"},RIGHT(K419,2)={"ов","ев","ин"}))),K419)</f>
        <v>Емельянов</v>
      </c>
      <c r="N419" t="str">
        <f>_xlfn.IFS(SUMPRODUCT(--(RIGHT(L419,3)={"вич","мич","ьич","чна","вна"})),L419,SUMPRODUCT(--(RIGHT(J419,3)={"вич","мич","ьич","чна","вна"})),J419,SUMPRODUCT(--(RIGHT(K419,3)={"вич","мич","ьич","чна","вна"})),K419)</f>
        <v>Андреевич</v>
      </c>
      <c r="O419" t="str">
        <f t="shared" si="48"/>
        <v>Игорь</v>
      </c>
    </row>
    <row r="420" spans="1:15" x14ac:dyDescent="0.3">
      <c r="A420" s="20">
        <v>430</v>
      </c>
      <c r="B420" t="s">
        <v>172</v>
      </c>
      <c r="C420" t="str">
        <f t="shared" si="42"/>
        <v>+992</v>
      </c>
      <c r="D420" t="str">
        <f>IF(OR(C420="+71",C420="+78"),"не определено",LOOKUP(C420,'коды стран'!$B$2:$B$14,'коды стран'!$A$2:$A$14))</f>
        <v>Таджикистан</v>
      </c>
      <c r="E420" t="s">
        <v>171</v>
      </c>
      <c r="F420" t="str">
        <f t="shared" si="43"/>
        <v>Любосмысл Тихонович Веселов</v>
      </c>
      <c r="G420" t="s">
        <v>139</v>
      </c>
      <c r="H420" s="26">
        <v>44799</v>
      </c>
      <c r="I420" s="20">
        <f t="shared" ca="1" si="44"/>
        <v>34</v>
      </c>
      <c r="J420" t="str">
        <f t="shared" si="45"/>
        <v>Любосмысл</v>
      </c>
      <c r="K420" t="str">
        <f t="shared" si="46"/>
        <v>Тихонович</v>
      </c>
      <c r="L420" t="str">
        <f t="shared" si="47"/>
        <v>Веселов</v>
      </c>
      <c r="M420" t="str">
        <f>_xlfn.IFS(SUMPRODUCT(--(OR(RIGHT(L420,3)={"ова","ева","ина"},RIGHT(L420,2)={"ов","ев","ин"}))),L420,SUMPRODUCT(--(OR(RIGHT(J420,3)={"ова","ева","ина"},RIGHT(J420,2)={"ов","ев","ин"}))),J420,SUMPRODUCT(--(OR(RIGHT(K420,3)={"ова","ева","ина"},RIGHT(K420,2)={"ов","ев","ин"}))),K420)</f>
        <v>Веселов</v>
      </c>
      <c r="N420" t="str">
        <f>_xlfn.IFS(SUMPRODUCT(--(RIGHT(L420,3)={"вич","мич","ьич","чна","вна"})),L420,SUMPRODUCT(--(RIGHT(J420,3)={"вич","мич","ьич","чна","вна"})),J420,SUMPRODUCT(--(RIGHT(K420,3)={"вич","мич","ьич","чна","вна"})),K420)</f>
        <v>Тихонович</v>
      </c>
      <c r="O420" t="str">
        <f t="shared" si="48"/>
        <v>Любосмысл</v>
      </c>
    </row>
    <row r="421" spans="1:15" x14ac:dyDescent="0.3">
      <c r="A421" s="20">
        <v>488</v>
      </c>
      <c r="B421" t="s">
        <v>170</v>
      </c>
      <c r="C421" t="str">
        <f t="shared" si="42"/>
        <v>+375</v>
      </c>
      <c r="D421" t="str">
        <f>IF(OR(C421="+71",C421="+78"),"не определено",LOOKUP(C421,'коды стран'!$B$2:$B$14,'коды стран'!$A$2:$A$14))</f>
        <v>Беларусь</v>
      </c>
      <c r="E421" t="s">
        <v>169</v>
      </c>
      <c r="F421" t="str">
        <f t="shared" si="43"/>
        <v>Ольга Аскольдовна Данилова</v>
      </c>
      <c r="G421" t="s">
        <v>142</v>
      </c>
      <c r="H421" s="26">
        <v>44738</v>
      </c>
      <c r="I421" s="20">
        <f t="shared" ca="1" si="44"/>
        <v>36</v>
      </c>
      <c r="J421" t="str">
        <f t="shared" si="45"/>
        <v>Ольга</v>
      </c>
      <c r="K421" t="str">
        <f t="shared" si="46"/>
        <v>Аскольдовна</v>
      </c>
      <c r="L421" t="str">
        <f t="shared" si="47"/>
        <v>Данилова</v>
      </c>
      <c r="M421" t="str">
        <f>_xlfn.IFS(SUMPRODUCT(--(OR(RIGHT(L421,3)={"ова","ева","ина"},RIGHT(L421,2)={"ов","ев","ин"}))),L421,SUMPRODUCT(--(OR(RIGHT(J421,3)={"ова","ева","ина"},RIGHT(J421,2)={"ов","ев","ин"}))),J421,SUMPRODUCT(--(OR(RIGHT(K421,3)={"ова","ева","ина"},RIGHT(K421,2)={"ов","ев","ин"}))),K421)</f>
        <v>Данилова</v>
      </c>
      <c r="N421" t="str">
        <f>_xlfn.IFS(SUMPRODUCT(--(RIGHT(L421,3)={"вич","мич","ьич","чна","вна"})),L421,SUMPRODUCT(--(RIGHT(J421,3)={"вич","мич","ьич","чна","вна"})),J421,SUMPRODUCT(--(RIGHT(K421,3)={"вич","мич","ьич","чна","вна"})),K421)</f>
        <v>Аскольдовна</v>
      </c>
      <c r="O421" t="str">
        <f t="shared" si="48"/>
        <v>Ольга</v>
      </c>
    </row>
    <row r="422" spans="1:15" x14ac:dyDescent="0.3">
      <c r="A422" s="20">
        <v>6</v>
      </c>
      <c r="B422" t="s">
        <v>168</v>
      </c>
      <c r="C422" t="str">
        <f t="shared" si="42"/>
        <v>+380</v>
      </c>
      <c r="D422" t="str">
        <f>IF(OR(C422="+71",C422="+78"),"не определено",LOOKUP(C422,'коды стран'!$B$2:$B$14,'коды стран'!$A$2:$A$14))</f>
        <v>Украина</v>
      </c>
      <c r="E422" t="s">
        <v>167</v>
      </c>
      <c r="F422" t="str">
        <f t="shared" si="43"/>
        <v>Эмилия Болеславовна Цветкова</v>
      </c>
      <c r="G422" t="s">
        <v>139</v>
      </c>
      <c r="H422" s="26">
        <v>44710</v>
      </c>
      <c r="I422" s="20">
        <f t="shared" ca="1" si="44"/>
        <v>37</v>
      </c>
      <c r="J422" t="str">
        <f t="shared" si="45"/>
        <v>Эмилия</v>
      </c>
      <c r="K422" t="str">
        <f t="shared" si="46"/>
        <v>Болеславовна</v>
      </c>
      <c r="L422" t="str">
        <f t="shared" si="47"/>
        <v>Цветкова</v>
      </c>
      <c r="M422" t="str">
        <f>_xlfn.IFS(SUMPRODUCT(--(OR(RIGHT(L422,3)={"ова","ева","ина"},RIGHT(L422,2)={"ов","ев","ин"}))),L422,SUMPRODUCT(--(OR(RIGHT(J422,3)={"ова","ева","ина"},RIGHT(J422,2)={"ов","ев","ин"}))),J422,SUMPRODUCT(--(OR(RIGHT(K422,3)={"ова","ева","ина"},RIGHT(K422,2)={"ов","ев","ин"}))),K422)</f>
        <v>Цветкова</v>
      </c>
      <c r="N422" t="str">
        <f>_xlfn.IFS(SUMPRODUCT(--(RIGHT(L422,3)={"вич","мич","ьич","чна","вна"})),L422,SUMPRODUCT(--(RIGHT(J422,3)={"вич","мич","ьич","чна","вна"})),J422,SUMPRODUCT(--(RIGHT(K422,3)={"вич","мич","ьич","чна","вна"})),K422)</f>
        <v>Болеславовна</v>
      </c>
      <c r="O422" t="str">
        <f t="shared" si="48"/>
        <v>Эмилия</v>
      </c>
    </row>
    <row r="423" spans="1:15" x14ac:dyDescent="0.3">
      <c r="A423" s="20">
        <v>400</v>
      </c>
      <c r="B423" t="s">
        <v>166</v>
      </c>
      <c r="C423" t="str">
        <f t="shared" si="42"/>
        <v>+375</v>
      </c>
      <c r="D423" t="str">
        <f>IF(OR(C423="+71",C423="+78"),"не определено",LOOKUP(C423,'коды стран'!$B$2:$B$14,'коды стран'!$A$2:$A$14))</f>
        <v>Беларусь</v>
      </c>
      <c r="E423" t="s">
        <v>165</v>
      </c>
      <c r="F423" t="str">
        <f t="shared" si="43"/>
        <v>Константинов Милован Денисович</v>
      </c>
      <c r="G423" t="s">
        <v>142</v>
      </c>
      <c r="H423" s="26">
        <v>44765</v>
      </c>
      <c r="I423" s="20">
        <f t="shared" ca="1" si="44"/>
        <v>35</v>
      </c>
      <c r="J423" t="str">
        <f t="shared" si="45"/>
        <v>Константинов</v>
      </c>
      <c r="K423" t="str">
        <f t="shared" si="46"/>
        <v>Милован</v>
      </c>
      <c r="L423" t="str">
        <f t="shared" si="47"/>
        <v>Денисович</v>
      </c>
      <c r="M423" t="str">
        <f>_xlfn.IFS(SUMPRODUCT(--(OR(RIGHT(L423,3)={"ова","ева","ина"},RIGHT(L423,2)={"ов","ев","ин"}))),L423,SUMPRODUCT(--(OR(RIGHT(J423,3)={"ова","ева","ина"},RIGHT(J423,2)={"ов","ев","ин"}))),J423,SUMPRODUCT(--(OR(RIGHT(K423,3)={"ова","ева","ина"},RIGHT(K423,2)={"ов","ев","ин"}))),K423)</f>
        <v>Константинов</v>
      </c>
      <c r="N423" t="str">
        <f>_xlfn.IFS(SUMPRODUCT(--(RIGHT(L423,3)={"вич","мич","ьич","чна","вна"})),L423,SUMPRODUCT(--(RIGHT(J423,3)={"вич","мич","ьич","чна","вна"})),J423,SUMPRODUCT(--(RIGHT(K423,3)={"вич","мич","ьич","чна","вна"})),K423)</f>
        <v>Денисович</v>
      </c>
      <c r="O423" t="str">
        <f t="shared" si="48"/>
        <v>Милован</v>
      </c>
    </row>
    <row r="424" spans="1:15" x14ac:dyDescent="0.3">
      <c r="A424" s="20">
        <v>282</v>
      </c>
      <c r="B424" t="s">
        <v>164</v>
      </c>
      <c r="C424" t="str">
        <f t="shared" si="42"/>
        <v>+998</v>
      </c>
      <c r="D424" t="str">
        <f>IF(OR(C424="+71",C424="+78"),"не определено",LOOKUP(C424,'коды стран'!$B$2:$B$14,'коды стран'!$A$2:$A$14))</f>
        <v>Узбекистан</v>
      </c>
      <c r="E424" t="s">
        <v>163</v>
      </c>
      <c r="F424" t="str">
        <f t="shared" si="43"/>
        <v>Светлана Семеновна Николаева</v>
      </c>
      <c r="G424" t="s">
        <v>142</v>
      </c>
      <c r="H424" s="26">
        <v>44735</v>
      </c>
      <c r="I424" s="20">
        <f t="shared" ca="1" si="44"/>
        <v>36</v>
      </c>
      <c r="J424" t="str">
        <f t="shared" si="45"/>
        <v>Светлана</v>
      </c>
      <c r="K424" t="str">
        <f t="shared" si="46"/>
        <v>Семеновна</v>
      </c>
      <c r="L424" t="str">
        <f t="shared" si="47"/>
        <v>Николаева</v>
      </c>
      <c r="M424" t="str">
        <f>_xlfn.IFS(SUMPRODUCT(--(OR(RIGHT(L424,3)={"ова","ева","ина"},RIGHT(L424,2)={"ов","ев","ин"}))),L424,SUMPRODUCT(--(OR(RIGHT(J424,3)={"ова","ева","ина"},RIGHT(J424,2)={"ов","ев","ин"}))),J424,SUMPRODUCT(--(OR(RIGHT(K424,3)={"ова","ева","ина"},RIGHT(K424,2)={"ов","ев","ин"}))),K424)</f>
        <v>Николаева</v>
      </c>
      <c r="N424" t="str">
        <f>_xlfn.IFS(SUMPRODUCT(--(RIGHT(L424,3)={"вич","мич","ьич","чна","вна"})),L424,SUMPRODUCT(--(RIGHT(J424,3)={"вич","мич","ьич","чна","вна"})),J424,SUMPRODUCT(--(RIGHT(K424,3)={"вич","мич","ьич","чна","вна"})),K424)</f>
        <v>Семеновна</v>
      </c>
      <c r="O424" t="str">
        <f t="shared" si="48"/>
        <v>Светлана</v>
      </c>
    </row>
    <row r="425" spans="1:15" x14ac:dyDescent="0.3">
      <c r="A425" s="20">
        <v>433</v>
      </c>
      <c r="B425" t="s">
        <v>162</v>
      </c>
      <c r="C425" t="str">
        <f t="shared" si="42"/>
        <v>+992</v>
      </c>
      <c r="D425" t="str">
        <f>IF(OR(C425="+71",C425="+78"),"не определено",LOOKUP(C425,'коды стран'!$B$2:$B$14,'коды стран'!$A$2:$A$14))</f>
        <v>Таджикистан</v>
      </c>
      <c r="E425" t="s">
        <v>161</v>
      </c>
      <c r="F425" t="str">
        <f t="shared" si="43"/>
        <v>Людмила Борисовна Иванова</v>
      </c>
      <c r="G425" t="s">
        <v>142</v>
      </c>
      <c r="H425" s="26">
        <v>44832</v>
      </c>
      <c r="I425" s="20">
        <f t="shared" ca="1" si="44"/>
        <v>33</v>
      </c>
      <c r="J425" t="str">
        <f t="shared" si="45"/>
        <v>Людмила</v>
      </c>
      <c r="K425" t="str">
        <f t="shared" si="46"/>
        <v>Борисовна</v>
      </c>
      <c r="L425" t="str">
        <f t="shared" si="47"/>
        <v>Иванова</v>
      </c>
      <c r="M425" t="str">
        <f>_xlfn.IFS(SUMPRODUCT(--(OR(RIGHT(L425,3)={"ова","ева","ина"},RIGHT(L425,2)={"ов","ев","ин"}))),L425,SUMPRODUCT(--(OR(RIGHT(J425,3)={"ова","ева","ина"},RIGHT(J425,2)={"ов","ев","ин"}))),J425,SUMPRODUCT(--(OR(RIGHT(K425,3)={"ова","ева","ина"},RIGHT(K425,2)={"ов","ев","ин"}))),K425)</f>
        <v>Иванова</v>
      </c>
      <c r="N425" t="str">
        <f>_xlfn.IFS(SUMPRODUCT(--(RIGHT(L425,3)={"вич","мич","ьич","чна","вна"})),L425,SUMPRODUCT(--(RIGHT(J425,3)={"вич","мич","ьич","чна","вна"})),J425,SUMPRODUCT(--(RIGHT(K425,3)={"вич","мич","ьич","чна","вна"})),K425)</f>
        <v>Борисовна</v>
      </c>
      <c r="O425" t="str">
        <f t="shared" si="48"/>
        <v>Людмила</v>
      </c>
    </row>
    <row r="426" spans="1:15" x14ac:dyDescent="0.3">
      <c r="A426" s="20">
        <v>212</v>
      </c>
      <c r="B426" t="s">
        <v>160</v>
      </c>
      <c r="C426" t="str">
        <f t="shared" si="42"/>
        <v>+998</v>
      </c>
      <c r="D426" t="str">
        <f>IF(OR(C426="+71",C426="+78"),"не определено",LOOKUP(C426,'коды стран'!$B$2:$B$14,'коды стран'!$A$2:$A$14))</f>
        <v>Узбекистан</v>
      </c>
      <c r="E426" t="s">
        <v>159</v>
      </c>
      <c r="F426" t="str">
        <f t="shared" si="43"/>
        <v>Амос Гордеевич Евсеев</v>
      </c>
      <c r="G426" t="s">
        <v>139</v>
      </c>
      <c r="H426" s="26">
        <v>44815</v>
      </c>
      <c r="I426" s="20">
        <f t="shared" ca="1" si="44"/>
        <v>33</v>
      </c>
      <c r="J426" t="str">
        <f t="shared" si="45"/>
        <v>Амос</v>
      </c>
      <c r="K426" t="str">
        <f t="shared" si="46"/>
        <v>Гордеевич</v>
      </c>
      <c r="L426" t="str">
        <f t="shared" si="47"/>
        <v>Евсеев</v>
      </c>
      <c r="M426" t="str">
        <f>_xlfn.IFS(SUMPRODUCT(--(OR(RIGHT(L426,3)={"ова","ева","ина"},RIGHT(L426,2)={"ов","ев","ин"}))),L426,SUMPRODUCT(--(OR(RIGHT(J426,3)={"ова","ева","ина"},RIGHT(J426,2)={"ов","ев","ин"}))),J426,SUMPRODUCT(--(OR(RIGHT(K426,3)={"ова","ева","ина"},RIGHT(K426,2)={"ов","ев","ин"}))),K426)</f>
        <v>Евсеев</v>
      </c>
      <c r="N426" t="str">
        <f>_xlfn.IFS(SUMPRODUCT(--(RIGHT(L426,3)={"вич","мич","ьич","чна","вна"})),L426,SUMPRODUCT(--(RIGHT(J426,3)={"вич","мич","ьич","чна","вна"})),J426,SUMPRODUCT(--(RIGHT(K426,3)={"вич","мич","ьич","чна","вна"})),K426)</f>
        <v>Гордеевич</v>
      </c>
      <c r="O426" t="str">
        <f t="shared" si="48"/>
        <v>Амос</v>
      </c>
    </row>
    <row r="427" spans="1:15" x14ac:dyDescent="0.3">
      <c r="A427" s="20">
        <v>499</v>
      </c>
      <c r="B427" t="s">
        <v>158</v>
      </c>
      <c r="C427" t="str">
        <f t="shared" si="42"/>
        <v>+375</v>
      </c>
      <c r="D427" t="str">
        <f>IF(OR(C427="+71",C427="+78"),"не определено",LOOKUP(C427,'коды стран'!$B$2:$B$14,'коды стран'!$A$2:$A$14))</f>
        <v>Беларусь</v>
      </c>
      <c r="E427" t="s">
        <v>157</v>
      </c>
      <c r="F427" t="str">
        <f t="shared" si="43"/>
        <v>Якуб Филатович Молчанов</v>
      </c>
      <c r="G427" t="s">
        <v>142</v>
      </c>
      <c r="H427" s="26">
        <v>44798</v>
      </c>
      <c r="I427" s="20">
        <f t="shared" ca="1" si="44"/>
        <v>34</v>
      </c>
      <c r="J427" t="str">
        <f t="shared" si="45"/>
        <v>Якуб</v>
      </c>
      <c r="K427" t="str">
        <f t="shared" si="46"/>
        <v>Филатович</v>
      </c>
      <c r="L427" t="str">
        <f t="shared" si="47"/>
        <v>Молчанов</v>
      </c>
      <c r="M427" t="str">
        <f>_xlfn.IFS(SUMPRODUCT(--(OR(RIGHT(L427,3)={"ова","ева","ина"},RIGHT(L427,2)={"ов","ев","ин"}))),L427,SUMPRODUCT(--(OR(RIGHT(J427,3)={"ова","ева","ина"},RIGHT(J427,2)={"ов","ев","ин"}))),J427,SUMPRODUCT(--(OR(RIGHT(K427,3)={"ова","ева","ина"},RIGHT(K427,2)={"ов","ев","ин"}))),K427)</f>
        <v>Молчанов</v>
      </c>
      <c r="N427" t="str">
        <f>_xlfn.IFS(SUMPRODUCT(--(RIGHT(L427,3)={"вич","мич","ьич","чна","вна"})),L427,SUMPRODUCT(--(RIGHT(J427,3)={"вич","мич","ьич","чна","вна"})),J427,SUMPRODUCT(--(RIGHT(K427,3)={"вич","мич","ьич","чна","вна"})),K427)</f>
        <v>Филатович</v>
      </c>
      <c r="O427" t="str">
        <f t="shared" si="48"/>
        <v>Якуб</v>
      </c>
    </row>
    <row r="428" spans="1:15" x14ac:dyDescent="0.3">
      <c r="A428" s="20">
        <v>347</v>
      </c>
      <c r="B428" t="s">
        <v>156</v>
      </c>
      <c r="C428" t="str">
        <f t="shared" si="42"/>
        <v>+992</v>
      </c>
      <c r="D428" t="str">
        <f>IF(OR(C428="+71",C428="+78"),"не определено",LOOKUP(C428,'коды стран'!$B$2:$B$14,'коды стран'!$A$2:$A$14))</f>
        <v>Таджикистан</v>
      </c>
      <c r="E428" t="s">
        <v>155</v>
      </c>
      <c r="F428" t="str">
        <f t="shared" si="43"/>
        <v>Афанасьев Кузьма Исидорович</v>
      </c>
      <c r="G428" t="s">
        <v>142</v>
      </c>
      <c r="H428" s="26">
        <v>44588</v>
      </c>
      <c r="I428" s="20">
        <f t="shared" ca="1" si="44"/>
        <v>41</v>
      </c>
      <c r="J428" t="str">
        <f t="shared" si="45"/>
        <v>Афанасьев</v>
      </c>
      <c r="K428" t="str">
        <f t="shared" si="46"/>
        <v>Кузьма</v>
      </c>
      <c r="L428" t="str">
        <f t="shared" si="47"/>
        <v>Исидорович</v>
      </c>
      <c r="M428" t="str">
        <f>_xlfn.IFS(SUMPRODUCT(--(OR(RIGHT(L428,3)={"ова","ева","ина"},RIGHT(L428,2)={"ов","ев","ин"}))),L428,SUMPRODUCT(--(OR(RIGHT(J428,3)={"ова","ева","ина"},RIGHT(J428,2)={"ов","ев","ин"}))),J428,SUMPRODUCT(--(OR(RIGHT(K428,3)={"ова","ева","ина"},RIGHT(K428,2)={"ов","ев","ин"}))),K428)</f>
        <v>Афанасьев</v>
      </c>
      <c r="N428" t="str">
        <f>_xlfn.IFS(SUMPRODUCT(--(RIGHT(L428,3)={"вич","мич","ьич","чна","вна"})),L428,SUMPRODUCT(--(RIGHT(J428,3)={"вич","мич","ьич","чна","вна"})),J428,SUMPRODUCT(--(RIGHT(K428,3)={"вич","мич","ьич","чна","вна"})),K428)</f>
        <v>Исидорович</v>
      </c>
      <c r="O428" t="str">
        <f t="shared" si="48"/>
        <v>Кузьма</v>
      </c>
    </row>
    <row r="429" spans="1:15" x14ac:dyDescent="0.3">
      <c r="A429" s="20">
        <v>469</v>
      </c>
      <c r="B429" t="s">
        <v>154</v>
      </c>
      <c r="C429" t="str">
        <f t="shared" si="42"/>
        <v>+79</v>
      </c>
      <c r="D429" t="str">
        <f>IF(OR(C429="+71",C429="+78"),"не определено",LOOKUP(C429,'коды стран'!$B$2:$B$14,'коды стран'!$A$2:$A$14))</f>
        <v>Россия</v>
      </c>
      <c r="E429" t="s">
        <v>153</v>
      </c>
      <c r="F429" t="str">
        <f t="shared" si="43"/>
        <v>Лариса Романовна Крюкова</v>
      </c>
      <c r="G429" t="s">
        <v>142</v>
      </c>
      <c r="H429" s="26">
        <v>44659</v>
      </c>
      <c r="I429" s="20">
        <f t="shared" ca="1" si="44"/>
        <v>38</v>
      </c>
      <c r="J429" t="str">
        <f t="shared" si="45"/>
        <v>Лариса</v>
      </c>
      <c r="K429" t="str">
        <f t="shared" si="46"/>
        <v>Романовна</v>
      </c>
      <c r="L429" t="str">
        <f t="shared" si="47"/>
        <v>Крюкова</v>
      </c>
      <c r="M429" t="str">
        <f>_xlfn.IFS(SUMPRODUCT(--(OR(RIGHT(L429,3)={"ова","ева","ина"},RIGHT(L429,2)={"ов","ев","ин"}))),L429,SUMPRODUCT(--(OR(RIGHT(J429,3)={"ова","ева","ина"},RIGHT(J429,2)={"ов","ев","ин"}))),J429,SUMPRODUCT(--(OR(RIGHT(K429,3)={"ова","ева","ина"},RIGHT(K429,2)={"ов","ев","ин"}))),K429)</f>
        <v>Крюкова</v>
      </c>
      <c r="N429" t="str">
        <f>_xlfn.IFS(SUMPRODUCT(--(RIGHT(L429,3)={"вич","мич","ьич","чна","вна"})),L429,SUMPRODUCT(--(RIGHT(J429,3)={"вич","мич","ьич","чна","вна"})),J429,SUMPRODUCT(--(RIGHT(K429,3)={"вич","мич","ьич","чна","вна"})),K429)</f>
        <v>Романовна</v>
      </c>
      <c r="O429" t="str">
        <f t="shared" si="48"/>
        <v>Лариса</v>
      </c>
    </row>
    <row r="430" spans="1:15" x14ac:dyDescent="0.3">
      <c r="A430" s="20">
        <v>93</v>
      </c>
      <c r="B430" t="s">
        <v>152</v>
      </c>
      <c r="C430" t="str">
        <f t="shared" si="42"/>
        <v>+380</v>
      </c>
      <c r="D430" t="str">
        <f>IF(OR(C430="+71",C430="+78"),"не определено",LOOKUP(C430,'коды стран'!$B$2:$B$14,'коды стран'!$A$2:$A$14))</f>
        <v>Украина</v>
      </c>
      <c r="E430" t="s">
        <v>151</v>
      </c>
      <c r="F430" t="str">
        <f t="shared" si="43"/>
        <v>Авдеев Олимпий Жанович</v>
      </c>
      <c r="G430" t="s">
        <v>139</v>
      </c>
      <c r="H430" s="26">
        <v>44905</v>
      </c>
      <c r="I430" s="20">
        <f t="shared" ca="1" si="44"/>
        <v>30</v>
      </c>
      <c r="J430" t="str">
        <f t="shared" si="45"/>
        <v>Авдеев</v>
      </c>
      <c r="K430" t="str">
        <f t="shared" si="46"/>
        <v>Олимпий</v>
      </c>
      <c r="L430" t="str">
        <f t="shared" si="47"/>
        <v>Жанович</v>
      </c>
      <c r="M430" t="str">
        <f>_xlfn.IFS(SUMPRODUCT(--(OR(RIGHT(L430,3)={"ова","ева","ина"},RIGHT(L430,2)={"ов","ев","ин"}))),L430,SUMPRODUCT(--(OR(RIGHT(J430,3)={"ова","ева","ина"},RIGHT(J430,2)={"ов","ев","ин"}))),J430,SUMPRODUCT(--(OR(RIGHT(K430,3)={"ова","ева","ина"},RIGHT(K430,2)={"ов","ев","ин"}))),K430)</f>
        <v>Авдеев</v>
      </c>
      <c r="N430" t="str">
        <f>_xlfn.IFS(SUMPRODUCT(--(RIGHT(L430,3)={"вич","мич","ьич","чна","вна"})),L430,SUMPRODUCT(--(RIGHT(J430,3)={"вич","мич","ьич","чна","вна"})),J430,SUMPRODUCT(--(RIGHT(K430,3)={"вич","мич","ьич","чна","вна"})),K430)</f>
        <v>Жанович</v>
      </c>
      <c r="O430" t="str">
        <f t="shared" si="48"/>
        <v>Олимпий</v>
      </c>
    </row>
    <row r="431" spans="1:15" x14ac:dyDescent="0.3">
      <c r="A431" s="20">
        <v>200</v>
      </c>
      <c r="B431" t="s">
        <v>150</v>
      </c>
      <c r="C431" t="str">
        <f t="shared" si="42"/>
        <v>+998</v>
      </c>
      <c r="D431" t="str">
        <f>IF(OR(C431="+71",C431="+78"),"не определено",LOOKUP(C431,'коды стран'!$B$2:$B$14,'коды стран'!$A$2:$A$14))</f>
        <v>Узбекистан</v>
      </c>
      <c r="E431" t="s">
        <v>149</v>
      </c>
      <c r="F431" t="str">
        <f t="shared" si="43"/>
        <v>Воробьева Анжела Аскольдовна</v>
      </c>
      <c r="G431" t="s">
        <v>142</v>
      </c>
      <c r="H431" s="26">
        <v>44783</v>
      </c>
      <c r="I431" s="20">
        <f t="shared" ca="1" si="44"/>
        <v>34</v>
      </c>
      <c r="J431" t="str">
        <f t="shared" si="45"/>
        <v>Воробьева</v>
      </c>
      <c r="K431" t="str">
        <f t="shared" si="46"/>
        <v>Анжела</v>
      </c>
      <c r="L431" t="str">
        <f t="shared" si="47"/>
        <v>Аскольдовна</v>
      </c>
      <c r="M431" t="str">
        <f>_xlfn.IFS(SUMPRODUCT(--(OR(RIGHT(L431,3)={"ова","ева","ина"},RIGHT(L431,2)={"ов","ев","ин"}))),L431,SUMPRODUCT(--(OR(RIGHT(J431,3)={"ова","ева","ина"},RIGHT(J431,2)={"ов","ев","ин"}))),J431,SUMPRODUCT(--(OR(RIGHT(K431,3)={"ова","ева","ина"},RIGHT(K431,2)={"ов","ев","ин"}))),K431)</f>
        <v>Воробьева</v>
      </c>
      <c r="N431" t="str">
        <f>_xlfn.IFS(SUMPRODUCT(--(RIGHT(L431,3)={"вич","мич","ьич","чна","вна"})),L431,SUMPRODUCT(--(RIGHT(J431,3)={"вич","мич","ьич","чна","вна"})),J431,SUMPRODUCT(--(RIGHT(K431,3)={"вич","мич","ьич","чна","вна"})),K431)</f>
        <v>Аскольдовна</v>
      </c>
      <c r="O431" t="str">
        <f t="shared" si="48"/>
        <v>Анжела</v>
      </c>
    </row>
    <row r="432" spans="1:15" x14ac:dyDescent="0.3">
      <c r="A432" s="20">
        <v>95</v>
      </c>
      <c r="B432" t="s">
        <v>148</v>
      </c>
      <c r="C432" t="str">
        <f t="shared" si="42"/>
        <v>+998</v>
      </c>
      <c r="D432" t="str">
        <f>IF(OR(C432="+71",C432="+78"),"не определено",LOOKUP(C432,'коды стран'!$B$2:$B$14,'коды стран'!$A$2:$A$14))</f>
        <v>Узбекистан</v>
      </c>
      <c r="E432" t="s">
        <v>147</v>
      </c>
      <c r="F432" t="str">
        <f t="shared" si="43"/>
        <v>Белоусова Жанна Кузьминична</v>
      </c>
      <c r="G432" t="s">
        <v>139</v>
      </c>
      <c r="H432" s="26">
        <v>44704</v>
      </c>
      <c r="I432" s="20">
        <f t="shared" ca="1" si="44"/>
        <v>37</v>
      </c>
      <c r="J432" t="str">
        <f t="shared" si="45"/>
        <v>Белоусова</v>
      </c>
      <c r="K432" t="str">
        <f t="shared" si="46"/>
        <v>Жанна</v>
      </c>
      <c r="L432" t="str">
        <f t="shared" si="47"/>
        <v>Кузьминична</v>
      </c>
      <c r="M432" t="str">
        <f>_xlfn.IFS(SUMPRODUCT(--(OR(RIGHT(L432,3)={"ова","ева","ина"},RIGHT(L432,2)={"ов","ев","ин"}))),L432,SUMPRODUCT(--(OR(RIGHT(J432,3)={"ова","ева","ина"},RIGHT(J432,2)={"ов","ев","ин"}))),J432,SUMPRODUCT(--(OR(RIGHT(K432,3)={"ова","ева","ина"},RIGHT(K432,2)={"ов","ев","ин"}))),K432)</f>
        <v>Белоусова</v>
      </c>
      <c r="N432" t="str">
        <f>_xlfn.IFS(SUMPRODUCT(--(RIGHT(L432,3)={"вич","мич","ьич","чна","вна"})),L432,SUMPRODUCT(--(RIGHT(J432,3)={"вич","мич","ьич","чна","вна"})),J432,SUMPRODUCT(--(RIGHT(K432,3)={"вич","мич","ьич","чна","вна"})),K432)</f>
        <v>Кузьминична</v>
      </c>
      <c r="O432" t="str">
        <f t="shared" si="48"/>
        <v>Жанна</v>
      </c>
    </row>
    <row r="433" spans="1:15" x14ac:dyDescent="0.3">
      <c r="A433" s="20">
        <v>20</v>
      </c>
      <c r="B433" t="s">
        <v>146</v>
      </c>
      <c r="C433" t="str">
        <f t="shared" si="42"/>
        <v>+998</v>
      </c>
      <c r="D433" t="str">
        <f>IF(OR(C433="+71",C433="+78"),"не определено",LOOKUP(C433,'коды стран'!$B$2:$B$14,'коды стран'!$A$2:$A$14))</f>
        <v>Узбекистан</v>
      </c>
      <c r="E433" t="s">
        <v>145</v>
      </c>
      <c r="F433" t="str">
        <f t="shared" si="43"/>
        <v>Амвросий Игнатович Юдин</v>
      </c>
      <c r="G433" t="s">
        <v>139</v>
      </c>
      <c r="H433" s="26">
        <v>44691</v>
      </c>
      <c r="I433" s="20">
        <f t="shared" ca="1" si="44"/>
        <v>37</v>
      </c>
      <c r="J433" t="str">
        <f t="shared" si="45"/>
        <v>Амвросий</v>
      </c>
      <c r="K433" t="str">
        <f t="shared" si="46"/>
        <v>Игнатович</v>
      </c>
      <c r="L433" t="str">
        <f t="shared" si="47"/>
        <v>Юдин</v>
      </c>
      <c r="M433" t="str">
        <f>_xlfn.IFS(SUMPRODUCT(--(OR(RIGHT(L433,3)={"ова","ева","ина"},RIGHT(L433,2)={"ов","ев","ин"}))),L433,SUMPRODUCT(--(OR(RIGHT(J433,3)={"ова","ева","ина"},RIGHT(J433,2)={"ов","ев","ин"}))),J433,SUMPRODUCT(--(OR(RIGHT(K433,3)={"ова","ева","ина"},RIGHT(K433,2)={"ов","ев","ин"}))),K433)</f>
        <v>Юдин</v>
      </c>
      <c r="N433" t="str">
        <f>_xlfn.IFS(SUMPRODUCT(--(RIGHT(L433,3)={"вич","мич","ьич","чна","вна"})),L433,SUMPRODUCT(--(RIGHT(J433,3)={"вич","мич","ьич","чна","вна"})),J433,SUMPRODUCT(--(RIGHT(K433,3)={"вич","мич","ьич","чна","вна"})),K433)</f>
        <v>Игнатович</v>
      </c>
      <c r="O433" t="str">
        <f t="shared" si="48"/>
        <v>Амвросий</v>
      </c>
    </row>
    <row r="434" spans="1:15" x14ac:dyDescent="0.3">
      <c r="A434" s="20">
        <v>94</v>
      </c>
      <c r="B434" t="s">
        <v>144</v>
      </c>
      <c r="C434" t="str">
        <f t="shared" si="42"/>
        <v>+380</v>
      </c>
      <c r="D434" t="str">
        <f>IF(OR(C434="+71",C434="+78"),"не определено",LOOKUP(C434,'коды стран'!$B$2:$B$14,'коды стран'!$A$2:$A$14))</f>
        <v>Украина</v>
      </c>
      <c r="E434" t="s">
        <v>143</v>
      </c>
      <c r="F434" t="str">
        <f t="shared" si="43"/>
        <v>Евдокия Эдуардовна Соловьева</v>
      </c>
      <c r="G434" t="s">
        <v>142</v>
      </c>
      <c r="H434" s="26">
        <v>44723</v>
      </c>
      <c r="I434" s="20">
        <f t="shared" ca="1" si="44"/>
        <v>36</v>
      </c>
      <c r="J434" t="str">
        <f t="shared" si="45"/>
        <v>Евдокия</v>
      </c>
      <c r="K434" t="str">
        <f t="shared" si="46"/>
        <v>Эдуардовна</v>
      </c>
      <c r="L434" t="str">
        <f t="shared" si="47"/>
        <v>Соловьева</v>
      </c>
      <c r="M434" t="str">
        <f>_xlfn.IFS(SUMPRODUCT(--(OR(RIGHT(L434,3)={"ова","ева","ина"},RIGHT(L434,2)={"ов","ев","ин"}))),L434,SUMPRODUCT(--(OR(RIGHT(J434,3)={"ова","ева","ина"},RIGHT(J434,2)={"ов","ев","ин"}))),J434,SUMPRODUCT(--(OR(RIGHT(K434,3)={"ова","ева","ина"},RIGHT(K434,2)={"ов","ев","ин"}))),K434)</f>
        <v>Соловьева</v>
      </c>
      <c r="N434" t="str">
        <f>_xlfn.IFS(SUMPRODUCT(--(RIGHT(L434,3)={"вич","мич","ьич","чна","вна"})),L434,SUMPRODUCT(--(RIGHT(J434,3)={"вич","мич","ьич","чна","вна"})),J434,SUMPRODUCT(--(RIGHT(K434,3)={"вич","мич","ьич","чна","вна"})),K434)</f>
        <v>Эдуардовна</v>
      </c>
      <c r="O434" t="str">
        <f t="shared" si="48"/>
        <v>Евдокия</v>
      </c>
    </row>
    <row r="435" spans="1:15" x14ac:dyDescent="0.3">
      <c r="A435" s="20">
        <v>427</v>
      </c>
      <c r="B435" t="s">
        <v>141</v>
      </c>
      <c r="C435" t="str">
        <f t="shared" si="42"/>
        <v>+76</v>
      </c>
      <c r="D435" t="str">
        <f>IF(OR(C435="+71",C435="+78"),"не определено",LOOKUP(C435,'коды стран'!$B$2:$B$14,'коды стран'!$A$2:$A$14))</f>
        <v>Казахстан</v>
      </c>
      <c r="E435" t="s">
        <v>140</v>
      </c>
      <c r="F435" t="str">
        <f t="shared" si="43"/>
        <v>Лидия Андреевна Крюкова</v>
      </c>
      <c r="G435" t="s">
        <v>139</v>
      </c>
      <c r="H435" s="26">
        <v>44834</v>
      </c>
      <c r="I435" s="20">
        <f t="shared" ca="1" si="44"/>
        <v>33</v>
      </c>
      <c r="J435" t="str">
        <f t="shared" si="45"/>
        <v>Лидия</v>
      </c>
      <c r="K435" t="str">
        <f t="shared" si="46"/>
        <v>Андреевна</v>
      </c>
      <c r="L435" t="str">
        <f t="shared" si="47"/>
        <v>Крюкова</v>
      </c>
      <c r="M435" t="str">
        <f>_xlfn.IFS(SUMPRODUCT(--(OR(RIGHT(L435,3)={"ова","ева","ина"},RIGHT(L435,2)={"ов","ев","ин"}))),L435,SUMPRODUCT(--(OR(RIGHT(J435,3)={"ова","ева","ина"},RIGHT(J435,2)={"ов","ев","ин"}))),J435,SUMPRODUCT(--(OR(RIGHT(K435,3)={"ова","ева","ина"},RIGHT(K435,2)={"ов","ев","ин"}))),K435)</f>
        <v>Крюкова</v>
      </c>
      <c r="N435" t="str">
        <f>_xlfn.IFS(SUMPRODUCT(--(RIGHT(L435,3)={"вич","мич","ьич","чна","вна"})),L435,SUMPRODUCT(--(RIGHT(J435,3)={"вич","мич","ьич","чна","вна"})),J435,SUMPRODUCT(--(RIGHT(K435,3)={"вич","мич","ьич","чна","вна"})),K435)</f>
        <v>Андреевна</v>
      </c>
      <c r="O435" t="str">
        <f t="shared" si="48"/>
        <v>Лидия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EB49-02E6-2448-81DB-FC5F6DC7D67D}">
  <dimension ref="A1:B13"/>
  <sheetViews>
    <sheetView workbookViewId="0">
      <selection activeCell="D8" sqref="D8"/>
    </sheetView>
  </sheetViews>
  <sheetFormatPr defaultColWidth="8.77734375" defaultRowHeight="14.4" x14ac:dyDescent="0.3"/>
  <cols>
    <col min="1" max="1" width="12.33203125" bestFit="1" customWidth="1"/>
  </cols>
  <sheetData>
    <row r="1" spans="1:2" x14ac:dyDescent="0.3">
      <c r="A1" s="14" t="s">
        <v>138</v>
      </c>
      <c r="B1" s="14" t="s">
        <v>137</v>
      </c>
    </row>
    <row r="2" spans="1:2" x14ac:dyDescent="0.3">
      <c r="A2" t="s">
        <v>134</v>
      </c>
      <c r="B2" s="25" t="s">
        <v>133</v>
      </c>
    </row>
    <row r="3" spans="1:2" x14ac:dyDescent="0.3">
      <c r="A3" t="s">
        <v>128</v>
      </c>
      <c r="B3" s="25" t="s">
        <v>127</v>
      </c>
    </row>
    <row r="4" spans="1:2" x14ac:dyDescent="0.3">
      <c r="A4" t="s">
        <v>135</v>
      </c>
      <c r="B4" s="25" t="s">
        <v>1078</v>
      </c>
    </row>
    <row r="5" spans="1:2" x14ac:dyDescent="0.3">
      <c r="A5" t="s">
        <v>136</v>
      </c>
      <c r="B5" s="25" t="s">
        <v>1073</v>
      </c>
    </row>
    <row r="6" spans="1:2" x14ac:dyDescent="0.3">
      <c r="A6" t="s">
        <v>136</v>
      </c>
      <c r="B6" s="25" t="s">
        <v>1074</v>
      </c>
    </row>
    <row r="7" spans="1:2" x14ac:dyDescent="0.3">
      <c r="A7" t="s">
        <v>136</v>
      </c>
      <c r="B7" s="25" t="s">
        <v>1075</v>
      </c>
    </row>
    <row r="8" spans="1:2" x14ac:dyDescent="0.3">
      <c r="A8" t="s">
        <v>136</v>
      </c>
      <c r="B8" s="25" t="s">
        <v>1076</v>
      </c>
    </row>
    <row r="9" spans="1:2" x14ac:dyDescent="0.3">
      <c r="A9" t="s">
        <v>135</v>
      </c>
      <c r="B9" s="25" t="s">
        <v>1079</v>
      </c>
    </row>
    <row r="10" spans="1:2" x14ac:dyDescent="0.3">
      <c r="A10" t="s">
        <v>135</v>
      </c>
      <c r="B10" s="25" t="s">
        <v>1080</v>
      </c>
    </row>
    <row r="11" spans="1:2" x14ac:dyDescent="0.3">
      <c r="A11" t="s">
        <v>136</v>
      </c>
      <c r="B11" s="25" t="s">
        <v>1077</v>
      </c>
    </row>
    <row r="12" spans="1:2" x14ac:dyDescent="0.3">
      <c r="A12" t="s">
        <v>130</v>
      </c>
      <c r="B12" s="25" t="s">
        <v>129</v>
      </c>
    </row>
    <row r="13" spans="1:2" x14ac:dyDescent="0.3">
      <c r="A13" t="s">
        <v>132</v>
      </c>
      <c r="B13" s="25" t="s">
        <v>131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CB6B-9E20-43B7-84FE-EA498A4C365D}">
  <dimension ref="A3:O122"/>
  <sheetViews>
    <sheetView topLeftCell="A111" workbookViewId="0">
      <selection activeCell="A122" sqref="A122:L122"/>
    </sheetView>
  </sheetViews>
  <sheetFormatPr defaultRowHeight="14.4" x14ac:dyDescent="0.3"/>
  <cols>
    <col min="1" max="1" width="14.109375" bestFit="1" customWidth="1"/>
    <col min="2" max="2" width="14.44140625" bestFit="1" customWidth="1"/>
  </cols>
  <sheetData>
    <row r="3" spans="1:12" x14ac:dyDescent="0.3">
      <c r="A3" s="15" t="s">
        <v>138</v>
      </c>
      <c r="B3" t="s">
        <v>1083</v>
      </c>
    </row>
    <row r="4" spans="1:12" x14ac:dyDescent="0.3">
      <c r="A4" s="16" t="s">
        <v>132</v>
      </c>
      <c r="B4">
        <v>85</v>
      </c>
    </row>
    <row r="5" spans="1:12" x14ac:dyDescent="0.3">
      <c r="A5" s="16" t="s">
        <v>128</v>
      </c>
      <c r="B5">
        <v>78</v>
      </c>
    </row>
    <row r="6" spans="1:12" x14ac:dyDescent="0.3">
      <c r="A6" s="16" t="s">
        <v>130</v>
      </c>
      <c r="B6">
        <v>74</v>
      </c>
    </row>
    <row r="7" spans="1:12" x14ac:dyDescent="0.3">
      <c r="A7" s="16" t="s">
        <v>136</v>
      </c>
      <c r="B7">
        <v>73</v>
      </c>
    </row>
    <row r="8" spans="1:12" x14ac:dyDescent="0.3">
      <c r="A8" s="16" t="s">
        <v>134</v>
      </c>
      <c r="B8">
        <v>51</v>
      </c>
    </row>
    <row r="9" spans="1:12" x14ac:dyDescent="0.3">
      <c r="A9" s="16" t="s">
        <v>135</v>
      </c>
      <c r="B9">
        <v>48</v>
      </c>
    </row>
    <row r="10" spans="1:12" x14ac:dyDescent="0.3">
      <c r="A10" s="16" t="s">
        <v>1081</v>
      </c>
      <c r="B10">
        <v>25</v>
      </c>
    </row>
    <row r="11" spans="1:12" x14ac:dyDescent="0.3">
      <c r="A11" s="16" t="s">
        <v>1043</v>
      </c>
      <c r="B11">
        <v>434</v>
      </c>
    </row>
    <row r="16" spans="1:12" x14ac:dyDescent="0.3">
      <c r="A16" s="29" t="s">
        <v>1138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x14ac:dyDescent="0.3">
      <c r="A17" s="29" t="s">
        <v>1139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25" spans="1:12" x14ac:dyDescent="0.3">
      <c r="A25" s="15" t="s">
        <v>1084</v>
      </c>
      <c r="B25" t="s">
        <v>1083</v>
      </c>
    </row>
    <row r="26" spans="1:12" x14ac:dyDescent="0.3">
      <c r="A26" s="16" t="s">
        <v>142</v>
      </c>
      <c r="B26">
        <v>215</v>
      </c>
    </row>
    <row r="27" spans="1:12" x14ac:dyDescent="0.3">
      <c r="A27" s="16" t="s">
        <v>139</v>
      </c>
      <c r="B27">
        <v>219</v>
      </c>
    </row>
    <row r="28" spans="1:12" x14ac:dyDescent="0.3">
      <c r="A28" s="16" t="s">
        <v>1043</v>
      </c>
      <c r="B28">
        <v>434</v>
      </c>
    </row>
    <row r="37" spans="1:12" x14ac:dyDescent="0.3">
      <c r="A37" s="29" t="s">
        <v>1140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 spans="1:12" x14ac:dyDescent="0.3">
      <c r="A38" s="29" t="s">
        <v>1141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57" spans="1:15" x14ac:dyDescent="0.3">
      <c r="A57" s="29" t="s">
        <v>1142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1:15" x14ac:dyDescent="0.3">
      <c r="A58" s="29" t="s">
        <v>1143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81" spans="1:12" x14ac:dyDescent="0.3">
      <c r="A81" s="29" t="s">
        <v>1144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</row>
    <row r="82" spans="1:12" x14ac:dyDescent="0.3">
      <c r="A82" s="29" t="s">
        <v>1145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</row>
    <row r="86" spans="1:12" x14ac:dyDescent="0.3">
      <c r="A86" s="15" t="s">
        <v>1105</v>
      </c>
      <c r="B86" t="s">
        <v>1106</v>
      </c>
    </row>
    <row r="87" spans="1:12" x14ac:dyDescent="0.3">
      <c r="A87" s="16" t="s">
        <v>1101</v>
      </c>
      <c r="B87">
        <v>6</v>
      </c>
    </row>
    <row r="88" spans="1:12" x14ac:dyDescent="0.3">
      <c r="A88" s="16" t="s">
        <v>1095</v>
      </c>
      <c r="B88">
        <v>6</v>
      </c>
    </row>
    <row r="89" spans="1:12" x14ac:dyDescent="0.3">
      <c r="A89" s="16" t="s">
        <v>1096</v>
      </c>
      <c r="B89">
        <v>6</v>
      </c>
    </row>
    <row r="90" spans="1:12" x14ac:dyDescent="0.3">
      <c r="A90" s="16" t="s">
        <v>1098</v>
      </c>
      <c r="B90">
        <v>6</v>
      </c>
    </row>
    <row r="91" spans="1:12" x14ac:dyDescent="0.3">
      <c r="A91" s="16" t="s">
        <v>1102</v>
      </c>
      <c r="B91">
        <v>5</v>
      </c>
    </row>
    <row r="92" spans="1:12" x14ac:dyDescent="0.3">
      <c r="A92" s="16" t="s">
        <v>1103</v>
      </c>
      <c r="B92">
        <v>5</v>
      </c>
    </row>
    <row r="93" spans="1:12" x14ac:dyDescent="0.3">
      <c r="A93" s="16" t="s">
        <v>1097</v>
      </c>
      <c r="B93">
        <v>5</v>
      </c>
    </row>
    <row r="94" spans="1:12" x14ac:dyDescent="0.3">
      <c r="A94" s="16" t="s">
        <v>1100</v>
      </c>
      <c r="B94">
        <v>5</v>
      </c>
    </row>
    <row r="95" spans="1:12" x14ac:dyDescent="0.3">
      <c r="A95" s="16" t="s">
        <v>1099</v>
      </c>
      <c r="B95">
        <v>5</v>
      </c>
    </row>
    <row r="96" spans="1:12" x14ac:dyDescent="0.3">
      <c r="A96" s="16" t="s">
        <v>1043</v>
      </c>
      <c r="B96">
        <v>49</v>
      </c>
    </row>
    <row r="100" spans="1:2" x14ac:dyDescent="0.3">
      <c r="A100" t="s">
        <v>1146</v>
      </c>
    </row>
    <row r="106" spans="1:2" x14ac:dyDescent="0.3">
      <c r="A106" s="15" t="s">
        <v>138</v>
      </c>
      <c r="B106" t="s">
        <v>1107</v>
      </c>
    </row>
    <row r="107" spans="1:2" x14ac:dyDescent="0.3">
      <c r="A107" s="16" t="s">
        <v>132</v>
      </c>
      <c r="B107" s="18">
        <v>163294</v>
      </c>
    </row>
    <row r="108" spans="1:2" x14ac:dyDescent="0.3">
      <c r="A108" s="16" t="s">
        <v>128</v>
      </c>
      <c r="B108" s="18">
        <v>147543</v>
      </c>
    </row>
    <row r="109" spans="1:2" x14ac:dyDescent="0.3">
      <c r="A109" s="16" t="s">
        <v>130</v>
      </c>
      <c r="B109" s="18">
        <v>139473</v>
      </c>
    </row>
    <row r="110" spans="1:2" x14ac:dyDescent="0.3">
      <c r="A110" s="16" t="s">
        <v>136</v>
      </c>
      <c r="B110" s="18">
        <v>127717</v>
      </c>
    </row>
    <row r="111" spans="1:2" x14ac:dyDescent="0.3">
      <c r="A111" s="16" t="s">
        <v>134</v>
      </c>
      <c r="B111" s="18">
        <v>98793</v>
      </c>
    </row>
    <row r="112" spans="1:2" x14ac:dyDescent="0.3">
      <c r="A112" s="16" t="s">
        <v>135</v>
      </c>
      <c r="B112" s="18">
        <v>87108</v>
      </c>
    </row>
    <row r="113" spans="1:12" x14ac:dyDescent="0.3">
      <c r="A113" s="16" t="s">
        <v>1081</v>
      </c>
      <c r="B113" s="18">
        <v>36505</v>
      </c>
    </row>
    <row r="114" spans="1:12" x14ac:dyDescent="0.3">
      <c r="A114" s="16" t="s">
        <v>1043</v>
      </c>
      <c r="B114" s="18">
        <v>800433</v>
      </c>
    </row>
    <row r="121" spans="1:12" x14ac:dyDescent="0.3">
      <c r="A121" s="29" t="s">
        <v>1147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 x14ac:dyDescent="0.3">
      <c r="A122" s="29" t="s">
        <v>1148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</sheetData>
  <mergeCells count="10">
    <mergeCell ref="A81:L81"/>
    <mergeCell ref="A82:L82"/>
    <mergeCell ref="A121:L121"/>
    <mergeCell ref="A122:L122"/>
    <mergeCell ref="A16:L16"/>
    <mergeCell ref="A17:L17"/>
    <mergeCell ref="A37:L37"/>
    <mergeCell ref="A38:L38"/>
    <mergeCell ref="A57:O57"/>
    <mergeCell ref="A58:O58"/>
  </mergeCell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8EA2-D7DA-44AC-B11E-F5DFAA599B55}">
  <dimension ref="A3:N60"/>
  <sheetViews>
    <sheetView topLeftCell="A43" workbookViewId="0">
      <selection activeCell="A60" sqref="A60:G60"/>
    </sheetView>
  </sheetViews>
  <sheetFormatPr defaultRowHeight="14.4" x14ac:dyDescent="0.3"/>
  <cols>
    <col min="1" max="1" width="12.109375" bestFit="1" customWidth="1"/>
    <col min="2" max="2" width="20.88671875" bestFit="1" customWidth="1"/>
    <col min="3" max="3" width="32.44140625" bestFit="1" customWidth="1"/>
    <col min="13" max="13" width="12.109375" bestFit="1" customWidth="1"/>
    <col min="14" max="14" width="24.77734375" bestFit="1" customWidth="1"/>
    <col min="15" max="15" width="18.33203125" customWidth="1"/>
  </cols>
  <sheetData>
    <row r="3" spans="1:14" x14ac:dyDescent="0.3">
      <c r="A3" s="15" t="s">
        <v>1070</v>
      </c>
      <c r="B3" t="s">
        <v>1071</v>
      </c>
      <c r="M3" s="15" t="s">
        <v>1070</v>
      </c>
      <c r="N3" t="s">
        <v>1135</v>
      </c>
    </row>
    <row r="4" spans="1:14" x14ac:dyDescent="0.3">
      <c r="A4" s="16" t="s">
        <v>57</v>
      </c>
      <c r="B4" s="18">
        <v>21313</v>
      </c>
      <c r="M4" s="16" t="s">
        <v>57</v>
      </c>
      <c r="N4" s="18">
        <v>75</v>
      </c>
    </row>
    <row r="5" spans="1:14" x14ac:dyDescent="0.3">
      <c r="A5" s="16" t="s">
        <v>90</v>
      </c>
      <c r="B5" s="18">
        <v>27375</v>
      </c>
      <c r="M5" s="16" t="s">
        <v>90</v>
      </c>
      <c r="N5" s="18">
        <v>102</v>
      </c>
    </row>
    <row r="6" spans="1:14" x14ac:dyDescent="0.3">
      <c r="A6" s="16" t="s">
        <v>42</v>
      </c>
      <c r="B6" s="18">
        <v>28053</v>
      </c>
      <c r="M6" s="16" t="s">
        <v>42</v>
      </c>
      <c r="N6" s="18">
        <v>117</v>
      </c>
    </row>
    <row r="7" spans="1:14" x14ac:dyDescent="0.3">
      <c r="A7" s="16" t="s">
        <v>53</v>
      </c>
      <c r="B7" s="18">
        <v>30543</v>
      </c>
      <c r="M7" s="16" t="s">
        <v>55</v>
      </c>
      <c r="N7" s="18">
        <v>122</v>
      </c>
    </row>
    <row r="8" spans="1:14" x14ac:dyDescent="0.3">
      <c r="A8" s="16" t="s">
        <v>31</v>
      </c>
      <c r="B8" s="18">
        <v>31147</v>
      </c>
      <c r="M8" s="16" t="s">
        <v>35</v>
      </c>
      <c r="N8" s="18">
        <v>127</v>
      </c>
    </row>
    <row r="9" spans="1:14" x14ac:dyDescent="0.3">
      <c r="A9" s="16" t="s">
        <v>55</v>
      </c>
      <c r="B9" s="18">
        <v>32430</v>
      </c>
      <c r="M9" s="16" t="s">
        <v>53</v>
      </c>
      <c r="N9" s="18">
        <v>128</v>
      </c>
    </row>
    <row r="10" spans="1:14" x14ac:dyDescent="0.3">
      <c r="A10" s="16" t="s">
        <v>35</v>
      </c>
      <c r="B10" s="18">
        <v>33802</v>
      </c>
      <c r="M10" s="16" t="s">
        <v>31</v>
      </c>
      <c r="N10" s="18">
        <v>129</v>
      </c>
    </row>
    <row r="11" spans="1:14" x14ac:dyDescent="0.3">
      <c r="A11" s="16" t="s">
        <v>69</v>
      </c>
      <c r="B11" s="18">
        <v>39632</v>
      </c>
      <c r="M11" s="16" t="s">
        <v>44</v>
      </c>
      <c r="N11" s="18">
        <v>136</v>
      </c>
    </row>
    <row r="12" spans="1:14" x14ac:dyDescent="0.3">
      <c r="A12" s="16" t="s">
        <v>46</v>
      </c>
      <c r="B12" s="18">
        <v>41745</v>
      </c>
      <c r="M12" s="16" t="s">
        <v>37</v>
      </c>
      <c r="N12" s="18">
        <v>136</v>
      </c>
    </row>
    <row r="13" spans="1:14" x14ac:dyDescent="0.3">
      <c r="A13" s="16" t="s">
        <v>44</v>
      </c>
      <c r="B13" s="18">
        <v>42165</v>
      </c>
      <c r="M13" s="16" t="s">
        <v>69</v>
      </c>
      <c r="N13" s="18">
        <v>144</v>
      </c>
    </row>
    <row r="14" spans="1:14" x14ac:dyDescent="0.3">
      <c r="A14" s="16" t="s">
        <v>37</v>
      </c>
      <c r="B14" s="18">
        <v>42352</v>
      </c>
      <c r="M14" s="16" t="s">
        <v>72</v>
      </c>
      <c r="N14" s="18">
        <v>156</v>
      </c>
    </row>
    <row r="15" spans="1:14" x14ac:dyDescent="0.3">
      <c r="A15" s="16" t="s">
        <v>60</v>
      </c>
      <c r="B15" s="18">
        <v>43626</v>
      </c>
      <c r="M15" s="16" t="s">
        <v>60</v>
      </c>
      <c r="N15" s="18">
        <v>161</v>
      </c>
    </row>
    <row r="16" spans="1:14" x14ac:dyDescent="0.3">
      <c r="A16" s="16" t="s">
        <v>29</v>
      </c>
      <c r="B16" s="18">
        <v>44151</v>
      </c>
      <c r="M16" s="16" t="s">
        <v>76</v>
      </c>
      <c r="N16" s="18">
        <v>163</v>
      </c>
    </row>
    <row r="17" spans="1:14" x14ac:dyDescent="0.3">
      <c r="A17" s="16" t="s">
        <v>50</v>
      </c>
      <c r="B17" s="18">
        <v>44265</v>
      </c>
      <c r="M17" s="16" t="s">
        <v>50</v>
      </c>
      <c r="N17" s="18">
        <v>163</v>
      </c>
    </row>
    <row r="18" spans="1:14" x14ac:dyDescent="0.3">
      <c r="A18" s="16" t="s">
        <v>76</v>
      </c>
      <c r="B18" s="18">
        <v>44468</v>
      </c>
      <c r="M18" s="16" t="s">
        <v>46</v>
      </c>
      <c r="N18" s="18">
        <v>163</v>
      </c>
    </row>
    <row r="19" spans="1:14" x14ac:dyDescent="0.3">
      <c r="A19" s="16" t="s">
        <v>72</v>
      </c>
      <c r="B19" s="18">
        <v>44539</v>
      </c>
      <c r="M19" s="16" t="s">
        <v>108</v>
      </c>
      <c r="N19" s="18">
        <v>172</v>
      </c>
    </row>
    <row r="20" spans="1:14" x14ac:dyDescent="0.3">
      <c r="A20" s="16" t="s">
        <v>33</v>
      </c>
      <c r="B20" s="18">
        <v>45862</v>
      </c>
      <c r="M20" s="16" t="s">
        <v>33</v>
      </c>
      <c r="N20" s="18">
        <v>173</v>
      </c>
    </row>
    <row r="21" spans="1:14" x14ac:dyDescent="0.3">
      <c r="A21" s="16" t="s">
        <v>108</v>
      </c>
      <c r="B21" s="18">
        <v>47223</v>
      </c>
      <c r="M21" s="16" t="s">
        <v>29</v>
      </c>
      <c r="N21" s="18">
        <v>185</v>
      </c>
    </row>
    <row r="22" spans="1:14" x14ac:dyDescent="0.3">
      <c r="A22" s="16" t="s">
        <v>48</v>
      </c>
      <c r="B22" s="18">
        <v>48797</v>
      </c>
      <c r="M22" s="16" t="s">
        <v>48</v>
      </c>
      <c r="N22" s="18">
        <v>185</v>
      </c>
    </row>
    <row r="23" spans="1:14" x14ac:dyDescent="0.3">
      <c r="A23" s="16" t="s">
        <v>40</v>
      </c>
      <c r="B23" s="18">
        <v>66945</v>
      </c>
      <c r="M23" s="16" t="s">
        <v>40</v>
      </c>
      <c r="N23" s="18">
        <v>253</v>
      </c>
    </row>
    <row r="24" spans="1:14" x14ac:dyDescent="0.3">
      <c r="A24" s="16" t="s">
        <v>1043</v>
      </c>
      <c r="B24" s="32">
        <v>800433</v>
      </c>
      <c r="M24" s="16" t="s">
        <v>1043</v>
      </c>
      <c r="N24" s="32">
        <v>2990</v>
      </c>
    </row>
    <row r="25" spans="1:14" x14ac:dyDescent="0.3">
      <c r="A25" s="16"/>
      <c r="B25" s="32"/>
      <c r="C25" s="32"/>
    </row>
    <row r="26" spans="1:14" x14ac:dyDescent="0.3">
      <c r="A26" s="16"/>
      <c r="B26" s="32"/>
      <c r="C26" s="32"/>
    </row>
    <row r="28" spans="1:14" x14ac:dyDescent="0.3">
      <c r="A28" s="30" t="s">
        <v>1132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4" x14ac:dyDescent="0.3">
      <c r="A29" s="30" t="s">
        <v>1133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4" x14ac:dyDescent="0.3">
      <c r="A30" s="30" t="s">
        <v>1134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3" spans="1:2" x14ac:dyDescent="0.3">
      <c r="A33" s="15" t="s">
        <v>1070</v>
      </c>
      <c r="B33" t="s">
        <v>1104</v>
      </c>
    </row>
    <row r="34" spans="1:2" x14ac:dyDescent="0.3">
      <c r="A34" s="16" t="s">
        <v>50</v>
      </c>
      <c r="B34" s="24">
        <v>2.5873015873015874</v>
      </c>
    </row>
    <row r="35" spans="1:2" x14ac:dyDescent="0.3">
      <c r="A35" s="16" t="s">
        <v>42</v>
      </c>
      <c r="B35" s="24">
        <v>2.7209302325581395</v>
      </c>
    </row>
    <row r="36" spans="1:2" x14ac:dyDescent="0.3">
      <c r="A36" s="16" t="s">
        <v>46</v>
      </c>
      <c r="B36" s="24">
        <v>2.7627118644067798</v>
      </c>
    </row>
    <row r="37" spans="1:2" x14ac:dyDescent="0.3">
      <c r="A37" s="16" t="s">
        <v>57</v>
      </c>
      <c r="B37" s="24">
        <v>2.8846153846153846</v>
      </c>
    </row>
    <row r="38" spans="1:2" x14ac:dyDescent="0.3">
      <c r="A38" s="16" t="s">
        <v>60</v>
      </c>
      <c r="B38" s="24">
        <v>2.9272727272727272</v>
      </c>
    </row>
    <row r="39" spans="1:2" x14ac:dyDescent="0.3">
      <c r="A39" s="16" t="s">
        <v>40</v>
      </c>
      <c r="B39" s="24">
        <v>2.941860465116279</v>
      </c>
    </row>
    <row r="40" spans="1:2" x14ac:dyDescent="0.3">
      <c r="A40" s="16" t="s">
        <v>35</v>
      </c>
      <c r="B40" s="24">
        <v>2.9534883720930232</v>
      </c>
    </row>
    <row r="41" spans="1:2" x14ac:dyDescent="0.3">
      <c r="A41" s="16" t="s">
        <v>33</v>
      </c>
      <c r="B41" s="24">
        <v>2.9827586206896552</v>
      </c>
    </row>
    <row r="42" spans="1:2" x14ac:dyDescent="0.3">
      <c r="A42" s="16" t="s">
        <v>48</v>
      </c>
      <c r="B42" s="24">
        <v>2.9838709677419355</v>
      </c>
    </row>
    <row r="43" spans="1:2" x14ac:dyDescent="0.3">
      <c r="A43" s="16" t="s">
        <v>53</v>
      </c>
      <c r="B43" s="24">
        <v>3.0476190476190474</v>
      </c>
    </row>
    <row r="44" spans="1:2" x14ac:dyDescent="0.3">
      <c r="A44" s="16" t="s">
        <v>72</v>
      </c>
      <c r="B44" s="24">
        <v>3.0588235294117645</v>
      </c>
    </row>
    <row r="45" spans="1:2" x14ac:dyDescent="0.3">
      <c r="A45" s="16" t="s">
        <v>69</v>
      </c>
      <c r="B45" s="24">
        <v>3.0638297872340425</v>
      </c>
    </row>
    <row r="46" spans="1:2" x14ac:dyDescent="0.3">
      <c r="A46" s="16" t="s">
        <v>76</v>
      </c>
      <c r="B46" s="24">
        <v>3.0754716981132075</v>
      </c>
    </row>
    <row r="47" spans="1:2" x14ac:dyDescent="0.3">
      <c r="A47" s="16" t="s">
        <v>37</v>
      </c>
      <c r="B47" s="24">
        <v>3.0909090909090908</v>
      </c>
    </row>
    <row r="48" spans="1:2" x14ac:dyDescent="0.3">
      <c r="A48" s="16" t="s">
        <v>108</v>
      </c>
      <c r="B48" s="24">
        <v>3.1272727272727274</v>
      </c>
    </row>
    <row r="49" spans="1:7" x14ac:dyDescent="0.3">
      <c r="A49" s="16" t="s">
        <v>55</v>
      </c>
      <c r="B49" s="24">
        <v>3.1282051282051282</v>
      </c>
    </row>
    <row r="50" spans="1:7" x14ac:dyDescent="0.3">
      <c r="A50" s="16" t="s">
        <v>29</v>
      </c>
      <c r="B50" s="24">
        <v>3.1355932203389831</v>
      </c>
    </row>
    <row r="51" spans="1:7" x14ac:dyDescent="0.3">
      <c r="A51" s="16" t="s">
        <v>31</v>
      </c>
      <c r="B51" s="24">
        <v>3.1463414634146343</v>
      </c>
    </row>
    <row r="52" spans="1:7" x14ac:dyDescent="0.3">
      <c r="A52" s="16" t="s">
        <v>90</v>
      </c>
      <c r="B52" s="24">
        <v>3.1875</v>
      </c>
    </row>
    <row r="53" spans="1:7" x14ac:dyDescent="0.3">
      <c r="A53" s="16" t="s">
        <v>44</v>
      </c>
      <c r="B53" s="24">
        <v>3.2380952380952381</v>
      </c>
    </row>
    <row r="60" spans="1:7" x14ac:dyDescent="0.3">
      <c r="A60" s="29" t="s">
        <v>1136</v>
      </c>
      <c r="B60" s="29"/>
      <c r="C60" s="29"/>
      <c r="D60" s="29"/>
      <c r="E60" s="29"/>
      <c r="F60" s="29"/>
      <c r="G60" s="29"/>
    </row>
  </sheetData>
  <mergeCells count="4">
    <mergeCell ref="A28:M28"/>
    <mergeCell ref="A29:M29"/>
    <mergeCell ref="A30:M30"/>
    <mergeCell ref="A60:G60"/>
  </mergeCell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580-D03C-4D83-AFE7-A6FAB4CB79FF}">
  <dimension ref="A3:D284"/>
  <sheetViews>
    <sheetView topLeftCell="A189" workbookViewId="0">
      <selection activeCell="A197" sqref="A197:D197"/>
    </sheetView>
  </sheetViews>
  <sheetFormatPr defaultRowHeight="14.4" x14ac:dyDescent="0.3"/>
  <cols>
    <col min="1" max="1" width="17" bestFit="1" customWidth="1"/>
    <col min="2" max="2" width="32.44140625" bestFit="1" customWidth="1"/>
    <col min="3" max="4" width="48" bestFit="1" customWidth="1"/>
  </cols>
  <sheetData>
    <row r="3" spans="1:2" x14ac:dyDescent="0.3">
      <c r="A3" s="15" t="s">
        <v>1061</v>
      </c>
      <c r="B3" s="31" t="s">
        <v>1066</v>
      </c>
    </row>
    <row r="4" spans="1:2" x14ac:dyDescent="0.3">
      <c r="A4" s="16" t="s">
        <v>21</v>
      </c>
      <c r="B4" s="22">
        <v>-0.11631054441670301</v>
      </c>
    </row>
    <row r="5" spans="1:2" x14ac:dyDescent="0.3">
      <c r="A5" s="16" t="s">
        <v>16</v>
      </c>
      <c r="B5" s="22">
        <v>-6.5746820964736288E-2</v>
      </c>
    </row>
    <row r="6" spans="1:2" x14ac:dyDescent="0.3">
      <c r="A6" s="16" t="s">
        <v>22</v>
      </c>
      <c r="B6" s="22">
        <v>-3.6790259125630283E-2</v>
      </c>
    </row>
    <row r="7" spans="1:2" x14ac:dyDescent="0.3">
      <c r="A7" s="16" t="s">
        <v>17</v>
      </c>
      <c r="B7" s="22">
        <v>-3.6448440567637845E-2</v>
      </c>
    </row>
    <row r="8" spans="1:2" x14ac:dyDescent="0.3">
      <c r="A8" s="16" t="s">
        <v>24</v>
      </c>
      <c r="B8" s="22">
        <v>-3.5248242692626594E-2</v>
      </c>
    </row>
    <row r="9" spans="1:2" x14ac:dyDescent="0.3">
      <c r="A9" s="16" t="s">
        <v>12</v>
      </c>
      <c r="B9" s="22">
        <v>-2.8319134031526558E-2</v>
      </c>
    </row>
    <row r="10" spans="1:2" x14ac:dyDescent="0.3">
      <c r="A10" s="16" t="s">
        <v>11</v>
      </c>
      <c r="B10" s="22">
        <v>-1.8107941595026166E-2</v>
      </c>
    </row>
    <row r="11" spans="1:2" x14ac:dyDescent="0.3">
      <c r="A11" s="16" t="s">
        <v>13</v>
      </c>
      <c r="B11" s="22">
        <v>-1.800728681987596E-2</v>
      </c>
    </row>
    <row r="12" spans="1:2" x14ac:dyDescent="0.3">
      <c r="A12" s="16" t="s">
        <v>26</v>
      </c>
      <c r="B12" s="22">
        <v>-1.23945479098764E-2</v>
      </c>
    </row>
    <row r="13" spans="1:2" x14ac:dyDescent="0.3">
      <c r="A13" s="16" t="s">
        <v>9</v>
      </c>
      <c r="B13" s="22">
        <v>-1.0005648721859137E-2</v>
      </c>
    </row>
    <row r="14" spans="1:2" x14ac:dyDescent="0.3">
      <c r="A14" s="16" t="s">
        <v>23</v>
      </c>
      <c r="B14" s="22">
        <v>4.9533672977559204E-4</v>
      </c>
    </row>
    <row r="15" spans="1:2" x14ac:dyDescent="0.3">
      <c r="A15" s="16" t="s">
        <v>27</v>
      </c>
      <c r="B15" s="22">
        <v>1.1951634745615882E-2</v>
      </c>
    </row>
    <row r="16" spans="1:2" x14ac:dyDescent="0.3">
      <c r="A16" s="16" t="s">
        <v>15</v>
      </c>
      <c r="B16" s="22">
        <v>2.1632897989802929E-2</v>
      </c>
    </row>
    <row r="17" spans="1:2" x14ac:dyDescent="0.3">
      <c r="A17" s="16" t="s">
        <v>14</v>
      </c>
      <c r="B17" s="22">
        <v>3.4554373738390209E-2</v>
      </c>
    </row>
    <row r="18" spans="1:2" x14ac:dyDescent="0.3">
      <c r="A18" s="16" t="s">
        <v>10</v>
      </c>
      <c r="B18" s="22">
        <v>3.6725392559439067E-2</v>
      </c>
    </row>
    <row r="19" spans="1:2" x14ac:dyDescent="0.3">
      <c r="A19" s="16" t="s">
        <v>8</v>
      </c>
      <c r="B19" s="22">
        <v>4.2123707474058629E-2</v>
      </c>
    </row>
    <row r="20" spans="1:2" x14ac:dyDescent="0.3">
      <c r="A20" s="16" t="s">
        <v>19</v>
      </c>
      <c r="B20" s="22">
        <v>4.7485425701749698E-2</v>
      </c>
    </row>
    <row r="21" spans="1:2" x14ac:dyDescent="0.3">
      <c r="A21" s="16" t="s">
        <v>25</v>
      </c>
      <c r="B21" s="22">
        <v>5.4979783730066331E-2</v>
      </c>
    </row>
    <row r="22" spans="1:2" x14ac:dyDescent="0.3">
      <c r="A22" s="16" t="s">
        <v>20</v>
      </c>
      <c r="B22" s="22">
        <v>6.9672016745577048E-2</v>
      </c>
    </row>
    <row r="23" spans="1:2" x14ac:dyDescent="0.3">
      <c r="A23" s="16" t="s">
        <v>18</v>
      </c>
      <c r="B23" s="22">
        <v>8.9315738986110477E-2</v>
      </c>
    </row>
    <row r="29" spans="1:2" x14ac:dyDescent="0.3">
      <c r="A29" s="15" t="s">
        <v>1067</v>
      </c>
      <c r="B29" t="s">
        <v>1068</v>
      </c>
    </row>
    <row r="30" spans="1:2" x14ac:dyDescent="0.3">
      <c r="A30" s="16" t="s">
        <v>119</v>
      </c>
      <c r="B30" s="20">
        <v>82</v>
      </c>
    </row>
    <row r="31" spans="1:2" x14ac:dyDescent="0.3">
      <c r="A31" s="16" t="s">
        <v>52</v>
      </c>
      <c r="B31" s="20">
        <v>140</v>
      </c>
    </row>
    <row r="32" spans="1:2" x14ac:dyDescent="0.3">
      <c r="A32" s="16" t="s">
        <v>95</v>
      </c>
      <c r="B32" s="20">
        <v>159.19999999999999</v>
      </c>
    </row>
    <row r="33" spans="1:2" x14ac:dyDescent="0.3">
      <c r="A33" s="16" t="s">
        <v>123</v>
      </c>
      <c r="B33" s="20">
        <v>168</v>
      </c>
    </row>
    <row r="34" spans="1:2" x14ac:dyDescent="0.3">
      <c r="A34" s="16" t="s">
        <v>113</v>
      </c>
      <c r="B34" s="20">
        <v>193.5</v>
      </c>
    </row>
    <row r="35" spans="1:2" x14ac:dyDescent="0.3">
      <c r="A35" s="16" t="s">
        <v>30</v>
      </c>
      <c r="B35" s="20">
        <v>208</v>
      </c>
    </row>
    <row r="36" spans="1:2" x14ac:dyDescent="0.3">
      <c r="A36" s="16" t="s">
        <v>115</v>
      </c>
      <c r="B36" s="20">
        <v>212.8125</v>
      </c>
    </row>
    <row r="37" spans="1:2" x14ac:dyDescent="0.3">
      <c r="A37" s="16" t="s">
        <v>94</v>
      </c>
      <c r="B37" s="20">
        <v>215.85714285714286</v>
      </c>
    </row>
    <row r="38" spans="1:2" x14ac:dyDescent="0.3">
      <c r="A38" s="16" t="s">
        <v>118</v>
      </c>
      <c r="B38" s="20">
        <v>216.40000000000003</v>
      </c>
    </row>
    <row r="39" spans="1:2" x14ac:dyDescent="0.3">
      <c r="A39" s="16" t="s">
        <v>84</v>
      </c>
      <c r="B39" s="20">
        <v>222.2</v>
      </c>
    </row>
    <row r="40" spans="1:2" x14ac:dyDescent="0.3">
      <c r="A40" s="16" t="s">
        <v>63</v>
      </c>
      <c r="B40" s="20">
        <v>226.25</v>
      </c>
    </row>
    <row r="41" spans="1:2" x14ac:dyDescent="0.3">
      <c r="A41" s="16" t="s">
        <v>124</v>
      </c>
      <c r="B41" s="20">
        <v>232.4444444444444</v>
      </c>
    </row>
    <row r="42" spans="1:2" x14ac:dyDescent="0.3">
      <c r="A42" s="16" t="s">
        <v>116</v>
      </c>
      <c r="B42" s="20">
        <v>235.5555555555556</v>
      </c>
    </row>
    <row r="43" spans="1:2" x14ac:dyDescent="0.3">
      <c r="A43" s="16" t="s">
        <v>91</v>
      </c>
      <c r="B43" s="20">
        <v>236.27586206896555</v>
      </c>
    </row>
    <row r="44" spans="1:2" x14ac:dyDescent="0.3">
      <c r="A44" s="16" t="s">
        <v>79</v>
      </c>
      <c r="B44" s="20">
        <v>236.91666666666663</v>
      </c>
    </row>
    <row r="45" spans="1:2" x14ac:dyDescent="0.3">
      <c r="A45" s="16" t="s">
        <v>75</v>
      </c>
      <c r="B45" s="20">
        <v>238.16666666666663</v>
      </c>
    </row>
    <row r="46" spans="1:2" x14ac:dyDescent="0.3">
      <c r="A46" s="16" t="s">
        <v>104</v>
      </c>
      <c r="B46" s="20">
        <v>238.72222222222223</v>
      </c>
    </row>
    <row r="47" spans="1:2" x14ac:dyDescent="0.3">
      <c r="A47" s="16" t="s">
        <v>28</v>
      </c>
      <c r="B47" s="20">
        <v>240.26666666666677</v>
      </c>
    </row>
    <row r="48" spans="1:2" x14ac:dyDescent="0.3">
      <c r="A48" s="16" t="s">
        <v>61</v>
      </c>
      <c r="B48" s="20">
        <v>240.5</v>
      </c>
    </row>
    <row r="49" spans="1:2" x14ac:dyDescent="0.3">
      <c r="A49" s="16" t="s">
        <v>117</v>
      </c>
      <c r="B49" s="20">
        <v>241.83333333333337</v>
      </c>
    </row>
    <row r="50" spans="1:2" x14ac:dyDescent="0.3">
      <c r="A50" s="16" t="s">
        <v>51</v>
      </c>
      <c r="B50" s="20">
        <v>242.81818181818181</v>
      </c>
    </row>
    <row r="51" spans="1:2" x14ac:dyDescent="0.3">
      <c r="A51" s="16" t="s">
        <v>88</v>
      </c>
      <c r="B51" s="20">
        <v>243.3</v>
      </c>
    </row>
    <row r="52" spans="1:2" x14ac:dyDescent="0.3">
      <c r="A52" s="16" t="s">
        <v>103</v>
      </c>
      <c r="B52" s="20">
        <v>247.66666666666666</v>
      </c>
    </row>
    <row r="53" spans="1:2" x14ac:dyDescent="0.3">
      <c r="A53" s="16" t="s">
        <v>66</v>
      </c>
      <c r="B53" s="20">
        <v>248.5</v>
      </c>
    </row>
    <row r="54" spans="1:2" x14ac:dyDescent="0.3">
      <c r="A54" s="16" t="s">
        <v>68</v>
      </c>
      <c r="B54" s="20">
        <v>249.5</v>
      </c>
    </row>
    <row r="55" spans="1:2" x14ac:dyDescent="0.3">
      <c r="A55" s="16" t="s">
        <v>64</v>
      </c>
      <c r="B55" s="20">
        <v>250.25925925925918</v>
      </c>
    </row>
    <row r="56" spans="1:2" x14ac:dyDescent="0.3">
      <c r="A56" s="16" t="s">
        <v>67</v>
      </c>
      <c r="B56" s="20">
        <v>251.91666666666663</v>
      </c>
    </row>
    <row r="57" spans="1:2" x14ac:dyDescent="0.3">
      <c r="A57" s="16" t="s">
        <v>41</v>
      </c>
      <c r="B57" s="20">
        <v>252.09090909090904</v>
      </c>
    </row>
    <row r="58" spans="1:2" x14ac:dyDescent="0.3">
      <c r="A58" s="16" t="s">
        <v>74</v>
      </c>
      <c r="B58" s="20">
        <v>253.6875</v>
      </c>
    </row>
    <row r="59" spans="1:2" x14ac:dyDescent="0.3">
      <c r="A59" s="16" t="s">
        <v>121</v>
      </c>
      <c r="B59" s="20">
        <v>254.18181818181819</v>
      </c>
    </row>
    <row r="60" spans="1:2" x14ac:dyDescent="0.3">
      <c r="A60" s="16" t="s">
        <v>105</v>
      </c>
      <c r="B60" s="20">
        <v>256.90000000000003</v>
      </c>
    </row>
    <row r="61" spans="1:2" x14ac:dyDescent="0.3">
      <c r="A61" s="16" t="s">
        <v>73</v>
      </c>
      <c r="B61" s="20">
        <v>257.78260869565207</v>
      </c>
    </row>
    <row r="62" spans="1:2" x14ac:dyDescent="0.3">
      <c r="A62" s="16" t="s">
        <v>38</v>
      </c>
      <c r="B62" s="20">
        <v>258.30769230769232</v>
      </c>
    </row>
    <row r="63" spans="1:2" x14ac:dyDescent="0.3">
      <c r="A63" s="16" t="s">
        <v>70</v>
      </c>
      <c r="B63" s="20">
        <v>260.15789473684202</v>
      </c>
    </row>
    <row r="64" spans="1:2" x14ac:dyDescent="0.3">
      <c r="A64" s="16" t="s">
        <v>54</v>
      </c>
      <c r="B64" s="20">
        <v>260.64705882352933</v>
      </c>
    </row>
    <row r="65" spans="1:2" x14ac:dyDescent="0.3">
      <c r="A65" s="16" t="s">
        <v>85</v>
      </c>
      <c r="B65" s="20">
        <v>263.375</v>
      </c>
    </row>
    <row r="66" spans="1:2" x14ac:dyDescent="0.3">
      <c r="A66" s="16" t="s">
        <v>36</v>
      </c>
      <c r="B66" s="20">
        <v>264</v>
      </c>
    </row>
    <row r="67" spans="1:2" x14ac:dyDescent="0.3">
      <c r="A67" s="16" t="s">
        <v>71</v>
      </c>
      <c r="B67" s="20">
        <v>266.2727272727272</v>
      </c>
    </row>
    <row r="68" spans="1:2" x14ac:dyDescent="0.3">
      <c r="A68" s="16" t="s">
        <v>47</v>
      </c>
      <c r="B68" s="20">
        <v>268</v>
      </c>
    </row>
    <row r="69" spans="1:2" x14ac:dyDescent="0.3">
      <c r="A69" s="16" t="s">
        <v>114</v>
      </c>
      <c r="B69" s="20">
        <v>269.7058823529411</v>
      </c>
    </row>
    <row r="70" spans="1:2" x14ac:dyDescent="0.3">
      <c r="A70" s="16" t="s">
        <v>49</v>
      </c>
      <c r="B70" s="20">
        <v>271</v>
      </c>
    </row>
    <row r="71" spans="1:2" x14ac:dyDescent="0.3">
      <c r="A71" s="16" t="s">
        <v>112</v>
      </c>
      <c r="B71" s="20">
        <v>272.25</v>
      </c>
    </row>
    <row r="72" spans="1:2" x14ac:dyDescent="0.3">
      <c r="A72" s="16" t="s">
        <v>109</v>
      </c>
      <c r="B72" s="20">
        <v>272.35294117647067</v>
      </c>
    </row>
    <row r="73" spans="1:2" x14ac:dyDescent="0.3">
      <c r="A73" s="16" t="s">
        <v>81</v>
      </c>
      <c r="B73" s="20">
        <v>273.58333333333337</v>
      </c>
    </row>
    <row r="74" spans="1:2" x14ac:dyDescent="0.3">
      <c r="A74" s="16" t="s">
        <v>83</v>
      </c>
      <c r="B74" s="20">
        <v>273.625</v>
      </c>
    </row>
    <row r="75" spans="1:2" x14ac:dyDescent="0.3">
      <c r="A75" s="16" t="s">
        <v>106</v>
      </c>
      <c r="B75" s="20">
        <v>273.69999999999993</v>
      </c>
    </row>
    <row r="76" spans="1:2" x14ac:dyDescent="0.3">
      <c r="A76" s="16" t="s">
        <v>43</v>
      </c>
      <c r="B76" s="20">
        <v>274.77777777777771</v>
      </c>
    </row>
    <row r="77" spans="1:2" x14ac:dyDescent="0.3">
      <c r="A77" s="16" t="s">
        <v>82</v>
      </c>
      <c r="B77" s="20">
        <v>276.21052631578948</v>
      </c>
    </row>
    <row r="78" spans="1:2" x14ac:dyDescent="0.3">
      <c r="A78" s="16" t="s">
        <v>39</v>
      </c>
      <c r="B78" s="20">
        <v>276.67567567567562</v>
      </c>
    </row>
    <row r="79" spans="1:2" x14ac:dyDescent="0.3">
      <c r="A79" s="16" t="s">
        <v>102</v>
      </c>
      <c r="B79" s="20">
        <v>280.2380952380953</v>
      </c>
    </row>
    <row r="80" spans="1:2" x14ac:dyDescent="0.3">
      <c r="A80" s="16" t="s">
        <v>58</v>
      </c>
      <c r="B80" s="20">
        <v>280.66666666666669</v>
      </c>
    </row>
    <row r="81" spans="1:2" x14ac:dyDescent="0.3">
      <c r="A81" s="16" t="s">
        <v>87</v>
      </c>
      <c r="B81" s="20">
        <v>281.73333333333346</v>
      </c>
    </row>
    <row r="82" spans="1:2" x14ac:dyDescent="0.3">
      <c r="A82" s="16" t="s">
        <v>59</v>
      </c>
      <c r="B82" s="20">
        <v>281.75</v>
      </c>
    </row>
    <row r="83" spans="1:2" x14ac:dyDescent="0.3">
      <c r="A83" s="16" t="s">
        <v>32</v>
      </c>
      <c r="B83" s="20">
        <v>281.96875</v>
      </c>
    </row>
    <row r="84" spans="1:2" x14ac:dyDescent="0.3">
      <c r="A84" s="16" t="s">
        <v>45</v>
      </c>
      <c r="B84" s="20">
        <v>287.09999999999997</v>
      </c>
    </row>
    <row r="85" spans="1:2" x14ac:dyDescent="0.3">
      <c r="A85" s="16" t="s">
        <v>80</v>
      </c>
      <c r="B85" s="20">
        <v>288.2380952380953</v>
      </c>
    </row>
    <row r="86" spans="1:2" x14ac:dyDescent="0.3">
      <c r="A86" s="16" t="s">
        <v>97</v>
      </c>
      <c r="B86" s="20">
        <v>289.88888888888891</v>
      </c>
    </row>
    <row r="87" spans="1:2" x14ac:dyDescent="0.3">
      <c r="A87" s="16" t="s">
        <v>107</v>
      </c>
      <c r="B87" s="20">
        <v>291.45454545454533</v>
      </c>
    </row>
    <row r="88" spans="1:2" x14ac:dyDescent="0.3">
      <c r="A88" s="16" t="s">
        <v>86</v>
      </c>
      <c r="B88" s="20">
        <v>292.66666666666669</v>
      </c>
    </row>
    <row r="89" spans="1:2" x14ac:dyDescent="0.3">
      <c r="A89" s="16" t="s">
        <v>89</v>
      </c>
      <c r="B89" s="20">
        <v>293.41176470588232</v>
      </c>
    </row>
    <row r="90" spans="1:2" x14ac:dyDescent="0.3">
      <c r="A90" s="16" t="s">
        <v>77</v>
      </c>
      <c r="B90" s="20">
        <v>293.66666666666669</v>
      </c>
    </row>
    <row r="91" spans="1:2" x14ac:dyDescent="0.3">
      <c r="A91" s="16" t="s">
        <v>62</v>
      </c>
      <c r="B91" s="20">
        <v>303.82352941176475</v>
      </c>
    </row>
    <row r="92" spans="1:2" x14ac:dyDescent="0.3">
      <c r="A92" s="16" t="s">
        <v>110</v>
      </c>
      <c r="B92" s="20">
        <v>311.19999999999993</v>
      </c>
    </row>
    <row r="93" spans="1:2" x14ac:dyDescent="0.3">
      <c r="A93" s="16" t="s">
        <v>92</v>
      </c>
      <c r="B93" s="20">
        <v>311.33333333333331</v>
      </c>
    </row>
    <row r="94" spans="1:2" x14ac:dyDescent="0.3">
      <c r="A94" s="16" t="s">
        <v>78</v>
      </c>
      <c r="B94" s="20">
        <v>312.66666666666669</v>
      </c>
    </row>
    <row r="95" spans="1:2" x14ac:dyDescent="0.3">
      <c r="A95" s="16" t="s">
        <v>14</v>
      </c>
      <c r="B95" s="20">
        <v>316.58333333333337</v>
      </c>
    </row>
    <row r="96" spans="1:2" x14ac:dyDescent="0.3">
      <c r="A96" s="16" t="s">
        <v>93</v>
      </c>
      <c r="B96" s="20">
        <v>316.59999999999997</v>
      </c>
    </row>
    <row r="97" spans="1:4" x14ac:dyDescent="0.3">
      <c r="A97" s="16" t="s">
        <v>120</v>
      </c>
      <c r="B97" s="20">
        <v>317.85714285714283</v>
      </c>
    </row>
    <row r="98" spans="1:4" x14ac:dyDescent="0.3">
      <c r="A98" s="16" t="s">
        <v>99</v>
      </c>
      <c r="B98" s="20">
        <v>318.81818181818187</v>
      </c>
    </row>
    <row r="99" spans="1:4" x14ac:dyDescent="0.3">
      <c r="A99" s="16" t="s">
        <v>56</v>
      </c>
      <c r="B99" s="20">
        <v>320.25</v>
      </c>
    </row>
    <row r="100" spans="1:4" x14ac:dyDescent="0.3">
      <c r="A100" s="16" t="s">
        <v>122</v>
      </c>
      <c r="B100" s="20">
        <v>320.5714285714285</v>
      </c>
    </row>
    <row r="101" spans="1:4" x14ac:dyDescent="0.3">
      <c r="A101" s="16" t="s">
        <v>96</v>
      </c>
      <c r="B101" s="20">
        <v>320.84615384615387</v>
      </c>
    </row>
    <row r="102" spans="1:4" x14ac:dyDescent="0.3">
      <c r="A102" s="16" t="s">
        <v>98</v>
      </c>
      <c r="B102" s="20">
        <v>321.63636363636357</v>
      </c>
    </row>
    <row r="103" spans="1:4" x14ac:dyDescent="0.3">
      <c r="A103" s="16" t="s">
        <v>65</v>
      </c>
      <c r="B103" s="20">
        <v>322.54545454545456</v>
      </c>
    </row>
    <row r="104" spans="1:4" x14ac:dyDescent="0.3">
      <c r="A104" s="16" t="s">
        <v>100</v>
      </c>
      <c r="B104" s="20">
        <v>323.07692307692298</v>
      </c>
    </row>
    <row r="105" spans="1:4" x14ac:dyDescent="0.3">
      <c r="A105" s="16" t="s">
        <v>101</v>
      </c>
      <c r="B105" s="20">
        <v>329.2727272727272</v>
      </c>
    </row>
    <row r="106" spans="1:4" x14ac:dyDescent="0.3">
      <c r="A106" s="16" t="s">
        <v>111</v>
      </c>
      <c r="B106" s="20">
        <v>331.16666666666663</v>
      </c>
    </row>
    <row r="107" spans="1:4" x14ac:dyDescent="0.3">
      <c r="A107" s="16" t="s">
        <v>34</v>
      </c>
      <c r="B107" s="20">
        <v>369.2</v>
      </c>
    </row>
    <row r="108" spans="1:4" x14ac:dyDescent="0.3">
      <c r="A108" s="16" t="s">
        <v>1043</v>
      </c>
      <c r="B108" s="20">
        <v>268.09000000000026</v>
      </c>
    </row>
    <row r="110" spans="1:4" x14ac:dyDescent="0.3">
      <c r="A110" s="30" t="s">
        <v>1124</v>
      </c>
      <c r="B110" s="30"/>
      <c r="C110" s="30"/>
      <c r="D110" s="30"/>
    </row>
    <row r="111" spans="1:4" x14ac:dyDescent="0.3">
      <c r="A111" s="30" t="s">
        <v>1125</v>
      </c>
      <c r="B111" s="30"/>
      <c r="C111" s="30"/>
      <c r="D111" s="30"/>
    </row>
    <row r="112" spans="1:4" x14ac:dyDescent="0.3">
      <c r="A112" s="30" t="s">
        <v>1126</v>
      </c>
      <c r="B112" s="30"/>
      <c r="C112" s="30"/>
      <c r="D112" s="30"/>
    </row>
    <row r="115" spans="1:2" x14ac:dyDescent="0.3">
      <c r="A115" s="15" t="s">
        <v>1067</v>
      </c>
      <c r="B115" t="s">
        <v>1069</v>
      </c>
    </row>
    <row r="116" spans="1:2" x14ac:dyDescent="0.3">
      <c r="A116" s="16" t="s">
        <v>119</v>
      </c>
      <c r="B116" s="18">
        <v>82</v>
      </c>
    </row>
    <row r="117" spans="1:2" x14ac:dyDescent="0.3">
      <c r="A117" s="16" t="s">
        <v>113</v>
      </c>
      <c r="B117" s="18">
        <v>1082</v>
      </c>
    </row>
    <row r="118" spans="1:2" x14ac:dyDescent="0.3">
      <c r="A118" s="16" t="s">
        <v>52</v>
      </c>
      <c r="B118" s="18">
        <v>1201</v>
      </c>
    </row>
    <row r="119" spans="1:2" x14ac:dyDescent="0.3">
      <c r="A119" s="16" t="s">
        <v>123</v>
      </c>
      <c r="B119" s="18">
        <v>1529</v>
      </c>
    </row>
    <row r="120" spans="1:2" x14ac:dyDescent="0.3">
      <c r="A120" s="16" t="s">
        <v>95</v>
      </c>
      <c r="B120" s="18">
        <v>1546</v>
      </c>
    </row>
    <row r="121" spans="1:2" x14ac:dyDescent="0.3">
      <c r="A121" s="16" t="s">
        <v>59</v>
      </c>
      <c r="B121" s="18">
        <v>2748</v>
      </c>
    </row>
    <row r="122" spans="1:2" x14ac:dyDescent="0.3">
      <c r="A122" s="16" t="s">
        <v>56</v>
      </c>
      <c r="B122" s="18">
        <v>3104</v>
      </c>
    </row>
    <row r="123" spans="1:2" x14ac:dyDescent="0.3">
      <c r="A123" s="16" t="s">
        <v>86</v>
      </c>
      <c r="B123" s="18">
        <v>3625</v>
      </c>
    </row>
    <row r="124" spans="1:2" x14ac:dyDescent="0.3">
      <c r="A124" s="16" t="s">
        <v>112</v>
      </c>
      <c r="B124" s="18">
        <v>3892</v>
      </c>
    </row>
    <row r="125" spans="1:2" x14ac:dyDescent="0.3">
      <c r="A125" s="16" t="s">
        <v>94</v>
      </c>
      <c r="B125" s="18">
        <v>4813</v>
      </c>
    </row>
    <row r="126" spans="1:2" x14ac:dyDescent="0.3">
      <c r="A126" s="16" t="s">
        <v>85</v>
      </c>
      <c r="B126" s="18">
        <v>5099</v>
      </c>
    </row>
    <row r="127" spans="1:2" x14ac:dyDescent="0.3">
      <c r="A127" s="16" t="s">
        <v>47</v>
      </c>
      <c r="B127" s="18">
        <v>5299</v>
      </c>
    </row>
    <row r="128" spans="1:2" x14ac:dyDescent="0.3">
      <c r="A128" s="16" t="s">
        <v>118</v>
      </c>
      <c r="B128" s="18">
        <v>5878</v>
      </c>
    </row>
    <row r="129" spans="1:2" x14ac:dyDescent="0.3">
      <c r="A129" s="16" t="s">
        <v>58</v>
      </c>
      <c r="B129" s="18">
        <v>5896</v>
      </c>
    </row>
    <row r="130" spans="1:2" x14ac:dyDescent="0.3">
      <c r="A130" s="16" t="s">
        <v>120</v>
      </c>
      <c r="B130" s="18">
        <v>5903</v>
      </c>
    </row>
    <row r="131" spans="1:2" x14ac:dyDescent="0.3">
      <c r="A131" s="16" t="s">
        <v>88</v>
      </c>
      <c r="B131" s="18">
        <v>5915</v>
      </c>
    </row>
    <row r="132" spans="1:2" x14ac:dyDescent="0.3">
      <c r="A132" s="16" t="s">
        <v>36</v>
      </c>
      <c r="B132" s="18">
        <v>6133</v>
      </c>
    </row>
    <row r="133" spans="1:2" x14ac:dyDescent="0.3">
      <c r="A133" s="16" t="s">
        <v>83</v>
      </c>
      <c r="B133" s="18">
        <v>6162</v>
      </c>
    </row>
    <row r="134" spans="1:2" x14ac:dyDescent="0.3">
      <c r="A134" s="16" t="s">
        <v>34</v>
      </c>
      <c r="B134" s="18">
        <v>6186</v>
      </c>
    </row>
    <row r="135" spans="1:2" x14ac:dyDescent="0.3">
      <c r="A135" s="16" t="s">
        <v>92</v>
      </c>
      <c r="B135" s="18">
        <v>6329</v>
      </c>
    </row>
    <row r="136" spans="1:2" x14ac:dyDescent="0.3">
      <c r="A136" s="16" t="s">
        <v>77</v>
      </c>
      <c r="B136" s="18">
        <v>6364</v>
      </c>
    </row>
    <row r="137" spans="1:2" x14ac:dyDescent="0.3">
      <c r="A137" s="16" t="s">
        <v>105</v>
      </c>
      <c r="B137" s="18">
        <v>6367</v>
      </c>
    </row>
    <row r="138" spans="1:2" x14ac:dyDescent="0.3">
      <c r="A138" s="16" t="s">
        <v>30</v>
      </c>
      <c r="B138" s="18">
        <v>6781</v>
      </c>
    </row>
    <row r="139" spans="1:2" x14ac:dyDescent="0.3">
      <c r="A139" s="16" t="s">
        <v>84</v>
      </c>
      <c r="B139" s="18">
        <v>7224</v>
      </c>
    </row>
    <row r="140" spans="1:2" x14ac:dyDescent="0.3">
      <c r="A140" s="16" t="s">
        <v>103</v>
      </c>
      <c r="B140" s="18">
        <v>7239</v>
      </c>
    </row>
    <row r="141" spans="1:2" x14ac:dyDescent="0.3">
      <c r="A141" s="16" t="s">
        <v>97</v>
      </c>
      <c r="B141" s="18">
        <v>7420</v>
      </c>
    </row>
    <row r="142" spans="1:2" x14ac:dyDescent="0.3">
      <c r="A142" s="16" t="s">
        <v>124</v>
      </c>
      <c r="B142" s="18">
        <v>7964</v>
      </c>
    </row>
    <row r="143" spans="1:2" x14ac:dyDescent="0.3">
      <c r="A143" s="16" t="s">
        <v>116</v>
      </c>
      <c r="B143" s="18">
        <v>8047</v>
      </c>
    </row>
    <row r="144" spans="1:2" x14ac:dyDescent="0.3">
      <c r="A144" s="16" t="s">
        <v>41</v>
      </c>
      <c r="B144" s="18">
        <v>8230</v>
      </c>
    </row>
    <row r="145" spans="1:2" x14ac:dyDescent="0.3">
      <c r="A145" s="16" t="s">
        <v>121</v>
      </c>
      <c r="B145" s="18">
        <v>8237</v>
      </c>
    </row>
    <row r="146" spans="1:2" x14ac:dyDescent="0.3">
      <c r="A146" s="16" t="s">
        <v>67</v>
      </c>
      <c r="B146" s="18">
        <v>8502</v>
      </c>
    </row>
    <row r="147" spans="1:2" x14ac:dyDescent="0.3">
      <c r="A147" s="16" t="s">
        <v>45</v>
      </c>
      <c r="B147" s="18">
        <v>8543</v>
      </c>
    </row>
    <row r="148" spans="1:2" x14ac:dyDescent="0.3">
      <c r="A148" s="16" t="s">
        <v>122</v>
      </c>
      <c r="B148" s="18">
        <v>8568</v>
      </c>
    </row>
    <row r="149" spans="1:2" x14ac:dyDescent="0.3">
      <c r="A149" s="16" t="s">
        <v>117</v>
      </c>
      <c r="B149" s="18">
        <v>8649</v>
      </c>
    </row>
    <row r="150" spans="1:2" x14ac:dyDescent="0.3">
      <c r="A150" s="16" t="s">
        <v>78</v>
      </c>
      <c r="B150" s="18">
        <v>8841</v>
      </c>
    </row>
    <row r="151" spans="1:2" x14ac:dyDescent="0.3">
      <c r="A151" s="16" t="s">
        <v>51</v>
      </c>
      <c r="B151" s="18">
        <v>8861</v>
      </c>
    </row>
    <row r="152" spans="1:2" x14ac:dyDescent="0.3">
      <c r="A152" s="16" t="s">
        <v>79</v>
      </c>
      <c r="B152" s="18">
        <v>8905</v>
      </c>
    </row>
    <row r="153" spans="1:2" x14ac:dyDescent="0.3">
      <c r="A153" s="16" t="s">
        <v>71</v>
      </c>
      <c r="B153" s="18">
        <v>8954</v>
      </c>
    </row>
    <row r="154" spans="1:2" x14ac:dyDescent="0.3">
      <c r="A154" s="16" t="s">
        <v>101</v>
      </c>
      <c r="B154" s="18">
        <v>9123</v>
      </c>
    </row>
    <row r="155" spans="1:2" x14ac:dyDescent="0.3">
      <c r="A155" s="16" t="s">
        <v>81</v>
      </c>
      <c r="B155" s="18">
        <v>9286</v>
      </c>
    </row>
    <row r="156" spans="1:2" x14ac:dyDescent="0.3">
      <c r="A156" s="16" t="s">
        <v>100</v>
      </c>
      <c r="B156" s="18">
        <v>9294</v>
      </c>
    </row>
    <row r="157" spans="1:2" x14ac:dyDescent="0.3">
      <c r="A157" s="16" t="s">
        <v>110</v>
      </c>
      <c r="B157" s="18">
        <v>9699</v>
      </c>
    </row>
    <row r="158" spans="1:2" x14ac:dyDescent="0.3">
      <c r="A158" s="16" t="s">
        <v>98</v>
      </c>
      <c r="B158" s="18">
        <v>9900</v>
      </c>
    </row>
    <row r="159" spans="1:2" x14ac:dyDescent="0.3">
      <c r="A159" s="16" t="s">
        <v>115</v>
      </c>
      <c r="B159" s="18">
        <v>10168</v>
      </c>
    </row>
    <row r="160" spans="1:2" x14ac:dyDescent="0.3">
      <c r="A160" s="16" t="s">
        <v>63</v>
      </c>
      <c r="B160" s="18">
        <v>10223</v>
      </c>
    </row>
    <row r="161" spans="1:2" x14ac:dyDescent="0.3">
      <c r="A161" s="16" t="s">
        <v>111</v>
      </c>
      <c r="B161" s="18">
        <v>10451</v>
      </c>
    </row>
    <row r="162" spans="1:2" x14ac:dyDescent="0.3">
      <c r="A162" s="16" t="s">
        <v>38</v>
      </c>
      <c r="B162" s="18">
        <v>10620</v>
      </c>
    </row>
    <row r="163" spans="1:2" x14ac:dyDescent="0.3">
      <c r="A163" s="16" t="s">
        <v>99</v>
      </c>
      <c r="B163" s="18">
        <v>10714</v>
      </c>
    </row>
    <row r="164" spans="1:2" x14ac:dyDescent="0.3">
      <c r="A164" s="16" t="s">
        <v>106</v>
      </c>
      <c r="B164" s="18">
        <v>10813</v>
      </c>
    </row>
    <row r="165" spans="1:2" x14ac:dyDescent="0.3">
      <c r="A165" s="16" t="s">
        <v>74</v>
      </c>
      <c r="B165" s="18">
        <v>11100</v>
      </c>
    </row>
    <row r="166" spans="1:2" x14ac:dyDescent="0.3">
      <c r="A166" s="16" t="s">
        <v>65</v>
      </c>
      <c r="B166" s="18">
        <v>11630</v>
      </c>
    </row>
    <row r="167" spans="1:2" x14ac:dyDescent="0.3">
      <c r="A167" s="16" t="s">
        <v>96</v>
      </c>
      <c r="B167" s="18">
        <v>11937</v>
      </c>
    </row>
    <row r="168" spans="1:2" x14ac:dyDescent="0.3">
      <c r="A168" s="16" t="s">
        <v>28</v>
      </c>
      <c r="B168" s="18">
        <v>12078</v>
      </c>
    </row>
    <row r="169" spans="1:2" x14ac:dyDescent="0.3">
      <c r="A169" s="16" t="s">
        <v>104</v>
      </c>
      <c r="B169" s="18">
        <v>12207</v>
      </c>
    </row>
    <row r="170" spans="1:2" x14ac:dyDescent="0.3">
      <c r="A170" s="16" t="s">
        <v>68</v>
      </c>
      <c r="B170" s="18">
        <v>12474</v>
      </c>
    </row>
    <row r="171" spans="1:2" x14ac:dyDescent="0.3">
      <c r="A171" s="16" t="s">
        <v>93</v>
      </c>
      <c r="B171" s="18">
        <v>12712</v>
      </c>
    </row>
    <row r="172" spans="1:2" x14ac:dyDescent="0.3">
      <c r="A172" s="16" t="s">
        <v>75</v>
      </c>
      <c r="B172" s="18">
        <v>12813</v>
      </c>
    </row>
    <row r="173" spans="1:2" x14ac:dyDescent="0.3">
      <c r="A173" s="16" t="s">
        <v>66</v>
      </c>
      <c r="B173" s="18">
        <v>12851</v>
      </c>
    </row>
    <row r="174" spans="1:2" x14ac:dyDescent="0.3">
      <c r="A174" s="16" t="s">
        <v>14</v>
      </c>
      <c r="B174" s="18">
        <v>12899</v>
      </c>
    </row>
    <row r="175" spans="1:2" x14ac:dyDescent="0.3">
      <c r="A175" s="16" t="s">
        <v>87</v>
      </c>
      <c r="B175" s="18">
        <v>13056</v>
      </c>
    </row>
    <row r="176" spans="1:2" x14ac:dyDescent="0.3">
      <c r="A176" s="16" t="s">
        <v>89</v>
      </c>
      <c r="B176" s="18">
        <v>13106</v>
      </c>
    </row>
    <row r="177" spans="1:2" x14ac:dyDescent="0.3">
      <c r="A177" s="16" t="s">
        <v>70</v>
      </c>
      <c r="B177" s="18">
        <v>13772</v>
      </c>
    </row>
    <row r="178" spans="1:2" x14ac:dyDescent="0.3">
      <c r="A178" s="16" t="s">
        <v>73</v>
      </c>
      <c r="B178" s="18">
        <v>13987</v>
      </c>
    </row>
    <row r="179" spans="1:2" x14ac:dyDescent="0.3">
      <c r="A179" s="16" t="s">
        <v>61</v>
      </c>
      <c r="B179" s="18">
        <v>14154</v>
      </c>
    </row>
    <row r="180" spans="1:2" x14ac:dyDescent="0.3">
      <c r="A180" s="16" t="s">
        <v>109</v>
      </c>
      <c r="B180" s="18">
        <v>14457</v>
      </c>
    </row>
    <row r="181" spans="1:2" x14ac:dyDescent="0.3">
      <c r="A181" s="16" t="s">
        <v>54</v>
      </c>
      <c r="B181" s="18">
        <v>15507</v>
      </c>
    </row>
    <row r="182" spans="1:2" x14ac:dyDescent="0.3">
      <c r="A182" s="16" t="s">
        <v>62</v>
      </c>
      <c r="B182" s="18">
        <v>15581</v>
      </c>
    </row>
    <row r="183" spans="1:2" x14ac:dyDescent="0.3">
      <c r="A183" s="16" t="s">
        <v>82</v>
      </c>
      <c r="B183" s="18">
        <v>15751</v>
      </c>
    </row>
    <row r="184" spans="1:2" x14ac:dyDescent="0.3">
      <c r="A184" s="16" t="s">
        <v>80</v>
      </c>
      <c r="B184" s="18">
        <v>16874</v>
      </c>
    </row>
    <row r="185" spans="1:2" x14ac:dyDescent="0.3">
      <c r="A185" s="16" t="s">
        <v>114</v>
      </c>
      <c r="B185" s="18">
        <v>17471</v>
      </c>
    </row>
    <row r="186" spans="1:2" x14ac:dyDescent="0.3">
      <c r="A186" s="16" t="s">
        <v>102</v>
      </c>
      <c r="B186" s="18">
        <v>18368</v>
      </c>
    </row>
    <row r="187" spans="1:2" x14ac:dyDescent="0.3">
      <c r="A187" s="16" t="s">
        <v>43</v>
      </c>
      <c r="B187" s="18">
        <v>18739</v>
      </c>
    </row>
    <row r="188" spans="1:2" x14ac:dyDescent="0.3">
      <c r="A188" s="16" t="s">
        <v>91</v>
      </c>
      <c r="B188" s="18">
        <v>20345</v>
      </c>
    </row>
    <row r="189" spans="1:2" x14ac:dyDescent="0.3">
      <c r="A189" s="16" t="s">
        <v>64</v>
      </c>
      <c r="B189" s="18">
        <v>20462</v>
      </c>
    </row>
    <row r="190" spans="1:2" x14ac:dyDescent="0.3">
      <c r="A190" s="16" t="s">
        <v>107</v>
      </c>
      <c r="B190" s="18">
        <v>21191</v>
      </c>
    </row>
    <row r="191" spans="1:2" x14ac:dyDescent="0.3">
      <c r="A191" s="16" t="s">
        <v>49</v>
      </c>
      <c r="B191" s="18">
        <v>24200</v>
      </c>
    </row>
    <row r="192" spans="1:2" x14ac:dyDescent="0.3">
      <c r="A192" s="16" t="s">
        <v>32</v>
      </c>
      <c r="B192" s="18">
        <v>24872</v>
      </c>
    </row>
    <row r="193" spans="1:4" x14ac:dyDescent="0.3">
      <c r="A193" s="16" t="s">
        <v>39</v>
      </c>
      <c r="B193" s="18">
        <v>29430</v>
      </c>
    </row>
    <row r="194" spans="1:4" x14ac:dyDescent="0.3">
      <c r="A194" s="16" t="s">
        <v>1043</v>
      </c>
      <c r="B194" s="18">
        <v>800433</v>
      </c>
    </row>
    <row r="196" spans="1:4" x14ac:dyDescent="0.3">
      <c r="A196" s="30" t="s">
        <v>1127</v>
      </c>
      <c r="B196" s="30"/>
      <c r="C196" s="30"/>
      <c r="D196" s="30"/>
    </row>
    <row r="197" spans="1:4" x14ac:dyDescent="0.3">
      <c r="A197" s="30" t="s">
        <v>1128</v>
      </c>
      <c r="B197" s="30"/>
      <c r="C197" s="30"/>
      <c r="D197" s="30"/>
    </row>
    <row r="202" spans="1:4" x14ac:dyDescent="0.3">
      <c r="A202" s="15" t="s">
        <v>1061</v>
      </c>
      <c r="B202" s="31" t="s">
        <v>1129</v>
      </c>
    </row>
    <row r="203" spans="1:4" x14ac:dyDescent="0.3">
      <c r="A203" s="16" t="s">
        <v>119</v>
      </c>
      <c r="B203" s="20">
        <v>1</v>
      </c>
    </row>
    <row r="204" spans="1:4" x14ac:dyDescent="0.3">
      <c r="A204" s="16" t="s">
        <v>113</v>
      </c>
      <c r="B204" s="20">
        <v>6</v>
      </c>
    </row>
    <row r="205" spans="1:4" x14ac:dyDescent="0.3">
      <c r="A205" s="16" t="s">
        <v>123</v>
      </c>
      <c r="B205" s="20">
        <v>8</v>
      </c>
    </row>
    <row r="206" spans="1:4" x14ac:dyDescent="0.3">
      <c r="A206" s="16" t="s">
        <v>59</v>
      </c>
      <c r="B206" s="20">
        <v>9</v>
      </c>
    </row>
    <row r="207" spans="1:4" x14ac:dyDescent="0.3">
      <c r="A207" s="16" t="s">
        <v>56</v>
      </c>
      <c r="B207" s="20">
        <v>10</v>
      </c>
    </row>
    <row r="208" spans="1:4" x14ac:dyDescent="0.3">
      <c r="A208" s="16" t="s">
        <v>95</v>
      </c>
      <c r="B208" s="20">
        <v>10</v>
      </c>
    </row>
    <row r="209" spans="1:2" x14ac:dyDescent="0.3">
      <c r="A209" s="16" t="s">
        <v>52</v>
      </c>
      <c r="B209" s="20">
        <v>10</v>
      </c>
    </row>
    <row r="210" spans="1:2" x14ac:dyDescent="0.3">
      <c r="A210" s="16" t="s">
        <v>86</v>
      </c>
      <c r="B210" s="20">
        <v>13</v>
      </c>
    </row>
    <row r="211" spans="1:2" x14ac:dyDescent="0.3">
      <c r="A211" s="16" t="s">
        <v>112</v>
      </c>
      <c r="B211" s="20">
        <v>14</v>
      </c>
    </row>
    <row r="212" spans="1:2" x14ac:dyDescent="0.3">
      <c r="A212" s="16" t="s">
        <v>34</v>
      </c>
      <c r="B212" s="20">
        <v>16</v>
      </c>
    </row>
    <row r="213" spans="1:2" x14ac:dyDescent="0.3">
      <c r="A213" s="16" t="s">
        <v>120</v>
      </c>
      <c r="B213" s="20">
        <v>17</v>
      </c>
    </row>
    <row r="214" spans="1:2" x14ac:dyDescent="0.3">
      <c r="A214" s="16" t="s">
        <v>47</v>
      </c>
      <c r="B214" s="20">
        <v>18</v>
      </c>
    </row>
    <row r="215" spans="1:2" x14ac:dyDescent="0.3">
      <c r="A215" s="16" t="s">
        <v>94</v>
      </c>
      <c r="B215" s="20">
        <v>22</v>
      </c>
    </row>
    <row r="216" spans="1:2" x14ac:dyDescent="0.3">
      <c r="A216" s="16" t="s">
        <v>77</v>
      </c>
      <c r="B216" s="20">
        <v>22</v>
      </c>
    </row>
    <row r="217" spans="1:2" x14ac:dyDescent="0.3">
      <c r="A217" s="16" t="s">
        <v>92</v>
      </c>
      <c r="B217" s="20">
        <v>23</v>
      </c>
    </row>
    <row r="218" spans="1:2" x14ac:dyDescent="0.3">
      <c r="A218" s="16" t="s">
        <v>97</v>
      </c>
      <c r="B218" s="20">
        <v>23</v>
      </c>
    </row>
    <row r="219" spans="1:2" x14ac:dyDescent="0.3">
      <c r="A219" s="16" t="s">
        <v>85</v>
      </c>
      <c r="B219" s="20">
        <v>23</v>
      </c>
    </row>
    <row r="220" spans="1:2" x14ac:dyDescent="0.3">
      <c r="A220" s="16" t="s">
        <v>122</v>
      </c>
      <c r="B220" s="20">
        <v>24</v>
      </c>
    </row>
    <row r="221" spans="1:2" x14ac:dyDescent="0.3">
      <c r="A221" s="16" t="s">
        <v>58</v>
      </c>
      <c r="B221" s="20">
        <v>24</v>
      </c>
    </row>
    <row r="222" spans="1:2" x14ac:dyDescent="0.3">
      <c r="A222" s="16" t="s">
        <v>83</v>
      </c>
      <c r="B222" s="20">
        <v>24</v>
      </c>
    </row>
    <row r="223" spans="1:2" x14ac:dyDescent="0.3">
      <c r="A223" s="16" t="s">
        <v>36</v>
      </c>
      <c r="B223" s="20">
        <v>25</v>
      </c>
    </row>
    <row r="224" spans="1:2" x14ac:dyDescent="0.3">
      <c r="A224" s="16" t="s">
        <v>118</v>
      </c>
      <c r="B224" s="20">
        <v>25</v>
      </c>
    </row>
    <row r="225" spans="1:2" x14ac:dyDescent="0.3">
      <c r="A225" s="16" t="s">
        <v>101</v>
      </c>
      <c r="B225" s="20">
        <v>27</v>
      </c>
    </row>
    <row r="226" spans="1:2" x14ac:dyDescent="0.3">
      <c r="A226" s="16" t="s">
        <v>88</v>
      </c>
      <c r="B226" s="20">
        <v>27</v>
      </c>
    </row>
    <row r="227" spans="1:2" x14ac:dyDescent="0.3">
      <c r="A227" s="16" t="s">
        <v>111</v>
      </c>
      <c r="B227" s="20">
        <v>28</v>
      </c>
    </row>
    <row r="228" spans="1:2" x14ac:dyDescent="0.3">
      <c r="A228" s="16" t="s">
        <v>105</v>
      </c>
      <c r="B228" s="20">
        <v>28</v>
      </c>
    </row>
    <row r="229" spans="1:2" x14ac:dyDescent="0.3">
      <c r="A229" s="16" t="s">
        <v>98</v>
      </c>
      <c r="B229" s="20">
        <v>29</v>
      </c>
    </row>
    <row r="230" spans="1:2" x14ac:dyDescent="0.3">
      <c r="A230" s="16" t="s">
        <v>100</v>
      </c>
      <c r="B230" s="20">
        <v>30</v>
      </c>
    </row>
    <row r="231" spans="1:2" x14ac:dyDescent="0.3">
      <c r="A231" s="16" t="s">
        <v>78</v>
      </c>
      <c r="B231" s="20">
        <v>30</v>
      </c>
    </row>
    <row r="232" spans="1:2" x14ac:dyDescent="0.3">
      <c r="A232" s="16" t="s">
        <v>110</v>
      </c>
      <c r="B232" s="20">
        <v>31</v>
      </c>
    </row>
    <row r="233" spans="1:2" x14ac:dyDescent="0.3">
      <c r="A233" s="16" t="s">
        <v>45</v>
      </c>
      <c r="B233" s="20">
        <v>31</v>
      </c>
    </row>
    <row r="234" spans="1:2" x14ac:dyDescent="0.3">
      <c r="A234" s="16" t="s">
        <v>124</v>
      </c>
      <c r="B234" s="20">
        <v>32</v>
      </c>
    </row>
    <row r="235" spans="1:2" x14ac:dyDescent="0.3">
      <c r="A235" s="16" t="s">
        <v>103</v>
      </c>
      <c r="B235" s="20">
        <v>32</v>
      </c>
    </row>
    <row r="236" spans="1:2" x14ac:dyDescent="0.3">
      <c r="A236" s="16" t="s">
        <v>121</v>
      </c>
      <c r="B236" s="20">
        <v>33</v>
      </c>
    </row>
    <row r="237" spans="1:2" x14ac:dyDescent="0.3">
      <c r="A237" s="16" t="s">
        <v>99</v>
      </c>
      <c r="B237" s="20">
        <v>33</v>
      </c>
    </row>
    <row r="238" spans="1:2" x14ac:dyDescent="0.3">
      <c r="A238" s="16" t="s">
        <v>71</v>
      </c>
      <c r="B238" s="20">
        <v>33</v>
      </c>
    </row>
    <row r="239" spans="1:2" x14ac:dyDescent="0.3">
      <c r="A239" s="16" t="s">
        <v>117</v>
      </c>
      <c r="B239" s="20">
        <v>33</v>
      </c>
    </row>
    <row r="240" spans="1:2" x14ac:dyDescent="0.3">
      <c r="A240" s="16" t="s">
        <v>84</v>
      </c>
      <c r="B240" s="20">
        <v>33</v>
      </c>
    </row>
    <row r="241" spans="1:2" x14ac:dyDescent="0.3">
      <c r="A241" s="16" t="s">
        <v>65</v>
      </c>
      <c r="B241" s="20">
        <v>33</v>
      </c>
    </row>
    <row r="242" spans="1:2" x14ac:dyDescent="0.3">
      <c r="A242" s="16" t="s">
        <v>79</v>
      </c>
      <c r="B242" s="20">
        <v>34</v>
      </c>
    </row>
    <row r="243" spans="1:2" x14ac:dyDescent="0.3">
      <c r="A243" s="16" t="s">
        <v>81</v>
      </c>
      <c r="B243" s="20">
        <v>34</v>
      </c>
    </row>
    <row r="244" spans="1:2" x14ac:dyDescent="0.3">
      <c r="A244" s="16" t="s">
        <v>116</v>
      </c>
      <c r="B244" s="20">
        <v>34</v>
      </c>
    </row>
    <row r="245" spans="1:2" x14ac:dyDescent="0.3">
      <c r="A245" s="16" t="s">
        <v>41</v>
      </c>
      <c r="B245" s="20">
        <v>34</v>
      </c>
    </row>
    <row r="246" spans="1:2" x14ac:dyDescent="0.3">
      <c r="A246" s="16" t="s">
        <v>30</v>
      </c>
      <c r="B246" s="20">
        <v>34</v>
      </c>
    </row>
    <row r="247" spans="1:2" x14ac:dyDescent="0.3">
      <c r="A247" s="16" t="s">
        <v>51</v>
      </c>
      <c r="B247" s="20">
        <v>36</v>
      </c>
    </row>
    <row r="248" spans="1:2" x14ac:dyDescent="0.3">
      <c r="A248" s="16" t="s">
        <v>67</v>
      </c>
      <c r="B248" s="20">
        <v>36</v>
      </c>
    </row>
    <row r="249" spans="1:2" x14ac:dyDescent="0.3">
      <c r="A249" s="16" t="s">
        <v>96</v>
      </c>
      <c r="B249" s="20">
        <v>37</v>
      </c>
    </row>
    <row r="250" spans="1:2" x14ac:dyDescent="0.3">
      <c r="A250" s="16" t="s">
        <v>106</v>
      </c>
      <c r="B250" s="20">
        <v>39</v>
      </c>
    </row>
    <row r="251" spans="1:2" x14ac:dyDescent="0.3">
      <c r="A251" s="16" t="s">
        <v>93</v>
      </c>
      <c r="B251" s="20">
        <v>39</v>
      </c>
    </row>
    <row r="252" spans="1:2" x14ac:dyDescent="0.3">
      <c r="A252" s="16" t="s">
        <v>14</v>
      </c>
      <c r="B252" s="20">
        <v>40</v>
      </c>
    </row>
    <row r="253" spans="1:2" x14ac:dyDescent="0.3">
      <c r="A253" s="16" t="s">
        <v>74</v>
      </c>
      <c r="B253" s="20">
        <v>42</v>
      </c>
    </row>
    <row r="254" spans="1:2" x14ac:dyDescent="0.3">
      <c r="A254" s="16" t="s">
        <v>87</v>
      </c>
      <c r="B254" s="20">
        <v>44</v>
      </c>
    </row>
    <row r="255" spans="1:2" x14ac:dyDescent="0.3">
      <c r="A255" s="16" t="s">
        <v>63</v>
      </c>
      <c r="B255" s="20">
        <v>45</v>
      </c>
    </row>
    <row r="256" spans="1:2" x14ac:dyDescent="0.3">
      <c r="A256" s="16" t="s">
        <v>38</v>
      </c>
      <c r="B256" s="20">
        <v>45</v>
      </c>
    </row>
    <row r="257" spans="1:2" x14ac:dyDescent="0.3">
      <c r="A257" s="16" t="s">
        <v>104</v>
      </c>
      <c r="B257" s="20">
        <v>45</v>
      </c>
    </row>
    <row r="258" spans="1:2" x14ac:dyDescent="0.3">
      <c r="A258" s="16" t="s">
        <v>115</v>
      </c>
      <c r="B258" s="20">
        <v>48</v>
      </c>
    </row>
    <row r="259" spans="1:2" x14ac:dyDescent="0.3">
      <c r="A259" s="16" t="s">
        <v>89</v>
      </c>
      <c r="B259" s="20">
        <v>49</v>
      </c>
    </row>
    <row r="260" spans="1:2" x14ac:dyDescent="0.3">
      <c r="A260" s="16" t="s">
        <v>28</v>
      </c>
      <c r="B260" s="20">
        <v>50</v>
      </c>
    </row>
    <row r="261" spans="1:2" x14ac:dyDescent="0.3">
      <c r="A261" s="16" t="s">
        <v>66</v>
      </c>
      <c r="B261" s="20">
        <v>50</v>
      </c>
    </row>
    <row r="262" spans="1:2" x14ac:dyDescent="0.3">
      <c r="A262" s="16" t="s">
        <v>109</v>
      </c>
      <c r="B262" s="20">
        <v>53</v>
      </c>
    </row>
    <row r="263" spans="1:2" x14ac:dyDescent="0.3">
      <c r="A263" s="16" t="s">
        <v>70</v>
      </c>
      <c r="B263" s="20">
        <v>53</v>
      </c>
    </row>
    <row r="264" spans="1:2" x14ac:dyDescent="0.3">
      <c r="A264" s="16" t="s">
        <v>62</v>
      </c>
      <c r="B264" s="20">
        <v>53</v>
      </c>
    </row>
    <row r="265" spans="1:2" x14ac:dyDescent="0.3">
      <c r="A265" s="16" t="s">
        <v>75</v>
      </c>
      <c r="B265" s="20">
        <v>53</v>
      </c>
    </row>
    <row r="266" spans="1:2" x14ac:dyDescent="0.3">
      <c r="A266" s="16" t="s">
        <v>68</v>
      </c>
      <c r="B266" s="20">
        <v>53</v>
      </c>
    </row>
    <row r="267" spans="1:2" x14ac:dyDescent="0.3">
      <c r="A267" s="16" t="s">
        <v>82</v>
      </c>
      <c r="B267" s="20">
        <v>57</v>
      </c>
    </row>
    <row r="268" spans="1:2" x14ac:dyDescent="0.3">
      <c r="A268" s="16" t="s">
        <v>73</v>
      </c>
      <c r="B268" s="20">
        <v>60</v>
      </c>
    </row>
    <row r="269" spans="1:2" x14ac:dyDescent="0.3">
      <c r="A269" s="16" t="s">
        <v>54</v>
      </c>
      <c r="B269" s="20">
        <v>61</v>
      </c>
    </row>
    <row r="270" spans="1:2" x14ac:dyDescent="0.3">
      <c r="A270" s="16" t="s">
        <v>80</v>
      </c>
      <c r="B270" s="20">
        <v>63</v>
      </c>
    </row>
    <row r="271" spans="1:2" x14ac:dyDescent="0.3">
      <c r="A271" s="16" t="s">
        <v>61</v>
      </c>
      <c r="B271" s="20">
        <v>64</v>
      </c>
    </row>
    <row r="272" spans="1:2" x14ac:dyDescent="0.3">
      <c r="A272" s="16" t="s">
        <v>43</v>
      </c>
      <c r="B272" s="20">
        <v>64</v>
      </c>
    </row>
    <row r="273" spans="1:4" x14ac:dyDescent="0.3">
      <c r="A273" s="16" t="s">
        <v>114</v>
      </c>
      <c r="B273" s="20">
        <v>64</v>
      </c>
    </row>
    <row r="274" spans="1:4" x14ac:dyDescent="0.3">
      <c r="A274" s="16" t="s">
        <v>102</v>
      </c>
      <c r="B274" s="20">
        <v>66</v>
      </c>
    </row>
    <row r="275" spans="1:4" x14ac:dyDescent="0.3">
      <c r="A275" s="16" t="s">
        <v>107</v>
      </c>
      <c r="B275" s="20">
        <v>72</v>
      </c>
    </row>
    <row r="276" spans="1:4" x14ac:dyDescent="0.3">
      <c r="A276" s="16" t="s">
        <v>64</v>
      </c>
      <c r="B276" s="20">
        <v>80</v>
      </c>
    </row>
    <row r="277" spans="1:4" x14ac:dyDescent="0.3">
      <c r="A277" s="16" t="s">
        <v>49</v>
      </c>
      <c r="B277" s="20">
        <v>87</v>
      </c>
    </row>
    <row r="278" spans="1:4" x14ac:dyDescent="0.3">
      <c r="A278" s="16" t="s">
        <v>91</v>
      </c>
      <c r="B278" s="20">
        <v>88</v>
      </c>
    </row>
    <row r="279" spans="1:4" x14ac:dyDescent="0.3">
      <c r="A279" s="16" t="s">
        <v>32</v>
      </c>
      <c r="B279" s="20">
        <v>90</v>
      </c>
    </row>
    <row r="280" spans="1:4" x14ac:dyDescent="0.3">
      <c r="A280" s="16" t="s">
        <v>39</v>
      </c>
      <c r="B280" s="20">
        <v>104</v>
      </c>
    </row>
    <row r="281" spans="1:4" x14ac:dyDescent="0.3">
      <c r="A281" s="16" t="s">
        <v>1043</v>
      </c>
      <c r="B281" s="20">
        <v>2990</v>
      </c>
    </row>
    <row r="283" spans="1:4" x14ac:dyDescent="0.3">
      <c r="A283" s="30" t="s">
        <v>1130</v>
      </c>
      <c r="B283" s="30"/>
      <c r="C283" s="30"/>
      <c r="D283" s="30"/>
    </row>
    <row r="284" spans="1:4" x14ac:dyDescent="0.3">
      <c r="A284" s="30" t="s">
        <v>1131</v>
      </c>
      <c r="B284" s="30"/>
      <c r="C284" s="30"/>
      <c r="D284" s="30"/>
    </row>
  </sheetData>
  <mergeCells count="7">
    <mergeCell ref="A284:D284"/>
    <mergeCell ref="A110:D110"/>
    <mergeCell ref="A111:D111"/>
    <mergeCell ref="A112:D112"/>
    <mergeCell ref="A196:D196"/>
    <mergeCell ref="A197:D197"/>
    <mergeCell ref="A283:D283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интро</vt:lpstr>
      <vt:lpstr>Дашборд</vt:lpstr>
      <vt:lpstr>продажи</vt:lpstr>
      <vt:lpstr>товар</vt:lpstr>
      <vt:lpstr>клиенты</vt:lpstr>
      <vt:lpstr>коды стран</vt:lpstr>
      <vt:lpstr>Анализ клиентов</vt:lpstr>
      <vt:lpstr>Анализ категорий</vt:lpstr>
      <vt:lpstr>Анализ поставщиков</vt:lpstr>
      <vt:lpstr>Анализ магазинов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Виталий Велемиров</cp:lastModifiedBy>
  <dcterms:created xsi:type="dcterms:W3CDTF">2024-05-23T18:05:44Z</dcterms:created>
  <dcterms:modified xsi:type="dcterms:W3CDTF">2025-07-07T15:49:28Z</dcterms:modified>
</cp:coreProperties>
</file>