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_input\02_scaling\"/>
    </mc:Choice>
  </mc:AlternateContent>
  <xr:revisionPtr revIDLastSave="0" documentId="13_ncr:1_{E5FAC542-A64E-4001-99BC-01D53966C024}" xr6:coauthVersionLast="45" xr6:coauthVersionMax="45" xr10:uidLastSave="{00000000-0000-0000-0000-000000000000}"/>
  <bookViews>
    <workbookView xWindow="-23148" yWindow="-108" windowWidth="23256" windowHeight="14616" activeTab="6" xr2:uid="{6C3FE3BB-8C73-4241-95BD-F737EA4A19F7}"/>
  </bookViews>
  <sheets>
    <sheet name="Emission type" sheetId="5" r:id="rId1"/>
    <sheet name="GNFR" sheetId="6" r:id="rId2"/>
    <sheet name="GNFR-NFR" sheetId="1" r:id="rId3"/>
    <sheet name="Country" sheetId="2" r:id="rId4"/>
    <sheet name="Pollutant" sheetId="3" r:id="rId5"/>
    <sheet name="info" sheetId="7" r:id="rId6"/>
    <sheet name="Scaling" sheetId="4" r:id="rId7"/>
  </sheets>
  <definedNames>
    <definedName name="_xlnm._FilterDatabase" localSheetId="2" hidden="1">'GNFR-NFR'!$A$1:$D$128</definedName>
    <definedName name="country">tbl_country[country_iso_code]</definedName>
    <definedName name="emission_type">tbl_emissiontype[Emission_type]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4" l="1"/>
  <c r="I10" i="4"/>
  <c r="J10" i="4"/>
  <c r="K10" i="4"/>
  <c r="L10" i="4"/>
  <c r="M10" i="4"/>
  <c r="N10" i="4"/>
  <c r="O10" i="4"/>
  <c r="P10" i="4"/>
  <c r="Q10" i="4"/>
  <c r="R10" i="4"/>
  <c r="S10" i="4"/>
  <c r="H9" i="4" l="1"/>
  <c r="I9" i="4"/>
  <c r="J9" i="4"/>
  <c r="K9" i="4"/>
  <c r="L9" i="4"/>
  <c r="M9" i="4"/>
  <c r="N9" i="4"/>
  <c r="O9" i="4"/>
  <c r="P9" i="4"/>
  <c r="Q9" i="4"/>
  <c r="R9" i="4"/>
  <c r="S9" i="4"/>
  <c r="H8" i="4" l="1"/>
  <c r="I8" i="4"/>
  <c r="J8" i="4"/>
  <c r="K8" i="4"/>
  <c r="L8" i="4"/>
  <c r="M8" i="4"/>
  <c r="N8" i="4"/>
  <c r="O8" i="4"/>
  <c r="P8" i="4"/>
  <c r="Q8" i="4"/>
  <c r="R8" i="4"/>
  <c r="S8" i="4"/>
  <c r="H7" i="4"/>
  <c r="I7" i="4"/>
  <c r="J7" i="4"/>
  <c r="K7" i="4"/>
  <c r="L7" i="4"/>
  <c r="M7" i="4"/>
  <c r="N7" i="4"/>
  <c r="O7" i="4"/>
  <c r="P7" i="4"/>
  <c r="Q7" i="4"/>
  <c r="R7" i="4"/>
  <c r="S7" i="4"/>
  <c r="H6" i="4" l="1"/>
  <c r="I6" i="4"/>
  <c r="J6" i="4"/>
  <c r="K6" i="4"/>
  <c r="L6" i="4"/>
  <c r="M6" i="4"/>
  <c r="N6" i="4"/>
  <c r="O6" i="4"/>
  <c r="P6" i="4"/>
  <c r="Q6" i="4"/>
  <c r="R6" i="4"/>
  <c r="S6" i="4"/>
  <c r="H5" i="4"/>
  <c r="I5" i="4"/>
  <c r="J5" i="4"/>
  <c r="K5" i="4"/>
  <c r="L5" i="4"/>
  <c r="M5" i="4"/>
  <c r="N5" i="4"/>
  <c r="O5" i="4"/>
  <c r="P5" i="4"/>
  <c r="Q5" i="4"/>
  <c r="R5" i="4"/>
  <c r="S5" i="4"/>
  <c r="H4" i="4"/>
  <c r="I4" i="4"/>
  <c r="J4" i="4"/>
  <c r="K4" i="4"/>
  <c r="L4" i="4"/>
  <c r="M4" i="4"/>
  <c r="N4" i="4"/>
  <c r="O4" i="4"/>
  <c r="P4" i="4"/>
  <c r="Q4" i="4"/>
  <c r="R4" i="4"/>
  <c r="S4" i="4"/>
  <c r="H3" i="4"/>
  <c r="I3" i="4"/>
  <c r="J3" i="4"/>
  <c r="K3" i="4"/>
  <c r="L3" i="4"/>
  <c r="M3" i="4"/>
  <c r="N3" i="4"/>
  <c r="O3" i="4"/>
  <c r="P3" i="4"/>
  <c r="Q3" i="4"/>
  <c r="R3" i="4"/>
  <c r="S3" i="4"/>
  <c r="S2" i="4" l="1"/>
  <c r="N2" i="4"/>
  <c r="O2" i="4"/>
  <c r="P2" i="4"/>
  <c r="M2" i="4"/>
  <c r="K2" i="4"/>
  <c r="Q2" i="4"/>
  <c r="R2" i="4"/>
  <c r="I2" i="4"/>
  <c r="L2" i="4"/>
  <c r="J2" i="4"/>
  <c r="H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F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<sst xmlns="http://schemas.openxmlformats.org/spreadsheetml/2006/main" count="620" uniqueCount="447">
  <si>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</si>
  <si>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</si>
  <si>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</si>
  <si>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</si>
  <si>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</si>
  <si>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</si>
  <si>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</si>
  <si>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</si>
  <si>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</si>
  <si>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</si>
  <si>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</si>
  <si>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</si>
  <si>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</si>
  <si>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</si>
  <si>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</si>
  <si>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</si>
  <si>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</si>
  <si>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</si>
  <si>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</si>
  <si>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</si>
  <si>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</si>
  <si>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</si>
  <si>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</si>
  <si>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</si>
  <si>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</si>
  <si>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</si>
  <si>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</si>
  <si>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</si>
  <si>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</si>
  <si>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</si>
  <si>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</si>
  <si>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</si>
  <si>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</si>
  <si>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</si>
  <si>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</si>
  <si>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</si>
  <si>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</si>
  <si>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</si>
  <si>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</si>
  <si>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</si>
  <si>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</si>
  <si>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</si>
  <si>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</si>
  <si>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</si>
  <si>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</si>
  <si>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</si>
  <si>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</si>
  <si>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</si>
  <si>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</si>
  <si>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</si>
  <si>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</si>
  <si>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</si>
  <si>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</si>
  <si>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</si>
  <si>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</si>
  <si>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</si>
  <si>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</si>
  <si>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</si>
  <si>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</si>
  <si>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</si>
  <si>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</si>
  <si>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</si>
  <si>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</si>
  <si>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</si>
  <si>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</si>
  <si>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</si>
  <si>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</si>
  <si>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</si>
  <si>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</si>
  <si>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</si>
  <si>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</si>
  <si>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</si>
  <si>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</si>
  <si>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</si>
  <si>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</si>
  <si>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</si>
  <si>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</si>
  <si>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</si>
  <si>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</si>
  <si>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</si>
  <si>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</si>
  <si>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</si>
  <si>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</si>
  <si>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</si>
  <si>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</si>
  <si>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</si>
  <si>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</si>
  <si>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</si>
  <si>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</si>
  <si>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</si>
  <si>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</si>
  <si>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</si>
  <si>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</si>
  <si>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</si>
  <si>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</si>
  <si>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</si>
  <si>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</si>
  <si>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</si>
  <si>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</si>
  <si>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</si>
  <si>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</si>
  <si>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</si>
  <si>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</si>
  <si>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</si>
  <si>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</si>
  <si>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</si>
  <si>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</si>
  <si>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</si>
  <si>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</si>
  <si>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</si>
  <si>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</si>
  <si>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</si>
  <si>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</si>
  <si>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</si>
  <si>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</si>
  <si>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</si>
  <si>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</si>
  <si>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</si>
  <si>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</si>
  <si>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</si>
  <si>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</si>
  <si>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</si>
  <si>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</si>
  <si>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</si>
  <si>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</si>
  <si>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</si>
  <si>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</si>
  <si>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</si>
  <si>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</si>
  <si>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</si>
  <si>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</si>
  <si>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</si>
  <si>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</si>
  <si>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</si>
  <si>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</si>
  <si>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</si>
  <si>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</si>
  <si>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</si>
  <si>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</si>
  <si>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</si>
  <si>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</si>
  <si>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</si>
  <si>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</si>
  <si>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</si>
  <si>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</si>
  <si>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</si>
  <si>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</si>
  <si>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</si>
  <si>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</si>
  <si>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</si>
  <si>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</si>
  <si>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</si>
  <si>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</si>
  <si>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</si>
  <si>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</si>
  <si>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</si>
  <si>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</si>
  <si>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</si>
  <si>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</si>
  <si>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</si>
  <si>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</si>
  <si>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</si>
  <si>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</si>
  <si>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</si>
  <si>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</si>
  <si>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</si>
  <si>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</si>
  <si>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</si>
  <si>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</si>
  <si>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</si>
  <si>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</si>
  <si>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</si>
  <si>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</si>
  <si>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</si>
  <si>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</si>
  <si>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</si>
  <si>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</si>
  <si>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</si>
  <si>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</si>
  <si>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</si>
  <si>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</si>
  <si>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</si>
  <si>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</si>
  <si>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</si>
  <si>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</si>
  <si>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</si>
  <si>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</si>
  <si>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</si>
  <si>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</si>
  <si>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</si>
  <si>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</si>
  <si>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</si>
  <si>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</si>
  <si>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</si>
  <si>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</si>
  <si>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</si>
  <si>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</si>
  <si>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</si>
  <si>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</si>
  <si>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</si>
  <si>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</si>
  <si>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</si>
  <si>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</si>
  <si>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</si>
  <si>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</si>
  <si>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</si>
  <si>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</si>
  <si>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</si>
  <si>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</si>
  <si>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</si>
  <si>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</si>
  <si>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</si>
  <si>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</si>
  <si>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</si>
  <si>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</si>
  <si>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</si>
  <si>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</si>
  <si>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</si>
  <si>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</si>
  <si>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</si>
  <si>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</si>
  <si>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</si>
  <si>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</si>
  <si>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</si>
  <si>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</si>
  <si>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</si>
  <si>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</si>
  <si>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</si>
  <si>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</si>
  <si>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</si>
  <si>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</si>
  <si>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</si>
  <si>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</si>
  <si>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</si>
  <si>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</si>
  <si>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</si>
  <si>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</si>
  <si>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</si>
  <si>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</si>
  <si>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</si>
  <si>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</si>
  <si>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</si>
  <si>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</si>
  <si>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</si>
  <si>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</si>
  <si>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</si>
  <si>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</si>
  <si>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</si>
  <si>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</si>
  <si>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</si>
  <si>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</si>
  <si>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</si>
  <si>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</si>
  <si>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</si>
  <si>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</si>
  <si>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</si>
  <si>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</si>
  <si>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</si>
  <si>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</si>
  <si>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</si>
  <si>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</si>
  <si>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</si>
  <si>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</si>
  <si>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</si>
  <si>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</si>
  <si>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</si>
  <si>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</si>
  <si>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</si>
  <si>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</si>
  <si>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</si>
  <si>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</si>
  <si>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</si>
  <si>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</si>
  <si>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</si>
  <si>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</si>
  <si>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</si>
  <si>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</si>
  <si>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</si>
  <si>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</si>
  <si>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</si>
  <si>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</si>
  <si>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</si>
  <si>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</si>
  <si>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</si>
  <si>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</si>
  <si>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</si>
  <si>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</si>
  <si>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</si>
  <si>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</si>
  <si>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</si>
  <si>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</si>
  <si>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</si>
  <si>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</si>
  <si>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</si>
  <si>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</si>
  <si>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</si>
  <si>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</si>
  <si>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</si>
  <si>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</si>
  <si>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</si>
  <si>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</si>
  <si>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</si>
  <si>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</si>
  <si>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</si>
  <si>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</si>
  <si>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</si>
  <si>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</si>
  <si>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</si>
  <si>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</si>
  <si>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</si>
  <si>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</si>
  <si>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</si>
  <si>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</si>
  <si>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</si>
  <si>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</si>
  <si>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</si>
  <si>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</si>
  <si>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</si>
  <si>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</si>
  <si>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</si>
  <si>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</si>
  <si>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</si>
  <si>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</si>
  <si>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</si>
  <si>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</si>
  <si>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</si>
  <si>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</si>
  <si>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</si>
  <si>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</si>
  <si>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</si>
  <si>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</si>
  <si>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</si>
  <si>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</si>
  <si>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</si>
  <si>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</si>
  <si>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</si>
  <si>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</si>
  <si>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</si>
  <si>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</si>
  <si>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</si>
  <si>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</si>
  <si>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</si>
  <si>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</si>
  <si>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</si>
  <si>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</si>
  <si>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</si>
  <si>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</si>
  <si>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</si>
  <si>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</si>
  <si>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</si>
  <si>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</si>
  <si>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</si>
  <si>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</si>
  <si>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</si>
  <si>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</si>
  <si>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</si>
  <si>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</si>
  <si>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</si>
  <si>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</si>
  <si>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</si>
  <si>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</si>
  <si>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</si>
  <si>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</si>
  <si>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</si>
  <si>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</si>
  <si>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</si>
  <si>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</si>
  <si>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</si>
  <si>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</si>
  <si>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</si>
  <si>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</si>
  <si>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</si>
  <si>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</si>
  <si>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</si>
  <si>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</si>
  <si>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</si>
  <si>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</si>
  <si>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</si>
  <si>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</si>
  <si>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</si>
  <si>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</si>
  <si>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</si>
  <si>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</si>
  <si>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</si>
  <si>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</si>
  <si>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</si>
  <si>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</si>
  <si>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</si>
  <si>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</si>
  <si>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</si>
  <si>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</si>
  <si>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</si>
  <si>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</si>
  <si>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</si>
  <si>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</si>
  <si>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</si>
  <si>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</si>
  <si>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</si>
  <si>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</si>
  <si>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</si>
  <si>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</si>
  <si>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</si>
  <si>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</si>
  <si>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</si>
  <si>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</si>
  <si>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</si>
  <si>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</si>
  <si>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</si>
  <si>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</si>
  <si>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</si>
  <si>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</si>
  <si>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</si>
  <si>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</si>
  <si>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</si>
  <si>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</si>
  <si>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</si>
  <si>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</si>
  <si>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</si>
  <si>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</si>
  <si>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</si>
  <si>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</si>
  <si>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</si>
  <si>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</si>
  <si>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Emission_type</t>
  </si>
  <si>
    <t>point</t>
  </si>
  <si>
    <t>diffuse</t>
  </si>
  <si>
    <t>Data validation GNFR-NFR_range</t>
  </si>
  <si>
    <t>Data validation GNFR-NFR_ok</t>
  </si>
  <si>
    <t>scale_factor</t>
  </si>
  <si>
    <t>E-MAP_year</t>
  </si>
  <si>
    <t>E-MAP_emission_type</t>
  </si>
  <si>
    <t>E-MAP_GNFR_code</t>
  </si>
  <si>
    <t>E-MAP_NFR_code</t>
  </si>
  <si>
    <t>E-MAP_scale_factor</t>
  </si>
  <si>
    <t>To select all NFR-sectors belonging to one GNFR-sector, leave NFR-sector field blank.</t>
  </si>
  <si>
    <t>Scale factors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</si>
  <si>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</si>
  <si>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</si>
  <si>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</si>
  <si>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</si>
  <si>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emission_type</t>
  </si>
  <si>
    <t>year</t>
  </si>
  <si>
    <t>E-MAP_pollutant_code</t>
  </si>
  <si>
    <t>E-MAP_country_iso_code</t>
  </si>
  <si>
    <t>*</t>
  </si>
  <si>
    <t>2010-2020</t>
  </si>
  <si>
    <t>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</si>
</sst>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6CE0E-A61F-44F0-BE5C-9385830F35EB}" name="tbl_emissiontype" displayName="tbl_emissiontype" ref="A1:A3" totalsRowShown="0">
  <autoFilter ref="A1:A3" xr:uid="{4F32AB3C-3CF8-4C9A-8B91-3FF2086DB2C3}"/>
  <tableColumns count="1">
    <tableColumn id="1" xr3:uid="{E5ED0D2D-6CB2-4B31-9C4E-CD49E8411591}" name="Emission_type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8" totalsRowShown="0">
  <autoFilter ref="A1:D128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caling" displayName="tbl_I_scaling" ref="A1:S10" totalsRowShown="0">
  <autoFilter ref="A1:S10" xr:uid="{63E30767-0150-412D-B197-11CE9D14EB4E}"/>
  <tableColumns count="19">
    <tableColumn id="1" xr3:uid="{3CCF1BDF-57B8-4181-91EA-C6A954F57C6F}" name="year" dataDxfId="14"/>
    <tableColumn id="2" xr3:uid="{85345B25-FBFE-4C64-BB97-93F81600465B}" name="emission_type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scale_factor"/>
    <tableColumn id="9" xr3:uid="{DCB47D4C-7148-4891-B486-04CF70C7FDCC}" name="country_label" dataDxfId="13">
      <calculatedColumnFormula>INDEX(tbl_country[country_label],MATCH(tbl_I_scaling[[#This Row],[country_iso_code]],tbl_country[country_iso_code],0))</calculatedColumnFormula>
    </tableColumn>
    <tableColumn id="6" xr3:uid="{409654D3-E717-4ECD-B724-CE76BF1FA726}" name="GNFR_label" dataDxfId="12">
      <calculatedColumnFormula>INDEX(tbl_GNFR_NFR[GNFR_label],MATCH(tbl_I_scaling[[#This Row],[NFR_code]],tbl_GNFR_NFR[NFR_code],0))</calculatedColumnFormula>
    </tableColumn>
    <tableColumn id="7" xr3:uid="{B9A37C5B-FED3-493F-81B8-F88D72CF166B}" name="NFR_label" dataDxfId="11">
      <calculatedColumnFormula>INDEX(tbl_GNFR_NFR[NFR_label],MATCH(tbl_I_scaling[[#This Row],[NFR_code]],tbl_GNFR_NFR[NFR_code],0))</calculatedColumnFormula>
    </tableColumn>
    <tableColumn id="10" xr3:uid="{3741CCE9-D8A3-4702-9FBB-BDDC5296CA41}" name="Data validation GNFR-NFR_range" dataDxfId="10">
      <calculatedColumnFormula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calculatedColumnFormula>
    </tableColumn>
    <tableColumn id="11" xr3:uid="{327D5723-70F8-4F14-A112-90BAA56B122D}" name="Data validation GNFR-NFR_ok" dataDxfId="9">
      <calculatedColumnFormula>INDEX(tbl_GNFR_NFR[GNFR_code],MATCH(tbl_I_scaling[[#This Row],[NFR_code]],tbl_GNFR_NFR[NFR_code],0))=tbl_I_scaling[[#This Row],[GNFR_code]]</calculatedColumnFormula>
    </tableColumn>
    <tableColumn id="13" xr3:uid="{14DFCA77-FA4F-4492-90FC-E1CF29BD5BDC}" name="E-MAP_year" dataDxfId="8">
      <calculatedColumnFormula>IF(ISBLANK(tbl_I_scaling[[#This Row],[year]]),"",tbl_I_scaling[[#This Row],[year]])</calculatedColumnFormula>
    </tableColumn>
    <tableColumn id="14" xr3:uid="{F0E4C9D2-7F88-4B77-907E-74002F493346}" name="E-MAP_emission_type" dataDxfId="7">
      <calculatedColumnFormula>IF(ISBLANK(tbl_I_scaling[[#This Row],[emission_type]]),"",tbl_I_scaling[[#This Row],[emission_type]])</calculatedColumnFormula>
    </tableColumn>
    <tableColumn id="15" xr3:uid="{0AF0B6B0-EAF2-4779-805E-3E840BA3636B}" name="E-MAP_pollutant_code" dataDxfId="6">
      <calculatedColumnFormula>IF(ISBLANK(tbl_I_scaling[[#This Row],[pollutant_code]]),"",tbl_I_scaling[[#This Row],[pollutant_code]])</calculatedColumnFormula>
    </tableColumn>
    <tableColumn id="16" xr3:uid="{C9437DA3-379A-4119-852E-97451565DC30}" name="E-MAP_country_iso_code" dataDxfId="5">
      <calculatedColumnFormula>IF(ISBLANK(tbl_I_scaling[[#This Row],[country_iso_code]]),"",tbl_I_scaling[[#This Row],[country_iso_code]])</calculatedColumnFormula>
    </tableColumn>
    <tableColumn id="17" xr3:uid="{90BD55C3-62EC-45E1-88D6-C55C69ABA3CE}" name="E-MAP_GNFR_code" dataDxfId="4">
      <calculatedColumnFormula>IF(ISBLANK(tbl_I_scaling[[#This Row],[GNFR_code]]),INDEX(tbl_GNFR_NFR[GNFR_code],MATCH(tbl_I_scaling[[#This Row],[NFR_code]],tbl_GNFR_NFR[NFR_code],0)),tbl_I_scaling[[#This Row],[GNFR_code]])</calculatedColumnFormula>
    </tableColumn>
    <tableColumn id="18" xr3:uid="{75A83B3D-980A-4F01-8C60-1E833397AAFE}" name="E-MAP_NFR_code" dataDxfId="3">
      <calculatedColumnFormula>IF(ISBLANK(tbl_I_scaling[[#This Row],[NFR_code]]),"*",tbl_I_scaling[[#This Row],[NFR_code]])</calculatedColumnFormula>
    </tableColumn>
    <tableColumn id="19" xr3:uid="{8B2B56DD-9D26-4198-95A5-38E1BF66DD11}" name="E-MAP_scale_factor" dataDxfId="2">
      <calculatedColumnFormula>IF(ISBLANK(tbl_I_scaling[[#This Row],[scale_factor]]),"",tbl_I_scaling[[#This Row],[scale_factor]])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46F9-774D-4800-A450-D6CC1D5E7BD8}">
  <sheetPr>
    <tabColor theme="8"/>
  </sheetPr>
  <dimension ref="A1:A3"/>
  <sheetViews>
    <sheetView showGridLines="0" workbookViewId="0">
      <selection activeCell="A2" sqref="A2:A3"/>
    </sheetView>
  </sheetViews>
  <sheetFormatPr defaultRowHeight="15" x14ac:dyDescent="0.25"/>
  <cols>
    <col min="1" max="1" width="16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143</v>
      </c>
      <c r="B1" t="s">
        <v>140</v>
      </c>
    </row>
    <row r="2" spans="1:2" x14ac:dyDescent="0.25">
      <c r="A2" t="s">
        <v>144</v>
      </c>
      <c r="B2" t="s">
        <v>0</v>
      </c>
    </row>
    <row r="3" spans="1:2" x14ac:dyDescent="0.25">
      <c r="A3" t="s">
        <v>145</v>
      </c>
      <c r="B3" t="s">
        <v>2</v>
      </c>
    </row>
    <row r="4" spans="1:2" x14ac:dyDescent="0.25">
      <c r="A4" t="s">
        <v>146</v>
      </c>
      <c r="B4" t="s">
        <v>46</v>
      </c>
    </row>
    <row r="5" spans="1:2" x14ac:dyDescent="0.25">
      <c r="A5" t="s">
        <v>147</v>
      </c>
      <c r="B5" t="s">
        <v>51</v>
      </c>
    </row>
    <row r="6" spans="1:2" x14ac:dyDescent="0.25">
      <c r="A6" t="s">
        <v>148</v>
      </c>
      <c r="B6" t="s">
        <v>61</v>
      </c>
    </row>
    <row r="7" spans="1:2" x14ac:dyDescent="0.25">
      <c r="A7" t="s">
        <v>149</v>
      </c>
      <c r="B7" t="s">
        <v>70</v>
      </c>
    </row>
    <row r="8" spans="1:2" x14ac:dyDescent="0.25">
      <c r="A8" t="s">
        <v>150</v>
      </c>
      <c r="B8" t="s">
        <v>78</v>
      </c>
    </row>
    <row r="9" spans="1:2" x14ac:dyDescent="0.25">
      <c r="A9" t="s">
        <v>151</v>
      </c>
      <c r="B9" t="s">
        <v>81</v>
      </c>
    </row>
    <row r="10" spans="1:2" x14ac:dyDescent="0.25">
      <c r="A10" t="s">
        <v>152</v>
      </c>
      <c r="B10" t="s">
        <v>84</v>
      </c>
    </row>
    <row r="11" spans="1:2" x14ac:dyDescent="0.25">
      <c r="A11" t="s">
        <v>153</v>
      </c>
      <c r="B11" t="s">
        <v>94</v>
      </c>
    </row>
    <row r="12" spans="1:2" x14ac:dyDescent="0.25">
      <c r="A12" t="s">
        <v>154</v>
      </c>
      <c r="B12" t="s">
        <v>110</v>
      </c>
    </row>
    <row r="13" spans="1:2" x14ac:dyDescent="0.25">
      <c r="A13" t="s">
        <v>155</v>
      </c>
      <c r="B13" t="s">
        <v>124</v>
      </c>
    </row>
    <row r="14" spans="1:2" x14ac:dyDescent="0.2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8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12" customWidth="1"/>
    <col min="4" max="4" width="109.140625" bestFit="1" customWidth="1"/>
  </cols>
  <sheetData>
    <row r="1" spans="1:4" x14ac:dyDescent="0.25">
      <c r="A1" t="s">
        <v>143</v>
      </c>
      <c r="B1" t="s">
        <v>140</v>
      </c>
      <c r="C1" t="s">
        <v>142</v>
      </c>
      <c r="D1" t="s">
        <v>141</v>
      </c>
    </row>
    <row r="2" spans="1:4" x14ac:dyDescent="0.2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2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2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2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2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2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2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2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2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2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2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2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2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2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2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2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2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2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2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2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2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2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2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2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2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2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2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2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2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2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2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2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2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2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2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2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2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2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2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2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2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2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2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2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2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2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2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2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2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2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2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2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2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2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2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2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2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2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2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2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2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2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2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2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2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2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2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2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2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2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2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2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2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2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2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2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2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2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2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2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2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2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2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2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2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2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2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2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2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2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2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2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2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2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2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2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2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2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2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2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2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2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2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2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2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2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2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2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2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2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2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2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2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2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2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2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2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2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2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2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2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2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2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2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2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2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2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5" x14ac:dyDescent="0.25"/>
  <cols>
    <col min="1" max="1" width="18.5703125" customWidth="1"/>
    <col min="2" max="2" width="34.42578125" bestFit="1" customWidth="1"/>
  </cols>
  <sheetData>
    <row r="1" spans="1:2" x14ac:dyDescent="0.25">
      <c r="A1" t="s">
        <v>284</v>
      </c>
      <c r="B1" t="s">
        <v>395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  <row r="9" spans="1:2" x14ac:dyDescent="0.25">
      <c r="A9" t="s">
        <v>299</v>
      </c>
      <c r="B9" t="s">
        <v>300</v>
      </c>
    </row>
    <row r="10" spans="1:2" x14ac:dyDescent="0.25">
      <c r="A10" t="s">
        <v>301</v>
      </c>
      <c r="B10" t="s">
        <v>302</v>
      </c>
    </row>
    <row r="11" spans="1:2" x14ac:dyDescent="0.25">
      <c r="A11" t="s">
        <v>303</v>
      </c>
      <c r="B11" t="s">
        <v>304</v>
      </c>
    </row>
    <row r="12" spans="1:2" x14ac:dyDescent="0.25">
      <c r="A12" t="s">
        <v>305</v>
      </c>
      <c r="B12" t="s">
        <v>306</v>
      </c>
    </row>
    <row r="13" spans="1:2" x14ac:dyDescent="0.25">
      <c r="A13" t="s">
        <v>307</v>
      </c>
      <c r="B13" t="s">
        <v>308</v>
      </c>
    </row>
    <row r="14" spans="1:2" x14ac:dyDescent="0.25">
      <c r="A14" t="s">
        <v>309</v>
      </c>
      <c r="B14" t="s">
        <v>310</v>
      </c>
    </row>
    <row r="15" spans="1:2" x14ac:dyDescent="0.25">
      <c r="A15" t="s">
        <v>311</v>
      </c>
      <c r="B15" t="s">
        <v>312</v>
      </c>
    </row>
    <row r="16" spans="1:2" x14ac:dyDescent="0.25">
      <c r="A16" t="s">
        <v>313</v>
      </c>
      <c r="B16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  <c r="B18" t="s">
        <v>318</v>
      </c>
    </row>
    <row r="19" spans="1:2" x14ac:dyDescent="0.25">
      <c r="A19" t="s">
        <v>319</v>
      </c>
      <c r="B19" t="s">
        <v>320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323</v>
      </c>
      <c r="B21" t="s">
        <v>324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327</v>
      </c>
      <c r="B23" t="s">
        <v>328</v>
      </c>
    </row>
    <row r="24" spans="1:2" x14ac:dyDescent="0.25">
      <c r="A24" t="s">
        <v>329</v>
      </c>
      <c r="B24" t="s">
        <v>330</v>
      </c>
    </row>
    <row r="25" spans="1:2" x14ac:dyDescent="0.25">
      <c r="A25" t="s">
        <v>331</v>
      </c>
      <c r="B25" t="s">
        <v>332</v>
      </c>
    </row>
    <row r="26" spans="1:2" x14ac:dyDescent="0.25">
      <c r="A26" t="s">
        <v>333</v>
      </c>
      <c r="B26" t="s">
        <v>334</v>
      </c>
    </row>
    <row r="27" spans="1:2" x14ac:dyDescent="0.25">
      <c r="A27" t="s">
        <v>335</v>
      </c>
      <c r="B27" t="s">
        <v>336</v>
      </c>
    </row>
    <row r="28" spans="1:2" x14ac:dyDescent="0.25">
      <c r="A28" t="s">
        <v>337</v>
      </c>
      <c r="B28" t="s">
        <v>338</v>
      </c>
    </row>
    <row r="29" spans="1:2" x14ac:dyDescent="0.25">
      <c r="A29" t="s">
        <v>339</v>
      </c>
      <c r="B29" t="s">
        <v>340</v>
      </c>
    </row>
    <row r="30" spans="1:2" x14ac:dyDescent="0.25">
      <c r="A30" t="s">
        <v>341</v>
      </c>
      <c r="B30" t="s">
        <v>342</v>
      </c>
    </row>
    <row r="31" spans="1:2" x14ac:dyDescent="0.25">
      <c r="A31" t="s">
        <v>343</v>
      </c>
      <c r="B31" t="s">
        <v>344</v>
      </c>
    </row>
    <row r="32" spans="1:2" x14ac:dyDescent="0.25">
      <c r="A32" t="s">
        <v>345</v>
      </c>
      <c r="B32" t="s">
        <v>346</v>
      </c>
    </row>
    <row r="33" spans="1:2" x14ac:dyDescent="0.25">
      <c r="A33" t="s">
        <v>347</v>
      </c>
      <c r="B33" t="s">
        <v>348</v>
      </c>
    </row>
    <row r="34" spans="1:2" x14ac:dyDescent="0.25">
      <c r="A34" t="s">
        <v>349</v>
      </c>
      <c r="B34" t="s">
        <v>350</v>
      </c>
    </row>
    <row r="35" spans="1:2" x14ac:dyDescent="0.25">
      <c r="A35" t="s">
        <v>351</v>
      </c>
      <c r="B35" t="s">
        <v>352</v>
      </c>
    </row>
    <row r="36" spans="1:2" x14ac:dyDescent="0.25">
      <c r="A36" t="s">
        <v>353</v>
      </c>
      <c r="B36" t="s">
        <v>354</v>
      </c>
    </row>
    <row r="37" spans="1:2" x14ac:dyDescent="0.25">
      <c r="A37" t="s">
        <v>355</v>
      </c>
      <c r="B37" t="s">
        <v>356</v>
      </c>
    </row>
    <row r="38" spans="1:2" x14ac:dyDescent="0.25">
      <c r="A38" t="s">
        <v>357</v>
      </c>
      <c r="B38" t="s">
        <v>358</v>
      </c>
    </row>
    <row r="39" spans="1:2" x14ac:dyDescent="0.25">
      <c r="A39" t="s">
        <v>359</v>
      </c>
      <c r="B39" t="s">
        <v>360</v>
      </c>
    </row>
    <row r="40" spans="1:2" x14ac:dyDescent="0.25">
      <c r="A40" t="s">
        <v>361</v>
      </c>
      <c r="B40" t="s">
        <v>362</v>
      </c>
    </row>
    <row r="41" spans="1:2" x14ac:dyDescent="0.25">
      <c r="A41" t="s">
        <v>363</v>
      </c>
      <c r="B41" t="s">
        <v>364</v>
      </c>
    </row>
    <row r="42" spans="1:2" x14ac:dyDescent="0.25">
      <c r="A42" t="s">
        <v>365</v>
      </c>
      <c r="B42" t="s">
        <v>366</v>
      </c>
    </row>
    <row r="43" spans="1:2" x14ac:dyDescent="0.25">
      <c r="A43" t="s">
        <v>367</v>
      </c>
      <c r="B43" t="s">
        <v>368</v>
      </c>
    </row>
    <row r="44" spans="1:2" x14ac:dyDescent="0.25">
      <c r="A44" t="s">
        <v>369</v>
      </c>
      <c r="B44" t="s">
        <v>370</v>
      </c>
    </row>
    <row r="45" spans="1:2" x14ac:dyDescent="0.25">
      <c r="A45" t="s">
        <v>371</v>
      </c>
      <c r="B45" t="s">
        <v>372</v>
      </c>
    </row>
    <row r="46" spans="1:2" x14ac:dyDescent="0.25">
      <c r="A46" t="s">
        <v>373</v>
      </c>
      <c r="B46" t="s">
        <v>374</v>
      </c>
    </row>
    <row r="47" spans="1:2" x14ac:dyDescent="0.25">
      <c r="A47" t="s">
        <v>375</v>
      </c>
      <c r="B47" t="s">
        <v>376</v>
      </c>
    </row>
    <row r="48" spans="1:2" x14ac:dyDescent="0.25">
      <c r="A48" t="s">
        <v>377</v>
      </c>
      <c r="B48" t="s">
        <v>378</v>
      </c>
    </row>
    <row r="49" spans="1:2" x14ac:dyDescent="0.25">
      <c r="A49" t="s">
        <v>379</v>
      </c>
      <c r="B49" t="s">
        <v>380</v>
      </c>
    </row>
    <row r="50" spans="1:2" x14ac:dyDescent="0.25">
      <c r="A50" t="s">
        <v>381</v>
      </c>
      <c r="B50" t="s">
        <v>382</v>
      </c>
    </row>
    <row r="51" spans="1:2" x14ac:dyDescent="0.25">
      <c r="A51" t="s">
        <v>383</v>
      </c>
      <c r="B51" t="s">
        <v>384</v>
      </c>
    </row>
    <row r="52" spans="1:2" x14ac:dyDescent="0.25">
      <c r="A52" t="s">
        <v>385</v>
      </c>
      <c r="B52" t="s">
        <v>386</v>
      </c>
    </row>
    <row r="53" spans="1:2" x14ac:dyDescent="0.25">
      <c r="A53" t="s">
        <v>387</v>
      </c>
      <c r="B53" t="s">
        <v>388</v>
      </c>
    </row>
    <row r="54" spans="1:2" x14ac:dyDescent="0.25">
      <c r="A54" t="s">
        <v>389</v>
      </c>
      <c r="B54" t="s">
        <v>390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439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  <row r="16" spans="1:1" x14ac:dyDescent="0.25">
      <c r="A16" t="s">
        <v>410</v>
      </c>
    </row>
    <row r="17" spans="1:1" x14ac:dyDescent="0.25">
      <c r="A17" t="s">
        <v>411</v>
      </c>
    </row>
    <row r="18" spans="1:1" x14ac:dyDescent="0.25">
      <c r="A18" t="s">
        <v>412</v>
      </c>
    </row>
    <row r="19" spans="1:1" x14ac:dyDescent="0.25">
      <c r="A19" t="s">
        <v>413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417</v>
      </c>
    </row>
    <row r="24" spans="1:1" x14ac:dyDescent="0.25">
      <c r="A24" t="s">
        <v>418</v>
      </c>
    </row>
    <row r="25" spans="1:1" x14ac:dyDescent="0.25">
      <c r="A25" t="s">
        <v>419</v>
      </c>
    </row>
    <row r="26" spans="1:1" x14ac:dyDescent="0.25">
      <c r="A26" t="s">
        <v>420</v>
      </c>
    </row>
    <row r="27" spans="1:1" x14ac:dyDescent="0.25">
      <c r="A27" t="s">
        <v>421</v>
      </c>
    </row>
    <row r="28" spans="1:1" x14ac:dyDescent="0.2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251-BBE3-4305-8B85-3A66F1756052}">
  <sheetPr>
    <tabColor theme="6" tint="0.79998168889431442"/>
  </sheetPr>
  <dimension ref="A1:G6"/>
  <sheetViews>
    <sheetView workbookViewId="0">
      <selection activeCell="C6" sqref="C6:L6"/>
    </sheetView>
  </sheetViews>
  <sheetFormatPr defaultRowHeight="15" x14ac:dyDescent="0.25"/>
  <sheetData>
    <row r="1" spans="1:7" ht="20.25" thickBot="1" x14ac:dyDescent="0.35">
      <c r="A1" s="4" t="s">
        <v>435</v>
      </c>
      <c r="B1" s="5"/>
      <c r="C1" s="5"/>
      <c r="D1" s="5"/>
      <c r="E1" s="5"/>
      <c r="F1" s="5"/>
      <c r="G1" s="5"/>
    </row>
    <row r="3" spans="1:7" x14ac:dyDescent="0.25">
      <c r="A3" t="s">
        <v>436</v>
      </c>
    </row>
    <row r="4" spans="1:7" x14ac:dyDescent="0.25">
      <c r="A4" t="s">
        <v>437</v>
      </c>
    </row>
    <row r="5" spans="1:7" x14ac:dyDescent="0.25">
      <c r="A5" t="s">
        <v>434</v>
      </c>
    </row>
    <row r="6" spans="1:7" x14ac:dyDescent="0.25">
      <c r="A6" t="s">
        <v>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S10"/>
  <sheetViews>
    <sheetView showGridLines="0" tabSelected="1" zoomScaleNormal="100" workbookViewId="0">
      <selection activeCell="F10" sqref="F10"/>
    </sheetView>
  </sheetViews>
  <sheetFormatPr defaultColWidth="22.42578125" defaultRowHeight="15" x14ac:dyDescent="0.25"/>
  <cols>
    <col min="1" max="1" width="22.42578125" style="9"/>
    <col min="11" max="12" width="22.42578125" hidden="1" customWidth="1"/>
  </cols>
  <sheetData>
    <row r="1" spans="1:19" x14ac:dyDescent="0.25">
      <c r="A1" s="9" t="s">
        <v>441</v>
      </c>
      <c r="B1" t="s">
        <v>440</v>
      </c>
      <c r="C1" t="s">
        <v>439</v>
      </c>
      <c r="D1" t="s">
        <v>284</v>
      </c>
      <c r="E1" t="s">
        <v>143</v>
      </c>
      <c r="F1" t="s">
        <v>142</v>
      </c>
      <c r="G1" t="s">
        <v>428</v>
      </c>
      <c r="H1" s="6" t="s">
        <v>395</v>
      </c>
      <c r="I1" s="6" t="s">
        <v>140</v>
      </c>
      <c r="J1" s="6" t="s">
        <v>141</v>
      </c>
      <c r="K1" s="2" t="s">
        <v>426</v>
      </c>
      <c r="L1" s="2" t="s">
        <v>427</v>
      </c>
      <c r="M1" s="2" t="s">
        <v>429</v>
      </c>
      <c r="N1" s="2" t="s">
        <v>430</v>
      </c>
      <c r="O1" s="2" t="s">
        <v>442</v>
      </c>
      <c r="P1" s="2" t="s">
        <v>443</v>
      </c>
      <c r="Q1" s="2" t="s">
        <v>431</v>
      </c>
      <c r="R1" s="2" t="s">
        <v>432</v>
      </c>
      <c r="S1" s="2" t="s">
        <v>433</v>
      </c>
    </row>
    <row r="2" spans="1:19" x14ac:dyDescent="0.25">
      <c r="A2" s="9" t="s">
        <v>444</v>
      </c>
      <c r="B2" t="s">
        <v>424</v>
      </c>
      <c r="C2" t="s">
        <v>400</v>
      </c>
      <c r="D2" t="s">
        <v>301</v>
      </c>
      <c r="F2" t="s">
        <v>5</v>
      </c>
      <c r="G2">
        <v>2.5</v>
      </c>
      <c r="H2" s="1" t="str">
        <f>INDEX(tbl_country[country_label],MATCH(tbl_I_scaling[[#This Row],[country_iso_code]],tbl_country[country_iso_code],0))</f>
        <v>Flanders</v>
      </c>
      <c r="I2" s="1" t="str">
        <f>INDEX(tbl_GNFR_NFR[GNFR_label],MATCH(tbl_I_scaling[[#This Row],[NFR_code]],tbl_GNFR_NFR[NFR_code],0))</f>
        <v>B_Industry</v>
      </c>
      <c r="J2" s="1" t="str">
        <f>INDEX(tbl_GNFR_NFR[NFR_label],MATCH(tbl_I_scaling[[#This Row],[NFR_code]],tbl_GNFR_NFR[NFR_code],0))</f>
        <v>Stationary combustion in manufacturing industries and construction: Iron and steel</v>
      </c>
      <c r="K2" s="3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2" s="3" t="b">
        <f>INDEX(tbl_GNFR_NFR[GNFR_code],MATCH(tbl_I_scaling[[#This Row],[NFR_code]],tbl_GNFR_NFR[NFR_code],0))=tbl_I_scaling[[#This Row],[GNFR_code]]</f>
        <v>0</v>
      </c>
      <c r="M2" s="3" t="str">
        <f>IF(ISBLANK(tbl_I_scaling[[#This Row],[year]]),"",tbl_I_scaling[[#This Row],[year]])</f>
        <v>*</v>
      </c>
      <c r="N2" s="3" t="str">
        <f>IF(ISBLANK(tbl_I_scaling[[#This Row],[emission_type]]),"",tbl_I_scaling[[#This Row],[emission_type]])</f>
        <v>point</v>
      </c>
      <c r="O2" s="3" t="str">
        <f>IF(ISBLANK(tbl_I_scaling[[#This Row],[pollutant_code]]),"",tbl_I_scaling[[#This Row],[pollutant_code]])</f>
        <v>PM10</v>
      </c>
      <c r="P2" s="3" t="str">
        <f>IF(ISBLANK(tbl_I_scaling[[#This Row],[country_iso_code]]),"",tbl_I_scaling[[#This Row],[country_iso_code]])</f>
        <v>BEF</v>
      </c>
      <c r="Q2" s="3" t="str">
        <f>IF(ISBLANK(tbl_I_scaling[[#This Row],[GNFR_code]]),INDEX(tbl_GNFR_NFR[GNFR_code],MATCH(tbl_I_scaling[[#This Row],[NFR_code]],tbl_GNFR_NFR[NFR_code],0)),tbl_I_scaling[[#This Row],[GNFR_code]])</f>
        <v>B</v>
      </c>
      <c r="R2" s="3" t="str">
        <f>IF(ISBLANK(tbl_I_scaling[[#This Row],[NFR_code]]),"*",tbl_I_scaling[[#This Row],[NFR_code]])</f>
        <v>1A2a</v>
      </c>
      <c r="S2" s="3">
        <f>IF(ISBLANK(tbl_I_scaling[[#This Row],[scale_factor]]),"",tbl_I_scaling[[#This Row],[scale_factor]])</f>
        <v>2.5</v>
      </c>
    </row>
    <row r="3" spans="1:19" x14ac:dyDescent="0.25">
      <c r="A3" s="9">
        <v>2015</v>
      </c>
      <c r="B3" t="s">
        <v>424</v>
      </c>
      <c r="C3" t="s">
        <v>400</v>
      </c>
      <c r="D3" t="s">
        <v>301</v>
      </c>
      <c r="F3" t="s">
        <v>5</v>
      </c>
      <c r="G3">
        <v>1.5</v>
      </c>
      <c r="H3" s="1" t="str">
        <f>INDEX(tbl_country[country_label],MATCH(tbl_I_scaling[[#This Row],[country_iso_code]],tbl_country[country_iso_code],0))</f>
        <v>Flanders</v>
      </c>
      <c r="I3" s="7" t="str">
        <f>INDEX(tbl_GNFR_NFR[GNFR_label],MATCH(tbl_I_scaling[[#This Row],[NFR_code]],tbl_GNFR_NFR[NFR_code],0))</f>
        <v>B_Industry</v>
      </c>
      <c r="J3" s="1" t="str">
        <f>INDEX(tbl_GNFR_NFR[NFR_label],MATCH(tbl_I_scaling[[#This Row],[NFR_code]],tbl_GNFR_NFR[NFR_code],0))</f>
        <v>Stationary combustion in manufacturing industries and construction: Iron and steel</v>
      </c>
      <c r="K3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3" s="3" t="b">
        <f>INDEX(tbl_GNFR_NFR[GNFR_code],MATCH(tbl_I_scaling[[#This Row],[NFR_code]],tbl_GNFR_NFR[NFR_code],0))=tbl_I_scaling[[#This Row],[GNFR_code]]</f>
        <v>0</v>
      </c>
      <c r="M3" s="8">
        <f>IF(ISBLANK(tbl_I_scaling[[#This Row],[year]]),"",tbl_I_scaling[[#This Row],[year]])</f>
        <v>2015</v>
      </c>
      <c r="N3" s="8" t="str">
        <f>IF(ISBLANK(tbl_I_scaling[[#This Row],[emission_type]]),"",tbl_I_scaling[[#This Row],[emission_type]])</f>
        <v>point</v>
      </c>
      <c r="O3" s="8" t="str">
        <f>IF(ISBLANK(tbl_I_scaling[[#This Row],[pollutant_code]]),"",tbl_I_scaling[[#This Row],[pollutant_code]])</f>
        <v>PM10</v>
      </c>
      <c r="P3" s="8" t="str">
        <f>IF(ISBLANK(tbl_I_scaling[[#This Row],[country_iso_code]]),"",tbl_I_scaling[[#This Row],[country_iso_code]])</f>
        <v>BEF</v>
      </c>
      <c r="Q3" s="8" t="str">
        <f>IF(ISBLANK(tbl_I_scaling[[#This Row],[GNFR_code]]),INDEX(tbl_GNFR_NFR[GNFR_code],MATCH(tbl_I_scaling[[#This Row],[NFR_code]],tbl_GNFR_NFR[NFR_code],0)),tbl_I_scaling[[#This Row],[GNFR_code]])</f>
        <v>B</v>
      </c>
      <c r="R3" s="8" t="str">
        <f>IF(ISBLANK(tbl_I_scaling[[#This Row],[NFR_code]]),"*",tbl_I_scaling[[#This Row],[NFR_code]])</f>
        <v>1A2a</v>
      </c>
      <c r="S3" s="8">
        <f>IF(ISBLANK(tbl_I_scaling[[#This Row],[scale_factor]]),"",tbl_I_scaling[[#This Row],[scale_factor]])</f>
        <v>1.5</v>
      </c>
    </row>
    <row r="4" spans="1:19" x14ac:dyDescent="0.25">
      <c r="A4" s="9">
        <v>2015</v>
      </c>
      <c r="B4" t="s">
        <v>425</v>
      </c>
      <c r="C4" t="s">
        <v>399</v>
      </c>
      <c r="D4" t="s">
        <v>369</v>
      </c>
      <c r="F4" t="s">
        <v>6</v>
      </c>
      <c r="G4">
        <v>5</v>
      </c>
      <c r="H4" s="1" t="str">
        <f>INDEX(tbl_country[country_label],MATCH(tbl_I_scaling[[#This Row],[country_iso_code]],tbl_country[country_iso_code],0))</f>
        <v>Netherlands</v>
      </c>
      <c r="I4" s="7" t="str">
        <f>INDEX(tbl_GNFR_NFR[GNFR_label],MATCH(tbl_I_scaling[[#This Row],[NFR_code]],tbl_GNFR_NFR[NFR_code],0))</f>
        <v>B_Industry</v>
      </c>
      <c r="J4" s="1" t="str">
        <f>INDEX(tbl_GNFR_NFR[NFR_label],MATCH(tbl_I_scaling[[#This Row],[NFR_code]],tbl_GNFR_NFR[NFR_code],0))</f>
        <v>Stationary combustion in manufacturing industries and construction: Non-ferrous metals</v>
      </c>
      <c r="K4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4" s="3" t="b">
        <f>INDEX(tbl_GNFR_NFR[GNFR_code],MATCH(tbl_I_scaling[[#This Row],[NFR_code]],tbl_GNFR_NFR[NFR_code],0))=tbl_I_scaling[[#This Row],[GNFR_code]]</f>
        <v>0</v>
      </c>
      <c r="M4" s="8">
        <f>IF(ISBLANK(tbl_I_scaling[[#This Row],[year]]),"",tbl_I_scaling[[#This Row],[year]])</f>
        <v>2015</v>
      </c>
      <c r="N4" s="8" t="str">
        <f>IF(ISBLANK(tbl_I_scaling[[#This Row],[emission_type]]),"",tbl_I_scaling[[#This Row],[emission_type]])</f>
        <v>diffuse</v>
      </c>
      <c r="O4" s="8" t="str">
        <f>IF(ISBLANK(tbl_I_scaling[[#This Row],[pollutant_code]]),"",tbl_I_scaling[[#This Row],[pollutant_code]])</f>
        <v>NOx</v>
      </c>
      <c r="P4" s="8" t="str">
        <f>IF(ISBLANK(tbl_I_scaling[[#This Row],[country_iso_code]]),"",tbl_I_scaling[[#This Row],[country_iso_code]])</f>
        <v>NL</v>
      </c>
      <c r="Q4" s="8" t="str">
        <f>IF(ISBLANK(tbl_I_scaling[[#This Row],[GNFR_code]]),INDEX(tbl_GNFR_NFR[GNFR_code],MATCH(tbl_I_scaling[[#This Row],[NFR_code]],tbl_GNFR_NFR[NFR_code],0)),tbl_I_scaling[[#This Row],[GNFR_code]])</f>
        <v>B</v>
      </c>
      <c r="R4" s="8" t="str">
        <f>IF(ISBLANK(tbl_I_scaling[[#This Row],[NFR_code]]),"*",tbl_I_scaling[[#This Row],[NFR_code]])</f>
        <v>1A2b</v>
      </c>
      <c r="S4" s="8">
        <f>IF(ISBLANK(tbl_I_scaling[[#This Row],[scale_factor]]),"",tbl_I_scaling[[#This Row],[scale_factor]])</f>
        <v>5</v>
      </c>
    </row>
    <row r="5" spans="1:19" x14ac:dyDescent="0.25">
      <c r="A5" s="9" t="s">
        <v>445</v>
      </c>
      <c r="B5" t="s">
        <v>425</v>
      </c>
      <c r="C5" t="s">
        <v>399</v>
      </c>
      <c r="D5" t="s">
        <v>369</v>
      </c>
      <c r="F5" t="s">
        <v>6</v>
      </c>
      <c r="G5">
        <v>3</v>
      </c>
      <c r="H5" s="1" t="str">
        <f>INDEX(tbl_country[country_label],MATCH(tbl_I_scaling[[#This Row],[country_iso_code]],tbl_country[country_iso_code],0))</f>
        <v>Netherlands</v>
      </c>
      <c r="I5" s="7" t="str">
        <f>INDEX(tbl_GNFR_NFR[GNFR_label],MATCH(tbl_I_scaling[[#This Row],[NFR_code]],tbl_GNFR_NFR[NFR_code],0))</f>
        <v>B_Industry</v>
      </c>
      <c r="J5" s="1" t="str">
        <f>INDEX(tbl_GNFR_NFR[NFR_label],MATCH(tbl_I_scaling[[#This Row],[NFR_code]],tbl_GNFR_NFR[NFR_code],0))</f>
        <v>Stationary combustion in manufacturing industries and construction: Non-ferrous metals</v>
      </c>
      <c r="K5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5" s="3" t="b">
        <f>INDEX(tbl_GNFR_NFR[GNFR_code],MATCH(tbl_I_scaling[[#This Row],[NFR_code]],tbl_GNFR_NFR[NFR_code],0))=tbl_I_scaling[[#This Row],[GNFR_code]]</f>
        <v>0</v>
      </c>
      <c r="M5" s="8" t="str">
        <f>IF(ISBLANK(tbl_I_scaling[[#This Row],[year]]),"",tbl_I_scaling[[#This Row],[year]])</f>
        <v>2010-2020</v>
      </c>
      <c r="N5" s="8" t="str">
        <f>IF(ISBLANK(tbl_I_scaling[[#This Row],[emission_type]]),"",tbl_I_scaling[[#This Row],[emission_type]])</f>
        <v>diffuse</v>
      </c>
      <c r="O5" s="8" t="str">
        <f>IF(ISBLANK(tbl_I_scaling[[#This Row],[pollutant_code]]),"",tbl_I_scaling[[#This Row],[pollutant_code]])</f>
        <v>NOx</v>
      </c>
      <c r="P5" s="8" t="str">
        <f>IF(ISBLANK(tbl_I_scaling[[#This Row],[country_iso_code]]),"",tbl_I_scaling[[#This Row],[country_iso_code]])</f>
        <v>NL</v>
      </c>
      <c r="Q5" s="8" t="str">
        <f>IF(ISBLANK(tbl_I_scaling[[#This Row],[GNFR_code]]),INDEX(tbl_GNFR_NFR[GNFR_code],MATCH(tbl_I_scaling[[#This Row],[NFR_code]],tbl_GNFR_NFR[NFR_code],0)),tbl_I_scaling[[#This Row],[GNFR_code]])</f>
        <v>B</v>
      </c>
      <c r="R5" s="8" t="str">
        <f>IF(ISBLANK(tbl_I_scaling[[#This Row],[NFR_code]]),"*",tbl_I_scaling[[#This Row],[NFR_code]])</f>
        <v>1A2b</v>
      </c>
      <c r="S5" s="8">
        <f>IF(ISBLANK(tbl_I_scaling[[#This Row],[scale_factor]]),"",tbl_I_scaling[[#This Row],[scale_factor]])</f>
        <v>3</v>
      </c>
    </row>
    <row r="6" spans="1:19" x14ac:dyDescent="0.25">
      <c r="A6" s="9">
        <v>2015</v>
      </c>
      <c r="B6" t="s">
        <v>425</v>
      </c>
      <c r="C6" t="s">
        <v>399</v>
      </c>
      <c r="D6" t="s">
        <v>369</v>
      </c>
      <c r="E6" t="s">
        <v>145</v>
      </c>
      <c r="G6">
        <v>4</v>
      </c>
      <c r="H6" s="1" t="str">
        <f>INDEX(tbl_country[country_label],MATCH(tbl_I_scaling[[#This Row],[country_iso_code]],tbl_country[country_iso_code],0))</f>
        <v>Netherlands</v>
      </c>
      <c r="I6" s="7" t="e">
        <f>INDEX(tbl_GNFR_NFR[GNFR_label],MATCH(tbl_I_scaling[[#This Row],[NFR_code]],tbl_GNFR_NFR[NFR_code],0))</f>
        <v>#N/A</v>
      </c>
      <c r="J6" s="1" t="e">
        <f>INDEX(tbl_GNFR_NFR[NFR_label],MATCH(tbl_I_scaling[[#This Row],[NFR_code]],tbl_GNFR_NFR[NFR_code],0))</f>
        <v>#N/A</v>
      </c>
      <c r="K6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6" s="3" t="e">
        <f>INDEX(tbl_GNFR_NFR[GNFR_code],MATCH(tbl_I_scaling[[#This Row],[NFR_code]],tbl_GNFR_NFR[NFR_code],0))=tbl_I_scaling[[#This Row],[GNFR_code]]</f>
        <v>#N/A</v>
      </c>
      <c r="M6" s="8">
        <f>IF(ISBLANK(tbl_I_scaling[[#This Row],[year]]),"",tbl_I_scaling[[#This Row],[year]])</f>
        <v>2015</v>
      </c>
      <c r="N6" s="8" t="str">
        <f>IF(ISBLANK(tbl_I_scaling[[#This Row],[emission_type]]),"",tbl_I_scaling[[#This Row],[emission_type]])</f>
        <v>diffuse</v>
      </c>
      <c r="O6" s="8" t="str">
        <f>IF(ISBLANK(tbl_I_scaling[[#This Row],[pollutant_code]]),"",tbl_I_scaling[[#This Row],[pollutant_code]])</f>
        <v>NOx</v>
      </c>
      <c r="P6" s="8" t="str">
        <f>IF(ISBLANK(tbl_I_scaling[[#This Row],[country_iso_code]]),"",tbl_I_scaling[[#This Row],[country_iso_code]])</f>
        <v>NL</v>
      </c>
      <c r="Q6" s="8" t="str">
        <f>IF(ISBLANK(tbl_I_scaling[[#This Row],[GNFR_code]]),INDEX(tbl_GNFR_NFR[GNFR_code],MATCH(tbl_I_scaling[[#This Row],[NFR_code]],tbl_GNFR_NFR[NFR_code],0)),tbl_I_scaling[[#This Row],[GNFR_code]])</f>
        <v>B</v>
      </c>
      <c r="R6" s="8" t="str">
        <f>IF(ISBLANK(tbl_I_scaling[[#This Row],[NFR_code]]),"*",tbl_I_scaling[[#This Row],[NFR_code]])</f>
        <v>*</v>
      </c>
      <c r="S6" s="8">
        <f>IF(ISBLANK(tbl_I_scaling[[#This Row],[scale_factor]]),"",tbl_I_scaling[[#This Row],[scale_factor]])</f>
        <v>4</v>
      </c>
    </row>
    <row r="7" spans="1:19" x14ac:dyDescent="0.25">
      <c r="A7" s="9" t="s">
        <v>445</v>
      </c>
      <c r="B7" t="s">
        <v>425</v>
      </c>
      <c r="C7" t="s">
        <v>409</v>
      </c>
      <c r="D7" t="s">
        <v>369</v>
      </c>
      <c r="F7" t="s">
        <v>111</v>
      </c>
      <c r="G7">
        <v>3</v>
      </c>
      <c r="H7" s="1" t="str">
        <f>INDEX(tbl_country[country_label],MATCH(tbl_I_scaling[[#This Row],[country_iso_code]],tbl_country[country_iso_code],0))</f>
        <v>Netherlands</v>
      </c>
      <c r="I7" s="7" t="str">
        <f>INDEX(tbl_GNFR_NFR[GNFR_label],MATCH(tbl_I_scaling[[#This Row],[NFR_code]],tbl_GNFR_NFR[NFR_code],0))</f>
        <v>K_AgriLivestock</v>
      </c>
      <c r="J7" s="1" t="str">
        <f>INDEX(tbl_GNFR_NFR[NFR_label],MATCH(tbl_I_scaling[[#This Row],[NFR_code]],tbl_GNFR_NFR[NFR_code],0))</f>
        <v>Manure management - Dairy cattle</v>
      </c>
      <c r="K7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7" s="3" t="b">
        <f>INDEX(tbl_GNFR_NFR[GNFR_code],MATCH(tbl_I_scaling[[#This Row],[NFR_code]],tbl_GNFR_NFR[NFR_code],0))=tbl_I_scaling[[#This Row],[GNFR_code]]</f>
        <v>0</v>
      </c>
      <c r="M7" s="8" t="str">
        <f>IF(ISBLANK(tbl_I_scaling[[#This Row],[year]]),"",tbl_I_scaling[[#This Row],[year]])</f>
        <v>2010-2020</v>
      </c>
      <c r="N7" s="8" t="str">
        <f>IF(ISBLANK(tbl_I_scaling[[#This Row],[emission_type]]),"",tbl_I_scaling[[#This Row],[emission_type]])</f>
        <v>diffuse</v>
      </c>
      <c r="O7" s="8" t="str">
        <f>IF(ISBLANK(tbl_I_scaling[[#This Row],[pollutant_code]]),"",tbl_I_scaling[[#This Row],[pollutant_code]])</f>
        <v>As</v>
      </c>
      <c r="P7" s="8" t="str">
        <f>IF(ISBLANK(tbl_I_scaling[[#This Row],[country_iso_code]]),"",tbl_I_scaling[[#This Row],[country_iso_code]])</f>
        <v>NL</v>
      </c>
      <c r="Q7" s="8" t="str">
        <f>IF(ISBLANK(tbl_I_scaling[[#This Row],[GNFR_code]]),INDEX(tbl_GNFR_NFR[GNFR_code],MATCH(tbl_I_scaling[[#This Row],[NFR_code]],tbl_GNFR_NFR[NFR_code],0)),tbl_I_scaling[[#This Row],[GNFR_code]])</f>
        <v>K</v>
      </c>
      <c r="R7" s="8" t="str">
        <f>IF(ISBLANK(tbl_I_scaling[[#This Row],[NFR_code]]),"*",tbl_I_scaling[[#This Row],[NFR_code]])</f>
        <v>3B1a</v>
      </c>
      <c r="S7" s="8">
        <f>IF(ISBLANK(tbl_I_scaling[[#This Row],[scale_factor]]),"",tbl_I_scaling[[#This Row],[scale_factor]])</f>
        <v>3</v>
      </c>
    </row>
    <row r="8" spans="1:19" x14ac:dyDescent="0.25">
      <c r="A8" s="9" t="s">
        <v>446</v>
      </c>
      <c r="B8" t="s">
        <v>425</v>
      </c>
      <c r="C8" t="s">
        <v>409</v>
      </c>
      <c r="D8" t="s">
        <v>369</v>
      </c>
      <c r="F8" t="s">
        <v>111</v>
      </c>
      <c r="G8">
        <v>4</v>
      </c>
      <c r="H8" s="1" t="str">
        <f>INDEX(tbl_country[country_label],MATCH(tbl_I_scaling[[#This Row],[country_iso_code]],tbl_country[country_iso_code],0))</f>
        <v>Netherlands</v>
      </c>
      <c r="I8" s="7" t="str">
        <f>INDEX(tbl_GNFR_NFR[GNFR_label],MATCH(tbl_I_scaling[[#This Row],[NFR_code]],tbl_GNFR_NFR[NFR_code],0))</f>
        <v>K_AgriLivestock</v>
      </c>
      <c r="J8" s="1" t="str">
        <f>INDEX(tbl_GNFR_NFR[NFR_label],MATCH(tbl_I_scaling[[#This Row],[NFR_code]],tbl_GNFR_NFR[NFR_code],0))</f>
        <v>Manure management - Dairy cattle</v>
      </c>
      <c r="K8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8" s="3" t="b">
        <f>INDEX(tbl_GNFR_NFR[GNFR_code],MATCH(tbl_I_scaling[[#This Row],[NFR_code]],tbl_GNFR_NFR[NFR_code],0))=tbl_I_scaling[[#This Row],[GNFR_code]]</f>
        <v>0</v>
      </c>
      <c r="M8" s="8" t="str">
        <f>IF(ISBLANK(tbl_I_scaling[[#This Row],[year]]),"",tbl_I_scaling[[#This Row],[year]])</f>
        <v>2020-2022</v>
      </c>
      <c r="N8" s="8" t="str">
        <f>IF(ISBLANK(tbl_I_scaling[[#This Row],[emission_type]]),"",tbl_I_scaling[[#This Row],[emission_type]])</f>
        <v>diffuse</v>
      </c>
      <c r="O8" s="8" t="str">
        <f>IF(ISBLANK(tbl_I_scaling[[#This Row],[pollutant_code]]),"",tbl_I_scaling[[#This Row],[pollutant_code]])</f>
        <v>As</v>
      </c>
      <c r="P8" s="8" t="str">
        <f>IF(ISBLANK(tbl_I_scaling[[#This Row],[country_iso_code]]),"",tbl_I_scaling[[#This Row],[country_iso_code]])</f>
        <v>NL</v>
      </c>
      <c r="Q8" s="8" t="str">
        <f>IF(ISBLANK(tbl_I_scaling[[#This Row],[GNFR_code]]),INDEX(tbl_GNFR_NFR[GNFR_code],MATCH(tbl_I_scaling[[#This Row],[NFR_code]],tbl_GNFR_NFR[NFR_code],0)),tbl_I_scaling[[#This Row],[GNFR_code]])</f>
        <v>K</v>
      </c>
      <c r="R8" s="8" t="str">
        <f>IF(ISBLANK(tbl_I_scaling[[#This Row],[NFR_code]]),"*",tbl_I_scaling[[#This Row],[NFR_code]])</f>
        <v>3B1a</v>
      </c>
      <c r="S8" s="8">
        <f>IF(ISBLANK(tbl_I_scaling[[#This Row],[scale_factor]]),"",tbl_I_scaling[[#This Row],[scale_factor]])</f>
        <v>4</v>
      </c>
    </row>
    <row r="9" spans="1:19" x14ac:dyDescent="0.25">
      <c r="A9" s="9">
        <v>2005</v>
      </c>
      <c r="B9" t="s">
        <v>444</v>
      </c>
      <c r="C9" t="s">
        <v>407</v>
      </c>
      <c r="D9" t="s">
        <v>369</v>
      </c>
      <c r="E9" t="s">
        <v>444</v>
      </c>
      <c r="G9">
        <v>0.8</v>
      </c>
      <c r="H9" s="1" t="str">
        <f>INDEX(tbl_country[country_label],MATCH(tbl_I_scaling[[#This Row],[country_iso_code]],tbl_country[country_iso_code],0))</f>
        <v>Netherlands</v>
      </c>
      <c r="I9" s="7" t="e">
        <f>INDEX(tbl_GNFR_NFR[GNFR_label],MATCH(tbl_I_scaling[[#This Row],[NFR_code]],tbl_GNFR_NFR[NFR_code],0))</f>
        <v>#N/A</v>
      </c>
      <c r="J9" s="1" t="e">
        <f>INDEX(tbl_GNFR_NFR[NFR_label],MATCH(tbl_I_scaling[[#This Row],[NFR_code]],tbl_GNFR_NFR[NFR_code],0))</f>
        <v>#N/A</v>
      </c>
      <c r="K9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9" s="3" t="e">
        <f>INDEX(tbl_GNFR_NFR[GNFR_code],MATCH(tbl_I_scaling[[#This Row],[NFR_code]],tbl_GNFR_NFR[NFR_code],0))=tbl_I_scaling[[#This Row],[GNFR_code]]</f>
        <v>#N/A</v>
      </c>
      <c r="M9" s="8">
        <f>IF(ISBLANK(tbl_I_scaling[[#This Row],[year]]),"",tbl_I_scaling[[#This Row],[year]])</f>
        <v>2005</v>
      </c>
      <c r="N9" s="8" t="str">
        <f>IF(ISBLANK(tbl_I_scaling[[#This Row],[emission_type]]),"",tbl_I_scaling[[#This Row],[emission_type]])</f>
        <v>*</v>
      </c>
      <c r="O9" s="8" t="str">
        <f>IF(ISBLANK(tbl_I_scaling[[#This Row],[pollutant_code]]),"",tbl_I_scaling[[#This Row],[pollutant_code]])</f>
        <v>Cd</v>
      </c>
      <c r="P9" s="8" t="str">
        <f>IF(ISBLANK(tbl_I_scaling[[#This Row],[country_iso_code]]),"",tbl_I_scaling[[#This Row],[country_iso_code]])</f>
        <v>NL</v>
      </c>
      <c r="Q9" s="8" t="str">
        <f>IF(ISBLANK(tbl_I_scaling[[#This Row],[GNFR_code]]),INDEX(tbl_GNFR_NFR[GNFR_code],MATCH(tbl_I_scaling[[#This Row],[NFR_code]],tbl_GNFR_NFR[NFR_code],0)),tbl_I_scaling[[#This Row],[GNFR_code]])</f>
        <v>*</v>
      </c>
      <c r="R9" s="8" t="str">
        <f>IF(ISBLANK(tbl_I_scaling[[#This Row],[NFR_code]]),"*",tbl_I_scaling[[#This Row],[NFR_code]])</f>
        <v>*</v>
      </c>
      <c r="S9" s="8">
        <f>IF(ISBLANK(tbl_I_scaling[[#This Row],[scale_factor]]),"",tbl_I_scaling[[#This Row],[scale_factor]])</f>
        <v>0.8</v>
      </c>
    </row>
    <row r="10" spans="1:19" x14ac:dyDescent="0.25">
      <c r="A10" s="9">
        <v>2005</v>
      </c>
      <c r="B10" t="s">
        <v>444</v>
      </c>
      <c r="C10" t="s">
        <v>407</v>
      </c>
      <c r="D10" t="s">
        <v>369</v>
      </c>
      <c r="F10" t="s">
        <v>63</v>
      </c>
      <c r="G10">
        <v>0.5</v>
      </c>
      <c r="H10" s="1" t="str">
        <f>INDEX(tbl_country[country_label],MATCH(tbl_I_scaling[[#This Row],[country_iso_code]],tbl_country[country_iso_code],0))</f>
        <v>Netherlands</v>
      </c>
      <c r="I10" s="7" t="str">
        <f>INDEX(tbl_GNFR_NFR[GNFR_label],MATCH(tbl_I_scaling[[#This Row],[NFR_code]],tbl_GNFR_NFR[NFR_code],0))</f>
        <v>E_Solvents</v>
      </c>
      <c r="J10" s="1" t="str">
        <f>INDEX(tbl_GNFR_NFR[NFR_label],MATCH(tbl_I_scaling[[#This Row],[NFR_code]],tbl_GNFR_NFR[NFR_code],0))</f>
        <v>Coating applications</v>
      </c>
      <c r="K10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10" s="3" t="b">
        <f>INDEX(tbl_GNFR_NFR[GNFR_code],MATCH(tbl_I_scaling[[#This Row],[NFR_code]],tbl_GNFR_NFR[NFR_code],0))=tbl_I_scaling[[#This Row],[GNFR_code]]</f>
        <v>0</v>
      </c>
      <c r="M10" s="8">
        <f>IF(ISBLANK(tbl_I_scaling[[#This Row],[year]]),"",tbl_I_scaling[[#This Row],[year]])</f>
        <v>2005</v>
      </c>
      <c r="N10" s="8" t="str">
        <f>IF(ISBLANK(tbl_I_scaling[[#This Row],[emission_type]]),"",tbl_I_scaling[[#This Row],[emission_type]])</f>
        <v>*</v>
      </c>
      <c r="O10" s="8" t="str">
        <f>IF(ISBLANK(tbl_I_scaling[[#This Row],[pollutant_code]]),"",tbl_I_scaling[[#This Row],[pollutant_code]])</f>
        <v>Cd</v>
      </c>
      <c r="P10" s="8" t="str">
        <f>IF(ISBLANK(tbl_I_scaling[[#This Row],[country_iso_code]]),"",tbl_I_scaling[[#This Row],[country_iso_code]])</f>
        <v>NL</v>
      </c>
      <c r="Q10" s="8" t="str">
        <f>IF(ISBLANK(tbl_I_scaling[[#This Row],[GNFR_code]]),INDEX(tbl_GNFR_NFR[GNFR_code],MATCH(tbl_I_scaling[[#This Row],[NFR_code]],tbl_GNFR_NFR[NFR_code],0)),tbl_I_scaling[[#This Row],[GNFR_code]])</f>
        <v>E</v>
      </c>
      <c r="R10" s="8" t="str">
        <f>IF(ISBLANK(tbl_I_scaling[[#This Row],[NFR_code]]),"*",tbl_I_scaling[[#This Row],[NFR_code]])</f>
        <v>2D3d</v>
      </c>
      <c r="S10" s="8">
        <f>IF(ISBLANK(tbl_I_scaling[[#This Row],[scale_factor]]),"",tbl_I_scaling[[#This Row],[scale_factor]])</f>
        <v>0.5</v>
      </c>
    </row>
  </sheetData>
  <phoneticPr fontId="4" type="noConversion"/>
  <conditionalFormatting sqref="F2:F10">
    <cfRule type="expression" dxfId="16" priority="8">
      <formula>$L2=FALSE</formula>
    </cfRule>
  </conditionalFormatting>
  <conditionalFormatting sqref="G2:G10 A2:D10">
    <cfRule type="expression" dxfId="15" priority="7">
      <formula>ISBLANK(A2)</formula>
    </cfRule>
  </conditionalFormatting>
  <dataValidations count="4">
    <dataValidation type="list" allowBlank="1" showInputMessage="1" showErrorMessage="1" sqref="B2:B10" xr:uid="{C611A4C6-CA77-4AE0-BA3A-386AF40032A9}">
      <formula1>emission_type</formula1>
    </dataValidation>
    <dataValidation type="list" allowBlank="1" showInputMessage="1" showErrorMessage="1" sqref="C2:C10" xr:uid="{81D70F75-C546-4EC8-8B25-35F3C22201A8}">
      <formula1>pollutant</formula1>
    </dataValidation>
    <dataValidation type="list" allowBlank="1" showInputMessage="1" showErrorMessage="1" sqref="D2:D10" xr:uid="{B9574AEF-5AB3-408B-8C01-0C834356DBF3}">
      <formula1>country</formula1>
    </dataValidation>
    <dataValidation type="list" allowBlank="1" showInputMessage="1" showErrorMessage="1" sqref="F2:F10" xr:uid="{B436CDB6-B312-4604-8DD0-70B496D01FA8}">
      <formula1>INDIRECT(K2)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Emission type</vt:lpstr>
      <vt:lpstr>GNFR</vt:lpstr>
      <vt:lpstr>GNFR-NFR</vt:lpstr>
      <vt:lpstr>Country</vt:lpstr>
      <vt:lpstr>Pollutant</vt:lpstr>
      <vt:lpstr>info</vt:lpstr>
      <vt:lpstr>Scaling</vt:lpstr>
      <vt:lpstr>country</vt:lpstr>
      <vt:lpstr>emission_type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Dirk Vanden Boer</cp:lastModifiedBy>
  <dcterms:created xsi:type="dcterms:W3CDTF">2021-12-21T13:03:23Z</dcterms:created>
  <dcterms:modified xsi:type="dcterms:W3CDTF">2023-02-17T12:45:45Z</dcterms:modified>
</cp:coreProperties>
</file>