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Practice\JavaPractice\src\test\resources\"/>
    </mc:Choice>
  </mc:AlternateContent>
  <xr:revisionPtr revIDLastSave="0" documentId="13_ncr:1_{09D769C1-349A-4275-8D9F-56559FBC970C}" xr6:coauthVersionLast="47" xr6:coauthVersionMax="47" xr10:uidLastSave="{00000000-0000-0000-0000-000000000000}"/>
  <bookViews>
    <workbookView xWindow="-108" yWindow="-108" windowWidth="23256" windowHeight="12456" activeTab="1" xr2:uid="{61F44D31-DED7-4E5B-907A-67ED37167E46}"/>
  </bookViews>
  <sheets>
    <sheet name="Sheet1" sheetId="1" r:id="rId1"/>
    <sheet name="example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5" i="1" l="1"/>
  <c r="M85" i="1"/>
  <c r="L85" i="1"/>
  <c r="K85" i="1"/>
  <c r="J85" i="1"/>
  <c r="I85" i="1"/>
  <c r="H85" i="1"/>
  <c r="G85" i="1"/>
  <c r="F85" i="1"/>
  <c r="N83" i="1"/>
  <c r="M83" i="1"/>
  <c r="L83" i="1"/>
  <c r="K83" i="1"/>
  <c r="J83" i="1"/>
  <c r="I83" i="1"/>
  <c r="H83" i="1"/>
  <c r="G83" i="1"/>
  <c r="F83" i="1"/>
  <c r="J75" i="1"/>
  <c r="H75" i="1"/>
  <c r="G75" i="1"/>
  <c r="M69" i="1"/>
  <c r="N67" i="1"/>
  <c r="M67" i="1"/>
  <c r="L67" i="1"/>
  <c r="K67" i="1"/>
  <c r="J67" i="1"/>
  <c r="I67" i="1"/>
  <c r="H67" i="1"/>
  <c r="G67" i="1"/>
  <c r="F67" i="1"/>
  <c r="N51" i="1"/>
  <c r="M51" i="1"/>
  <c r="L51" i="1"/>
  <c r="K51" i="1"/>
  <c r="J51" i="1"/>
  <c r="I51" i="1"/>
  <c r="H51" i="1"/>
  <c r="G51" i="1"/>
  <c r="F51" i="1"/>
  <c r="N50" i="1"/>
  <c r="M50" i="1"/>
  <c r="L50" i="1"/>
  <c r="K50" i="1"/>
  <c r="J50" i="1"/>
  <c r="I50" i="1"/>
  <c r="H50" i="1"/>
  <c r="G50" i="1"/>
  <c r="F50" i="1"/>
  <c r="N48" i="1"/>
  <c r="M48" i="1"/>
  <c r="L48" i="1"/>
  <c r="N47" i="1"/>
  <c r="M47" i="1"/>
  <c r="L47" i="1"/>
  <c r="J45" i="1"/>
  <c r="H45" i="1"/>
  <c r="G45" i="1"/>
  <c r="N44" i="1"/>
  <c r="M44" i="1"/>
  <c r="L44" i="1"/>
  <c r="K44" i="1"/>
  <c r="J44" i="1"/>
  <c r="I44" i="1"/>
  <c r="H44" i="1"/>
  <c r="G44" i="1"/>
  <c r="F44" i="1"/>
  <c r="N26" i="1"/>
  <c r="L26" i="1"/>
  <c r="J26" i="1"/>
  <c r="N22" i="1"/>
  <c r="M22" i="1"/>
  <c r="L22" i="1"/>
</calcChain>
</file>

<file path=xl/sharedStrings.xml><?xml version="1.0" encoding="utf-8"?>
<sst xmlns="http://schemas.openxmlformats.org/spreadsheetml/2006/main" count="73" uniqueCount="73">
  <si>
    <t>Task 1: Production Model</t>
  </si>
  <si>
    <t>(Time allocated - 60 minutes)</t>
  </si>
  <si>
    <t>Please refer to the table in the excel sheet to determine utilization on the team. Based on your calculations answer the questions below;</t>
  </si>
  <si>
    <t>You have 20 resources on your team. Is your team accurately staffed based on the utilization trend you have observed for the 12 months?</t>
  </si>
  <si>
    <t>What will your hiring projections look like from July 2020 to December 2020</t>
  </si>
  <si>
    <t>Please also explain your calculation / method</t>
  </si>
  <si>
    <t>Goal:</t>
  </si>
  <si>
    <t>Please refer to the table below to determine utilization on the team. Based on your findings answer the questions below;</t>
  </si>
  <si>
    <t>1. You have 20 resources on your team. Is your team accuractely staffed based on the utilization trend?</t>
  </si>
  <si>
    <t>2. What are your hiring projections from July 2020 to December 2020</t>
  </si>
  <si>
    <t>Considerations:</t>
  </si>
  <si>
    <t>1 HC is equivalent to 420 minutes</t>
  </si>
  <si>
    <t>Volumes of work</t>
  </si>
  <si>
    <t>Rates (mins)</t>
  </si>
  <si>
    <t xml:space="preserve">                 Process</t>
  </si>
  <si>
    <t>row1</t>
  </si>
  <si>
    <t>row2</t>
  </si>
  <si>
    <t>row3</t>
  </si>
  <si>
    <t>row4</t>
  </si>
  <si>
    <t>row5</t>
  </si>
  <si>
    <t>row6</t>
  </si>
  <si>
    <t>row7</t>
  </si>
  <si>
    <t>row8</t>
  </si>
  <si>
    <t>cell22</t>
  </si>
  <si>
    <t>cell23</t>
  </si>
  <si>
    <t>cell24</t>
  </si>
  <si>
    <t>cell25</t>
  </si>
  <si>
    <t>cell26</t>
  </si>
  <si>
    <t>cell27</t>
  </si>
  <si>
    <t>cell28</t>
  </si>
  <si>
    <t>cell29</t>
  </si>
  <si>
    <t>cell32</t>
  </si>
  <si>
    <t>cell33</t>
  </si>
  <si>
    <t>cell34</t>
  </si>
  <si>
    <t>cell35</t>
  </si>
  <si>
    <t>cell36</t>
  </si>
  <si>
    <t>cell37</t>
  </si>
  <si>
    <t>cell38</t>
  </si>
  <si>
    <t>cell39</t>
  </si>
  <si>
    <t>cell42</t>
  </si>
  <si>
    <t>cell43</t>
  </si>
  <si>
    <t>cell44</t>
  </si>
  <si>
    <t>cell45</t>
  </si>
  <si>
    <t>cell52</t>
  </si>
  <si>
    <t>cell62</t>
  </si>
  <si>
    <t>cell46</t>
  </si>
  <si>
    <t>cell47</t>
  </si>
  <si>
    <t>cell48</t>
  </si>
  <si>
    <t>cell49</t>
  </si>
  <si>
    <t>cell53</t>
  </si>
  <si>
    <t>cell54</t>
  </si>
  <si>
    <t>cell55</t>
  </si>
  <si>
    <t>cell56</t>
  </si>
  <si>
    <t>cell57</t>
  </si>
  <si>
    <t>cell58</t>
  </si>
  <si>
    <t>cell59</t>
  </si>
  <si>
    <t>cell63</t>
  </si>
  <si>
    <t>cell64</t>
  </si>
  <si>
    <t>cell65</t>
  </si>
  <si>
    <t>cell66</t>
  </si>
  <si>
    <t>cell67</t>
  </si>
  <si>
    <t>cell68</t>
  </si>
  <si>
    <t>cell69</t>
  </si>
  <si>
    <t>HeaderCol1</t>
  </si>
  <si>
    <t>HeaderCol2</t>
  </si>
  <si>
    <t>HeaderCol3</t>
  </si>
  <si>
    <t>HeaderCol4</t>
  </si>
  <si>
    <t>HeaderCol5</t>
  </si>
  <si>
    <t>HeaderCol6</t>
  </si>
  <si>
    <t>Learn Api</t>
  </si>
  <si>
    <t>jhon fee</t>
  </si>
  <si>
    <t>TestCase1</t>
  </si>
  <si>
    <t>btdd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</si>
</sst>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"/>
  </numFmts>
  <fonts count="10" x14ac:knownFonts="1">
    <font>
      <sz val="11"/>
      <color theme="1"/>
      <name val="Calibri"/>
      <family val="2"/>
      <scheme val="minor"/>
    </font>
    <font>
      <b/>
      <sz val="11"/>
      <color rgb="FF073763"/>
      <name val="Lato"/>
      <family val="2"/>
    </font>
    <font>
      <sz val="10"/>
      <color theme="1"/>
      <name val="Arial"/>
      <family val="2"/>
    </font>
    <font>
      <sz val="11"/>
      <color rgb="FF073763"/>
      <name val="Lato"/>
      <family val="2"/>
    </font>
    <font>
      <sz val="11"/>
      <color rgb="FF000000"/>
      <name val="Lato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rgb="FFFFFFFF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C78D8"/>
        <bgColor rgb="FF3C78D8"/>
      </patternFill>
    </fill>
  </fills>
  <borders count="11">
    <border>
      <left/>
      <right/>
      <top/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2" xfId="0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164" fontId="2" fillId="2" borderId="0" xfId="0" applyNumberFormat="1" applyFont="1" applyFill="1"/>
    <xf numFmtId="0" fontId="5" fillId="2" borderId="4" xfId="0" applyFont="1" applyFill="1" applyBorder="1" applyAlignment="1">
      <alignment horizontal="right"/>
    </xf>
    <xf numFmtId="0" fontId="5" fillId="2" borderId="0" xfId="0" applyFont="1" applyFill="1"/>
    <xf numFmtId="164" fontId="2" fillId="2" borderId="5" xfId="0" applyNumberFormat="1" applyFont="1" applyFill="1" applyBorder="1"/>
    <xf numFmtId="0" fontId="6" fillId="2" borderId="6" xfId="0" applyFont="1" applyFill="1" applyBorder="1" applyAlignment="1">
      <alignment horizontal="right" wrapText="1"/>
    </xf>
    <xf numFmtId="0" fontId="6" fillId="2" borderId="7" xfId="0" applyFont="1" applyFill="1" applyBorder="1"/>
    <xf numFmtId="164" fontId="2" fillId="2" borderId="7" xfId="0" applyNumberFormat="1" applyFont="1" applyFill="1" applyBorder="1"/>
    <xf numFmtId="164" fontId="2" fillId="2" borderId="8" xfId="0" applyNumberFormat="1" applyFont="1" applyFill="1" applyBorder="1"/>
    <xf numFmtId="0" fontId="8" fillId="3" borderId="9" xfId="0" applyFont="1" applyFill="1" applyBorder="1" applyAlignment="1">
      <alignment horizontal="center" wrapText="1"/>
    </xf>
    <xf numFmtId="0" fontId="8" fillId="3" borderId="9" xfId="0" applyFont="1" applyFill="1" applyBorder="1" applyAlignment="1">
      <alignment wrapText="1"/>
    </xf>
    <xf numFmtId="164" fontId="8" fillId="3" borderId="9" xfId="0" applyNumberFormat="1" applyFont="1" applyFill="1" applyBorder="1" applyAlignment="1">
      <alignment horizontal="center" wrapText="1"/>
    </xf>
    <xf numFmtId="0" fontId="2" fillId="0" borderId="0" xfId="0" applyFont="1"/>
    <xf numFmtId="39" fontId="6" fillId="0" borderId="9" xfId="0" applyNumberFormat="1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37" fontId="6" fillId="0" borderId="9" xfId="0" applyNumberFormat="1" applyFont="1" applyBorder="1" applyAlignment="1">
      <alignment horizontal="center" wrapText="1"/>
    </xf>
    <xf numFmtId="37" fontId="6" fillId="2" borderId="9" xfId="0" applyNumberFormat="1" applyFont="1" applyFill="1" applyBorder="1" applyAlignment="1">
      <alignment horizontal="center" wrapText="1"/>
    </xf>
    <xf numFmtId="10" fontId="2" fillId="0" borderId="0" xfId="0" applyNumberFormat="1" applyFont="1"/>
    <xf numFmtId="0" fontId="0" fillId="0" borderId="10" xfId="0" applyBorder="1"/>
    <xf numFmtId="164" fontId="5" fillId="2" borderId="0" xfId="0" applyNumberFormat="1" applyFont="1" applyFill="1" applyAlignment="1">
      <alignment horizontal="center" wrapText="1"/>
    </xf>
    <xf numFmtId="0" fontId="0" fillId="0" borderId="0" xfId="0"/>
    <xf numFmtId="0" fontId="7" fillId="0" borderId="0" xfId="0" applyFont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6980-C046-49B9-B6F9-304B1199B2C9}">
  <dimension ref="A1:O1007"/>
  <sheetViews>
    <sheetView workbookViewId="0">
      <selection activeCell="K5" sqref="K5"/>
    </sheetView>
  </sheetViews>
  <sheetFormatPr defaultColWidth="14.44140625" defaultRowHeight="14.4" x14ac:dyDescent="0.3"/>
  <sheetData>
    <row r="1" spans="1:15" ht="16.8" x14ac:dyDescent="0.3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</row>
    <row r="2" spans="1:15" ht="16.8" x14ac:dyDescent="0.3">
      <c r="A2" s="5" t="s">
        <v>1</v>
      </c>
      <c r="B2" s="4"/>
      <c r="C2" s="4"/>
      <c r="D2" s="4"/>
      <c r="E2" s="4"/>
      <c r="F2" s="4"/>
      <c r="G2" s="4"/>
      <c r="H2" s="4"/>
      <c r="I2" s="6"/>
      <c r="J2" s="4"/>
      <c r="K2" s="4"/>
      <c r="L2" s="4"/>
      <c r="M2" s="4"/>
      <c r="N2" s="4"/>
      <c r="O2" s="4"/>
    </row>
    <row r="3" spans="1:15" ht="16.8" x14ac:dyDescent="0.3">
      <c r="A3" s="5" t="s">
        <v>2</v>
      </c>
      <c r="B3" s="4"/>
      <c r="C3" s="4"/>
      <c r="D3" s="4"/>
      <c r="E3" s="4"/>
      <c r="F3" s="4"/>
      <c r="G3" s="4"/>
      <c r="H3" s="4"/>
      <c r="I3" s="6"/>
      <c r="J3" s="4"/>
      <c r="K3" s="4"/>
      <c r="L3" s="4"/>
      <c r="M3" s="4"/>
      <c r="N3" s="4"/>
      <c r="O3" s="4"/>
    </row>
    <row r="4" spans="1:15" ht="16.8" x14ac:dyDescent="0.3">
      <c r="A4" s="5" t="s">
        <v>3</v>
      </c>
      <c r="B4" s="4"/>
      <c r="C4" s="4"/>
      <c r="D4" s="4"/>
      <c r="E4" s="4"/>
      <c r="F4" s="4"/>
      <c r="G4" s="4"/>
      <c r="H4" s="4"/>
      <c r="I4" s="6"/>
      <c r="J4" s="4"/>
      <c r="K4" s="4"/>
      <c r="L4" s="4"/>
      <c r="M4" s="4"/>
      <c r="N4" s="4"/>
      <c r="O4" s="4"/>
    </row>
    <row r="5" spans="1:15" ht="16.8" x14ac:dyDescent="0.3">
      <c r="A5" s="5" t="s">
        <v>4</v>
      </c>
      <c r="B5" s="4"/>
      <c r="C5" s="4"/>
      <c r="D5" s="4"/>
      <c r="E5" s="4"/>
      <c r="F5" s="4"/>
      <c r="G5" s="4"/>
      <c r="H5" s="4"/>
      <c r="I5" s="6"/>
      <c r="J5" s="4"/>
      <c r="K5" s="4"/>
      <c r="L5" s="4"/>
      <c r="M5" s="4"/>
      <c r="N5" s="4"/>
      <c r="O5" s="4"/>
    </row>
    <row r="6" spans="1:15" ht="16.8" x14ac:dyDescent="0.3">
      <c r="A6" s="7" t="s">
        <v>5</v>
      </c>
      <c r="B6" s="8"/>
      <c r="C6" s="8"/>
      <c r="D6" s="8"/>
      <c r="E6" s="8"/>
      <c r="F6" s="8"/>
      <c r="G6" s="8"/>
      <c r="H6" s="8"/>
      <c r="I6" s="9"/>
      <c r="J6" s="4"/>
      <c r="K6" s="4"/>
      <c r="L6" s="4"/>
      <c r="M6" s="4"/>
      <c r="N6" s="4"/>
      <c r="O6" s="4"/>
    </row>
    <row r="7" spans="1:15" ht="16.8" x14ac:dyDescent="0.3">
      <c r="A7" s="10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15.75" customHeight="1" x14ac:dyDescent="0.3">
      <c r="A8" s="11"/>
      <c r="B8" s="12" t="s">
        <v>6</v>
      </c>
      <c r="C8" s="13" t="s">
        <v>7</v>
      </c>
      <c r="D8" s="14"/>
      <c r="E8" s="14"/>
      <c r="F8" s="14"/>
      <c r="G8" s="14"/>
      <c r="H8" s="14"/>
      <c r="I8" s="14"/>
      <c r="J8" s="15"/>
      <c r="K8" s="16"/>
      <c r="L8" s="16"/>
      <c r="M8" s="16"/>
      <c r="N8" s="16"/>
      <c r="O8" s="11"/>
    </row>
    <row r="9" spans="1:15" ht="15.75" customHeight="1" x14ac:dyDescent="0.3">
      <c r="A9" s="11"/>
      <c r="B9" s="17"/>
      <c r="C9" s="18" t="s">
        <v>8</v>
      </c>
      <c r="D9" s="16"/>
      <c r="E9" s="16"/>
      <c r="F9" s="16"/>
      <c r="G9" s="16"/>
      <c r="H9" s="16"/>
      <c r="I9" s="16"/>
      <c r="J9" s="19"/>
      <c r="K9" s="16"/>
      <c r="L9" s="16"/>
      <c r="M9" s="16"/>
      <c r="N9" s="16"/>
      <c r="O9" s="11"/>
    </row>
    <row r="10" spans="1:15" ht="15.75" customHeight="1" x14ac:dyDescent="0.3">
      <c r="A10" s="11"/>
      <c r="B10" s="17"/>
      <c r="C10" s="18" t="s">
        <v>9</v>
      </c>
      <c r="D10" s="16"/>
      <c r="E10" s="16"/>
      <c r="F10" s="16"/>
      <c r="G10" s="16"/>
      <c r="H10" s="16"/>
      <c r="I10" s="16"/>
      <c r="J10" s="19"/>
      <c r="K10" s="16"/>
      <c r="L10" s="16"/>
      <c r="M10" s="16"/>
      <c r="N10" s="16"/>
      <c r="O10" s="11"/>
    </row>
    <row r="11" spans="1:15" ht="15.75" customHeight="1" x14ac:dyDescent="0.3">
      <c r="A11" s="11"/>
      <c r="B11" s="17"/>
      <c r="C11" s="18"/>
      <c r="D11" s="16"/>
      <c r="E11" s="16"/>
      <c r="F11" s="16"/>
      <c r="G11" s="16"/>
      <c r="H11" s="16"/>
      <c r="I11" s="16"/>
      <c r="J11" s="19"/>
      <c r="K11" s="16"/>
      <c r="L11" s="16"/>
      <c r="M11" s="16"/>
      <c r="N11" s="16"/>
      <c r="O11" s="11"/>
    </row>
    <row r="12" spans="1:15" ht="15.75" customHeight="1" x14ac:dyDescent="0.3">
      <c r="A12" s="11"/>
      <c r="B12" s="20" t="s">
        <v>10</v>
      </c>
      <c r="C12" s="21" t="s">
        <v>11</v>
      </c>
      <c r="D12" s="22"/>
      <c r="E12" s="22"/>
      <c r="F12" s="22"/>
      <c r="G12" s="22"/>
      <c r="H12" s="22"/>
      <c r="I12" s="22"/>
      <c r="J12" s="23"/>
      <c r="K12" s="16"/>
      <c r="L12" s="16"/>
      <c r="M12" s="16"/>
      <c r="N12" s="16"/>
      <c r="O12" s="11"/>
    </row>
    <row r="13" spans="1:15" ht="15.75" customHeight="1" x14ac:dyDescent="0.3">
      <c r="A13" s="11"/>
      <c r="B13" s="11"/>
      <c r="C13" s="16"/>
      <c r="D13" s="16"/>
      <c r="E13" s="16"/>
      <c r="F13" s="34" t="s">
        <v>12</v>
      </c>
      <c r="G13" s="35"/>
      <c r="H13" s="36"/>
      <c r="I13" s="16"/>
      <c r="J13" s="16"/>
      <c r="K13" s="16"/>
      <c r="L13" s="16"/>
      <c r="M13" s="16"/>
      <c r="N13" s="16"/>
      <c r="O13" s="11"/>
    </row>
    <row r="14" spans="1:15" ht="15.75" customHeight="1" x14ac:dyDescent="0.3">
      <c r="A14" s="24" t="s">
        <v>13</v>
      </c>
      <c r="B14" s="25" t="s">
        <v>14</v>
      </c>
      <c r="C14" s="26">
        <v>43617</v>
      </c>
      <c r="D14" s="26">
        <v>43647</v>
      </c>
      <c r="E14" s="26">
        <v>43678</v>
      </c>
      <c r="F14" s="26">
        <v>43709</v>
      </c>
      <c r="G14" s="26">
        <v>43739</v>
      </c>
      <c r="H14" s="26">
        <v>43770</v>
      </c>
      <c r="I14" s="26">
        <v>43800</v>
      </c>
      <c r="J14" s="26">
        <v>43850</v>
      </c>
      <c r="K14" s="26">
        <v>43881</v>
      </c>
      <c r="L14" s="26">
        <v>43910</v>
      </c>
      <c r="M14" s="26">
        <v>43941</v>
      </c>
      <c r="N14" s="26">
        <v>43971</v>
      </c>
      <c r="O14" s="27"/>
    </row>
    <row r="15" spans="1:15" ht="15.75" customHeight="1" x14ac:dyDescent="0.3">
      <c r="A15" s="28">
        <v>1</v>
      </c>
      <c r="B15" s="29">
        <v>1</v>
      </c>
      <c r="C15" s="30">
        <v>1302</v>
      </c>
      <c r="D15" s="30">
        <v>465</v>
      </c>
      <c r="E15" s="30">
        <v>605</v>
      </c>
      <c r="F15" s="30">
        <v>690</v>
      </c>
      <c r="G15" s="30">
        <v>333</v>
      </c>
      <c r="H15" s="30">
        <v>237</v>
      </c>
      <c r="I15" s="30">
        <v>47</v>
      </c>
      <c r="J15" s="30">
        <v>23</v>
      </c>
      <c r="K15" s="30">
        <v>52</v>
      </c>
      <c r="L15" s="30">
        <v>128</v>
      </c>
      <c r="M15" s="30">
        <v>0</v>
      </c>
      <c r="N15" s="30">
        <v>0</v>
      </c>
      <c r="O15" s="27"/>
    </row>
    <row r="16" spans="1:15" ht="15.75" customHeight="1" x14ac:dyDescent="0.3">
      <c r="A16" s="28">
        <v>1</v>
      </c>
      <c r="B16" s="29">
        <v>2</v>
      </c>
      <c r="C16" s="30">
        <v>7041</v>
      </c>
      <c r="D16" s="30">
        <v>9862</v>
      </c>
      <c r="E16" s="30">
        <v>4920</v>
      </c>
      <c r="F16" s="30">
        <v>4769</v>
      </c>
      <c r="G16" s="30">
        <v>7232</v>
      </c>
      <c r="H16" s="30">
        <v>7003</v>
      </c>
      <c r="I16" s="30">
        <v>5564</v>
      </c>
      <c r="J16" s="30">
        <v>8372</v>
      </c>
      <c r="K16" s="30">
        <v>6705</v>
      </c>
      <c r="L16" s="30">
        <v>5717</v>
      </c>
      <c r="M16" s="30">
        <v>6128</v>
      </c>
      <c r="N16" s="30">
        <v>3150</v>
      </c>
      <c r="O16" s="27"/>
    </row>
    <row r="17" spans="1:15" ht="15.75" customHeight="1" x14ac:dyDescent="0.3">
      <c r="A17" s="28">
        <v>4</v>
      </c>
      <c r="B17" s="29">
        <v>3</v>
      </c>
      <c r="C17" s="31">
        <v>455</v>
      </c>
      <c r="D17" s="31">
        <v>451</v>
      </c>
      <c r="E17" s="31">
        <v>631</v>
      </c>
      <c r="F17" s="31">
        <v>457</v>
      </c>
      <c r="G17" s="31">
        <v>696</v>
      </c>
      <c r="H17" s="31">
        <v>538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27"/>
    </row>
    <row r="18" spans="1:15" ht="15.75" customHeight="1" x14ac:dyDescent="0.3">
      <c r="A18" s="28">
        <v>1</v>
      </c>
      <c r="B18" s="29">
        <v>4</v>
      </c>
      <c r="C18" s="31">
        <v>395</v>
      </c>
      <c r="D18" s="31">
        <v>189</v>
      </c>
      <c r="E18" s="31">
        <v>449</v>
      </c>
      <c r="F18" s="31">
        <v>281</v>
      </c>
      <c r="G18" s="31">
        <v>274</v>
      </c>
      <c r="H18" s="31">
        <v>328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27"/>
    </row>
    <row r="19" spans="1:15" ht="15.75" customHeight="1" x14ac:dyDescent="0.3">
      <c r="A19" s="28">
        <v>1</v>
      </c>
      <c r="B19" s="29">
        <v>5</v>
      </c>
      <c r="C19" s="31">
        <v>770</v>
      </c>
      <c r="D19" s="31">
        <v>1078</v>
      </c>
      <c r="E19" s="31">
        <v>0</v>
      </c>
      <c r="F19" s="31">
        <v>759</v>
      </c>
      <c r="G19" s="31">
        <v>314</v>
      </c>
      <c r="H19" s="31">
        <v>98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27"/>
    </row>
    <row r="20" spans="1:15" ht="15.75" customHeight="1" x14ac:dyDescent="0.3">
      <c r="A20" s="28">
        <v>4</v>
      </c>
      <c r="B20" s="29">
        <v>6</v>
      </c>
      <c r="C20" s="31">
        <v>157</v>
      </c>
      <c r="D20" s="31">
        <v>120</v>
      </c>
      <c r="E20" s="31">
        <v>134</v>
      </c>
      <c r="F20" s="31">
        <v>174</v>
      </c>
      <c r="G20" s="31">
        <v>221</v>
      </c>
      <c r="H20" s="31">
        <v>223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27"/>
    </row>
    <row r="21" spans="1:15" ht="15.75" customHeight="1" x14ac:dyDescent="0.3">
      <c r="A21" s="28">
        <v>19</v>
      </c>
      <c r="B21" s="29">
        <v>7</v>
      </c>
      <c r="C21" s="31">
        <v>645</v>
      </c>
      <c r="D21" s="31">
        <v>851</v>
      </c>
      <c r="E21" s="31">
        <v>682</v>
      </c>
      <c r="F21" s="31">
        <v>572</v>
      </c>
      <c r="G21" s="31">
        <v>761</v>
      </c>
      <c r="H21" s="31">
        <v>671</v>
      </c>
      <c r="I21" s="31">
        <v>632</v>
      </c>
      <c r="J21" s="31">
        <v>741</v>
      </c>
      <c r="K21" s="31">
        <v>813</v>
      </c>
      <c r="L21" s="31">
        <v>679</v>
      </c>
      <c r="M21" s="31">
        <v>612</v>
      </c>
      <c r="N21" s="31">
        <v>624</v>
      </c>
      <c r="O21" s="27"/>
    </row>
    <row r="22" spans="1:15" ht="15.75" customHeight="1" x14ac:dyDescent="0.3">
      <c r="A22" s="28">
        <v>1</v>
      </c>
      <c r="B22" s="29">
        <v>8</v>
      </c>
      <c r="C22" s="31">
        <v>2775</v>
      </c>
      <c r="D22" s="31">
        <v>4683</v>
      </c>
      <c r="E22" s="31">
        <v>5027</v>
      </c>
      <c r="F22" s="31">
        <v>3898</v>
      </c>
      <c r="G22" s="31">
        <v>3830</v>
      </c>
      <c r="H22" s="31">
        <v>2893</v>
      </c>
      <c r="I22" s="31">
        <v>3858</v>
      </c>
      <c r="J22" s="31">
        <v>4982</v>
      </c>
      <c r="K22" s="31">
        <v>4633</v>
      </c>
      <c r="L22" s="31">
        <f>3931+240</f>
        <v>4171</v>
      </c>
      <c r="M22" s="31">
        <f>2880+353</f>
        <v>3233</v>
      </c>
      <c r="N22" s="31">
        <f>4033+199</f>
        <v>4232</v>
      </c>
      <c r="O22" s="27"/>
    </row>
    <row r="23" spans="1:15" x14ac:dyDescent="0.3">
      <c r="A23" s="28">
        <v>5</v>
      </c>
      <c r="B23" s="29">
        <v>9</v>
      </c>
      <c r="C23" s="31">
        <v>5</v>
      </c>
      <c r="D23" s="31">
        <v>0</v>
      </c>
      <c r="E23" s="31">
        <v>7</v>
      </c>
      <c r="F23" s="31">
        <v>4</v>
      </c>
      <c r="G23" s="31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27"/>
    </row>
    <row r="24" spans="1:15" x14ac:dyDescent="0.3">
      <c r="A24" s="28">
        <v>1</v>
      </c>
      <c r="B24" s="29">
        <v>10</v>
      </c>
      <c r="C24" s="31">
        <v>1833</v>
      </c>
      <c r="D24" s="31">
        <v>1341</v>
      </c>
      <c r="E24" s="31">
        <v>1688</v>
      </c>
      <c r="F24" s="31">
        <v>1110</v>
      </c>
      <c r="G24" s="31">
        <v>899</v>
      </c>
      <c r="H24" s="31">
        <v>902</v>
      </c>
      <c r="I24" s="31">
        <v>738</v>
      </c>
      <c r="J24" s="31">
        <v>1148</v>
      </c>
      <c r="K24" s="31">
        <v>1291</v>
      </c>
      <c r="L24" s="31">
        <v>764</v>
      </c>
      <c r="M24" s="31">
        <v>444</v>
      </c>
      <c r="N24" s="31">
        <v>292</v>
      </c>
      <c r="O24" s="27"/>
    </row>
    <row r="25" spans="1:15" x14ac:dyDescent="0.3">
      <c r="A25" s="28">
        <v>10</v>
      </c>
      <c r="B25" s="29">
        <v>11</v>
      </c>
      <c r="C25" s="31">
        <v>30</v>
      </c>
      <c r="D25" s="31">
        <v>13</v>
      </c>
      <c r="E25" s="31">
        <v>12</v>
      </c>
      <c r="F25" s="31">
        <v>19</v>
      </c>
      <c r="G25" s="31">
        <v>17</v>
      </c>
      <c r="H25" s="31">
        <v>25</v>
      </c>
      <c r="I25" s="31">
        <v>28</v>
      </c>
      <c r="J25" s="31">
        <v>12</v>
      </c>
      <c r="K25" s="31">
        <v>30</v>
      </c>
      <c r="L25" s="31">
        <v>14</v>
      </c>
      <c r="M25" s="31">
        <v>9</v>
      </c>
      <c r="N25" s="31">
        <v>7</v>
      </c>
      <c r="O25" s="27"/>
    </row>
    <row r="26" spans="1:15" x14ac:dyDescent="0.3">
      <c r="A26" s="28">
        <v>25</v>
      </c>
      <c r="B26" s="29">
        <v>12</v>
      </c>
      <c r="C26" s="31">
        <v>143</v>
      </c>
      <c r="D26" s="31">
        <v>65</v>
      </c>
      <c r="E26" s="31">
        <v>109</v>
      </c>
      <c r="F26" s="31">
        <v>58</v>
      </c>
      <c r="G26" s="31">
        <v>120</v>
      </c>
      <c r="H26" s="31">
        <v>38</v>
      </c>
      <c r="I26" s="31">
        <v>43</v>
      </c>
      <c r="J26" s="31">
        <f>66+24</f>
        <v>90</v>
      </c>
      <c r="K26" s="31">
        <v>104</v>
      </c>
      <c r="L26" s="31">
        <f>34+0</f>
        <v>34</v>
      </c>
      <c r="M26" s="31">
        <v>47</v>
      </c>
      <c r="N26" s="31">
        <f>41+0</f>
        <v>41</v>
      </c>
      <c r="O26" s="27"/>
    </row>
    <row r="27" spans="1:15" x14ac:dyDescent="0.3">
      <c r="A27" s="28">
        <v>20</v>
      </c>
      <c r="B27" s="29">
        <v>13</v>
      </c>
      <c r="C27" s="31">
        <v>26</v>
      </c>
      <c r="D27" s="31">
        <v>46</v>
      </c>
      <c r="E27" s="31">
        <v>77</v>
      </c>
      <c r="F27" s="31">
        <v>101</v>
      </c>
      <c r="G27" s="31">
        <v>155</v>
      </c>
      <c r="H27" s="31">
        <v>145</v>
      </c>
      <c r="I27" s="31">
        <v>69</v>
      </c>
      <c r="J27" s="31">
        <v>56</v>
      </c>
      <c r="K27" s="31">
        <v>84</v>
      </c>
      <c r="L27" s="31">
        <v>24</v>
      </c>
      <c r="M27" s="31">
        <v>178</v>
      </c>
      <c r="N27" s="31">
        <v>129</v>
      </c>
      <c r="O27" s="27"/>
    </row>
    <row r="28" spans="1:15" x14ac:dyDescent="0.3">
      <c r="A28" s="28">
        <v>1</v>
      </c>
      <c r="B28" s="29">
        <v>14</v>
      </c>
      <c r="C28" s="31">
        <v>5658</v>
      </c>
      <c r="D28" s="31">
        <v>9246</v>
      </c>
      <c r="E28" s="31">
        <v>7603</v>
      </c>
      <c r="F28" s="31">
        <v>4128</v>
      </c>
      <c r="G28" s="31">
        <v>3677</v>
      </c>
      <c r="H28" s="31">
        <v>4039</v>
      </c>
      <c r="I28" s="31">
        <v>2244</v>
      </c>
      <c r="J28" s="31">
        <v>1783</v>
      </c>
      <c r="K28" s="31">
        <v>6886</v>
      </c>
      <c r="L28" s="31">
        <v>3501</v>
      </c>
      <c r="M28" s="31">
        <v>6344</v>
      </c>
      <c r="N28" s="31">
        <v>12008</v>
      </c>
      <c r="O28" s="27"/>
    </row>
    <row r="29" spans="1:15" x14ac:dyDescent="0.3">
      <c r="A29" s="28">
        <v>1</v>
      </c>
      <c r="B29" s="29">
        <v>15</v>
      </c>
      <c r="C29" s="31">
        <v>4108</v>
      </c>
      <c r="D29" s="31">
        <v>4601</v>
      </c>
      <c r="E29" s="31">
        <v>5382</v>
      </c>
      <c r="F29" s="31">
        <v>5483</v>
      </c>
      <c r="G29" s="31">
        <v>3654</v>
      </c>
      <c r="H29" s="31">
        <v>2817</v>
      </c>
      <c r="I29" s="31">
        <v>4347</v>
      </c>
      <c r="J29" s="31">
        <v>7279</v>
      </c>
      <c r="K29" s="31">
        <v>5911</v>
      </c>
      <c r="L29" s="31">
        <v>9944</v>
      </c>
      <c r="M29" s="31">
        <v>15321</v>
      </c>
      <c r="N29" s="31">
        <v>11247</v>
      </c>
      <c r="O29" s="27"/>
    </row>
    <row r="30" spans="1:15" x14ac:dyDescent="0.3">
      <c r="A30" s="28">
        <v>1</v>
      </c>
      <c r="B30" s="29">
        <v>16</v>
      </c>
      <c r="C30" s="31">
        <v>2250</v>
      </c>
      <c r="D30" s="31">
        <v>6707</v>
      </c>
      <c r="E30" s="31">
        <v>6920</v>
      </c>
      <c r="F30" s="31">
        <v>467</v>
      </c>
      <c r="G30" s="31">
        <v>149</v>
      </c>
      <c r="H30" s="31">
        <v>1195</v>
      </c>
      <c r="I30" s="31">
        <v>0</v>
      </c>
      <c r="J30" s="31">
        <v>1432</v>
      </c>
      <c r="K30" s="31">
        <v>5408</v>
      </c>
      <c r="L30" s="31">
        <v>2691</v>
      </c>
      <c r="M30" s="31">
        <v>7459</v>
      </c>
      <c r="N30" s="31">
        <v>5971</v>
      </c>
      <c r="O30" s="27"/>
    </row>
    <row r="31" spans="1:15" x14ac:dyDescent="0.3">
      <c r="A31" s="28">
        <v>28</v>
      </c>
      <c r="B31" s="29">
        <v>17</v>
      </c>
      <c r="C31" s="31">
        <v>13</v>
      </c>
      <c r="D31" s="31">
        <v>19</v>
      </c>
      <c r="E31" s="31">
        <v>16</v>
      </c>
      <c r="F31" s="31">
        <v>14</v>
      </c>
      <c r="G31" s="31">
        <v>14</v>
      </c>
      <c r="H31" s="31">
        <v>19</v>
      </c>
      <c r="I31" s="31">
        <v>13</v>
      </c>
      <c r="J31" s="31">
        <v>13</v>
      </c>
      <c r="K31" s="31">
        <v>12</v>
      </c>
      <c r="L31" s="31">
        <v>18</v>
      </c>
      <c r="M31" s="31">
        <v>18</v>
      </c>
      <c r="N31" s="31">
        <v>15</v>
      </c>
      <c r="O31" s="27"/>
    </row>
    <row r="32" spans="1:15" x14ac:dyDescent="0.3">
      <c r="A32" s="28">
        <v>5</v>
      </c>
      <c r="B32" s="29">
        <v>18</v>
      </c>
      <c r="C32" s="31">
        <v>42</v>
      </c>
      <c r="D32" s="31">
        <v>30</v>
      </c>
      <c r="E32" s="31">
        <v>23</v>
      </c>
      <c r="F32" s="31">
        <v>37</v>
      </c>
      <c r="G32" s="31">
        <v>61</v>
      </c>
      <c r="H32" s="31">
        <v>61</v>
      </c>
      <c r="I32" s="31">
        <v>38</v>
      </c>
      <c r="J32" s="31">
        <v>49</v>
      </c>
      <c r="K32" s="31">
        <v>35</v>
      </c>
      <c r="L32" s="31">
        <v>28</v>
      </c>
      <c r="M32" s="31">
        <v>40</v>
      </c>
      <c r="N32" s="31">
        <v>37</v>
      </c>
      <c r="O32" s="27"/>
    </row>
    <row r="33" spans="1:15" x14ac:dyDescent="0.3">
      <c r="A33" s="28">
        <v>5</v>
      </c>
      <c r="B33" s="29">
        <v>19</v>
      </c>
      <c r="C33" s="31">
        <v>0</v>
      </c>
      <c r="D33" s="31">
        <v>3</v>
      </c>
      <c r="E33" s="31">
        <v>0</v>
      </c>
      <c r="F33" s="31">
        <v>0</v>
      </c>
      <c r="G33" s="31">
        <v>49</v>
      </c>
      <c r="H33" s="31">
        <v>0</v>
      </c>
      <c r="I33" s="31">
        <v>40</v>
      </c>
      <c r="J33" s="31">
        <v>29</v>
      </c>
      <c r="K33" s="31">
        <v>0</v>
      </c>
      <c r="L33" s="31">
        <v>0</v>
      </c>
      <c r="M33" s="31">
        <v>0</v>
      </c>
      <c r="N33" s="31">
        <v>0</v>
      </c>
      <c r="O33" s="27"/>
    </row>
    <row r="34" spans="1:15" x14ac:dyDescent="0.3">
      <c r="A34" s="28">
        <v>11</v>
      </c>
      <c r="B34" s="29">
        <v>20</v>
      </c>
      <c r="C34" s="31">
        <v>2</v>
      </c>
      <c r="D34" s="31">
        <v>0</v>
      </c>
      <c r="E34" s="31">
        <v>4</v>
      </c>
      <c r="F34" s="31">
        <v>4</v>
      </c>
      <c r="G34" s="31">
        <v>4</v>
      </c>
      <c r="H34" s="31">
        <v>6</v>
      </c>
      <c r="I34" s="31">
        <v>3</v>
      </c>
      <c r="J34" s="31">
        <v>1</v>
      </c>
      <c r="K34" s="31">
        <v>2</v>
      </c>
      <c r="L34" s="31">
        <v>2</v>
      </c>
      <c r="M34" s="31">
        <v>0</v>
      </c>
      <c r="N34" s="31">
        <v>3</v>
      </c>
      <c r="O34" s="27"/>
    </row>
    <row r="35" spans="1:15" x14ac:dyDescent="0.3">
      <c r="A35" s="28">
        <v>10.95</v>
      </c>
      <c r="B35" s="29">
        <v>21</v>
      </c>
      <c r="C35" s="31">
        <v>2</v>
      </c>
      <c r="D35" s="31">
        <v>0</v>
      </c>
      <c r="E35" s="31">
        <v>1</v>
      </c>
      <c r="F35" s="31">
        <v>0</v>
      </c>
      <c r="G35" s="31">
        <v>1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27"/>
    </row>
    <row r="36" spans="1:15" x14ac:dyDescent="0.3">
      <c r="A36" s="28">
        <v>11</v>
      </c>
      <c r="B36" s="29">
        <v>22</v>
      </c>
      <c r="C36" s="31">
        <v>1</v>
      </c>
      <c r="D36" s="31">
        <v>0</v>
      </c>
      <c r="E36" s="31">
        <v>2</v>
      </c>
      <c r="F36" s="31">
        <v>0</v>
      </c>
      <c r="G36" s="31">
        <v>1</v>
      </c>
      <c r="H36" s="31">
        <v>0</v>
      </c>
      <c r="I36" s="31">
        <v>0</v>
      </c>
      <c r="J36" s="31">
        <v>1</v>
      </c>
      <c r="K36" s="31">
        <v>0</v>
      </c>
      <c r="L36" s="31">
        <v>3</v>
      </c>
      <c r="M36" s="31">
        <v>0</v>
      </c>
      <c r="N36" s="31">
        <v>3</v>
      </c>
      <c r="O36" s="27"/>
    </row>
    <row r="37" spans="1:15" x14ac:dyDescent="0.3">
      <c r="A37" s="28">
        <v>4</v>
      </c>
      <c r="B37" s="29">
        <v>23</v>
      </c>
      <c r="C37" s="31">
        <v>0</v>
      </c>
      <c r="D37" s="31">
        <v>0</v>
      </c>
      <c r="E37" s="31">
        <v>3</v>
      </c>
      <c r="F37" s="31">
        <v>0</v>
      </c>
      <c r="G37" s="31">
        <v>2</v>
      </c>
      <c r="H37" s="31">
        <v>4</v>
      </c>
      <c r="I37" s="31">
        <v>13</v>
      </c>
      <c r="J37" s="31">
        <v>1</v>
      </c>
      <c r="K37" s="31">
        <v>3</v>
      </c>
      <c r="L37" s="31">
        <v>1</v>
      </c>
      <c r="M37" s="31">
        <v>0</v>
      </c>
      <c r="N37" s="31">
        <v>0</v>
      </c>
      <c r="O37" s="27"/>
    </row>
    <row r="38" spans="1:15" x14ac:dyDescent="0.3">
      <c r="A38" s="28">
        <v>1</v>
      </c>
      <c r="B38" s="29">
        <v>24</v>
      </c>
      <c r="C38" s="31">
        <v>0</v>
      </c>
      <c r="D38" s="31">
        <v>0</v>
      </c>
      <c r="E38" s="31">
        <v>0</v>
      </c>
      <c r="F38" s="31">
        <v>0</v>
      </c>
      <c r="G38" s="31">
        <v>0</v>
      </c>
      <c r="H38" s="31">
        <v>0</v>
      </c>
      <c r="I38" s="31">
        <v>0</v>
      </c>
      <c r="J38" s="31">
        <v>30</v>
      </c>
      <c r="K38" s="31">
        <v>33</v>
      </c>
      <c r="L38" s="31">
        <v>109</v>
      </c>
      <c r="M38" s="31">
        <v>30</v>
      </c>
      <c r="N38" s="31">
        <v>43</v>
      </c>
      <c r="O38" s="27"/>
    </row>
    <row r="39" spans="1:15" x14ac:dyDescent="0.3">
      <c r="A39" s="28">
        <v>2.87</v>
      </c>
      <c r="B39" s="29">
        <v>25</v>
      </c>
      <c r="C39" s="31">
        <v>978</v>
      </c>
      <c r="D39" s="31">
        <v>1280</v>
      </c>
      <c r="E39" s="31">
        <v>1597</v>
      </c>
      <c r="F39" s="31">
        <v>703</v>
      </c>
      <c r="G39" s="31">
        <v>717</v>
      </c>
      <c r="H39" s="31">
        <v>1507</v>
      </c>
      <c r="I39" s="31">
        <v>1839</v>
      </c>
      <c r="J39" s="31">
        <v>0</v>
      </c>
      <c r="K39" s="31">
        <v>0</v>
      </c>
      <c r="L39" s="31">
        <v>0</v>
      </c>
      <c r="M39" s="31">
        <v>0</v>
      </c>
      <c r="N39" s="31">
        <v>0</v>
      </c>
      <c r="O39" s="27"/>
    </row>
    <row r="40" spans="1:15" x14ac:dyDescent="0.3">
      <c r="A40" s="28">
        <v>2</v>
      </c>
      <c r="B40" s="29">
        <v>26</v>
      </c>
      <c r="C40" s="31">
        <v>197</v>
      </c>
      <c r="D40" s="31">
        <v>403</v>
      </c>
      <c r="E40" s="31">
        <v>562</v>
      </c>
      <c r="F40" s="31">
        <v>647</v>
      </c>
      <c r="G40" s="31">
        <v>312</v>
      </c>
      <c r="H40" s="31">
        <v>199</v>
      </c>
      <c r="I40" s="31">
        <v>222</v>
      </c>
      <c r="J40" s="31">
        <v>187</v>
      </c>
      <c r="K40" s="31">
        <v>184</v>
      </c>
      <c r="L40" s="31">
        <v>230</v>
      </c>
      <c r="M40" s="31">
        <v>35</v>
      </c>
      <c r="N40" s="31">
        <v>61</v>
      </c>
      <c r="O40" s="27"/>
    </row>
    <row r="41" spans="1:15" x14ac:dyDescent="0.3">
      <c r="A41" s="28">
        <v>2.87</v>
      </c>
      <c r="B41" s="29">
        <v>27</v>
      </c>
      <c r="C41" s="31">
        <v>272</v>
      </c>
      <c r="D41" s="31">
        <v>431</v>
      </c>
      <c r="E41" s="31">
        <v>243</v>
      </c>
      <c r="F41" s="31">
        <v>1280</v>
      </c>
      <c r="G41" s="31">
        <v>1378</v>
      </c>
      <c r="H41" s="31">
        <v>538</v>
      </c>
      <c r="I41" s="31">
        <v>894</v>
      </c>
      <c r="J41" s="31">
        <v>0</v>
      </c>
      <c r="K41" s="31">
        <v>0</v>
      </c>
      <c r="L41" s="31">
        <v>0</v>
      </c>
      <c r="M41" s="31">
        <v>0</v>
      </c>
      <c r="N41" s="31">
        <v>0</v>
      </c>
      <c r="O41" s="27"/>
    </row>
    <row r="42" spans="1:15" x14ac:dyDescent="0.3">
      <c r="A42" s="28">
        <v>2.87</v>
      </c>
      <c r="B42" s="29">
        <v>28</v>
      </c>
      <c r="C42" s="30">
        <v>0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0</v>
      </c>
      <c r="J42" s="31">
        <v>2279</v>
      </c>
      <c r="K42" s="31">
        <v>2916</v>
      </c>
      <c r="L42" s="31">
        <v>1927</v>
      </c>
      <c r="M42" s="31">
        <v>613</v>
      </c>
      <c r="N42" s="31">
        <v>664</v>
      </c>
      <c r="O42" s="27"/>
    </row>
    <row r="43" spans="1:15" x14ac:dyDescent="0.3">
      <c r="A43" s="28">
        <v>1</v>
      </c>
      <c r="B43" s="29">
        <v>29</v>
      </c>
      <c r="C43" s="30">
        <v>0</v>
      </c>
      <c r="D43" s="30">
        <v>0</v>
      </c>
      <c r="E43" s="30">
        <v>0</v>
      </c>
      <c r="F43" s="31">
        <v>373</v>
      </c>
      <c r="G43" s="31">
        <v>0</v>
      </c>
      <c r="H43" s="31">
        <v>0</v>
      </c>
      <c r="I43" s="31">
        <v>0</v>
      </c>
      <c r="J43" s="31">
        <v>0</v>
      </c>
      <c r="K43" s="31">
        <v>1036</v>
      </c>
      <c r="L43" s="31">
        <v>2406</v>
      </c>
      <c r="M43" s="31">
        <v>0</v>
      </c>
      <c r="N43" s="31">
        <v>7191</v>
      </c>
      <c r="O43" s="27"/>
    </row>
    <row r="44" spans="1:15" x14ac:dyDescent="0.3">
      <c r="A44" s="28">
        <v>1</v>
      </c>
      <c r="B44" s="29">
        <v>30</v>
      </c>
      <c r="C44" s="31">
        <v>3397</v>
      </c>
      <c r="D44" s="31">
        <v>3495</v>
      </c>
      <c r="E44" s="31">
        <v>5917</v>
      </c>
      <c r="F44" s="31">
        <f>7785*0.55</f>
        <v>4281.75</v>
      </c>
      <c r="G44" s="31">
        <f>5937*0.55</f>
        <v>3265.3500000000004</v>
      </c>
      <c r="H44" s="31">
        <f>8113*0.55</f>
        <v>4462.1500000000005</v>
      </c>
      <c r="I44" s="31">
        <f>8176*0.55</f>
        <v>4496.8</v>
      </c>
      <c r="J44" s="31">
        <f>6370*0.55</f>
        <v>3503.5000000000005</v>
      </c>
      <c r="K44" s="31">
        <f>6077*0.55</f>
        <v>3342.3500000000004</v>
      </c>
      <c r="L44" s="31">
        <f>5794*0.55</f>
        <v>3186.7000000000003</v>
      </c>
      <c r="M44" s="31">
        <f>5305*0.55</f>
        <v>2917.7500000000005</v>
      </c>
      <c r="N44" s="31">
        <f>8030*0.55</f>
        <v>4416.5</v>
      </c>
      <c r="O44" s="27"/>
    </row>
    <row r="45" spans="1:15" x14ac:dyDescent="0.3">
      <c r="A45" s="28">
        <v>1</v>
      </c>
      <c r="B45" s="29">
        <v>31</v>
      </c>
      <c r="C45" s="31">
        <v>91</v>
      </c>
      <c r="D45" s="31">
        <v>715</v>
      </c>
      <c r="E45" s="31">
        <v>746</v>
      </c>
      <c r="F45" s="31">
        <v>0</v>
      </c>
      <c r="G45" s="31">
        <f>266+0</f>
        <v>266</v>
      </c>
      <c r="H45" s="31">
        <f>329+0</f>
        <v>329</v>
      </c>
      <c r="I45" s="31">
        <v>0</v>
      </c>
      <c r="J45" s="31">
        <f>0+119</f>
        <v>119</v>
      </c>
      <c r="K45" s="31">
        <v>450</v>
      </c>
      <c r="L45" s="31">
        <v>514</v>
      </c>
      <c r="M45" s="31">
        <v>81</v>
      </c>
      <c r="N45" s="31">
        <v>214</v>
      </c>
      <c r="O45" s="27"/>
    </row>
    <row r="46" spans="1:15" x14ac:dyDescent="0.3">
      <c r="A46" s="28">
        <v>0.67</v>
      </c>
      <c r="B46" s="29">
        <v>32</v>
      </c>
      <c r="C46" s="31">
        <v>67</v>
      </c>
      <c r="D46" s="31">
        <v>0</v>
      </c>
      <c r="E46" s="31">
        <v>0</v>
      </c>
      <c r="F46" s="31">
        <v>0</v>
      </c>
      <c r="G46" s="31">
        <v>0</v>
      </c>
      <c r="H46" s="31">
        <v>58</v>
      </c>
      <c r="I46" s="31">
        <v>117</v>
      </c>
      <c r="J46" s="31">
        <v>0</v>
      </c>
      <c r="K46" s="31">
        <v>0</v>
      </c>
      <c r="L46" s="31">
        <v>0</v>
      </c>
      <c r="M46" s="31">
        <v>0</v>
      </c>
      <c r="N46" s="31">
        <v>0</v>
      </c>
      <c r="O46" s="27"/>
    </row>
    <row r="47" spans="1:15" x14ac:dyDescent="0.3">
      <c r="A47" s="28">
        <v>13</v>
      </c>
      <c r="B47" s="29">
        <v>33</v>
      </c>
      <c r="C47" s="31">
        <v>53</v>
      </c>
      <c r="D47" s="31">
        <v>84</v>
      </c>
      <c r="E47" s="31">
        <v>115</v>
      </c>
      <c r="F47" s="31">
        <v>76</v>
      </c>
      <c r="G47" s="31">
        <v>134</v>
      </c>
      <c r="H47" s="31">
        <v>125</v>
      </c>
      <c r="I47" s="31">
        <v>96</v>
      </c>
      <c r="J47" s="31">
        <v>78</v>
      </c>
      <c r="K47" s="31">
        <v>118</v>
      </c>
      <c r="L47" s="31">
        <f>239+10</f>
        <v>249</v>
      </c>
      <c r="M47" s="31">
        <f>2+49</f>
        <v>51</v>
      </c>
      <c r="N47" s="31">
        <f>5+69</f>
        <v>74</v>
      </c>
      <c r="O47" s="27"/>
    </row>
    <row r="48" spans="1:15" x14ac:dyDescent="0.3">
      <c r="A48" s="28">
        <v>15</v>
      </c>
      <c r="B48" s="29">
        <v>34</v>
      </c>
      <c r="C48" s="31">
        <v>53</v>
      </c>
      <c r="D48" s="31">
        <v>62</v>
      </c>
      <c r="E48" s="31">
        <v>104</v>
      </c>
      <c r="F48" s="31">
        <v>86</v>
      </c>
      <c r="G48" s="31">
        <v>93</v>
      </c>
      <c r="H48" s="31">
        <v>143</v>
      </c>
      <c r="I48" s="31">
        <v>55</v>
      </c>
      <c r="J48" s="31">
        <v>73</v>
      </c>
      <c r="K48" s="31">
        <v>79</v>
      </c>
      <c r="L48" s="31">
        <f>3+60</f>
        <v>63</v>
      </c>
      <c r="M48" s="31">
        <f>3+21</f>
        <v>24</v>
      </c>
      <c r="N48" s="31">
        <f>1+30</f>
        <v>31</v>
      </c>
      <c r="O48" s="27"/>
    </row>
    <row r="49" spans="1:15" x14ac:dyDescent="0.3">
      <c r="A49" s="28">
        <v>1</v>
      </c>
      <c r="B49" s="29">
        <v>35</v>
      </c>
      <c r="C49" s="31">
        <v>647</v>
      </c>
      <c r="D49" s="31">
        <v>636</v>
      </c>
      <c r="E49" s="31">
        <v>553</v>
      </c>
      <c r="F49" s="31">
        <v>190</v>
      </c>
      <c r="G49" s="31">
        <v>128</v>
      </c>
      <c r="H49" s="31">
        <v>343</v>
      </c>
      <c r="I49" s="31">
        <v>469</v>
      </c>
      <c r="J49" s="31">
        <v>274</v>
      </c>
      <c r="K49" s="31">
        <v>439</v>
      </c>
      <c r="L49" s="31">
        <v>1239</v>
      </c>
      <c r="M49" s="31">
        <v>493</v>
      </c>
      <c r="N49" s="31">
        <v>108</v>
      </c>
      <c r="O49" s="27"/>
    </row>
    <row r="50" spans="1:15" x14ac:dyDescent="0.3">
      <c r="A50" s="28">
        <v>1</v>
      </c>
      <c r="B50" s="29">
        <v>36</v>
      </c>
      <c r="C50" s="31">
        <v>3239</v>
      </c>
      <c r="D50" s="31">
        <v>3476</v>
      </c>
      <c r="E50" s="31">
        <v>2636</v>
      </c>
      <c r="F50" s="31">
        <f>5098*0.45</f>
        <v>2294.1</v>
      </c>
      <c r="G50" s="31">
        <f>7013*0.45</f>
        <v>3155.85</v>
      </c>
      <c r="H50" s="31">
        <f>6828*0.45</f>
        <v>3072.6</v>
      </c>
      <c r="I50" s="31">
        <f>6658*0.45</f>
        <v>2996.1</v>
      </c>
      <c r="J50" s="31">
        <f>5843*0.45</f>
        <v>2629.35</v>
      </c>
      <c r="K50" s="31">
        <f>6151*0.45</f>
        <v>2767.9500000000003</v>
      </c>
      <c r="L50" s="31">
        <f>9037*0.45</f>
        <v>4066.65</v>
      </c>
      <c r="M50" s="31">
        <f>7549*0.45</f>
        <v>3397.05</v>
      </c>
      <c r="N50" s="31">
        <f>5671*0.45</f>
        <v>2551.9500000000003</v>
      </c>
      <c r="O50" s="27"/>
    </row>
    <row r="51" spans="1:15" x14ac:dyDescent="0.3">
      <c r="A51" s="28">
        <v>1</v>
      </c>
      <c r="B51" s="29">
        <v>37</v>
      </c>
      <c r="C51" s="31">
        <v>1404</v>
      </c>
      <c r="D51" s="31">
        <v>2347</v>
      </c>
      <c r="E51" s="31">
        <v>1060</v>
      </c>
      <c r="F51" s="31">
        <f>1800*0.55</f>
        <v>990.00000000000011</v>
      </c>
      <c r="G51" s="31">
        <f>(3296+449)*0.55</f>
        <v>2059.75</v>
      </c>
      <c r="H51" s="31">
        <f>(5299+192)*0.55</f>
        <v>3020.05</v>
      </c>
      <c r="I51" s="31">
        <f>(4939+266)*0.55</f>
        <v>2862.7500000000005</v>
      </c>
      <c r="J51" s="31">
        <f>(3931+2369)*0.55</f>
        <v>3465.0000000000005</v>
      </c>
      <c r="K51" s="31">
        <f>(2711+798)*0.55</f>
        <v>1929.95</v>
      </c>
      <c r="L51" s="31">
        <f>7222*0.55</f>
        <v>3972.1000000000004</v>
      </c>
      <c r="M51" s="31">
        <f>4245*0.55</f>
        <v>2334.75</v>
      </c>
      <c r="N51" s="31">
        <f>5541*0.55</f>
        <v>3047.55</v>
      </c>
      <c r="O51" s="27"/>
    </row>
    <row r="52" spans="1:15" x14ac:dyDescent="0.3">
      <c r="A52" s="28">
        <v>1</v>
      </c>
      <c r="B52" s="29">
        <v>38</v>
      </c>
      <c r="C52" s="31">
        <v>77</v>
      </c>
      <c r="D52" s="31">
        <v>0</v>
      </c>
      <c r="E52" s="31">
        <v>0</v>
      </c>
      <c r="F52" s="31">
        <v>0</v>
      </c>
      <c r="G52" s="31">
        <v>0</v>
      </c>
      <c r="H52" s="31">
        <v>0</v>
      </c>
      <c r="I52" s="31">
        <v>0</v>
      </c>
      <c r="J52" s="31">
        <v>0</v>
      </c>
      <c r="K52" s="31">
        <v>0</v>
      </c>
      <c r="L52" s="31">
        <v>0</v>
      </c>
      <c r="M52" s="31">
        <v>0</v>
      </c>
      <c r="N52" s="31">
        <v>102</v>
      </c>
      <c r="O52" s="27"/>
    </row>
    <row r="53" spans="1:15" x14ac:dyDescent="0.3">
      <c r="A53" s="28">
        <v>8</v>
      </c>
      <c r="B53" s="29">
        <v>39</v>
      </c>
      <c r="C53" s="30">
        <v>0</v>
      </c>
      <c r="D53" s="30">
        <v>0</v>
      </c>
      <c r="E53" s="30">
        <v>0</v>
      </c>
      <c r="F53" s="30">
        <v>0</v>
      </c>
      <c r="G53" s="30">
        <v>0</v>
      </c>
      <c r="H53" s="30">
        <v>0</v>
      </c>
      <c r="I53" s="30">
        <v>272</v>
      </c>
      <c r="J53" s="30">
        <v>229</v>
      </c>
      <c r="K53" s="30">
        <v>389</v>
      </c>
      <c r="L53" s="30">
        <v>278</v>
      </c>
      <c r="M53" s="30">
        <v>2</v>
      </c>
      <c r="N53" s="30">
        <v>3</v>
      </c>
      <c r="O53" s="27"/>
    </row>
    <row r="54" spans="1:15" x14ac:dyDescent="0.3">
      <c r="A54" s="28">
        <v>20</v>
      </c>
      <c r="B54" s="29">
        <v>40</v>
      </c>
      <c r="C54" s="30">
        <v>0</v>
      </c>
      <c r="D54" s="30">
        <v>0</v>
      </c>
      <c r="E54" s="30">
        <v>0</v>
      </c>
      <c r="F54" s="30">
        <v>0</v>
      </c>
      <c r="G54" s="30">
        <v>0</v>
      </c>
      <c r="H54" s="30">
        <v>0</v>
      </c>
      <c r="I54" s="30">
        <v>279</v>
      </c>
      <c r="J54" s="30">
        <v>228</v>
      </c>
      <c r="K54" s="30">
        <v>389</v>
      </c>
      <c r="L54" s="30">
        <v>279</v>
      </c>
      <c r="M54" s="30">
        <v>2</v>
      </c>
      <c r="N54" s="30">
        <v>3</v>
      </c>
      <c r="O54" s="27"/>
    </row>
    <row r="55" spans="1:15" x14ac:dyDescent="0.3">
      <c r="A55" s="28">
        <v>1</v>
      </c>
      <c r="B55" s="29">
        <v>41</v>
      </c>
      <c r="C55" s="30">
        <v>0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5070</v>
      </c>
      <c r="J55" s="30">
        <v>8184</v>
      </c>
      <c r="K55" s="30">
        <v>7077</v>
      </c>
      <c r="L55" s="30">
        <v>6749</v>
      </c>
      <c r="M55" s="30">
        <v>2720</v>
      </c>
      <c r="N55" s="30">
        <v>2103</v>
      </c>
      <c r="O55" s="27"/>
    </row>
    <row r="56" spans="1:15" x14ac:dyDescent="0.3">
      <c r="A56" s="28">
        <v>10</v>
      </c>
      <c r="B56" s="29">
        <v>42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312</v>
      </c>
      <c r="J56" s="30">
        <v>176</v>
      </c>
      <c r="K56" s="30">
        <v>38</v>
      </c>
      <c r="L56" s="30">
        <v>90</v>
      </c>
      <c r="M56" s="30">
        <v>99</v>
      </c>
      <c r="N56" s="30">
        <v>3</v>
      </c>
      <c r="O56" s="27"/>
    </row>
    <row r="57" spans="1:15" x14ac:dyDescent="0.3">
      <c r="A57" s="28">
        <v>1</v>
      </c>
      <c r="B57" s="29">
        <v>43</v>
      </c>
      <c r="C57" s="30">
        <v>0</v>
      </c>
      <c r="D57" s="30">
        <v>0</v>
      </c>
      <c r="E57" s="30">
        <v>0</v>
      </c>
      <c r="F57" s="30">
        <v>0</v>
      </c>
      <c r="G57" s="30">
        <v>0</v>
      </c>
      <c r="H57" s="30">
        <v>0</v>
      </c>
      <c r="I57" s="30">
        <v>848</v>
      </c>
      <c r="J57" s="30">
        <v>593</v>
      </c>
      <c r="K57" s="30">
        <v>293</v>
      </c>
      <c r="L57" s="30">
        <v>186</v>
      </c>
      <c r="M57" s="30">
        <v>1014</v>
      </c>
      <c r="N57" s="30">
        <v>62</v>
      </c>
      <c r="O57" s="27"/>
    </row>
    <row r="58" spans="1:15" x14ac:dyDescent="0.3">
      <c r="A58" s="28">
        <v>1</v>
      </c>
      <c r="B58" s="29">
        <v>44</v>
      </c>
      <c r="C58" s="30">
        <v>0</v>
      </c>
      <c r="D58" s="30">
        <v>0</v>
      </c>
      <c r="E58" s="30">
        <v>0</v>
      </c>
      <c r="F58" s="30">
        <v>0</v>
      </c>
      <c r="G58" s="30">
        <v>0</v>
      </c>
      <c r="H58" s="30">
        <v>0</v>
      </c>
      <c r="I58" s="30">
        <v>1088</v>
      </c>
      <c r="J58" s="30">
        <v>2958</v>
      </c>
      <c r="K58" s="30">
        <v>1771</v>
      </c>
      <c r="L58" s="30">
        <v>5242</v>
      </c>
      <c r="M58" s="30">
        <v>2812</v>
      </c>
      <c r="N58" s="30">
        <v>324</v>
      </c>
      <c r="O58" s="27"/>
    </row>
    <row r="59" spans="1:15" x14ac:dyDescent="0.3">
      <c r="A59" s="28">
        <v>1</v>
      </c>
      <c r="B59" s="29">
        <v>45</v>
      </c>
      <c r="C59" s="30">
        <v>0</v>
      </c>
      <c r="D59" s="30">
        <v>0</v>
      </c>
      <c r="E59" s="30">
        <v>0</v>
      </c>
      <c r="F59" s="30">
        <v>0</v>
      </c>
      <c r="G59" s="30">
        <v>0</v>
      </c>
      <c r="H59" s="30">
        <v>0</v>
      </c>
      <c r="I59" s="30">
        <v>477</v>
      </c>
      <c r="J59" s="30">
        <v>703</v>
      </c>
      <c r="K59" s="30">
        <v>267</v>
      </c>
      <c r="L59" s="30">
        <v>610</v>
      </c>
      <c r="M59" s="30">
        <v>254</v>
      </c>
      <c r="N59" s="30">
        <v>129</v>
      </c>
      <c r="O59" s="27"/>
    </row>
    <row r="60" spans="1:15" x14ac:dyDescent="0.3">
      <c r="A60" s="28">
        <v>1</v>
      </c>
      <c r="B60" s="29">
        <v>46</v>
      </c>
      <c r="C60" s="30">
        <v>0</v>
      </c>
      <c r="D60" s="30">
        <v>0</v>
      </c>
      <c r="E60" s="30">
        <v>0</v>
      </c>
      <c r="F60" s="30">
        <v>0</v>
      </c>
      <c r="G60" s="30">
        <v>0</v>
      </c>
      <c r="H60" s="30">
        <v>0</v>
      </c>
      <c r="I60" s="30">
        <v>1373</v>
      </c>
      <c r="J60" s="30">
        <v>673</v>
      </c>
      <c r="K60" s="30">
        <v>524</v>
      </c>
      <c r="L60" s="30">
        <v>1242</v>
      </c>
      <c r="M60" s="30">
        <v>1471</v>
      </c>
      <c r="N60" s="30">
        <v>291</v>
      </c>
      <c r="O60" s="27"/>
    </row>
    <row r="61" spans="1:15" x14ac:dyDescent="0.3">
      <c r="A61" s="28">
        <v>1</v>
      </c>
      <c r="B61" s="29">
        <v>47</v>
      </c>
      <c r="C61" s="30">
        <v>0</v>
      </c>
      <c r="D61" s="30">
        <v>0</v>
      </c>
      <c r="E61" s="30">
        <v>0</v>
      </c>
      <c r="F61" s="30">
        <v>0</v>
      </c>
      <c r="G61" s="30">
        <v>0</v>
      </c>
      <c r="H61" s="30">
        <v>0</v>
      </c>
      <c r="I61" s="30">
        <v>0</v>
      </c>
      <c r="J61" s="30">
        <v>0</v>
      </c>
      <c r="K61" s="30">
        <v>488</v>
      </c>
      <c r="L61" s="30">
        <v>0</v>
      </c>
      <c r="M61" s="30">
        <v>0</v>
      </c>
      <c r="N61" s="30">
        <v>0</v>
      </c>
      <c r="O61" s="27"/>
    </row>
    <row r="62" spans="1:15" x14ac:dyDescent="0.3">
      <c r="A62" s="28">
        <v>1</v>
      </c>
      <c r="B62" s="29">
        <v>48</v>
      </c>
      <c r="C62" s="30">
        <v>0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0</v>
      </c>
      <c r="J62" s="30">
        <v>34</v>
      </c>
      <c r="K62" s="30">
        <v>0</v>
      </c>
      <c r="L62" s="30">
        <v>210</v>
      </c>
      <c r="M62" s="30">
        <v>0</v>
      </c>
      <c r="N62" s="30">
        <v>32</v>
      </c>
      <c r="O62" s="27"/>
    </row>
    <row r="63" spans="1:15" x14ac:dyDescent="0.3">
      <c r="A63" s="28">
        <v>2</v>
      </c>
      <c r="B63" s="29">
        <v>49</v>
      </c>
      <c r="C63" s="30">
        <v>569</v>
      </c>
      <c r="D63" s="30">
        <v>714</v>
      </c>
      <c r="E63" s="30">
        <v>707</v>
      </c>
      <c r="F63" s="30">
        <v>958</v>
      </c>
      <c r="G63" s="30">
        <v>867</v>
      </c>
      <c r="H63" s="30">
        <v>693</v>
      </c>
      <c r="I63" s="30">
        <v>632</v>
      </c>
      <c r="J63" s="30">
        <v>970</v>
      </c>
      <c r="K63" s="30">
        <v>955</v>
      </c>
      <c r="L63" s="30">
        <v>2163</v>
      </c>
      <c r="M63" s="30">
        <v>2733</v>
      </c>
      <c r="N63" s="30">
        <v>1436</v>
      </c>
      <c r="O63" s="27"/>
    </row>
    <row r="64" spans="1:15" x14ac:dyDescent="0.3">
      <c r="A64" s="28">
        <v>9</v>
      </c>
      <c r="B64" s="29">
        <v>50</v>
      </c>
      <c r="C64" s="30">
        <v>1754</v>
      </c>
      <c r="D64" s="30">
        <v>1909</v>
      </c>
      <c r="E64" s="30">
        <v>510</v>
      </c>
      <c r="F64" s="30">
        <v>284</v>
      </c>
      <c r="G64" s="30">
        <v>287</v>
      </c>
      <c r="H64" s="30">
        <v>94</v>
      </c>
      <c r="I64" s="30">
        <v>157</v>
      </c>
      <c r="J64" s="30">
        <v>173</v>
      </c>
      <c r="K64" s="30">
        <v>45</v>
      </c>
      <c r="L64" s="30">
        <v>541</v>
      </c>
      <c r="M64" s="30">
        <v>137</v>
      </c>
      <c r="N64" s="30">
        <v>236</v>
      </c>
      <c r="O64" s="32"/>
    </row>
    <row r="65" spans="1:15" x14ac:dyDescent="0.3">
      <c r="A65" s="28">
        <v>5</v>
      </c>
      <c r="B65" s="29">
        <v>51</v>
      </c>
      <c r="C65" s="30">
        <v>0</v>
      </c>
      <c r="D65" s="30">
        <v>0</v>
      </c>
      <c r="E65" s="30">
        <v>0</v>
      </c>
      <c r="F65" s="30">
        <v>0</v>
      </c>
      <c r="G65" s="30">
        <v>0</v>
      </c>
      <c r="H65" s="30">
        <v>334</v>
      </c>
      <c r="I65" s="30">
        <v>776</v>
      </c>
      <c r="J65" s="30">
        <v>1766</v>
      </c>
      <c r="K65" s="30">
        <v>827</v>
      </c>
      <c r="L65" s="30">
        <v>1274</v>
      </c>
      <c r="M65" s="30">
        <v>1976</v>
      </c>
      <c r="N65" s="30">
        <v>1200</v>
      </c>
      <c r="O65" s="32"/>
    </row>
    <row r="66" spans="1:15" x14ac:dyDescent="0.3">
      <c r="A66" s="28">
        <v>1</v>
      </c>
      <c r="B66" s="29">
        <v>52</v>
      </c>
      <c r="C66" s="30">
        <v>886</v>
      </c>
      <c r="D66" s="30">
        <v>2621</v>
      </c>
      <c r="E66" s="30">
        <v>883</v>
      </c>
      <c r="F66" s="30">
        <v>628</v>
      </c>
      <c r="G66" s="30">
        <v>688</v>
      </c>
      <c r="H66" s="30">
        <v>446</v>
      </c>
      <c r="I66" s="30">
        <v>194</v>
      </c>
      <c r="J66" s="30">
        <v>0</v>
      </c>
      <c r="K66" s="30">
        <v>0</v>
      </c>
      <c r="L66" s="30">
        <v>0</v>
      </c>
      <c r="M66" s="30">
        <v>0</v>
      </c>
      <c r="N66" s="30">
        <v>0</v>
      </c>
      <c r="O66" s="32"/>
    </row>
    <row r="67" spans="1:15" x14ac:dyDescent="0.3">
      <c r="A67" s="28">
        <v>1</v>
      </c>
      <c r="B67" s="29">
        <v>53</v>
      </c>
      <c r="C67" s="30">
        <v>2779</v>
      </c>
      <c r="D67" s="30">
        <v>2860</v>
      </c>
      <c r="E67" s="30">
        <v>4841</v>
      </c>
      <c r="F67" s="30">
        <f>7785*0.45</f>
        <v>3503.25</v>
      </c>
      <c r="G67" s="30">
        <f>5937*0.45</f>
        <v>2671.65</v>
      </c>
      <c r="H67" s="30">
        <f>8113*0.45</f>
        <v>3650.85</v>
      </c>
      <c r="I67" s="30">
        <f>8176*0.45</f>
        <v>3679.2000000000003</v>
      </c>
      <c r="J67" s="30">
        <f>6370*0.45</f>
        <v>2866.5</v>
      </c>
      <c r="K67" s="30">
        <f>6077*0.45</f>
        <v>2734.65</v>
      </c>
      <c r="L67" s="30">
        <f>5794*0.45</f>
        <v>2607.3000000000002</v>
      </c>
      <c r="M67" s="30">
        <f>5305*0.45</f>
        <v>2387.25</v>
      </c>
      <c r="N67" s="30">
        <f>8030*0.45</f>
        <v>3613.5</v>
      </c>
      <c r="O67" s="32"/>
    </row>
    <row r="68" spans="1:15" x14ac:dyDescent="0.3">
      <c r="A68" s="28">
        <v>1</v>
      </c>
      <c r="B68" s="29">
        <v>54</v>
      </c>
      <c r="C68" s="30">
        <v>0</v>
      </c>
      <c r="D68" s="30">
        <v>0</v>
      </c>
      <c r="E68" s="30">
        <v>0</v>
      </c>
      <c r="F68" s="30">
        <v>0</v>
      </c>
      <c r="G68" s="30">
        <v>0</v>
      </c>
      <c r="H68" s="30">
        <v>0</v>
      </c>
      <c r="I68" s="30">
        <v>0</v>
      </c>
      <c r="J68" s="30">
        <v>0</v>
      </c>
      <c r="K68" s="30">
        <v>0</v>
      </c>
      <c r="L68" s="30">
        <v>0</v>
      </c>
      <c r="M68" s="30">
        <v>0</v>
      </c>
      <c r="N68" s="30">
        <v>0</v>
      </c>
      <c r="O68" s="32"/>
    </row>
    <row r="69" spans="1:15" x14ac:dyDescent="0.3">
      <c r="A69" s="28">
        <v>1</v>
      </c>
      <c r="B69" s="29">
        <v>55</v>
      </c>
      <c r="C69" s="30">
        <v>16768</v>
      </c>
      <c r="D69" s="30">
        <v>21829</v>
      </c>
      <c r="E69" s="30">
        <v>23808</v>
      </c>
      <c r="F69" s="30">
        <v>32191</v>
      </c>
      <c r="G69" s="30">
        <v>23280</v>
      </c>
      <c r="H69" s="30">
        <v>31436</v>
      </c>
      <c r="I69" s="30">
        <v>34695</v>
      </c>
      <c r="J69" s="30">
        <v>29808</v>
      </c>
      <c r="K69" s="30">
        <v>39260</v>
      </c>
      <c r="L69" s="30">
        <v>32160</v>
      </c>
      <c r="M69" s="30">
        <f>53805</f>
        <v>53805</v>
      </c>
      <c r="N69" s="30">
        <v>40152</v>
      </c>
      <c r="O69" s="27"/>
    </row>
    <row r="70" spans="1:15" x14ac:dyDescent="0.3">
      <c r="A70" s="28">
        <v>3.87</v>
      </c>
      <c r="B70" s="29">
        <v>56</v>
      </c>
      <c r="C70" s="30">
        <v>389</v>
      </c>
      <c r="D70" s="30">
        <v>660</v>
      </c>
      <c r="E70" s="30">
        <v>293</v>
      </c>
      <c r="F70" s="30">
        <v>183</v>
      </c>
      <c r="G70" s="30">
        <v>250</v>
      </c>
      <c r="H70" s="30">
        <v>441</v>
      </c>
      <c r="I70" s="30">
        <v>378</v>
      </c>
      <c r="J70" s="30">
        <v>284</v>
      </c>
      <c r="K70" s="30">
        <v>257</v>
      </c>
      <c r="L70" s="30">
        <v>211</v>
      </c>
      <c r="M70" s="30">
        <v>270</v>
      </c>
      <c r="N70" s="30">
        <v>245</v>
      </c>
      <c r="O70" s="32"/>
    </row>
    <row r="71" spans="1:15" x14ac:dyDescent="0.3">
      <c r="A71" s="28">
        <v>1</v>
      </c>
      <c r="B71" s="29">
        <v>57</v>
      </c>
      <c r="C71" s="30">
        <v>2287</v>
      </c>
      <c r="D71" s="30">
        <v>1539</v>
      </c>
      <c r="E71" s="30">
        <v>1160</v>
      </c>
      <c r="F71" s="30">
        <v>645</v>
      </c>
      <c r="G71" s="30">
        <v>761</v>
      </c>
      <c r="H71" s="30">
        <v>1269</v>
      </c>
      <c r="I71" s="30">
        <v>2431</v>
      </c>
      <c r="J71" s="30">
        <v>1517</v>
      </c>
      <c r="K71" s="30">
        <v>620</v>
      </c>
      <c r="L71" s="30">
        <v>739</v>
      </c>
      <c r="M71" s="30">
        <v>2041</v>
      </c>
      <c r="N71" s="30">
        <v>1558</v>
      </c>
      <c r="O71" s="32"/>
    </row>
    <row r="72" spans="1:15" x14ac:dyDescent="0.3">
      <c r="A72" s="28">
        <v>1.2342391304347828</v>
      </c>
      <c r="B72" s="29">
        <v>58</v>
      </c>
      <c r="C72" s="30">
        <v>101</v>
      </c>
      <c r="D72" s="30">
        <v>112</v>
      </c>
      <c r="E72" s="30">
        <v>98</v>
      </c>
      <c r="F72" s="30">
        <v>136</v>
      </c>
      <c r="G72" s="30">
        <v>137</v>
      </c>
      <c r="H72" s="30">
        <v>134</v>
      </c>
      <c r="I72" s="30">
        <v>90</v>
      </c>
      <c r="J72" s="30">
        <v>133</v>
      </c>
      <c r="K72" s="30">
        <v>103</v>
      </c>
      <c r="L72" s="30">
        <v>121</v>
      </c>
      <c r="M72" s="30">
        <v>183</v>
      </c>
      <c r="N72" s="30">
        <v>169</v>
      </c>
      <c r="O72" s="32"/>
    </row>
    <row r="73" spans="1:15" x14ac:dyDescent="0.3">
      <c r="A73" s="28">
        <v>1</v>
      </c>
      <c r="B73" s="29">
        <v>59</v>
      </c>
      <c r="C73" s="30">
        <v>0</v>
      </c>
      <c r="D73" s="30">
        <v>0</v>
      </c>
      <c r="E73" s="30">
        <v>0</v>
      </c>
      <c r="F73" s="30">
        <v>72</v>
      </c>
      <c r="G73" s="30">
        <v>0</v>
      </c>
      <c r="H73" s="30">
        <v>0</v>
      </c>
      <c r="I73" s="30">
        <v>270</v>
      </c>
      <c r="J73" s="30">
        <v>0</v>
      </c>
      <c r="K73" s="30">
        <v>48</v>
      </c>
      <c r="L73" s="30">
        <v>20</v>
      </c>
      <c r="M73" s="30">
        <v>0</v>
      </c>
      <c r="N73" s="30">
        <v>0</v>
      </c>
      <c r="O73" s="32"/>
    </row>
    <row r="74" spans="1:15" x14ac:dyDescent="0.3">
      <c r="A74" s="28">
        <v>1</v>
      </c>
      <c r="B74" s="29">
        <v>60</v>
      </c>
      <c r="C74" s="30">
        <v>2139</v>
      </c>
      <c r="D74" s="30">
        <v>1804</v>
      </c>
      <c r="E74" s="30">
        <v>2764</v>
      </c>
      <c r="F74" s="30">
        <v>1812</v>
      </c>
      <c r="G74" s="30">
        <v>3079</v>
      </c>
      <c r="H74" s="30">
        <v>1765</v>
      </c>
      <c r="I74" s="30">
        <v>889</v>
      </c>
      <c r="J74" s="30">
        <v>78</v>
      </c>
      <c r="K74" s="30">
        <v>31</v>
      </c>
      <c r="L74" s="30">
        <v>407</v>
      </c>
      <c r="M74" s="30">
        <v>261</v>
      </c>
      <c r="N74" s="30">
        <v>2169.4</v>
      </c>
      <c r="O74" s="32"/>
    </row>
    <row r="75" spans="1:15" x14ac:dyDescent="0.3">
      <c r="A75" s="28">
        <v>1</v>
      </c>
      <c r="B75" s="29">
        <v>61</v>
      </c>
      <c r="C75" s="30">
        <v>3309</v>
      </c>
      <c r="D75" s="30">
        <v>9887</v>
      </c>
      <c r="E75" s="30">
        <v>7305</v>
      </c>
      <c r="F75" s="30">
        <v>6903</v>
      </c>
      <c r="G75" s="30">
        <f>2480+0+0</f>
        <v>2480</v>
      </c>
      <c r="H75" s="30">
        <f>852+0+0</f>
        <v>852</v>
      </c>
      <c r="I75" s="30">
        <v>2618</v>
      </c>
      <c r="J75" s="30">
        <f>2815+0+0</f>
        <v>2815</v>
      </c>
      <c r="K75" s="30">
        <v>875</v>
      </c>
      <c r="L75" s="30">
        <v>2031</v>
      </c>
      <c r="M75" s="30">
        <v>3646</v>
      </c>
      <c r="N75" s="30">
        <v>10750</v>
      </c>
      <c r="O75" s="32"/>
    </row>
    <row r="76" spans="1:15" x14ac:dyDescent="0.3">
      <c r="A76" s="28">
        <v>1</v>
      </c>
      <c r="B76" s="29">
        <v>62</v>
      </c>
      <c r="C76" s="30">
        <v>0</v>
      </c>
      <c r="D76" s="30">
        <v>0</v>
      </c>
      <c r="E76" s="30">
        <v>0</v>
      </c>
      <c r="F76" s="30">
        <v>0</v>
      </c>
      <c r="G76" s="30">
        <v>0</v>
      </c>
      <c r="H76" s="30">
        <v>0</v>
      </c>
      <c r="I76" s="30">
        <v>0</v>
      </c>
      <c r="J76" s="30">
        <v>0</v>
      </c>
      <c r="K76" s="30">
        <v>0</v>
      </c>
      <c r="L76" s="30">
        <v>0</v>
      </c>
      <c r="M76" s="30">
        <v>16</v>
      </c>
      <c r="N76" s="30">
        <v>0</v>
      </c>
      <c r="O76" s="32"/>
    </row>
    <row r="77" spans="1:15" x14ac:dyDescent="0.3">
      <c r="A77" s="28">
        <v>1</v>
      </c>
      <c r="B77" s="29">
        <v>63</v>
      </c>
      <c r="C77" s="30">
        <v>829</v>
      </c>
      <c r="D77" s="30">
        <v>2835</v>
      </c>
      <c r="E77" s="30">
        <v>299</v>
      </c>
      <c r="F77" s="30">
        <v>499</v>
      </c>
      <c r="G77" s="30">
        <v>861</v>
      </c>
      <c r="H77" s="30">
        <v>539</v>
      </c>
      <c r="I77" s="30">
        <v>343</v>
      </c>
      <c r="J77" s="30">
        <v>537</v>
      </c>
      <c r="K77" s="30">
        <v>192</v>
      </c>
      <c r="L77" s="30">
        <v>257</v>
      </c>
      <c r="M77" s="30">
        <v>57</v>
      </c>
      <c r="N77" s="30">
        <v>91</v>
      </c>
      <c r="O77" s="32"/>
    </row>
    <row r="78" spans="1:15" x14ac:dyDescent="0.3">
      <c r="A78" s="28">
        <v>1</v>
      </c>
      <c r="B78" s="29">
        <v>64</v>
      </c>
      <c r="C78" s="30">
        <v>0</v>
      </c>
      <c r="D78" s="30">
        <v>0</v>
      </c>
      <c r="E78" s="30">
        <v>0</v>
      </c>
      <c r="F78" s="30">
        <v>0</v>
      </c>
      <c r="G78" s="30">
        <v>0</v>
      </c>
      <c r="H78" s="30">
        <v>0</v>
      </c>
      <c r="I78" s="30">
        <v>0</v>
      </c>
      <c r="J78" s="30">
        <v>0</v>
      </c>
      <c r="K78" s="30">
        <v>0</v>
      </c>
      <c r="L78" s="30">
        <v>0</v>
      </c>
      <c r="M78" s="30">
        <v>0</v>
      </c>
      <c r="N78" s="30">
        <v>0</v>
      </c>
      <c r="O78" s="32"/>
    </row>
    <row r="79" spans="1:15" x14ac:dyDescent="0.3">
      <c r="A79" s="28">
        <v>1</v>
      </c>
      <c r="B79" s="29">
        <v>65</v>
      </c>
      <c r="C79" s="30">
        <v>288</v>
      </c>
      <c r="D79" s="30">
        <v>82</v>
      </c>
      <c r="E79" s="30">
        <v>168</v>
      </c>
      <c r="F79" s="30">
        <v>0</v>
      </c>
      <c r="G79" s="30">
        <v>143</v>
      </c>
      <c r="H79" s="30">
        <v>265</v>
      </c>
      <c r="I79" s="30">
        <v>79</v>
      </c>
      <c r="J79" s="30">
        <v>0</v>
      </c>
      <c r="K79" s="30">
        <v>0</v>
      </c>
      <c r="L79" s="30">
        <v>0</v>
      </c>
      <c r="M79" s="30">
        <v>0</v>
      </c>
      <c r="N79" s="30">
        <v>0</v>
      </c>
      <c r="O79" s="32"/>
    </row>
    <row r="80" spans="1:15" x14ac:dyDescent="0.3">
      <c r="A80" s="28">
        <v>1</v>
      </c>
      <c r="B80" s="29">
        <v>66</v>
      </c>
      <c r="C80" s="30">
        <v>652</v>
      </c>
      <c r="D80" s="30">
        <v>82</v>
      </c>
      <c r="E80" s="30">
        <v>0</v>
      </c>
      <c r="F80" s="30">
        <v>49</v>
      </c>
      <c r="G80" s="30">
        <v>144</v>
      </c>
      <c r="H80" s="30">
        <v>26</v>
      </c>
      <c r="I80" s="30">
        <v>0</v>
      </c>
      <c r="J80" s="30">
        <v>25</v>
      </c>
      <c r="K80" s="30">
        <v>0</v>
      </c>
      <c r="L80" s="30">
        <v>504</v>
      </c>
      <c r="M80" s="30">
        <v>532</v>
      </c>
      <c r="N80" s="30">
        <v>121</v>
      </c>
      <c r="O80" s="32"/>
    </row>
    <row r="81" spans="1:15" x14ac:dyDescent="0.3">
      <c r="A81" s="28">
        <v>1</v>
      </c>
      <c r="B81" s="29">
        <v>67</v>
      </c>
      <c r="C81" s="30">
        <v>1034</v>
      </c>
      <c r="D81" s="30">
        <v>161</v>
      </c>
      <c r="E81" s="30">
        <v>337</v>
      </c>
      <c r="F81" s="30">
        <v>178</v>
      </c>
      <c r="G81" s="30">
        <v>862</v>
      </c>
      <c r="H81" s="30">
        <v>258</v>
      </c>
      <c r="I81" s="30">
        <v>389</v>
      </c>
      <c r="J81" s="30">
        <v>483</v>
      </c>
      <c r="K81" s="30">
        <v>56</v>
      </c>
      <c r="L81" s="30">
        <v>74</v>
      </c>
      <c r="M81" s="30">
        <v>123</v>
      </c>
      <c r="N81" s="30">
        <v>5</v>
      </c>
      <c r="O81" s="32"/>
    </row>
    <row r="82" spans="1:15" x14ac:dyDescent="0.3">
      <c r="A82" s="28">
        <v>1</v>
      </c>
      <c r="B82" s="29">
        <v>68</v>
      </c>
      <c r="C82" s="30">
        <v>0</v>
      </c>
      <c r="D82" s="30">
        <v>0</v>
      </c>
      <c r="E82" s="30">
        <v>0</v>
      </c>
      <c r="F82" s="30">
        <v>0</v>
      </c>
      <c r="G82" s="30">
        <v>117</v>
      </c>
      <c r="H82" s="30">
        <v>0</v>
      </c>
      <c r="I82" s="30">
        <v>210</v>
      </c>
      <c r="J82" s="30">
        <v>137</v>
      </c>
      <c r="K82" s="30">
        <v>0</v>
      </c>
      <c r="L82" s="30">
        <v>0</v>
      </c>
      <c r="M82" s="30">
        <v>0</v>
      </c>
      <c r="N82" s="30">
        <v>0</v>
      </c>
      <c r="O82" s="32"/>
    </row>
    <row r="83" spans="1:15" x14ac:dyDescent="0.3">
      <c r="A83" s="28">
        <v>1</v>
      </c>
      <c r="B83" s="29">
        <v>69</v>
      </c>
      <c r="C83" s="30">
        <v>3958</v>
      </c>
      <c r="D83" s="30">
        <v>4248</v>
      </c>
      <c r="E83" s="30">
        <v>3221</v>
      </c>
      <c r="F83" s="30">
        <f>5098*0.55</f>
        <v>2803.9</v>
      </c>
      <c r="G83" s="30">
        <f>7013*0.55</f>
        <v>3857.15</v>
      </c>
      <c r="H83" s="30">
        <f>6828*0.55</f>
        <v>3755.4</v>
      </c>
      <c r="I83" s="30">
        <f>6658*0.55</f>
        <v>3661.9</v>
      </c>
      <c r="J83" s="30">
        <f>5843*0.55</f>
        <v>3213.65</v>
      </c>
      <c r="K83" s="30">
        <f>6151*0.55</f>
        <v>3383.05</v>
      </c>
      <c r="L83" s="30">
        <f>9037*0.55</f>
        <v>4970.3500000000004</v>
      </c>
      <c r="M83" s="30">
        <f>7549*0.55</f>
        <v>4151.9500000000007</v>
      </c>
      <c r="N83" s="30">
        <f>5671*0.55</f>
        <v>3119.05</v>
      </c>
      <c r="O83" s="32"/>
    </row>
    <row r="84" spans="1:15" x14ac:dyDescent="0.3">
      <c r="A84" s="28">
        <v>1</v>
      </c>
      <c r="B84" s="29">
        <v>70</v>
      </c>
      <c r="C84" s="30">
        <v>407</v>
      </c>
      <c r="D84" s="30">
        <v>0</v>
      </c>
      <c r="E84" s="30">
        <v>1117</v>
      </c>
      <c r="F84" s="30">
        <v>425</v>
      </c>
      <c r="G84" s="30">
        <v>1223</v>
      </c>
      <c r="H84" s="30">
        <v>966</v>
      </c>
      <c r="I84" s="30">
        <v>982</v>
      </c>
      <c r="J84" s="30">
        <v>665</v>
      </c>
      <c r="K84" s="30">
        <v>286</v>
      </c>
      <c r="L84" s="30">
        <v>651</v>
      </c>
      <c r="M84" s="30">
        <v>531</v>
      </c>
      <c r="N84" s="30">
        <v>387</v>
      </c>
      <c r="O84" s="32"/>
    </row>
    <row r="85" spans="1:15" x14ac:dyDescent="0.3">
      <c r="A85" s="28">
        <v>1</v>
      </c>
      <c r="B85" s="29">
        <v>71</v>
      </c>
      <c r="C85" s="30">
        <v>1148</v>
      </c>
      <c r="D85" s="30">
        <v>1920</v>
      </c>
      <c r="E85" s="30">
        <v>868</v>
      </c>
      <c r="F85" s="30">
        <f>1800*0.45</f>
        <v>810</v>
      </c>
      <c r="G85" s="30">
        <f>(3296+449)*0.45</f>
        <v>1685.25</v>
      </c>
      <c r="H85" s="30">
        <f>(5299+192)*0.45</f>
        <v>2470.9500000000003</v>
      </c>
      <c r="I85" s="30">
        <f>(4939+266)*0.45</f>
        <v>2342.25</v>
      </c>
      <c r="J85" s="30">
        <f>(3931+2369)*0.45</f>
        <v>2835</v>
      </c>
      <c r="K85" s="30">
        <f>(2711+798)*0.45</f>
        <v>1579.05</v>
      </c>
      <c r="L85" s="30">
        <f>7222*0.45</f>
        <v>3249.9</v>
      </c>
      <c r="M85" s="30">
        <f>4245*0.45</f>
        <v>1910.25</v>
      </c>
      <c r="N85" s="30">
        <f>5541*0.45</f>
        <v>2493.4500000000003</v>
      </c>
      <c r="O85" s="32"/>
    </row>
    <row r="86" spans="1:15" x14ac:dyDescent="0.3">
      <c r="A86" s="28">
        <v>1</v>
      </c>
      <c r="B86" s="29">
        <v>72</v>
      </c>
      <c r="C86" s="30">
        <v>0</v>
      </c>
      <c r="D86" s="30">
        <v>0</v>
      </c>
      <c r="E86" s="30">
        <v>0</v>
      </c>
      <c r="F86" s="30">
        <v>0</v>
      </c>
      <c r="G86" s="30">
        <v>0</v>
      </c>
      <c r="H86" s="30">
        <v>0</v>
      </c>
      <c r="I86" s="30">
        <v>0</v>
      </c>
      <c r="J86" s="30">
        <v>0</v>
      </c>
      <c r="K86" s="30">
        <v>0</v>
      </c>
      <c r="L86" s="30">
        <v>0</v>
      </c>
      <c r="M86" s="30">
        <v>0</v>
      </c>
      <c r="N86" s="30">
        <v>0</v>
      </c>
      <c r="O86" s="27"/>
    </row>
    <row r="87" spans="1:15" x14ac:dyDescent="0.3">
      <c r="A87" s="28">
        <v>1</v>
      </c>
      <c r="B87" s="29">
        <v>73</v>
      </c>
      <c r="C87" s="30">
        <v>0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0</v>
      </c>
      <c r="J87" s="30">
        <v>0</v>
      </c>
      <c r="K87" s="30">
        <v>0</v>
      </c>
      <c r="L87" s="30">
        <v>0</v>
      </c>
      <c r="M87" s="30">
        <v>0</v>
      </c>
      <c r="N87" s="30">
        <v>0</v>
      </c>
      <c r="O87" s="27"/>
    </row>
    <row r="88" spans="1:15" x14ac:dyDescent="0.3">
      <c r="A88" s="28">
        <v>1</v>
      </c>
      <c r="B88" s="29">
        <v>74</v>
      </c>
      <c r="C88" s="30">
        <v>883</v>
      </c>
      <c r="D88" s="30">
        <v>331</v>
      </c>
      <c r="E88" s="30">
        <v>267</v>
      </c>
      <c r="F88" s="30">
        <v>198</v>
      </c>
      <c r="G88" s="30">
        <v>298</v>
      </c>
      <c r="H88" s="30">
        <v>4946</v>
      </c>
      <c r="I88" s="30">
        <v>905</v>
      </c>
      <c r="J88" s="30">
        <v>4599</v>
      </c>
      <c r="K88" s="30">
        <v>3741</v>
      </c>
      <c r="L88" s="30">
        <v>8431</v>
      </c>
      <c r="M88" s="30">
        <v>3613</v>
      </c>
      <c r="N88" s="30">
        <v>0</v>
      </c>
      <c r="O88" s="27"/>
    </row>
    <row r="89" spans="1:15" x14ac:dyDescent="0.3">
      <c r="A89" s="28">
        <v>1</v>
      </c>
      <c r="B89" s="29">
        <v>75</v>
      </c>
      <c r="C89" s="30">
        <v>0</v>
      </c>
      <c r="D89" s="30">
        <v>0</v>
      </c>
      <c r="E89" s="30">
        <v>0</v>
      </c>
      <c r="F89" s="30">
        <v>0</v>
      </c>
      <c r="G89" s="30">
        <v>0</v>
      </c>
      <c r="H89" s="30">
        <v>0</v>
      </c>
      <c r="I89" s="30">
        <v>0</v>
      </c>
      <c r="J89" s="30">
        <v>0</v>
      </c>
      <c r="K89" s="30">
        <v>0</v>
      </c>
      <c r="L89" s="30">
        <v>0</v>
      </c>
      <c r="M89" s="30">
        <v>0</v>
      </c>
      <c r="N89" s="30">
        <v>0</v>
      </c>
      <c r="O89" s="27"/>
    </row>
    <row r="90" spans="1:15" x14ac:dyDescent="0.3">
      <c r="A90" s="28">
        <v>1</v>
      </c>
      <c r="B90" s="29">
        <v>76</v>
      </c>
      <c r="C90" s="31">
        <v>4615</v>
      </c>
      <c r="D90" s="31">
        <v>8426</v>
      </c>
      <c r="E90" s="31">
        <v>435</v>
      </c>
      <c r="F90" s="31">
        <v>1357</v>
      </c>
      <c r="G90" s="31">
        <v>3254</v>
      </c>
      <c r="H90" s="31">
        <v>2822</v>
      </c>
      <c r="I90" s="30">
        <v>197</v>
      </c>
      <c r="J90" s="30">
        <v>0</v>
      </c>
      <c r="K90" s="30">
        <v>0</v>
      </c>
      <c r="L90" s="30">
        <v>0</v>
      </c>
      <c r="M90" s="30">
        <v>0</v>
      </c>
      <c r="N90" s="30">
        <v>0</v>
      </c>
      <c r="O90" s="27"/>
    </row>
    <row r="91" spans="1:15" x14ac:dyDescent="0.3">
      <c r="A91" s="28">
        <v>1</v>
      </c>
      <c r="B91" s="29">
        <v>77</v>
      </c>
      <c r="C91" s="31">
        <v>5432</v>
      </c>
      <c r="D91" s="31">
        <v>0</v>
      </c>
      <c r="E91" s="31">
        <v>0</v>
      </c>
      <c r="F91" s="31">
        <v>0</v>
      </c>
      <c r="G91" s="31">
        <v>426</v>
      </c>
      <c r="H91" s="31">
        <v>0</v>
      </c>
      <c r="I91" s="31">
        <v>0</v>
      </c>
      <c r="J91" s="31">
        <v>0</v>
      </c>
      <c r="K91" s="31">
        <v>0</v>
      </c>
      <c r="L91" s="31">
        <v>0</v>
      </c>
      <c r="M91" s="31">
        <v>0</v>
      </c>
      <c r="N91" s="31">
        <v>0</v>
      </c>
      <c r="O91" s="27"/>
    </row>
    <row r="92" spans="1:15" x14ac:dyDescent="0.3">
      <c r="A92" s="28">
        <v>1</v>
      </c>
      <c r="B92" s="29">
        <v>78</v>
      </c>
      <c r="C92" s="30">
        <v>501</v>
      </c>
      <c r="D92" s="30">
        <v>467</v>
      </c>
      <c r="E92" s="30">
        <v>0</v>
      </c>
      <c r="F92" s="30">
        <v>0</v>
      </c>
      <c r="G92" s="30">
        <v>0</v>
      </c>
      <c r="H92" s="30">
        <v>0</v>
      </c>
      <c r="I92" s="31">
        <v>0</v>
      </c>
      <c r="J92" s="31">
        <v>0</v>
      </c>
      <c r="K92" s="31">
        <v>0</v>
      </c>
      <c r="L92" s="31">
        <v>0</v>
      </c>
      <c r="M92" s="31">
        <v>0</v>
      </c>
      <c r="N92" s="31">
        <v>0</v>
      </c>
      <c r="O92" s="27"/>
    </row>
    <row r="93" spans="1:15" x14ac:dyDescent="0.3">
      <c r="A93" s="28">
        <v>1</v>
      </c>
      <c r="B93" s="29">
        <v>79</v>
      </c>
      <c r="C93" s="30">
        <v>7809</v>
      </c>
      <c r="D93" s="30">
        <v>6692</v>
      </c>
      <c r="E93" s="30">
        <v>10469</v>
      </c>
      <c r="F93" s="30">
        <v>2509</v>
      </c>
      <c r="G93" s="30">
        <v>9361</v>
      </c>
      <c r="H93" s="30">
        <v>0</v>
      </c>
      <c r="I93" s="30">
        <v>35</v>
      </c>
      <c r="J93" s="30">
        <v>66</v>
      </c>
      <c r="K93" s="30">
        <v>621</v>
      </c>
      <c r="L93" s="30">
        <v>5973</v>
      </c>
      <c r="M93" s="30">
        <v>18380</v>
      </c>
      <c r="N93" s="30">
        <v>5876</v>
      </c>
      <c r="O93" s="27"/>
    </row>
    <row r="94" spans="1:15" x14ac:dyDescent="0.3">
      <c r="A94" s="28">
        <v>1</v>
      </c>
      <c r="B94" s="29">
        <v>80</v>
      </c>
      <c r="C94" s="30">
        <v>0</v>
      </c>
      <c r="D94" s="30">
        <v>3147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27"/>
    </row>
    <row r="95" spans="1:15" x14ac:dyDescent="0.3">
      <c r="A95" s="28">
        <v>1</v>
      </c>
      <c r="B95" s="29">
        <v>81</v>
      </c>
      <c r="C95" s="30">
        <v>0</v>
      </c>
      <c r="D95" s="30">
        <v>0</v>
      </c>
      <c r="E95" s="30">
        <v>0</v>
      </c>
      <c r="F95" s="30">
        <v>0</v>
      </c>
      <c r="G95" s="30">
        <v>50</v>
      </c>
      <c r="H95" s="30">
        <v>861</v>
      </c>
      <c r="I95" s="30">
        <v>62</v>
      </c>
      <c r="J95" s="30">
        <v>0</v>
      </c>
      <c r="K95" s="30">
        <v>0</v>
      </c>
      <c r="L95" s="30">
        <v>1203</v>
      </c>
      <c r="M95" s="30">
        <v>0</v>
      </c>
      <c r="N95" s="30">
        <v>194</v>
      </c>
      <c r="O95" s="27"/>
    </row>
    <row r="96" spans="1:15" x14ac:dyDescent="0.3">
      <c r="A96" s="28">
        <v>1</v>
      </c>
      <c r="B96" s="29">
        <v>82</v>
      </c>
      <c r="C96" s="30">
        <v>0</v>
      </c>
      <c r="D96" s="30">
        <v>0</v>
      </c>
      <c r="E96" s="30">
        <v>0</v>
      </c>
      <c r="F96" s="30">
        <v>0</v>
      </c>
      <c r="G96" s="30">
        <v>2568</v>
      </c>
      <c r="H96" s="30">
        <v>0</v>
      </c>
      <c r="I96" s="30">
        <v>7101</v>
      </c>
      <c r="J96" s="30">
        <v>17120</v>
      </c>
      <c r="K96" s="30">
        <v>4824</v>
      </c>
      <c r="L96" s="30">
        <v>4729</v>
      </c>
      <c r="M96" s="30">
        <v>16237</v>
      </c>
      <c r="N96" s="30">
        <v>17237</v>
      </c>
      <c r="O96" s="27"/>
    </row>
    <row r="97" spans="1:15" x14ac:dyDescent="0.3">
      <c r="A97" s="28">
        <v>1</v>
      </c>
      <c r="B97" s="29">
        <v>83</v>
      </c>
      <c r="C97" s="30">
        <v>0</v>
      </c>
      <c r="D97" s="30">
        <v>0</v>
      </c>
      <c r="E97" s="30">
        <v>0</v>
      </c>
      <c r="F97" s="30">
        <v>0</v>
      </c>
      <c r="G97" s="30">
        <v>0</v>
      </c>
      <c r="H97" s="30">
        <v>1934</v>
      </c>
      <c r="I97" s="30">
        <v>0</v>
      </c>
      <c r="J97" s="30">
        <v>0</v>
      </c>
      <c r="K97" s="30">
        <v>0</v>
      </c>
      <c r="L97" s="30">
        <v>0</v>
      </c>
      <c r="M97" s="30">
        <v>0</v>
      </c>
      <c r="N97" s="30">
        <v>0</v>
      </c>
      <c r="O97" s="27"/>
    </row>
    <row r="98" spans="1:15" x14ac:dyDescent="0.3">
      <c r="A98" s="28">
        <v>1</v>
      </c>
      <c r="B98" s="29">
        <v>84</v>
      </c>
      <c r="C98" s="30">
        <v>0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0</v>
      </c>
      <c r="J98" s="30">
        <v>1701</v>
      </c>
      <c r="K98" s="30">
        <v>4568</v>
      </c>
      <c r="L98" s="30">
        <v>3034</v>
      </c>
      <c r="M98" s="30">
        <v>93</v>
      </c>
      <c r="N98" s="30">
        <v>944</v>
      </c>
      <c r="O98" s="27"/>
    </row>
    <row r="99" spans="1:15" x14ac:dyDescent="0.3">
      <c r="A99" s="28">
        <v>1</v>
      </c>
      <c r="B99" s="29">
        <v>85</v>
      </c>
      <c r="C99" s="30">
        <v>0</v>
      </c>
      <c r="D99" s="30">
        <v>0</v>
      </c>
      <c r="E99" s="30">
        <v>0</v>
      </c>
      <c r="F99" s="30">
        <v>0</v>
      </c>
      <c r="G99" s="30">
        <v>0</v>
      </c>
      <c r="H99" s="30">
        <v>0</v>
      </c>
      <c r="I99" s="30">
        <v>0</v>
      </c>
      <c r="J99" s="30">
        <v>0</v>
      </c>
      <c r="K99" s="30">
        <v>3353</v>
      </c>
      <c r="L99" s="30">
        <v>19976</v>
      </c>
      <c r="M99" s="30">
        <v>0</v>
      </c>
      <c r="N99" s="30">
        <v>0</v>
      </c>
      <c r="O99" s="27"/>
    </row>
    <row r="100" spans="1:15" x14ac:dyDescent="0.3">
      <c r="A100" s="28">
        <v>1</v>
      </c>
      <c r="B100" s="29">
        <v>86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0</v>
      </c>
      <c r="K100" s="30">
        <v>254</v>
      </c>
      <c r="L100" s="30">
        <v>0</v>
      </c>
      <c r="M100" s="30">
        <v>0</v>
      </c>
      <c r="N100" s="30">
        <v>0</v>
      </c>
      <c r="O100" s="27"/>
    </row>
    <row r="101" spans="1:15" x14ac:dyDescent="0.3">
      <c r="A101" s="28">
        <v>1</v>
      </c>
      <c r="B101" s="29">
        <v>87</v>
      </c>
      <c r="C101" s="30">
        <v>0</v>
      </c>
      <c r="D101" s="30">
        <v>0</v>
      </c>
      <c r="E101" s="30">
        <v>0</v>
      </c>
      <c r="F101" s="30">
        <v>0</v>
      </c>
      <c r="G101" s="30">
        <v>0</v>
      </c>
      <c r="H101" s="30">
        <v>0</v>
      </c>
      <c r="I101" s="30">
        <v>0</v>
      </c>
      <c r="J101" s="30">
        <v>0</v>
      </c>
      <c r="K101" s="30">
        <v>0</v>
      </c>
      <c r="L101" s="30">
        <v>0</v>
      </c>
      <c r="M101" s="30">
        <v>187</v>
      </c>
      <c r="N101" s="30">
        <v>212</v>
      </c>
      <c r="O101" s="27"/>
    </row>
    <row r="102" spans="1:15" x14ac:dyDescent="0.3">
      <c r="A102" s="28">
        <v>1</v>
      </c>
      <c r="B102" s="29">
        <v>88</v>
      </c>
      <c r="C102" s="30">
        <v>0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0</v>
      </c>
      <c r="J102" s="30">
        <v>0</v>
      </c>
      <c r="K102" s="30">
        <v>0</v>
      </c>
      <c r="L102" s="30">
        <v>0</v>
      </c>
      <c r="M102" s="30">
        <v>538</v>
      </c>
      <c r="N102" s="30">
        <v>192</v>
      </c>
      <c r="O102" s="27"/>
    </row>
    <row r="103" spans="1:15" x14ac:dyDescent="0.3">
      <c r="A103" s="28">
        <v>1</v>
      </c>
      <c r="B103" s="29">
        <v>89</v>
      </c>
      <c r="C103" s="30">
        <v>0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0</v>
      </c>
      <c r="J103" s="30">
        <v>0</v>
      </c>
      <c r="K103" s="30">
        <v>0</v>
      </c>
      <c r="L103" s="30">
        <v>0</v>
      </c>
      <c r="M103" s="30">
        <v>19554</v>
      </c>
      <c r="N103" s="30">
        <v>125</v>
      </c>
      <c r="O103" s="27"/>
    </row>
    <row r="104" spans="1:15" x14ac:dyDescent="0.3">
      <c r="A104" s="28">
        <v>1</v>
      </c>
      <c r="B104" s="29">
        <v>90</v>
      </c>
      <c r="C104" s="30">
        <v>0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0</v>
      </c>
      <c r="K104" s="30">
        <v>0</v>
      </c>
      <c r="L104" s="30">
        <v>0</v>
      </c>
      <c r="M104" s="30">
        <v>6350</v>
      </c>
      <c r="N104" s="30">
        <v>5742</v>
      </c>
      <c r="O104" s="27"/>
    </row>
    <row r="105" spans="1:15" x14ac:dyDescent="0.3">
      <c r="A105" s="28">
        <v>1</v>
      </c>
      <c r="B105" s="29">
        <v>91</v>
      </c>
      <c r="C105" s="30">
        <v>0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0</v>
      </c>
      <c r="J105" s="30">
        <v>0</v>
      </c>
      <c r="K105" s="30">
        <v>0</v>
      </c>
      <c r="L105" s="30">
        <v>0</v>
      </c>
      <c r="M105" s="30">
        <v>12091</v>
      </c>
      <c r="N105" s="30">
        <v>8104</v>
      </c>
      <c r="O105" s="27"/>
    </row>
    <row r="106" spans="1:15" x14ac:dyDescent="0.3">
      <c r="A106" s="28">
        <v>1</v>
      </c>
      <c r="B106" s="29">
        <v>92</v>
      </c>
      <c r="C106" s="30">
        <v>0</v>
      </c>
      <c r="D106" s="30">
        <v>0</v>
      </c>
      <c r="E106" s="30">
        <v>0</v>
      </c>
      <c r="F106" s="30">
        <v>0</v>
      </c>
      <c r="G106" s="30">
        <v>0</v>
      </c>
      <c r="H106" s="30">
        <v>0</v>
      </c>
      <c r="I106" s="30">
        <v>0</v>
      </c>
      <c r="J106" s="30">
        <v>30</v>
      </c>
      <c r="K106" s="30">
        <v>60</v>
      </c>
      <c r="L106" s="30">
        <v>1200</v>
      </c>
      <c r="M106" s="30">
        <v>1620</v>
      </c>
      <c r="N106" s="30">
        <v>0</v>
      </c>
      <c r="O106" s="27"/>
    </row>
    <row r="107" spans="1:15" x14ac:dyDescent="0.3">
      <c r="A107" s="28">
        <v>1</v>
      </c>
      <c r="B107" s="29">
        <v>93</v>
      </c>
      <c r="C107" s="30">
        <v>0</v>
      </c>
      <c r="D107" s="30">
        <v>0</v>
      </c>
      <c r="E107" s="30">
        <v>0</v>
      </c>
      <c r="F107" s="30">
        <v>0</v>
      </c>
      <c r="G107" s="30">
        <v>0</v>
      </c>
      <c r="H107" s="30">
        <v>0</v>
      </c>
      <c r="I107" s="30">
        <v>89</v>
      </c>
      <c r="J107" s="30">
        <v>779</v>
      </c>
      <c r="K107" s="30">
        <v>0</v>
      </c>
      <c r="L107" s="30">
        <v>0</v>
      </c>
      <c r="M107" s="30">
        <v>0</v>
      </c>
      <c r="N107" s="30">
        <v>0</v>
      </c>
      <c r="O107" s="27"/>
    </row>
    <row r="108" spans="1:15" x14ac:dyDescent="0.3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 x14ac:dyDescent="0.3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 x14ac:dyDescent="0.3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 x14ac:dyDescent="0.3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 x14ac:dyDescent="0.3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 x14ac:dyDescent="0.3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 x14ac:dyDescent="0.3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 x14ac:dyDescent="0.3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 x14ac:dyDescent="0.3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 x14ac:dyDescent="0.3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 x14ac:dyDescent="0.3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 x14ac:dyDescent="0.3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 x14ac:dyDescent="0.3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 x14ac:dyDescent="0.3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 x14ac:dyDescent="0.3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 x14ac:dyDescent="0.3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 x14ac:dyDescent="0.3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 x14ac:dyDescent="0.3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 x14ac:dyDescent="0.3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 x14ac:dyDescent="0.3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 x14ac:dyDescent="0.3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 x14ac:dyDescent="0.3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 x14ac:dyDescent="0.3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 x14ac:dyDescent="0.3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 x14ac:dyDescent="0.3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 x14ac:dyDescent="0.3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 x14ac:dyDescent="0.3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 x14ac:dyDescent="0.3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 x14ac:dyDescent="0.3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 x14ac:dyDescent="0.3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 x14ac:dyDescent="0.3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 x14ac:dyDescent="0.3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 x14ac:dyDescent="0.3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 x14ac:dyDescent="0.3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</row>
    <row r="142" spans="1:15" x14ac:dyDescent="0.3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1:15" x14ac:dyDescent="0.3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 x14ac:dyDescent="0.3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1:15" x14ac:dyDescent="0.3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1:15" x14ac:dyDescent="0.3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 x14ac:dyDescent="0.3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 x14ac:dyDescent="0.3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 x14ac:dyDescent="0.3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 x14ac:dyDescent="0.3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 x14ac:dyDescent="0.3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 x14ac:dyDescent="0.3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 x14ac:dyDescent="0.3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 x14ac:dyDescent="0.3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 x14ac:dyDescent="0.3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 x14ac:dyDescent="0.3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 x14ac:dyDescent="0.3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 x14ac:dyDescent="0.3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1:15" x14ac:dyDescent="0.3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</row>
    <row r="160" spans="1:15" x14ac:dyDescent="0.3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 x14ac:dyDescent="0.3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1:15" x14ac:dyDescent="0.3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1:15" x14ac:dyDescent="0.3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 x14ac:dyDescent="0.3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 x14ac:dyDescent="0.3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 x14ac:dyDescent="0.3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 x14ac:dyDescent="0.3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 x14ac:dyDescent="0.3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 x14ac:dyDescent="0.3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 x14ac:dyDescent="0.3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 x14ac:dyDescent="0.3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 x14ac:dyDescent="0.3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 x14ac:dyDescent="0.3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 x14ac:dyDescent="0.3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 x14ac:dyDescent="0.3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</row>
    <row r="176" spans="1:15" x14ac:dyDescent="0.3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1:15" x14ac:dyDescent="0.3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1:15" x14ac:dyDescent="0.3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 x14ac:dyDescent="0.3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 x14ac:dyDescent="0.3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 x14ac:dyDescent="0.3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 x14ac:dyDescent="0.3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 x14ac:dyDescent="0.3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 x14ac:dyDescent="0.3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 x14ac:dyDescent="0.3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 x14ac:dyDescent="0.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 x14ac:dyDescent="0.3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 x14ac:dyDescent="0.3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 x14ac:dyDescent="0.3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 x14ac:dyDescent="0.3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 x14ac:dyDescent="0.3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 x14ac:dyDescent="0.3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 x14ac:dyDescent="0.3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 x14ac:dyDescent="0.3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1:15" x14ac:dyDescent="0.3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1:15" x14ac:dyDescent="0.3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1:15" x14ac:dyDescent="0.3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</row>
    <row r="198" spans="1:15" x14ac:dyDescent="0.3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1:15" x14ac:dyDescent="0.3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1:15" x14ac:dyDescent="0.3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1:15" x14ac:dyDescent="0.3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</row>
    <row r="202" spans="1:15" x14ac:dyDescent="0.3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1:15" x14ac:dyDescent="0.3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1:15" x14ac:dyDescent="0.3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</row>
    <row r="205" spans="1:15" x14ac:dyDescent="0.3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1:15" x14ac:dyDescent="0.3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1:15" x14ac:dyDescent="0.3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1:15" x14ac:dyDescent="0.3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</row>
    <row r="209" spans="1:15" x14ac:dyDescent="0.3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1:15" x14ac:dyDescent="0.3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 x14ac:dyDescent="0.3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 x14ac:dyDescent="0.3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 x14ac:dyDescent="0.3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 x14ac:dyDescent="0.3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 x14ac:dyDescent="0.3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 x14ac:dyDescent="0.3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 x14ac:dyDescent="0.3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 x14ac:dyDescent="0.3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 x14ac:dyDescent="0.3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</row>
    <row r="220" spans="1:15" x14ac:dyDescent="0.3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</row>
    <row r="221" spans="1:15" x14ac:dyDescent="0.3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</row>
    <row r="222" spans="1:15" x14ac:dyDescent="0.3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</row>
    <row r="223" spans="1:15" x14ac:dyDescent="0.3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</row>
    <row r="224" spans="1:15" x14ac:dyDescent="0.3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</row>
    <row r="225" spans="1:15" x14ac:dyDescent="0.3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</row>
    <row r="226" spans="1:15" x14ac:dyDescent="0.3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</row>
    <row r="227" spans="1:15" x14ac:dyDescent="0.3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</row>
    <row r="228" spans="1:15" x14ac:dyDescent="0.3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</row>
    <row r="229" spans="1:15" x14ac:dyDescent="0.3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</row>
    <row r="230" spans="1:15" x14ac:dyDescent="0.3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</row>
    <row r="231" spans="1:15" x14ac:dyDescent="0.3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</row>
    <row r="232" spans="1:15" x14ac:dyDescent="0.3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</row>
    <row r="233" spans="1:15" x14ac:dyDescent="0.3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</row>
    <row r="234" spans="1:15" x14ac:dyDescent="0.3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</row>
    <row r="235" spans="1:15" x14ac:dyDescent="0.3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</row>
    <row r="236" spans="1:15" x14ac:dyDescent="0.3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</row>
    <row r="237" spans="1:15" x14ac:dyDescent="0.3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</row>
    <row r="238" spans="1:15" x14ac:dyDescent="0.3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</row>
    <row r="239" spans="1:15" x14ac:dyDescent="0.3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</row>
    <row r="240" spans="1:15" x14ac:dyDescent="0.3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</row>
    <row r="241" spans="1:15" x14ac:dyDescent="0.3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</row>
    <row r="242" spans="1:15" x14ac:dyDescent="0.3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</row>
    <row r="243" spans="1:15" x14ac:dyDescent="0.3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</row>
    <row r="244" spans="1:15" x14ac:dyDescent="0.3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</row>
    <row r="245" spans="1:15" x14ac:dyDescent="0.3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</row>
    <row r="246" spans="1:15" x14ac:dyDescent="0.3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</row>
    <row r="247" spans="1:15" x14ac:dyDescent="0.3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</row>
    <row r="248" spans="1:15" x14ac:dyDescent="0.3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</row>
    <row r="249" spans="1:15" x14ac:dyDescent="0.3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</row>
    <row r="250" spans="1:15" x14ac:dyDescent="0.3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</row>
    <row r="251" spans="1:15" x14ac:dyDescent="0.3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</row>
    <row r="252" spans="1:15" x14ac:dyDescent="0.3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</row>
    <row r="253" spans="1:15" x14ac:dyDescent="0.3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</row>
    <row r="254" spans="1:15" x14ac:dyDescent="0.3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</row>
    <row r="255" spans="1:15" x14ac:dyDescent="0.3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</row>
    <row r="256" spans="1:15" x14ac:dyDescent="0.3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</row>
    <row r="257" spans="1:15" x14ac:dyDescent="0.3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</row>
    <row r="258" spans="1:15" x14ac:dyDescent="0.3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</row>
    <row r="259" spans="1:15" x14ac:dyDescent="0.3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</row>
    <row r="260" spans="1:15" x14ac:dyDescent="0.3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</row>
    <row r="261" spans="1:15" x14ac:dyDescent="0.3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</row>
    <row r="262" spans="1:15" x14ac:dyDescent="0.3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</row>
    <row r="263" spans="1:15" x14ac:dyDescent="0.3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</row>
    <row r="264" spans="1:15" x14ac:dyDescent="0.3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</row>
    <row r="265" spans="1:15" x14ac:dyDescent="0.3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</row>
    <row r="266" spans="1:15" x14ac:dyDescent="0.3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</row>
    <row r="267" spans="1:15" x14ac:dyDescent="0.3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</row>
    <row r="268" spans="1:15" x14ac:dyDescent="0.3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</row>
    <row r="269" spans="1:15" x14ac:dyDescent="0.3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</row>
    <row r="270" spans="1:15" x14ac:dyDescent="0.3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</row>
    <row r="271" spans="1:15" x14ac:dyDescent="0.3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</row>
    <row r="272" spans="1:15" x14ac:dyDescent="0.3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</row>
    <row r="273" spans="1:15" x14ac:dyDescent="0.3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</row>
    <row r="274" spans="1:15" x14ac:dyDescent="0.3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</row>
    <row r="275" spans="1:15" x14ac:dyDescent="0.3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</row>
    <row r="276" spans="1:15" x14ac:dyDescent="0.3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</row>
    <row r="277" spans="1:15" x14ac:dyDescent="0.3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</row>
    <row r="278" spans="1:15" x14ac:dyDescent="0.3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</row>
    <row r="279" spans="1:15" x14ac:dyDescent="0.3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</row>
    <row r="280" spans="1:15" x14ac:dyDescent="0.3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</row>
    <row r="281" spans="1:15" x14ac:dyDescent="0.3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</row>
    <row r="282" spans="1:15" x14ac:dyDescent="0.3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</row>
    <row r="283" spans="1:15" x14ac:dyDescent="0.3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</row>
    <row r="284" spans="1:15" x14ac:dyDescent="0.3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</row>
    <row r="285" spans="1:15" x14ac:dyDescent="0.3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</row>
    <row r="286" spans="1:15" x14ac:dyDescent="0.3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</row>
    <row r="287" spans="1:15" x14ac:dyDescent="0.3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</row>
    <row r="288" spans="1:15" x14ac:dyDescent="0.3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</row>
    <row r="289" spans="1:15" x14ac:dyDescent="0.3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</row>
    <row r="290" spans="1:15" x14ac:dyDescent="0.3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</row>
    <row r="291" spans="1:15" x14ac:dyDescent="0.3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</row>
    <row r="292" spans="1:15" x14ac:dyDescent="0.3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</row>
    <row r="293" spans="1:15" x14ac:dyDescent="0.3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</row>
    <row r="294" spans="1:15" x14ac:dyDescent="0.3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</row>
    <row r="295" spans="1:15" x14ac:dyDescent="0.3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</row>
    <row r="296" spans="1:15" x14ac:dyDescent="0.3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</row>
    <row r="297" spans="1:15" x14ac:dyDescent="0.3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</row>
    <row r="298" spans="1:15" x14ac:dyDescent="0.3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</row>
    <row r="299" spans="1:15" x14ac:dyDescent="0.3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</row>
    <row r="300" spans="1:15" x14ac:dyDescent="0.3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</row>
    <row r="301" spans="1:15" x14ac:dyDescent="0.3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</row>
    <row r="302" spans="1:15" x14ac:dyDescent="0.3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</row>
    <row r="303" spans="1:15" x14ac:dyDescent="0.3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</row>
    <row r="304" spans="1:15" x14ac:dyDescent="0.3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</row>
    <row r="305" spans="1:15" x14ac:dyDescent="0.3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</row>
    <row r="306" spans="1:15" x14ac:dyDescent="0.3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</row>
    <row r="307" spans="1:15" x14ac:dyDescent="0.3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</row>
    <row r="308" spans="1:15" x14ac:dyDescent="0.3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</row>
    <row r="309" spans="1:15" x14ac:dyDescent="0.3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</row>
    <row r="310" spans="1:15" x14ac:dyDescent="0.3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</row>
    <row r="311" spans="1:15" x14ac:dyDescent="0.3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</row>
    <row r="312" spans="1:15" x14ac:dyDescent="0.3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</row>
    <row r="313" spans="1:15" x14ac:dyDescent="0.3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</row>
    <row r="314" spans="1:15" x14ac:dyDescent="0.3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</row>
    <row r="315" spans="1:15" x14ac:dyDescent="0.3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</row>
    <row r="316" spans="1:15" x14ac:dyDescent="0.3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</row>
    <row r="317" spans="1:15" x14ac:dyDescent="0.3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</row>
    <row r="318" spans="1:15" x14ac:dyDescent="0.3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</row>
    <row r="319" spans="1:15" x14ac:dyDescent="0.3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</row>
    <row r="320" spans="1:15" x14ac:dyDescent="0.3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</row>
    <row r="321" spans="1:15" x14ac:dyDescent="0.3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</row>
    <row r="322" spans="1:15" x14ac:dyDescent="0.3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</row>
    <row r="323" spans="1:15" x14ac:dyDescent="0.3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</row>
    <row r="324" spans="1:15" x14ac:dyDescent="0.3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</row>
    <row r="325" spans="1:15" x14ac:dyDescent="0.3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</row>
    <row r="326" spans="1:15" x14ac:dyDescent="0.3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</row>
    <row r="327" spans="1:15" x14ac:dyDescent="0.3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</row>
    <row r="328" spans="1:15" x14ac:dyDescent="0.3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</row>
    <row r="329" spans="1:15" x14ac:dyDescent="0.3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</row>
    <row r="330" spans="1:15" x14ac:dyDescent="0.3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</row>
    <row r="331" spans="1:15" x14ac:dyDescent="0.3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</row>
    <row r="332" spans="1:15" x14ac:dyDescent="0.3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</row>
    <row r="333" spans="1:15" x14ac:dyDescent="0.3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</row>
    <row r="334" spans="1:15" x14ac:dyDescent="0.3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</row>
    <row r="335" spans="1:15" x14ac:dyDescent="0.3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</row>
    <row r="336" spans="1:15" x14ac:dyDescent="0.3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</row>
    <row r="337" spans="1:15" x14ac:dyDescent="0.3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</row>
    <row r="338" spans="1:15" x14ac:dyDescent="0.3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</row>
    <row r="339" spans="1:15" x14ac:dyDescent="0.3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</row>
    <row r="340" spans="1:15" x14ac:dyDescent="0.3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</row>
    <row r="341" spans="1:15" x14ac:dyDescent="0.3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</row>
    <row r="342" spans="1:15" x14ac:dyDescent="0.3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</row>
    <row r="343" spans="1:15" x14ac:dyDescent="0.3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</row>
    <row r="344" spans="1:15" x14ac:dyDescent="0.3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</row>
    <row r="345" spans="1:15" x14ac:dyDescent="0.3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</row>
    <row r="346" spans="1:15" x14ac:dyDescent="0.3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</row>
    <row r="347" spans="1:15" x14ac:dyDescent="0.3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</row>
    <row r="348" spans="1:15" x14ac:dyDescent="0.3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</row>
    <row r="349" spans="1:15" x14ac:dyDescent="0.3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</row>
    <row r="350" spans="1:15" x14ac:dyDescent="0.3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</row>
    <row r="351" spans="1:15" x14ac:dyDescent="0.3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</row>
    <row r="352" spans="1:15" x14ac:dyDescent="0.3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</row>
    <row r="353" spans="1:15" x14ac:dyDescent="0.3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</row>
    <row r="354" spans="1:15" x14ac:dyDescent="0.3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</row>
    <row r="355" spans="1:15" x14ac:dyDescent="0.3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</row>
    <row r="356" spans="1:15" x14ac:dyDescent="0.3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</row>
    <row r="357" spans="1:15" x14ac:dyDescent="0.3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</row>
    <row r="358" spans="1:15" x14ac:dyDescent="0.3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</row>
    <row r="359" spans="1:15" x14ac:dyDescent="0.3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</row>
    <row r="360" spans="1:15" x14ac:dyDescent="0.3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</row>
    <row r="361" spans="1:15" x14ac:dyDescent="0.3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</row>
    <row r="362" spans="1:15" x14ac:dyDescent="0.3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</row>
    <row r="363" spans="1:15" x14ac:dyDescent="0.3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</row>
    <row r="364" spans="1:15" x14ac:dyDescent="0.3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</row>
    <row r="365" spans="1:15" x14ac:dyDescent="0.3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</row>
    <row r="366" spans="1:15" x14ac:dyDescent="0.3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</row>
    <row r="367" spans="1:15" x14ac:dyDescent="0.3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</row>
    <row r="368" spans="1:15" x14ac:dyDescent="0.3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</row>
    <row r="369" spans="1:15" x14ac:dyDescent="0.3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</row>
    <row r="370" spans="1:15" x14ac:dyDescent="0.3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</row>
    <row r="371" spans="1:15" x14ac:dyDescent="0.3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</row>
    <row r="372" spans="1:15" x14ac:dyDescent="0.3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</row>
    <row r="373" spans="1:15" x14ac:dyDescent="0.3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</row>
    <row r="374" spans="1:15" x14ac:dyDescent="0.3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</row>
    <row r="375" spans="1:15" x14ac:dyDescent="0.3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</row>
    <row r="376" spans="1:15" x14ac:dyDescent="0.3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</row>
    <row r="377" spans="1:15" x14ac:dyDescent="0.3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</row>
    <row r="378" spans="1:15" x14ac:dyDescent="0.3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</row>
    <row r="379" spans="1:15" x14ac:dyDescent="0.3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</row>
    <row r="380" spans="1:15" x14ac:dyDescent="0.3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</row>
    <row r="381" spans="1:15" x14ac:dyDescent="0.3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</row>
    <row r="382" spans="1:15" x14ac:dyDescent="0.3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</row>
    <row r="383" spans="1:15" x14ac:dyDescent="0.3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</row>
    <row r="384" spans="1:15" x14ac:dyDescent="0.3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</row>
    <row r="385" spans="1:15" x14ac:dyDescent="0.3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</row>
    <row r="386" spans="1:15" x14ac:dyDescent="0.3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</row>
    <row r="387" spans="1:15" x14ac:dyDescent="0.3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</row>
    <row r="388" spans="1:15" x14ac:dyDescent="0.3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</row>
    <row r="389" spans="1:15" x14ac:dyDescent="0.3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</row>
    <row r="390" spans="1:15" x14ac:dyDescent="0.3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</row>
    <row r="391" spans="1:15" x14ac:dyDescent="0.3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</row>
    <row r="392" spans="1:15" x14ac:dyDescent="0.3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</row>
    <row r="393" spans="1:15" x14ac:dyDescent="0.3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</row>
    <row r="394" spans="1:15" x14ac:dyDescent="0.3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</row>
    <row r="395" spans="1:15" x14ac:dyDescent="0.3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</row>
    <row r="396" spans="1:15" x14ac:dyDescent="0.3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</row>
    <row r="397" spans="1:15" x14ac:dyDescent="0.3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</row>
    <row r="398" spans="1:15" x14ac:dyDescent="0.3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</row>
    <row r="399" spans="1:15" x14ac:dyDescent="0.3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</row>
    <row r="400" spans="1:15" x14ac:dyDescent="0.3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</row>
    <row r="401" spans="1:15" x14ac:dyDescent="0.3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</row>
    <row r="402" spans="1:15" x14ac:dyDescent="0.3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</row>
    <row r="403" spans="1:15" x14ac:dyDescent="0.3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</row>
    <row r="404" spans="1:15" x14ac:dyDescent="0.3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</row>
    <row r="405" spans="1:15" x14ac:dyDescent="0.3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</row>
    <row r="406" spans="1:15" x14ac:dyDescent="0.3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</row>
    <row r="407" spans="1:15" x14ac:dyDescent="0.3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</row>
    <row r="408" spans="1:15" x14ac:dyDescent="0.3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</row>
    <row r="409" spans="1:15" x14ac:dyDescent="0.3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</row>
    <row r="410" spans="1:15" x14ac:dyDescent="0.3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</row>
    <row r="411" spans="1:15" x14ac:dyDescent="0.3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</row>
    <row r="412" spans="1:15" x14ac:dyDescent="0.3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</row>
    <row r="413" spans="1:15" x14ac:dyDescent="0.3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</row>
    <row r="414" spans="1:15" x14ac:dyDescent="0.3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</row>
    <row r="415" spans="1:15" x14ac:dyDescent="0.3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</row>
    <row r="416" spans="1:15" x14ac:dyDescent="0.3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</row>
    <row r="417" spans="1:15" x14ac:dyDescent="0.3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</row>
    <row r="418" spans="1:15" x14ac:dyDescent="0.3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</row>
    <row r="419" spans="1:15" x14ac:dyDescent="0.3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</row>
    <row r="420" spans="1:15" x14ac:dyDescent="0.3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</row>
    <row r="421" spans="1:15" x14ac:dyDescent="0.3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</row>
    <row r="422" spans="1:15" x14ac:dyDescent="0.3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</row>
    <row r="423" spans="1:15" x14ac:dyDescent="0.3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</row>
    <row r="424" spans="1:15" x14ac:dyDescent="0.3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</row>
    <row r="425" spans="1:15" x14ac:dyDescent="0.3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</row>
    <row r="426" spans="1:15" x14ac:dyDescent="0.3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</row>
    <row r="427" spans="1:15" x14ac:dyDescent="0.3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</row>
    <row r="428" spans="1:15" x14ac:dyDescent="0.3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</row>
    <row r="429" spans="1:15" x14ac:dyDescent="0.3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</row>
    <row r="430" spans="1:15" x14ac:dyDescent="0.3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</row>
    <row r="431" spans="1:15" x14ac:dyDescent="0.3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</row>
    <row r="432" spans="1:15" x14ac:dyDescent="0.3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</row>
    <row r="433" spans="1:15" x14ac:dyDescent="0.3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</row>
    <row r="434" spans="1:15" x14ac:dyDescent="0.3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</row>
    <row r="435" spans="1:15" x14ac:dyDescent="0.3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</row>
    <row r="436" spans="1:15" x14ac:dyDescent="0.3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</row>
    <row r="437" spans="1:15" x14ac:dyDescent="0.3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</row>
    <row r="438" spans="1:15" x14ac:dyDescent="0.3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</row>
    <row r="439" spans="1:15" x14ac:dyDescent="0.3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</row>
    <row r="440" spans="1:15" x14ac:dyDescent="0.3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</row>
    <row r="441" spans="1:15" x14ac:dyDescent="0.3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</row>
    <row r="442" spans="1:15" x14ac:dyDescent="0.3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</row>
    <row r="443" spans="1:15" x14ac:dyDescent="0.3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</row>
    <row r="444" spans="1:15" x14ac:dyDescent="0.3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</row>
    <row r="445" spans="1:15" x14ac:dyDescent="0.3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</row>
    <row r="446" spans="1:15" x14ac:dyDescent="0.3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</row>
    <row r="447" spans="1:15" x14ac:dyDescent="0.3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</row>
    <row r="448" spans="1:15" x14ac:dyDescent="0.3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</row>
    <row r="449" spans="1:15" x14ac:dyDescent="0.3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</row>
    <row r="450" spans="1:15" x14ac:dyDescent="0.3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</row>
    <row r="451" spans="1:15" x14ac:dyDescent="0.3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</row>
    <row r="452" spans="1:15" x14ac:dyDescent="0.3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</row>
    <row r="453" spans="1:15" x14ac:dyDescent="0.3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</row>
    <row r="454" spans="1:15" x14ac:dyDescent="0.3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</row>
    <row r="455" spans="1:15" x14ac:dyDescent="0.3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</row>
    <row r="456" spans="1:15" x14ac:dyDescent="0.3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</row>
    <row r="457" spans="1:15" x14ac:dyDescent="0.3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</row>
    <row r="458" spans="1:15" x14ac:dyDescent="0.3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</row>
    <row r="459" spans="1:15" x14ac:dyDescent="0.3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</row>
    <row r="460" spans="1:15" x14ac:dyDescent="0.3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</row>
    <row r="461" spans="1:15" x14ac:dyDescent="0.3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</row>
    <row r="462" spans="1:15" x14ac:dyDescent="0.3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</row>
    <row r="463" spans="1:15" x14ac:dyDescent="0.3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</row>
    <row r="464" spans="1:15" x14ac:dyDescent="0.3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</row>
    <row r="465" spans="1:15" x14ac:dyDescent="0.3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</row>
    <row r="466" spans="1:15" x14ac:dyDescent="0.3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</row>
    <row r="467" spans="1:15" x14ac:dyDescent="0.3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</row>
    <row r="468" spans="1:15" x14ac:dyDescent="0.3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</row>
    <row r="469" spans="1:15" x14ac:dyDescent="0.3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</row>
    <row r="470" spans="1:15" x14ac:dyDescent="0.3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</row>
    <row r="471" spans="1:15" x14ac:dyDescent="0.3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</row>
    <row r="472" spans="1:15" x14ac:dyDescent="0.3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</row>
    <row r="473" spans="1:15" x14ac:dyDescent="0.3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</row>
    <row r="474" spans="1:15" x14ac:dyDescent="0.3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</row>
    <row r="475" spans="1:15" x14ac:dyDescent="0.3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</row>
    <row r="476" spans="1:15" x14ac:dyDescent="0.3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</row>
    <row r="477" spans="1:15" x14ac:dyDescent="0.3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</row>
    <row r="478" spans="1:15" x14ac:dyDescent="0.3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</row>
    <row r="479" spans="1:15" x14ac:dyDescent="0.3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</row>
    <row r="480" spans="1:15" x14ac:dyDescent="0.3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</row>
    <row r="481" spans="1:15" x14ac:dyDescent="0.3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</row>
    <row r="482" spans="1:15" x14ac:dyDescent="0.3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</row>
    <row r="483" spans="1:15" x14ac:dyDescent="0.3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</row>
    <row r="484" spans="1:15" x14ac:dyDescent="0.3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</row>
    <row r="485" spans="1:15" x14ac:dyDescent="0.3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</row>
    <row r="486" spans="1:15" x14ac:dyDescent="0.3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</row>
    <row r="487" spans="1:15" x14ac:dyDescent="0.3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</row>
    <row r="488" spans="1:15" x14ac:dyDescent="0.3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</row>
    <row r="489" spans="1:15" x14ac:dyDescent="0.3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</row>
    <row r="490" spans="1:15" x14ac:dyDescent="0.3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</row>
    <row r="491" spans="1:15" x14ac:dyDescent="0.3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</row>
    <row r="492" spans="1:15" x14ac:dyDescent="0.3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</row>
    <row r="493" spans="1:15" x14ac:dyDescent="0.3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</row>
    <row r="494" spans="1:15" x14ac:dyDescent="0.3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</row>
    <row r="495" spans="1:15" x14ac:dyDescent="0.3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</row>
    <row r="496" spans="1:15" x14ac:dyDescent="0.3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</row>
    <row r="497" spans="1:15" x14ac:dyDescent="0.3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</row>
    <row r="498" spans="1:15" x14ac:dyDescent="0.3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</row>
    <row r="499" spans="1:15" x14ac:dyDescent="0.3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</row>
    <row r="500" spans="1:15" x14ac:dyDescent="0.3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</row>
    <row r="501" spans="1:15" x14ac:dyDescent="0.3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</row>
    <row r="502" spans="1:15" x14ac:dyDescent="0.3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</row>
    <row r="503" spans="1:15" x14ac:dyDescent="0.3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</row>
    <row r="504" spans="1:15" x14ac:dyDescent="0.3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</row>
    <row r="505" spans="1:15" x14ac:dyDescent="0.3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</row>
    <row r="506" spans="1:15" x14ac:dyDescent="0.3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</row>
    <row r="507" spans="1:15" x14ac:dyDescent="0.3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</row>
    <row r="508" spans="1:15" x14ac:dyDescent="0.3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</row>
    <row r="509" spans="1:15" x14ac:dyDescent="0.3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</row>
    <row r="510" spans="1:15" x14ac:dyDescent="0.3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</row>
    <row r="511" spans="1:15" x14ac:dyDescent="0.3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</row>
    <row r="512" spans="1:15" x14ac:dyDescent="0.3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</row>
    <row r="513" spans="1:15" x14ac:dyDescent="0.3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</row>
    <row r="514" spans="1:15" x14ac:dyDescent="0.3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</row>
    <row r="515" spans="1:15" x14ac:dyDescent="0.3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</row>
    <row r="516" spans="1:15" x14ac:dyDescent="0.3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</row>
    <row r="517" spans="1:15" x14ac:dyDescent="0.3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</row>
    <row r="518" spans="1:15" x14ac:dyDescent="0.3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</row>
    <row r="519" spans="1:15" x14ac:dyDescent="0.3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</row>
    <row r="520" spans="1:15" x14ac:dyDescent="0.3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</row>
    <row r="521" spans="1:15" x14ac:dyDescent="0.3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</row>
    <row r="522" spans="1:15" x14ac:dyDescent="0.3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</row>
    <row r="523" spans="1:15" x14ac:dyDescent="0.3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</row>
    <row r="524" spans="1:15" x14ac:dyDescent="0.3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</row>
    <row r="525" spans="1:15" x14ac:dyDescent="0.3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</row>
    <row r="526" spans="1:15" x14ac:dyDescent="0.3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</row>
    <row r="527" spans="1:15" x14ac:dyDescent="0.3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</row>
    <row r="528" spans="1:15" x14ac:dyDescent="0.3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</row>
    <row r="529" spans="1:15" x14ac:dyDescent="0.3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</row>
    <row r="530" spans="1:15" x14ac:dyDescent="0.3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</row>
    <row r="531" spans="1:15" x14ac:dyDescent="0.3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</row>
    <row r="532" spans="1:15" x14ac:dyDescent="0.3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</row>
    <row r="533" spans="1:15" x14ac:dyDescent="0.3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</row>
    <row r="534" spans="1:15" x14ac:dyDescent="0.3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</row>
    <row r="535" spans="1:15" x14ac:dyDescent="0.3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</row>
    <row r="536" spans="1:15" x14ac:dyDescent="0.3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</row>
    <row r="537" spans="1:15" x14ac:dyDescent="0.3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</row>
    <row r="538" spans="1:15" x14ac:dyDescent="0.3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</row>
    <row r="539" spans="1:15" x14ac:dyDescent="0.3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</row>
    <row r="540" spans="1:15" x14ac:dyDescent="0.3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</row>
    <row r="541" spans="1:15" x14ac:dyDescent="0.3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</row>
    <row r="542" spans="1:15" x14ac:dyDescent="0.3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</row>
    <row r="543" spans="1:15" x14ac:dyDescent="0.3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</row>
    <row r="544" spans="1:15" x14ac:dyDescent="0.3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</row>
    <row r="545" spans="1:15" x14ac:dyDescent="0.3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</row>
    <row r="546" spans="1:15" x14ac:dyDescent="0.3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</row>
    <row r="547" spans="1:15" x14ac:dyDescent="0.3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</row>
    <row r="548" spans="1:15" x14ac:dyDescent="0.3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</row>
    <row r="549" spans="1:15" x14ac:dyDescent="0.3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</row>
    <row r="550" spans="1:15" x14ac:dyDescent="0.3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</row>
    <row r="551" spans="1:15" x14ac:dyDescent="0.3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</row>
    <row r="552" spans="1:15" x14ac:dyDescent="0.3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</row>
    <row r="553" spans="1:15" x14ac:dyDescent="0.3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</row>
    <row r="554" spans="1:15" x14ac:dyDescent="0.3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</row>
    <row r="555" spans="1:15" x14ac:dyDescent="0.3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</row>
    <row r="556" spans="1:15" x14ac:dyDescent="0.3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</row>
    <row r="557" spans="1:15" x14ac:dyDescent="0.3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</row>
    <row r="558" spans="1:15" x14ac:dyDescent="0.3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</row>
    <row r="559" spans="1:15" x14ac:dyDescent="0.3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</row>
    <row r="560" spans="1:15" x14ac:dyDescent="0.3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</row>
    <row r="561" spans="1:15" x14ac:dyDescent="0.3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</row>
    <row r="562" spans="1:15" x14ac:dyDescent="0.3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</row>
    <row r="563" spans="1:15" x14ac:dyDescent="0.3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</row>
    <row r="564" spans="1:15" x14ac:dyDescent="0.3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</row>
    <row r="565" spans="1:15" x14ac:dyDescent="0.3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</row>
    <row r="566" spans="1:15" x14ac:dyDescent="0.3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</row>
    <row r="567" spans="1:15" x14ac:dyDescent="0.3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</row>
    <row r="568" spans="1:15" x14ac:dyDescent="0.3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</row>
    <row r="569" spans="1:15" x14ac:dyDescent="0.3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</row>
    <row r="570" spans="1:15" x14ac:dyDescent="0.3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</row>
    <row r="571" spans="1:15" x14ac:dyDescent="0.3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</row>
    <row r="572" spans="1:15" x14ac:dyDescent="0.3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</row>
    <row r="573" spans="1:15" x14ac:dyDescent="0.3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</row>
    <row r="574" spans="1:15" x14ac:dyDescent="0.3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</row>
    <row r="575" spans="1:15" x14ac:dyDescent="0.3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</row>
    <row r="576" spans="1:15" x14ac:dyDescent="0.3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</row>
    <row r="577" spans="1:15" x14ac:dyDescent="0.3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</row>
    <row r="578" spans="1:15" x14ac:dyDescent="0.3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</row>
    <row r="579" spans="1:15" x14ac:dyDescent="0.3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</row>
    <row r="580" spans="1:15" x14ac:dyDescent="0.3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</row>
    <row r="581" spans="1:15" x14ac:dyDescent="0.3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</row>
    <row r="582" spans="1:15" x14ac:dyDescent="0.3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</row>
    <row r="583" spans="1:15" x14ac:dyDescent="0.3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</row>
    <row r="584" spans="1:15" x14ac:dyDescent="0.3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</row>
    <row r="585" spans="1:15" x14ac:dyDescent="0.3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</row>
    <row r="586" spans="1:15" x14ac:dyDescent="0.3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</row>
    <row r="587" spans="1:15" x14ac:dyDescent="0.3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</row>
    <row r="588" spans="1:15" x14ac:dyDescent="0.3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</row>
    <row r="589" spans="1:15" x14ac:dyDescent="0.3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</row>
    <row r="590" spans="1:15" x14ac:dyDescent="0.3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</row>
    <row r="591" spans="1:15" x14ac:dyDescent="0.3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</row>
    <row r="592" spans="1:15" x14ac:dyDescent="0.3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</row>
    <row r="593" spans="1:15" x14ac:dyDescent="0.3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</row>
    <row r="594" spans="1:15" x14ac:dyDescent="0.3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</row>
    <row r="595" spans="1:15" x14ac:dyDescent="0.3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</row>
    <row r="596" spans="1:15" x14ac:dyDescent="0.3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</row>
    <row r="597" spans="1:15" x14ac:dyDescent="0.3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</row>
    <row r="598" spans="1:15" x14ac:dyDescent="0.3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</row>
    <row r="599" spans="1:15" x14ac:dyDescent="0.3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</row>
    <row r="600" spans="1:15" x14ac:dyDescent="0.3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</row>
    <row r="601" spans="1:15" x14ac:dyDescent="0.3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</row>
    <row r="602" spans="1:15" x14ac:dyDescent="0.3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</row>
    <row r="603" spans="1:15" x14ac:dyDescent="0.3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</row>
    <row r="604" spans="1:15" x14ac:dyDescent="0.3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</row>
    <row r="605" spans="1:15" x14ac:dyDescent="0.3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</row>
    <row r="606" spans="1:15" x14ac:dyDescent="0.3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</row>
    <row r="607" spans="1:15" x14ac:dyDescent="0.3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</row>
    <row r="608" spans="1:15" x14ac:dyDescent="0.3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</row>
    <row r="609" spans="1:15" x14ac:dyDescent="0.3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</row>
    <row r="610" spans="1:15" x14ac:dyDescent="0.3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</row>
    <row r="611" spans="1:15" x14ac:dyDescent="0.3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</row>
    <row r="612" spans="1:15" x14ac:dyDescent="0.3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</row>
    <row r="613" spans="1:15" x14ac:dyDescent="0.3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</row>
    <row r="614" spans="1:15" x14ac:dyDescent="0.3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</row>
    <row r="615" spans="1:15" x14ac:dyDescent="0.3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</row>
    <row r="616" spans="1:15" x14ac:dyDescent="0.3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</row>
    <row r="617" spans="1:15" x14ac:dyDescent="0.3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</row>
    <row r="618" spans="1:15" x14ac:dyDescent="0.3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</row>
    <row r="619" spans="1:15" x14ac:dyDescent="0.3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</row>
    <row r="620" spans="1:15" x14ac:dyDescent="0.3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</row>
    <row r="621" spans="1:15" x14ac:dyDescent="0.3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</row>
    <row r="622" spans="1:15" x14ac:dyDescent="0.3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</row>
    <row r="623" spans="1:15" x14ac:dyDescent="0.3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</row>
    <row r="624" spans="1:15" x14ac:dyDescent="0.3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</row>
    <row r="625" spans="1:15" x14ac:dyDescent="0.3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</row>
    <row r="626" spans="1:15" x14ac:dyDescent="0.3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</row>
    <row r="627" spans="1:15" x14ac:dyDescent="0.3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</row>
    <row r="628" spans="1:15" x14ac:dyDescent="0.3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</row>
    <row r="629" spans="1:15" x14ac:dyDescent="0.3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</row>
    <row r="630" spans="1:15" x14ac:dyDescent="0.3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</row>
    <row r="631" spans="1:15" x14ac:dyDescent="0.3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</row>
    <row r="632" spans="1:15" x14ac:dyDescent="0.3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</row>
    <row r="633" spans="1:15" x14ac:dyDescent="0.3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</row>
    <row r="634" spans="1:15" x14ac:dyDescent="0.3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</row>
    <row r="635" spans="1:15" x14ac:dyDescent="0.3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</row>
    <row r="636" spans="1:15" x14ac:dyDescent="0.3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</row>
    <row r="637" spans="1:15" x14ac:dyDescent="0.3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</row>
    <row r="638" spans="1:15" x14ac:dyDescent="0.3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</row>
    <row r="639" spans="1:15" x14ac:dyDescent="0.3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</row>
    <row r="640" spans="1:15" x14ac:dyDescent="0.3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</row>
    <row r="641" spans="1:15" x14ac:dyDescent="0.3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</row>
    <row r="642" spans="1:15" x14ac:dyDescent="0.3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</row>
    <row r="643" spans="1:15" x14ac:dyDescent="0.3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</row>
    <row r="644" spans="1:15" x14ac:dyDescent="0.3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</row>
    <row r="645" spans="1:15" x14ac:dyDescent="0.3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</row>
    <row r="646" spans="1:15" x14ac:dyDescent="0.3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</row>
    <row r="647" spans="1:15" x14ac:dyDescent="0.3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</row>
    <row r="648" spans="1:15" x14ac:dyDescent="0.3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</row>
    <row r="649" spans="1:15" x14ac:dyDescent="0.3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</row>
    <row r="650" spans="1:15" x14ac:dyDescent="0.3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</row>
    <row r="651" spans="1:15" x14ac:dyDescent="0.3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</row>
    <row r="652" spans="1:15" x14ac:dyDescent="0.3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</row>
    <row r="653" spans="1:15" x14ac:dyDescent="0.3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</row>
    <row r="654" spans="1:15" x14ac:dyDescent="0.3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</row>
    <row r="655" spans="1:15" x14ac:dyDescent="0.3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</row>
    <row r="656" spans="1:15" x14ac:dyDescent="0.3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</row>
    <row r="657" spans="1:15" x14ac:dyDescent="0.3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</row>
    <row r="658" spans="1:15" x14ac:dyDescent="0.3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</row>
    <row r="659" spans="1:15" x14ac:dyDescent="0.3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</row>
    <row r="660" spans="1:15" x14ac:dyDescent="0.3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</row>
    <row r="661" spans="1:15" x14ac:dyDescent="0.3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</row>
    <row r="662" spans="1:15" x14ac:dyDescent="0.3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</row>
    <row r="663" spans="1:15" x14ac:dyDescent="0.3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</row>
    <row r="664" spans="1:15" x14ac:dyDescent="0.3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</row>
    <row r="665" spans="1:15" x14ac:dyDescent="0.3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</row>
    <row r="666" spans="1:15" x14ac:dyDescent="0.3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</row>
    <row r="667" spans="1:15" x14ac:dyDescent="0.3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</row>
    <row r="668" spans="1:15" x14ac:dyDescent="0.3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</row>
    <row r="669" spans="1:15" x14ac:dyDescent="0.3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</row>
    <row r="670" spans="1:15" x14ac:dyDescent="0.3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</row>
    <row r="671" spans="1:15" x14ac:dyDescent="0.3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</row>
    <row r="672" spans="1:15" x14ac:dyDescent="0.3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</row>
    <row r="673" spans="1:15" x14ac:dyDescent="0.3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</row>
    <row r="674" spans="1:15" x14ac:dyDescent="0.3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</row>
    <row r="675" spans="1:15" x14ac:dyDescent="0.3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</row>
    <row r="676" spans="1:15" x14ac:dyDescent="0.3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</row>
    <row r="677" spans="1:15" x14ac:dyDescent="0.3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</row>
    <row r="678" spans="1:15" x14ac:dyDescent="0.3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</row>
    <row r="679" spans="1:15" x14ac:dyDescent="0.3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</row>
    <row r="680" spans="1:15" x14ac:dyDescent="0.3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</row>
    <row r="681" spans="1:15" x14ac:dyDescent="0.3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</row>
    <row r="682" spans="1:15" x14ac:dyDescent="0.3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</row>
    <row r="683" spans="1:15" x14ac:dyDescent="0.3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</row>
    <row r="684" spans="1:15" x14ac:dyDescent="0.3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</row>
    <row r="685" spans="1:15" x14ac:dyDescent="0.3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</row>
    <row r="686" spans="1:15" x14ac:dyDescent="0.3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</row>
    <row r="687" spans="1:15" x14ac:dyDescent="0.3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</row>
    <row r="688" spans="1:15" x14ac:dyDescent="0.3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</row>
    <row r="689" spans="1:15" x14ac:dyDescent="0.3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</row>
    <row r="690" spans="1:15" x14ac:dyDescent="0.3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</row>
    <row r="691" spans="1:15" x14ac:dyDescent="0.3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</row>
    <row r="692" spans="1:15" x14ac:dyDescent="0.3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</row>
    <row r="693" spans="1:15" x14ac:dyDescent="0.3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</row>
    <row r="694" spans="1:15" x14ac:dyDescent="0.3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</row>
    <row r="695" spans="1:15" x14ac:dyDescent="0.3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</row>
    <row r="696" spans="1:15" x14ac:dyDescent="0.3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</row>
    <row r="697" spans="1:15" x14ac:dyDescent="0.3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</row>
    <row r="698" spans="1:15" x14ac:dyDescent="0.3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</row>
    <row r="699" spans="1:15" x14ac:dyDescent="0.3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</row>
    <row r="700" spans="1:15" x14ac:dyDescent="0.3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</row>
    <row r="701" spans="1:15" x14ac:dyDescent="0.3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</row>
    <row r="702" spans="1:15" x14ac:dyDescent="0.3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</row>
    <row r="703" spans="1:15" x14ac:dyDescent="0.3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</row>
    <row r="704" spans="1:15" x14ac:dyDescent="0.3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</row>
    <row r="705" spans="1:15" x14ac:dyDescent="0.3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</row>
    <row r="706" spans="1:15" x14ac:dyDescent="0.3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</row>
    <row r="707" spans="1:15" x14ac:dyDescent="0.3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</row>
    <row r="708" spans="1:15" x14ac:dyDescent="0.3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</row>
    <row r="709" spans="1:15" x14ac:dyDescent="0.3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</row>
    <row r="710" spans="1:15" x14ac:dyDescent="0.3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</row>
    <row r="711" spans="1:15" x14ac:dyDescent="0.3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</row>
    <row r="712" spans="1:15" x14ac:dyDescent="0.3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</row>
    <row r="713" spans="1:15" x14ac:dyDescent="0.3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</row>
    <row r="714" spans="1:15" x14ac:dyDescent="0.3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</row>
    <row r="715" spans="1:15" x14ac:dyDescent="0.3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</row>
    <row r="716" spans="1:15" x14ac:dyDescent="0.3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</row>
    <row r="717" spans="1:15" x14ac:dyDescent="0.3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</row>
    <row r="718" spans="1:15" x14ac:dyDescent="0.3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</row>
    <row r="719" spans="1:15" x14ac:dyDescent="0.3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</row>
    <row r="720" spans="1:15" x14ac:dyDescent="0.3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</row>
    <row r="721" spans="1:15" x14ac:dyDescent="0.3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</row>
    <row r="722" spans="1:15" x14ac:dyDescent="0.3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</row>
    <row r="723" spans="1:15" x14ac:dyDescent="0.3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</row>
    <row r="724" spans="1:15" x14ac:dyDescent="0.3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</row>
    <row r="725" spans="1:15" x14ac:dyDescent="0.3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</row>
    <row r="726" spans="1:15" x14ac:dyDescent="0.3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</row>
    <row r="727" spans="1:15" x14ac:dyDescent="0.3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</row>
    <row r="728" spans="1:15" x14ac:dyDescent="0.3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</row>
    <row r="729" spans="1:15" x14ac:dyDescent="0.3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</row>
    <row r="730" spans="1:15" x14ac:dyDescent="0.3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</row>
    <row r="731" spans="1:15" x14ac:dyDescent="0.3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</row>
    <row r="732" spans="1:15" x14ac:dyDescent="0.3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</row>
    <row r="733" spans="1:15" x14ac:dyDescent="0.3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</row>
    <row r="734" spans="1:15" x14ac:dyDescent="0.3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</row>
    <row r="735" spans="1:15" x14ac:dyDescent="0.3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</row>
    <row r="736" spans="1:15" x14ac:dyDescent="0.3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</row>
    <row r="737" spans="1:15" x14ac:dyDescent="0.3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</row>
    <row r="738" spans="1:15" x14ac:dyDescent="0.3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</row>
    <row r="739" spans="1:15" x14ac:dyDescent="0.3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</row>
    <row r="740" spans="1:15" x14ac:dyDescent="0.3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</row>
    <row r="741" spans="1:15" x14ac:dyDescent="0.3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</row>
    <row r="742" spans="1:15" x14ac:dyDescent="0.3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</row>
    <row r="743" spans="1:15" x14ac:dyDescent="0.3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</row>
    <row r="744" spans="1:15" x14ac:dyDescent="0.3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</row>
    <row r="745" spans="1:15" x14ac:dyDescent="0.3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</row>
    <row r="746" spans="1:15" x14ac:dyDescent="0.3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</row>
    <row r="747" spans="1:15" x14ac:dyDescent="0.3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</row>
    <row r="748" spans="1:15" x14ac:dyDescent="0.3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</row>
    <row r="749" spans="1:15" x14ac:dyDescent="0.3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</row>
    <row r="750" spans="1:15" x14ac:dyDescent="0.3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</row>
    <row r="751" spans="1:15" x14ac:dyDescent="0.3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</row>
    <row r="752" spans="1:15" x14ac:dyDescent="0.3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</row>
    <row r="753" spans="1:15" x14ac:dyDescent="0.3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</row>
    <row r="754" spans="1:15" x14ac:dyDescent="0.3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</row>
    <row r="755" spans="1:15" x14ac:dyDescent="0.3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</row>
    <row r="756" spans="1:15" x14ac:dyDescent="0.3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</row>
    <row r="757" spans="1:15" x14ac:dyDescent="0.3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</row>
    <row r="758" spans="1:15" x14ac:dyDescent="0.3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</row>
    <row r="759" spans="1:15" x14ac:dyDescent="0.3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</row>
    <row r="760" spans="1:15" x14ac:dyDescent="0.3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</row>
    <row r="761" spans="1:15" x14ac:dyDescent="0.3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</row>
    <row r="762" spans="1:15" x14ac:dyDescent="0.3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</row>
    <row r="763" spans="1:15" x14ac:dyDescent="0.3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</row>
    <row r="764" spans="1:15" x14ac:dyDescent="0.3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</row>
    <row r="765" spans="1:15" x14ac:dyDescent="0.3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</row>
    <row r="766" spans="1:15" x14ac:dyDescent="0.3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</row>
    <row r="767" spans="1:15" x14ac:dyDescent="0.3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</row>
    <row r="768" spans="1:15" x14ac:dyDescent="0.3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</row>
    <row r="769" spans="1:15" x14ac:dyDescent="0.3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</row>
    <row r="770" spans="1:15" x14ac:dyDescent="0.3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</row>
    <row r="771" spans="1:15" x14ac:dyDescent="0.3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</row>
    <row r="772" spans="1:15" x14ac:dyDescent="0.3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</row>
    <row r="773" spans="1:15" x14ac:dyDescent="0.3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</row>
    <row r="774" spans="1:15" x14ac:dyDescent="0.3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</row>
    <row r="775" spans="1:15" x14ac:dyDescent="0.3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</row>
    <row r="776" spans="1:15" x14ac:dyDescent="0.3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</row>
    <row r="777" spans="1:15" x14ac:dyDescent="0.3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</row>
    <row r="778" spans="1:15" x14ac:dyDescent="0.3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</row>
    <row r="779" spans="1:15" x14ac:dyDescent="0.3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</row>
    <row r="780" spans="1:15" x14ac:dyDescent="0.3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</row>
    <row r="781" spans="1:15" x14ac:dyDescent="0.3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</row>
    <row r="782" spans="1:15" x14ac:dyDescent="0.3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</row>
    <row r="783" spans="1:15" x14ac:dyDescent="0.3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</row>
    <row r="784" spans="1:15" x14ac:dyDescent="0.3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</row>
    <row r="785" spans="1:15" x14ac:dyDescent="0.3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</row>
    <row r="786" spans="1:15" x14ac:dyDescent="0.3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</row>
    <row r="787" spans="1:15" x14ac:dyDescent="0.3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</row>
    <row r="788" spans="1:15" x14ac:dyDescent="0.3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</row>
    <row r="789" spans="1:15" x14ac:dyDescent="0.3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</row>
    <row r="790" spans="1:15" x14ac:dyDescent="0.3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</row>
    <row r="791" spans="1:15" x14ac:dyDescent="0.3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</row>
    <row r="792" spans="1:15" x14ac:dyDescent="0.3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</row>
    <row r="793" spans="1:15" x14ac:dyDescent="0.3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</row>
    <row r="794" spans="1:15" x14ac:dyDescent="0.3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</row>
    <row r="795" spans="1:15" x14ac:dyDescent="0.3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</row>
    <row r="796" spans="1:15" x14ac:dyDescent="0.3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</row>
    <row r="797" spans="1:15" x14ac:dyDescent="0.3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</row>
    <row r="798" spans="1:15" x14ac:dyDescent="0.3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</row>
    <row r="799" spans="1:15" x14ac:dyDescent="0.3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</row>
    <row r="800" spans="1:15" x14ac:dyDescent="0.3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</row>
    <row r="801" spans="1:15" x14ac:dyDescent="0.3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</row>
    <row r="802" spans="1:15" x14ac:dyDescent="0.3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</row>
    <row r="803" spans="1:15" x14ac:dyDescent="0.3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</row>
    <row r="804" spans="1:15" x14ac:dyDescent="0.3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</row>
    <row r="805" spans="1:15" x14ac:dyDescent="0.3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</row>
    <row r="806" spans="1:15" x14ac:dyDescent="0.3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</row>
    <row r="807" spans="1:15" x14ac:dyDescent="0.3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</row>
    <row r="808" spans="1:15" x14ac:dyDescent="0.3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</row>
    <row r="809" spans="1:15" x14ac:dyDescent="0.3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</row>
    <row r="810" spans="1:15" x14ac:dyDescent="0.3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</row>
    <row r="811" spans="1:15" x14ac:dyDescent="0.3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</row>
    <row r="812" spans="1:15" x14ac:dyDescent="0.3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</row>
    <row r="813" spans="1:15" x14ac:dyDescent="0.3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</row>
    <row r="814" spans="1:15" x14ac:dyDescent="0.3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</row>
    <row r="815" spans="1:15" x14ac:dyDescent="0.3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</row>
    <row r="816" spans="1:15" x14ac:dyDescent="0.3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</row>
    <row r="817" spans="1:15" x14ac:dyDescent="0.3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</row>
    <row r="818" spans="1:15" x14ac:dyDescent="0.3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</row>
    <row r="819" spans="1:15" x14ac:dyDescent="0.3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</row>
    <row r="820" spans="1:15" x14ac:dyDescent="0.3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</row>
    <row r="821" spans="1:15" x14ac:dyDescent="0.3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</row>
    <row r="822" spans="1:15" x14ac:dyDescent="0.3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</row>
    <row r="823" spans="1:15" x14ac:dyDescent="0.3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</row>
    <row r="824" spans="1:15" x14ac:dyDescent="0.3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</row>
    <row r="825" spans="1:15" x14ac:dyDescent="0.3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</row>
    <row r="826" spans="1:15" x14ac:dyDescent="0.3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</row>
    <row r="827" spans="1:15" x14ac:dyDescent="0.3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</row>
    <row r="828" spans="1:15" x14ac:dyDescent="0.3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</row>
    <row r="829" spans="1:15" x14ac:dyDescent="0.3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</row>
    <row r="830" spans="1:15" x14ac:dyDescent="0.3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</row>
    <row r="831" spans="1:15" x14ac:dyDescent="0.3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</row>
    <row r="832" spans="1:15" x14ac:dyDescent="0.3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</row>
    <row r="833" spans="1:15" x14ac:dyDescent="0.3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</row>
    <row r="834" spans="1:15" x14ac:dyDescent="0.3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</row>
    <row r="835" spans="1:15" x14ac:dyDescent="0.3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</row>
    <row r="836" spans="1:15" x14ac:dyDescent="0.3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</row>
    <row r="837" spans="1:15" x14ac:dyDescent="0.3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</row>
    <row r="838" spans="1:15" x14ac:dyDescent="0.3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</row>
    <row r="839" spans="1:15" x14ac:dyDescent="0.3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</row>
    <row r="840" spans="1:15" x14ac:dyDescent="0.3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</row>
    <row r="841" spans="1:15" x14ac:dyDescent="0.3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</row>
    <row r="842" spans="1:15" x14ac:dyDescent="0.3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</row>
    <row r="843" spans="1:15" x14ac:dyDescent="0.3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</row>
    <row r="844" spans="1:15" x14ac:dyDescent="0.3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</row>
    <row r="845" spans="1:15" x14ac:dyDescent="0.3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</row>
    <row r="846" spans="1:15" x14ac:dyDescent="0.3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</row>
    <row r="847" spans="1:15" x14ac:dyDescent="0.3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</row>
    <row r="848" spans="1:15" x14ac:dyDescent="0.3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</row>
    <row r="849" spans="1:15" x14ac:dyDescent="0.3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</row>
    <row r="850" spans="1:15" x14ac:dyDescent="0.3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</row>
    <row r="851" spans="1:15" x14ac:dyDescent="0.3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</row>
    <row r="852" spans="1:15" x14ac:dyDescent="0.3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</row>
    <row r="853" spans="1:15" x14ac:dyDescent="0.3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</row>
    <row r="854" spans="1:15" x14ac:dyDescent="0.3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</row>
    <row r="855" spans="1:15" x14ac:dyDescent="0.3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</row>
    <row r="856" spans="1:15" x14ac:dyDescent="0.3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</row>
    <row r="857" spans="1:15" x14ac:dyDescent="0.3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</row>
    <row r="858" spans="1:15" x14ac:dyDescent="0.3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</row>
    <row r="859" spans="1:15" x14ac:dyDescent="0.3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</row>
    <row r="860" spans="1:15" x14ac:dyDescent="0.3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</row>
    <row r="861" spans="1:15" x14ac:dyDescent="0.3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</row>
    <row r="862" spans="1:15" x14ac:dyDescent="0.3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</row>
    <row r="863" spans="1:15" x14ac:dyDescent="0.3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</row>
    <row r="864" spans="1:15" x14ac:dyDescent="0.3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</row>
    <row r="865" spans="1:15" x14ac:dyDescent="0.3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</row>
    <row r="866" spans="1:15" x14ac:dyDescent="0.3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</row>
    <row r="867" spans="1:15" x14ac:dyDescent="0.3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</row>
    <row r="868" spans="1:15" x14ac:dyDescent="0.3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</row>
    <row r="869" spans="1:15" x14ac:dyDescent="0.3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</row>
    <row r="870" spans="1:15" x14ac:dyDescent="0.3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</row>
    <row r="871" spans="1:15" x14ac:dyDescent="0.3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</row>
    <row r="872" spans="1:15" x14ac:dyDescent="0.3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</row>
    <row r="873" spans="1:15" x14ac:dyDescent="0.3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</row>
    <row r="874" spans="1:15" x14ac:dyDescent="0.3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</row>
    <row r="875" spans="1:15" x14ac:dyDescent="0.3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</row>
    <row r="876" spans="1:15" x14ac:dyDescent="0.3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</row>
    <row r="877" spans="1:15" x14ac:dyDescent="0.3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</row>
    <row r="878" spans="1:15" x14ac:dyDescent="0.3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</row>
    <row r="879" spans="1:15" x14ac:dyDescent="0.3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</row>
    <row r="880" spans="1:15" x14ac:dyDescent="0.3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</row>
    <row r="881" spans="1:15" x14ac:dyDescent="0.3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</row>
    <row r="882" spans="1:15" x14ac:dyDescent="0.3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</row>
    <row r="883" spans="1:15" x14ac:dyDescent="0.3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</row>
    <row r="884" spans="1:15" x14ac:dyDescent="0.3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</row>
    <row r="885" spans="1:15" x14ac:dyDescent="0.3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</row>
    <row r="886" spans="1:15" x14ac:dyDescent="0.3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</row>
    <row r="887" spans="1:15" x14ac:dyDescent="0.3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</row>
    <row r="888" spans="1:15" x14ac:dyDescent="0.3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</row>
    <row r="889" spans="1:15" x14ac:dyDescent="0.3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</row>
    <row r="890" spans="1:15" x14ac:dyDescent="0.3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</row>
    <row r="891" spans="1:15" x14ac:dyDescent="0.3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</row>
    <row r="892" spans="1:15" x14ac:dyDescent="0.3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</row>
    <row r="893" spans="1:15" x14ac:dyDescent="0.3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</row>
    <row r="894" spans="1:15" x14ac:dyDescent="0.3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</row>
    <row r="895" spans="1:15" x14ac:dyDescent="0.3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</row>
    <row r="896" spans="1:15" x14ac:dyDescent="0.3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</row>
    <row r="897" spans="1:15" x14ac:dyDescent="0.3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</row>
    <row r="898" spans="1:15" x14ac:dyDescent="0.3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</row>
    <row r="899" spans="1:15" x14ac:dyDescent="0.3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</row>
    <row r="900" spans="1:15" x14ac:dyDescent="0.3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</row>
    <row r="901" spans="1:15" x14ac:dyDescent="0.3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</row>
    <row r="902" spans="1:15" x14ac:dyDescent="0.3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</row>
    <row r="903" spans="1:15" x14ac:dyDescent="0.3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</row>
    <row r="904" spans="1:15" x14ac:dyDescent="0.3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</row>
    <row r="905" spans="1:15" x14ac:dyDescent="0.3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</row>
    <row r="906" spans="1:15" x14ac:dyDescent="0.3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</row>
    <row r="907" spans="1:15" x14ac:dyDescent="0.3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</row>
    <row r="908" spans="1:15" x14ac:dyDescent="0.3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</row>
    <row r="909" spans="1:15" x14ac:dyDescent="0.3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</row>
    <row r="910" spans="1:15" x14ac:dyDescent="0.3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</row>
    <row r="911" spans="1:15" x14ac:dyDescent="0.3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</row>
    <row r="912" spans="1:15" x14ac:dyDescent="0.3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</row>
    <row r="913" spans="1:15" x14ac:dyDescent="0.3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</row>
    <row r="914" spans="1:15" x14ac:dyDescent="0.3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</row>
    <row r="915" spans="1:15" x14ac:dyDescent="0.3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</row>
    <row r="916" spans="1:15" x14ac:dyDescent="0.3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</row>
    <row r="917" spans="1:15" x14ac:dyDescent="0.3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</row>
    <row r="918" spans="1:15" x14ac:dyDescent="0.3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</row>
    <row r="919" spans="1:15" x14ac:dyDescent="0.3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</row>
    <row r="920" spans="1:15" x14ac:dyDescent="0.3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</row>
    <row r="921" spans="1:15" x14ac:dyDescent="0.3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</row>
    <row r="922" spans="1:15" x14ac:dyDescent="0.3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</row>
    <row r="923" spans="1:15" x14ac:dyDescent="0.3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</row>
    <row r="924" spans="1:15" x14ac:dyDescent="0.3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</row>
    <row r="925" spans="1:15" x14ac:dyDescent="0.3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</row>
    <row r="926" spans="1:15" x14ac:dyDescent="0.3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</row>
    <row r="927" spans="1:15" x14ac:dyDescent="0.3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</row>
    <row r="928" spans="1:15" x14ac:dyDescent="0.3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</row>
    <row r="929" spans="1:15" x14ac:dyDescent="0.3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</row>
    <row r="930" spans="1:15" x14ac:dyDescent="0.3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</row>
    <row r="931" spans="1:15" x14ac:dyDescent="0.3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</row>
    <row r="932" spans="1:15" x14ac:dyDescent="0.3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</row>
    <row r="933" spans="1:15" x14ac:dyDescent="0.3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</row>
    <row r="934" spans="1:15" x14ac:dyDescent="0.3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</row>
    <row r="935" spans="1:15" x14ac:dyDescent="0.3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</row>
    <row r="936" spans="1:15" x14ac:dyDescent="0.3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</row>
    <row r="937" spans="1:15" x14ac:dyDescent="0.3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</row>
    <row r="938" spans="1:15" x14ac:dyDescent="0.3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</row>
    <row r="939" spans="1:15" x14ac:dyDescent="0.3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</row>
    <row r="940" spans="1:15" x14ac:dyDescent="0.3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</row>
    <row r="941" spans="1:15" x14ac:dyDescent="0.3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</row>
    <row r="942" spans="1:15" x14ac:dyDescent="0.3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</row>
    <row r="943" spans="1:15" x14ac:dyDescent="0.3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</row>
    <row r="944" spans="1:15" x14ac:dyDescent="0.3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</row>
    <row r="945" spans="1:15" x14ac:dyDescent="0.3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</row>
    <row r="946" spans="1:15" x14ac:dyDescent="0.3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</row>
    <row r="947" spans="1:15" x14ac:dyDescent="0.3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</row>
    <row r="948" spans="1:15" x14ac:dyDescent="0.3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</row>
    <row r="949" spans="1:15" x14ac:dyDescent="0.3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</row>
    <row r="950" spans="1:15" x14ac:dyDescent="0.3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</row>
    <row r="951" spans="1:15" x14ac:dyDescent="0.3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</row>
    <row r="952" spans="1:15" x14ac:dyDescent="0.3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</row>
    <row r="953" spans="1:15" x14ac:dyDescent="0.3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</row>
    <row r="954" spans="1:15" x14ac:dyDescent="0.3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</row>
    <row r="955" spans="1:15" x14ac:dyDescent="0.3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</row>
    <row r="956" spans="1:15" x14ac:dyDescent="0.3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</row>
    <row r="957" spans="1:15" x14ac:dyDescent="0.3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</row>
    <row r="958" spans="1:15" x14ac:dyDescent="0.3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</row>
    <row r="959" spans="1:15" x14ac:dyDescent="0.3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</row>
    <row r="960" spans="1:15" x14ac:dyDescent="0.3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</row>
    <row r="961" spans="1:15" x14ac:dyDescent="0.3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</row>
    <row r="962" spans="1:15" x14ac:dyDescent="0.3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</row>
    <row r="963" spans="1:15" x14ac:dyDescent="0.3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</row>
    <row r="964" spans="1:15" x14ac:dyDescent="0.3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</row>
    <row r="965" spans="1:15" x14ac:dyDescent="0.3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</row>
    <row r="966" spans="1:15" x14ac:dyDescent="0.3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</row>
    <row r="967" spans="1:15" x14ac:dyDescent="0.3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</row>
    <row r="968" spans="1:15" x14ac:dyDescent="0.3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</row>
    <row r="969" spans="1:15" x14ac:dyDescent="0.3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</row>
    <row r="970" spans="1:15" x14ac:dyDescent="0.3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</row>
    <row r="971" spans="1:15" x14ac:dyDescent="0.3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</row>
    <row r="972" spans="1:15" x14ac:dyDescent="0.3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</row>
    <row r="973" spans="1:15" x14ac:dyDescent="0.3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</row>
    <row r="974" spans="1:15" x14ac:dyDescent="0.3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</row>
    <row r="975" spans="1:15" x14ac:dyDescent="0.3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</row>
    <row r="976" spans="1:15" x14ac:dyDescent="0.3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</row>
    <row r="977" spans="1:15" x14ac:dyDescent="0.3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</row>
    <row r="978" spans="1:15" x14ac:dyDescent="0.3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</row>
    <row r="979" spans="1:15" x14ac:dyDescent="0.3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</row>
    <row r="980" spans="1:15" x14ac:dyDescent="0.3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</row>
    <row r="981" spans="1:15" x14ac:dyDescent="0.3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</row>
    <row r="982" spans="1:15" x14ac:dyDescent="0.3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</row>
    <row r="983" spans="1:15" x14ac:dyDescent="0.3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</row>
    <row r="984" spans="1:15" x14ac:dyDescent="0.3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</row>
    <row r="985" spans="1:15" x14ac:dyDescent="0.3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</row>
    <row r="986" spans="1:15" x14ac:dyDescent="0.3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</row>
    <row r="987" spans="1:15" x14ac:dyDescent="0.3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</row>
    <row r="988" spans="1:15" x14ac:dyDescent="0.3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</row>
    <row r="989" spans="1:15" x14ac:dyDescent="0.3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</row>
    <row r="990" spans="1:15" x14ac:dyDescent="0.3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</row>
    <row r="991" spans="1:15" x14ac:dyDescent="0.3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</row>
    <row r="992" spans="1:15" x14ac:dyDescent="0.3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</row>
    <row r="993" spans="1:15" x14ac:dyDescent="0.3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</row>
    <row r="994" spans="1:15" x14ac:dyDescent="0.3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</row>
    <row r="995" spans="1:15" x14ac:dyDescent="0.3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</row>
    <row r="996" spans="1:15" x14ac:dyDescent="0.3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</row>
    <row r="997" spans="1:15" x14ac:dyDescent="0.3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</row>
    <row r="998" spans="1:15" x14ac:dyDescent="0.3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</row>
    <row r="999" spans="1:15" x14ac:dyDescent="0.3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</row>
    <row r="1000" spans="1:15" x14ac:dyDescent="0.3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</row>
    <row r="1001" spans="1:15" x14ac:dyDescent="0.3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7"/>
      <c r="M1001" s="27"/>
      <c r="N1001" s="27"/>
      <c r="O1001" s="27"/>
    </row>
    <row r="1002" spans="1:15" x14ac:dyDescent="0.3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7"/>
      <c r="M1002" s="27"/>
      <c r="N1002" s="27"/>
      <c r="O1002" s="27"/>
    </row>
    <row r="1003" spans="1:15" x14ac:dyDescent="0.3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7"/>
      <c r="M1003" s="27"/>
      <c r="N1003" s="27"/>
      <c r="O1003" s="27"/>
    </row>
    <row r="1004" spans="1:15" x14ac:dyDescent="0.3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7"/>
      <c r="M1004" s="27"/>
      <c r="N1004" s="27"/>
      <c r="O1004" s="27"/>
    </row>
    <row r="1005" spans="1:15" x14ac:dyDescent="0.3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7"/>
      <c r="M1005" s="27"/>
      <c r="N1005" s="27"/>
      <c r="O1005" s="27"/>
    </row>
    <row r="1006" spans="1:15" x14ac:dyDescent="0.3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</row>
    <row r="1007" spans="1:15" x14ac:dyDescent="0.3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7"/>
      <c r="M1007" s="27"/>
      <c r="N1007" s="27"/>
      <c r="O1007" s="27"/>
    </row>
  </sheetData>
  <mergeCells count="1">
    <mergeCell ref="F13:H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4F7A6-4206-4F13-B1FD-B91098C0F69A}">
  <dimension ref="A1:G10"/>
  <sheetViews>
    <sheetView tabSelected="1" workbookViewId="0">
      <selection activeCell="F15" sqref="F15"/>
    </sheetView>
  </sheetViews>
  <sheetFormatPr defaultRowHeight="14.4" x14ac:dyDescent="0.3"/>
  <cols>
    <col min="1" max="6" width="10.5546875" bestFit="1" customWidth="1"/>
  </cols>
  <sheetData>
    <row r="1" spans="1:7" x14ac:dyDescent="0.3">
      <c r="A1" s="33" t="s">
        <v>63</v>
      </c>
      <c r="B1" s="33" t="s">
        <v>64</v>
      </c>
      <c r="C1" s="33" t="s">
        <v>65</v>
      </c>
      <c r="D1" s="33" t="s">
        <v>66</v>
      </c>
      <c r="E1" s="33" t="s">
        <v>67</v>
      </c>
      <c r="F1" s="33" t="s">
        <v>68</v>
      </c>
      <c r="G1" s="33"/>
    </row>
    <row r="2" spans="1:7" x14ac:dyDescent="0.3">
      <c r="A2" s="33" t="s">
        <v>15</v>
      </c>
      <c r="B2" s="33" t="s">
        <v>23</v>
      </c>
      <c r="C2" s="33" t="s">
        <v>31</v>
      </c>
      <c r="D2" s="33" t="s">
        <v>39</v>
      </c>
      <c r="E2" s="33" t="s">
        <v>43</v>
      </c>
      <c r="F2" s="33" t="s">
        <v>44</v>
      </c>
    </row>
    <row r="3" spans="1:7" x14ac:dyDescent="0.3">
      <c r="A3" s="33" t="s">
        <v>16</v>
      </c>
      <c r="B3" s="33" t="s">
        <v>24</v>
      </c>
      <c r="C3" s="33" t="s">
        <v>32</v>
      </c>
      <c r="D3" s="33" t="s">
        <v>40</v>
      </c>
      <c r="E3" s="33" t="s">
        <v>49</v>
      </c>
      <c r="F3" s="33" t="s">
        <v>56</v>
      </c>
    </row>
    <row r="4" spans="1:7" x14ac:dyDescent="0.3">
      <c r="A4" s="33" t="s">
        <v>17</v>
      </c>
      <c r="B4" s="33" t="s">
        <v>25</v>
      </c>
      <c r="C4" s="33" t="s">
        <v>33</v>
      </c>
      <c r="D4" s="33" t="s">
        <v>41</v>
      </c>
      <c r="E4" s="33" t="s">
        <v>50</v>
      </c>
      <c r="F4" s="33" t="s">
        <v>57</v>
      </c>
    </row>
    <row r="5" spans="1:7" x14ac:dyDescent="0.3">
      <c r="A5" s="33" t="s">
        <v>18</v>
      </c>
      <c r="B5" s="33" t="s">
        <v>26</v>
      </c>
      <c r="C5" s="33" t="s">
        <v>34</v>
      </c>
      <c r="D5" s="33" t="s">
        <v>42</v>
      </c>
      <c r="E5" s="33" t="s">
        <v>51</v>
      </c>
      <c r="F5" s="33" t="s">
        <v>58</v>
      </c>
    </row>
    <row r="6" spans="1:7" x14ac:dyDescent="0.3">
      <c r="A6" s="33" t="s">
        <v>19</v>
      </c>
      <c r="B6" s="33" t="s">
        <v>27</v>
      </c>
      <c r="C6" s="33" t="s">
        <v>35</v>
      </c>
      <c r="D6" s="33" t="s">
        <v>45</v>
      </c>
      <c r="E6" s="33" t="s">
        <v>52</v>
      </c>
      <c r="F6" s="33" t="s">
        <v>59</v>
      </c>
    </row>
    <row r="7" spans="1:7" x14ac:dyDescent="0.3">
      <c r="A7" s="33" t="s">
        <v>20</v>
      </c>
      <c r="B7" s="33" t="s">
        <v>28</v>
      </c>
      <c r="C7" s="33" t="s">
        <v>36</v>
      </c>
      <c r="D7" s="33" t="s">
        <v>46</v>
      </c>
      <c r="E7" s="33" t="s">
        <v>53</v>
      </c>
      <c r="F7" s="33" t="s">
        <v>60</v>
      </c>
    </row>
    <row r="8" spans="1:7" x14ac:dyDescent="0.3">
      <c r="A8" s="33" t="s">
        <v>21</v>
      </c>
      <c r="B8" s="33" t="s">
        <v>29</v>
      </c>
      <c r="C8" s="33" t="s">
        <v>37</v>
      </c>
      <c r="D8" s="33" t="s">
        <v>47</v>
      </c>
      <c r="E8" s="33" t="s">
        <v>54</v>
      </c>
      <c r="F8" s="33" t="s">
        <v>61</v>
      </c>
    </row>
    <row r="9" spans="1:7" x14ac:dyDescent="0.3">
      <c r="A9" s="33" t="s">
        <v>22</v>
      </c>
      <c r="B9" s="33" t="s">
        <v>30</v>
      </c>
      <c r="C9" s="33" t="s">
        <v>38</v>
      </c>
      <c r="D9" s="33" t="s">
        <v>48</v>
      </c>
      <c r="E9" s="33" t="s">
        <v>55</v>
      </c>
      <c r="F9" s="33" t="s">
        <v>62</v>
      </c>
    </row>
    <row r="10" spans="1:7" x14ac:dyDescent="0.3">
      <c r="A10" s="33" t="s">
        <v>71</v>
      </c>
      <c r="B10" s="37" t="s">
        <v>69</v>
      </c>
      <c r="C10" s="37" t="s">
        <v>72</v>
      </c>
      <c r="D10" s="33">
        <v>250</v>
      </c>
      <c r="E10" s="37" t="s">
        <v>70</v>
      </c>
      <c r="F10" s="33"/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 Ranjan</dc:creator>
  <cp:lastModifiedBy>Vivek Ranjan</cp:lastModifiedBy>
  <dcterms:created xsi:type="dcterms:W3CDTF">2022-03-10T13:56:30Z</dcterms:created>
  <dcterms:modified xsi:type="dcterms:W3CDTF">2025-01-11T10:06:58Z</dcterms:modified>
</cp:coreProperties>
</file>