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vijay\Downloads\"/>
    </mc:Choice>
  </mc:AlternateContent>
  <xr:revisionPtr revIDLastSave="0" documentId="13_ncr:1_{8FB3D622-A847-4366-9EAD-8A3B8017EAC9}" xr6:coauthVersionLast="47" xr6:coauthVersionMax="47" xr10:uidLastSave="{00000000-0000-0000-0000-000000000000}"/>
  <bookViews>
    <workbookView xWindow="-120" yWindow="-120" windowWidth="20730" windowHeight="11160" firstSheet="3" activeTab="4" xr2:uid="{00000000-000D-0000-FFFF-FFFF00000000}"/>
  </bookViews>
  <sheets>
    <sheet name="Formulas" sheetId="1" r:id="rId1"/>
    <sheet name="Sheet1" sheetId="2" state="hidden" r:id="rId2"/>
    <sheet name="Pivots" sheetId="3" state="hidden" r:id="rId3"/>
    <sheet name="Raw_data" sheetId="4" r:id="rId4"/>
    <sheet name="Pivot Tables" sheetId="12" r:id="rId5"/>
    <sheet name="Conditional_formatting" sheetId="5" r:id="rId6"/>
    <sheet name="Data Validation" sheetId="6" r:id="rId7"/>
    <sheet name="Vlookup, Hlookup, IF,IFERROR" sheetId="7" r:id="rId8"/>
    <sheet name="Get_Data_WEB" sheetId="8" r:id="rId9"/>
    <sheet name="Dates" sheetId="10" r:id="rId10"/>
    <sheet name="Reference" sheetId="9" r:id="rId11"/>
  </sheets>
  <definedNames>
    <definedName name="_xlnm._FilterDatabase" localSheetId="3" hidden="1">Raw_data!$A$1:$U$1002</definedName>
    <definedName name="ExternalData_1" localSheetId="8">Get_Data_WEB!$A$1:$O$247</definedName>
    <definedName name="Slicer_City">#N/A</definedName>
    <definedName name="Slicer_Country">#N/A</definedName>
    <definedName name="Slicer_Department">#REF!</definedName>
    <definedName name="Slicer_Department1">#N/A</definedName>
    <definedName name="Slicer_Gender">#REF!</definedName>
  </definedNames>
  <calcPr calcId="191029"/>
  <pivotCaches>
    <pivotCache cacheId="7" r:id="rId12"/>
    <pivotCache cacheId="26"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 i="7" l="1"/>
  <c r="X3" i="7"/>
  <c r="X2" i="7"/>
  <c r="L3" i="7"/>
  <c r="L4" i="7"/>
  <c r="L5" i="7"/>
  <c r="L6" i="7"/>
  <c r="L7" i="7"/>
  <c r="L8" i="7"/>
  <c r="L9" i="7"/>
  <c r="L10" i="7"/>
  <c r="L11" i="7"/>
  <c r="L12" i="7"/>
  <c r="L13" i="7"/>
  <c r="L14" i="7"/>
  <c r="L15" i="7"/>
  <c r="L16" i="7"/>
  <c r="L17" i="7"/>
  <c r="L18" i="7"/>
  <c r="L19" i="7"/>
  <c r="L20" i="7"/>
  <c r="L21" i="7"/>
  <c r="L22" i="7"/>
  <c r="L2" i="7"/>
  <c r="K3" i="7"/>
  <c r="K4" i="7"/>
  <c r="K5" i="7"/>
  <c r="K6" i="7"/>
  <c r="K7" i="7"/>
  <c r="K8" i="7"/>
  <c r="K9" i="7"/>
  <c r="K10" i="7"/>
  <c r="K11" i="7"/>
  <c r="K12" i="7"/>
  <c r="K13" i="7"/>
  <c r="K14" i="7"/>
  <c r="K15" i="7"/>
  <c r="K16" i="7"/>
  <c r="K17" i="7"/>
  <c r="K18" i="7"/>
  <c r="K19" i="7"/>
  <c r="K20" i="7"/>
  <c r="K21" i="7"/>
  <c r="K22" i="7"/>
  <c r="K2" i="7"/>
  <c r="J3" i="7"/>
  <c r="J4" i="7"/>
  <c r="J5" i="7"/>
  <c r="J6" i="7"/>
  <c r="J7" i="7"/>
  <c r="J8" i="7"/>
  <c r="J9" i="7"/>
  <c r="J10" i="7"/>
  <c r="J11" i="7"/>
  <c r="J12" i="7"/>
  <c r="J13" i="7"/>
  <c r="J14" i="7"/>
  <c r="J15" i="7"/>
  <c r="J16" i="7"/>
  <c r="J17" i="7"/>
  <c r="J18" i="7"/>
  <c r="J19" i="7"/>
  <c r="J20" i="7"/>
  <c r="J21" i="7"/>
  <c r="J22" i="7"/>
  <c r="J2" i="7"/>
  <c r="W3" i="5"/>
  <c r="W10" i="5"/>
  <c r="Y4" i="7"/>
  <c r="N11" i="7"/>
  <c r="N18" i="7"/>
  <c r="N16" i="7"/>
  <c r="N9" i="7"/>
  <c r="N6" i="7"/>
  <c r="Y2" i="7"/>
  <c r="N15" i="7"/>
  <c r="N4" i="7"/>
  <c r="N20" i="7"/>
  <c r="N13" i="7"/>
  <c r="N22" i="7"/>
  <c r="N3" i="7"/>
  <c r="N19" i="7"/>
  <c r="N8" i="7"/>
  <c r="N10" i="7"/>
  <c r="N17" i="7"/>
  <c r="N2" i="7"/>
  <c r="Y3" i="7"/>
  <c r="N7" i="7"/>
  <c r="N14" i="7"/>
  <c r="N12" i="7"/>
  <c r="N5" i="7"/>
  <c r="N21" i="7"/>
  <c r="E15" i="1" l="1"/>
  <c r="F15" i="1"/>
  <c r="G15" i="1"/>
  <c r="H15" i="1"/>
  <c r="I15" i="1"/>
  <c r="J15" i="1"/>
  <c r="D15" i="1"/>
  <c r="E14" i="1"/>
  <c r="F14" i="1"/>
  <c r="G14" i="1"/>
  <c r="H14" i="1"/>
  <c r="I14" i="1"/>
  <c r="J14" i="1"/>
  <c r="D14" i="1"/>
  <c r="E13" i="1"/>
  <c r="F13" i="1"/>
  <c r="G13" i="1"/>
  <c r="H13" i="1"/>
  <c r="I13" i="1"/>
  <c r="J13" i="1"/>
  <c r="D13" i="1"/>
  <c r="E12" i="1"/>
  <c r="F12" i="1"/>
  <c r="G12" i="1"/>
  <c r="H12" i="1"/>
  <c r="I12" i="1"/>
  <c r="J12" i="1"/>
  <c r="D12" i="1"/>
  <c r="E11" i="1"/>
  <c r="F11" i="1"/>
  <c r="G11" i="1"/>
  <c r="H11" i="1"/>
  <c r="I11" i="1"/>
  <c r="J11" i="1"/>
  <c r="D11" i="1"/>
  <c r="E10" i="1"/>
  <c r="F10" i="1"/>
  <c r="G10" i="1"/>
  <c r="H10" i="1"/>
  <c r="I10" i="1"/>
  <c r="J10" i="1"/>
  <c r="D10" i="1"/>
  <c r="E9" i="1"/>
  <c r="F9" i="1"/>
  <c r="G9" i="1"/>
  <c r="H9" i="1"/>
  <c r="I9" i="1"/>
  <c r="J9" i="1"/>
  <c r="D9" i="1"/>
  <c r="E8" i="1"/>
  <c r="F8" i="1"/>
  <c r="G8" i="1"/>
  <c r="H8" i="1"/>
  <c r="I8" i="1"/>
  <c r="J8" i="1"/>
  <c r="D8" i="1"/>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2" i="4"/>
  <c r="Q3" i="4"/>
  <c r="R3" i="4" s="1"/>
  <c r="Q4" i="4"/>
  <c r="R4" i="4" s="1"/>
  <c r="Q5" i="4"/>
  <c r="R5" i="4" s="1"/>
  <c r="Q6" i="4"/>
  <c r="R6" i="4" s="1"/>
  <c r="Q7" i="4"/>
  <c r="R7" i="4" s="1"/>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R29" i="4" s="1"/>
  <c r="Q30" i="4"/>
  <c r="R30" i="4" s="1"/>
  <c r="Q31" i="4"/>
  <c r="R31" i="4" s="1"/>
  <c r="Q32" i="4"/>
  <c r="R32" i="4" s="1"/>
  <c r="Q33" i="4"/>
  <c r="R33" i="4" s="1"/>
  <c r="Q34" i="4"/>
  <c r="R34" i="4" s="1"/>
  <c r="Q35" i="4"/>
  <c r="R35" i="4" s="1"/>
  <c r="Q36" i="4"/>
  <c r="R36" i="4" s="1"/>
  <c r="Q37" i="4"/>
  <c r="R37" i="4" s="1"/>
  <c r="Q38" i="4"/>
  <c r="R38" i="4" s="1"/>
  <c r="Q39" i="4"/>
  <c r="R39" i="4" s="1"/>
  <c r="Q40" i="4"/>
  <c r="R40" i="4" s="1"/>
  <c r="Q41" i="4"/>
  <c r="R41" i="4" s="1"/>
  <c r="Q42" i="4"/>
  <c r="R42" i="4" s="1"/>
  <c r="Q43" i="4"/>
  <c r="R43" i="4" s="1"/>
  <c r="Q44" i="4"/>
  <c r="R44" i="4" s="1"/>
  <c r="Q45" i="4"/>
  <c r="R45" i="4" s="1"/>
  <c r="Q46" i="4"/>
  <c r="R46" i="4" s="1"/>
  <c r="Q47" i="4"/>
  <c r="R47" i="4" s="1"/>
  <c r="Q48" i="4"/>
  <c r="R48" i="4" s="1"/>
  <c r="Q49" i="4"/>
  <c r="R49" i="4" s="1"/>
  <c r="Q50" i="4"/>
  <c r="R50" i="4" s="1"/>
  <c r="Q51" i="4"/>
  <c r="R51" i="4" s="1"/>
  <c r="Q52" i="4"/>
  <c r="R52" i="4" s="1"/>
  <c r="Q53" i="4"/>
  <c r="R53" i="4" s="1"/>
  <c r="Q54" i="4"/>
  <c r="R54" i="4" s="1"/>
  <c r="Q55" i="4"/>
  <c r="R55" i="4" s="1"/>
  <c r="Q56" i="4"/>
  <c r="R56" i="4" s="1"/>
  <c r="Q57" i="4"/>
  <c r="R57" i="4" s="1"/>
  <c r="Q58" i="4"/>
  <c r="R58" i="4" s="1"/>
  <c r="Q59" i="4"/>
  <c r="R59" i="4" s="1"/>
  <c r="Q60" i="4"/>
  <c r="R60" i="4" s="1"/>
  <c r="Q61" i="4"/>
  <c r="R61" i="4" s="1"/>
  <c r="Q62" i="4"/>
  <c r="R62" i="4" s="1"/>
  <c r="Q63" i="4"/>
  <c r="R63" i="4" s="1"/>
  <c r="Q64" i="4"/>
  <c r="R64" i="4" s="1"/>
  <c r="Q65" i="4"/>
  <c r="R65" i="4" s="1"/>
  <c r="Q66" i="4"/>
  <c r="R66" i="4" s="1"/>
  <c r="Q67" i="4"/>
  <c r="R67" i="4" s="1"/>
  <c r="Q68" i="4"/>
  <c r="R68" i="4" s="1"/>
  <c r="Q69" i="4"/>
  <c r="R69" i="4" s="1"/>
  <c r="Q70" i="4"/>
  <c r="R70" i="4" s="1"/>
  <c r="Q71" i="4"/>
  <c r="R71" i="4" s="1"/>
  <c r="Q72" i="4"/>
  <c r="R72" i="4" s="1"/>
  <c r="Q73" i="4"/>
  <c r="R73" i="4" s="1"/>
  <c r="Q74" i="4"/>
  <c r="R74" i="4" s="1"/>
  <c r="Q75" i="4"/>
  <c r="R75" i="4" s="1"/>
  <c r="Q76" i="4"/>
  <c r="R76" i="4" s="1"/>
  <c r="Q77" i="4"/>
  <c r="R77" i="4" s="1"/>
  <c r="Q78" i="4"/>
  <c r="R78" i="4" s="1"/>
  <c r="Q79" i="4"/>
  <c r="R79" i="4" s="1"/>
  <c r="Q80" i="4"/>
  <c r="R80" i="4" s="1"/>
  <c r="Q81" i="4"/>
  <c r="R81" i="4" s="1"/>
  <c r="Q82" i="4"/>
  <c r="R82" i="4" s="1"/>
  <c r="Q83" i="4"/>
  <c r="R83" i="4" s="1"/>
  <c r="Q84" i="4"/>
  <c r="R84" i="4" s="1"/>
  <c r="Q85" i="4"/>
  <c r="R85" i="4" s="1"/>
  <c r="Q86" i="4"/>
  <c r="R86" i="4" s="1"/>
  <c r="Q87" i="4"/>
  <c r="R87" i="4" s="1"/>
  <c r="Q88" i="4"/>
  <c r="R88" i="4" s="1"/>
  <c r="Q89" i="4"/>
  <c r="R89" i="4" s="1"/>
  <c r="Q90" i="4"/>
  <c r="R90" i="4" s="1"/>
  <c r="Q91" i="4"/>
  <c r="R91" i="4" s="1"/>
  <c r="Q92" i="4"/>
  <c r="R92" i="4" s="1"/>
  <c r="Q93" i="4"/>
  <c r="R93" i="4" s="1"/>
  <c r="Q94" i="4"/>
  <c r="R94" i="4" s="1"/>
  <c r="Q95" i="4"/>
  <c r="R95" i="4" s="1"/>
  <c r="Q96" i="4"/>
  <c r="R96" i="4" s="1"/>
  <c r="Q97" i="4"/>
  <c r="R97" i="4" s="1"/>
  <c r="Q98" i="4"/>
  <c r="R98" i="4" s="1"/>
  <c r="Q99" i="4"/>
  <c r="R99" i="4" s="1"/>
  <c r="Q100" i="4"/>
  <c r="R100" i="4" s="1"/>
  <c r="Q101" i="4"/>
  <c r="R101" i="4" s="1"/>
  <c r="Q102" i="4"/>
  <c r="R102" i="4" s="1"/>
  <c r="Q103" i="4"/>
  <c r="R103" i="4" s="1"/>
  <c r="Q104" i="4"/>
  <c r="R104" i="4" s="1"/>
  <c r="Q105" i="4"/>
  <c r="R105" i="4" s="1"/>
  <c r="Q106" i="4"/>
  <c r="R106" i="4" s="1"/>
  <c r="Q107" i="4"/>
  <c r="R107" i="4" s="1"/>
  <c r="Q108" i="4"/>
  <c r="R108" i="4" s="1"/>
  <c r="Q109" i="4"/>
  <c r="R109" i="4" s="1"/>
  <c r="Q110" i="4"/>
  <c r="R110" i="4" s="1"/>
  <c r="Q111" i="4"/>
  <c r="R111" i="4" s="1"/>
  <c r="Q112" i="4"/>
  <c r="R112" i="4" s="1"/>
  <c r="Q113" i="4"/>
  <c r="R113" i="4" s="1"/>
  <c r="Q114" i="4"/>
  <c r="R114" i="4" s="1"/>
  <c r="Q115" i="4"/>
  <c r="R115" i="4" s="1"/>
  <c r="Q116" i="4"/>
  <c r="R116" i="4" s="1"/>
  <c r="Q117" i="4"/>
  <c r="R117" i="4" s="1"/>
  <c r="Q118" i="4"/>
  <c r="R118" i="4" s="1"/>
  <c r="Q119" i="4"/>
  <c r="R119" i="4" s="1"/>
  <c r="Q120" i="4"/>
  <c r="R120" i="4" s="1"/>
  <c r="Q121" i="4"/>
  <c r="R121" i="4" s="1"/>
  <c r="Q122" i="4"/>
  <c r="R122" i="4" s="1"/>
  <c r="Q123" i="4"/>
  <c r="R123" i="4" s="1"/>
  <c r="Q124" i="4"/>
  <c r="R124" i="4" s="1"/>
  <c r="Q125" i="4"/>
  <c r="R125" i="4" s="1"/>
  <c r="Q126" i="4"/>
  <c r="R126" i="4" s="1"/>
  <c r="Q127" i="4"/>
  <c r="R127" i="4" s="1"/>
  <c r="Q128" i="4"/>
  <c r="R128" i="4" s="1"/>
  <c r="Q129" i="4"/>
  <c r="R129" i="4" s="1"/>
  <c r="Q130" i="4"/>
  <c r="R130" i="4" s="1"/>
  <c r="Q131" i="4"/>
  <c r="R131" i="4" s="1"/>
  <c r="Q132" i="4"/>
  <c r="R132" i="4" s="1"/>
  <c r="Q133" i="4"/>
  <c r="R133" i="4" s="1"/>
  <c r="Q134" i="4"/>
  <c r="R134" i="4" s="1"/>
  <c r="Q135" i="4"/>
  <c r="R135" i="4" s="1"/>
  <c r="Q136" i="4"/>
  <c r="R136" i="4" s="1"/>
  <c r="Q137" i="4"/>
  <c r="R137" i="4" s="1"/>
  <c r="Q138" i="4"/>
  <c r="R138" i="4" s="1"/>
  <c r="Q139" i="4"/>
  <c r="R139" i="4" s="1"/>
  <c r="Q140" i="4"/>
  <c r="R140" i="4" s="1"/>
  <c r="Q141" i="4"/>
  <c r="R141" i="4" s="1"/>
  <c r="Q142" i="4"/>
  <c r="R142" i="4" s="1"/>
  <c r="Q143" i="4"/>
  <c r="R143" i="4" s="1"/>
  <c r="Q144" i="4"/>
  <c r="R144" i="4" s="1"/>
  <c r="Q145" i="4"/>
  <c r="R145" i="4" s="1"/>
  <c r="Q146" i="4"/>
  <c r="R146" i="4" s="1"/>
  <c r="Q147" i="4"/>
  <c r="R147" i="4" s="1"/>
  <c r="Q148" i="4"/>
  <c r="R148" i="4" s="1"/>
  <c r="Q149" i="4"/>
  <c r="R149" i="4" s="1"/>
  <c r="Q150" i="4"/>
  <c r="R150" i="4" s="1"/>
  <c r="Q151" i="4"/>
  <c r="R151" i="4" s="1"/>
  <c r="Q152" i="4"/>
  <c r="R152" i="4" s="1"/>
  <c r="Q153" i="4"/>
  <c r="R153" i="4" s="1"/>
  <c r="Q154" i="4"/>
  <c r="R154" i="4" s="1"/>
  <c r="Q155" i="4"/>
  <c r="R155" i="4" s="1"/>
  <c r="Q156" i="4"/>
  <c r="R156" i="4" s="1"/>
  <c r="Q157" i="4"/>
  <c r="R157" i="4" s="1"/>
  <c r="Q158" i="4"/>
  <c r="R158" i="4" s="1"/>
  <c r="Q159" i="4"/>
  <c r="R159" i="4" s="1"/>
  <c r="Q160" i="4"/>
  <c r="R160" i="4" s="1"/>
  <c r="Q161" i="4"/>
  <c r="R161" i="4" s="1"/>
  <c r="Q162" i="4"/>
  <c r="R162" i="4" s="1"/>
  <c r="Q163" i="4"/>
  <c r="R163" i="4" s="1"/>
  <c r="Q164" i="4"/>
  <c r="R164" i="4" s="1"/>
  <c r="Q165" i="4"/>
  <c r="R165" i="4" s="1"/>
  <c r="Q166" i="4"/>
  <c r="R166" i="4" s="1"/>
  <c r="Q167" i="4"/>
  <c r="R167" i="4" s="1"/>
  <c r="Q168" i="4"/>
  <c r="R168" i="4" s="1"/>
  <c r="Q169" i="4"/>
  <c r="R169" i="4" s="1"/>
  <c r="Q170" i="4"/>
  <c r="R170" i="4" s="1"/>
  <c r="Q171" i="4"/>
  <c r="R171" i="4" s="1"/>
  <c r="Q172" i="4"/>
  <c r="R172" i="4" s="1"/>
  <c r="Q173" i="4"/>
  <c r="R173" i="4" s="1"/>
  <c r="Q174" i="4"/>
  <c r="R174" i="4" s="1"/>
  <c r="Q175" i="4"/>
  <c r="R175" i="4" s="1"/>
  <c r="Q176" i="4"/>
  <c r="R176" i="4" s="1"/>
  <c r="Q177" i="4"/>
  <c r="R177" i="4" s="1"/>
  <c r="Q178" i="4"/>
  <c r="R178" i="4" s="1"/>
  <c r="Q179" i="4"/>
  <c r="R179" i="4" s="1"/>
  <c r="Q180" i="4"/>
  <c r="R180" i="4" s="1"/>
  <c r="Q181" i="4"/>
  <c r="R181" i="4" s="1"/>
  <c r="Q182" i="4"/>
  <c r="R182" i="4" s="1"/>
  <c r="Q183" i="4"/>
  <c r="R183" i="4" s="1"/>
  <c r="Q184" i="4"/>
  <c r="R184" i="4" s="1"/>
  <c r="Q185" i="4"/>
  <c r="R185" i="4" s="1"/>
  <c r="Q186" i="4"/>
  <c r="R186" i="4" s="1"/>
  <c r="Q187" i="4"/>
  <c r="R187" i="4" s="1"/>
  <c r="Q188" i="4"/>
  <c r="R188" i="4" s="1"/>
  <c r="Q189" i="4"/>
  <c r="R189" i="4" s="1"/>
  <c r="Q190" i="4"/>
  <c r="R190" i="4" s="1"/>
  <c r="Q191" i="4"/>
  <c r="R191" i="4" s="1"/>
  <c r="Q192" i="4"/>
  <c r="R192" i="4" s="1"/>
  <c r="Q193" i="4"/>
  <c r="R193" i="4" s="1"/>
  <c r="Q194" i="4"/>
  <c r="R194" i="4" s="1"/>
  <c r="Q195" i="4"/>
  <c r="R195" i="4" s="1"/>
  <c r="Q196" i="4"/>
  <c r="R196" i="4" s="1"/>
  <c r="Q197" i="4"/>
  <c r="R197" i="4" s="1"/>
  <c r="Q198" i="4"/>
  <c r="R198" i="4" s="1"/>
  <c r="Q199" i="4"/>
  <c r="R199" i="4" s="1"/>
  <c r="Q200" i="4"/>
  <c r="R200" i="4" s="1"/>
  <c r="Q201" i="4"/>
  <c r="R201" i="4" s="1"/>
  <c r="Q202" i="4"/>
  <c r="R202" i="4" s="1"/>
  <c r="Q203" i="4"/>
  <c r="R203" i="4" s="1"/>
  <c r="Q204" i="4"/>
  <c r="R204" i="4" s="1"/>
  <c r="Q205" i="4"/>
  <c r="R205" i="4" s="1"/>
  <c r="Q206" i="4"/>
  <c r="R206" i="4" s="1"/>
  <c r="Q207" i="4"/>
  <c r="R207" i="4" s="1"/>
  <c r="Q208" i="4"/>
  <c r="R208" i="4" s="1"/>
  <c r="Q209" i="4"/>
  <c r="R209" i="4" s="1"/>
  <c r="Q210" i="4"/>
  <c r="R210" i="4" s="1"/>
  <c r="Q211" i="4"/>
  <c r="R211" i="4" s="1"/>
  <c r="Q212" i="4"/>
  <c r="R212" i="4" s="1"/>
  <c r="Q213" i="4"/>
  <c r="R213" i="4" s="1"/>
  <c r="Q214" i="4"/>
  <c r="R214" i="4" s="1"/>
  <c r="Q215" i="4"/>
  <c r="R215" i="4" s="1"/>
  <c r="Q216" i="4"/>
  <c r="R216" i="4" s="1"/>
  <c r="Q217" i="4"/>
  <c r="R217" i="4" s="1"/>
  <c r="Q218" i="4"/>
  <c r="R218" i="4" s="1"/>
  <c r="Q219" i="4"/>
  <c r="R219" i="4" s="1"/>
  <c r="Q220" i="4"/>
  <c r="R220" i="4" s="1"/>
  <c r="Q221" i="4"/>
  <c r="R221" i="4" s="1"/>
  <c r="Q222" i="4"/>
  <c r="R222" i="4" s="1"/>
  <c r="Q223" i="4"/>
  <c r="R223" i="4" s="1"/>
  <c r="Q224" i="4"/>
  <c r="R224" i="4" s="1"/>
  <c r="Q225" i="4"/>
  <c r="R225" i="4" s="1"/>
  <c r="Q226" i="4"/>
  <c r="R226" i="4" s="1"/>
  <c r="Q227" i="4"/>
  <c r="R227" i="4" s="1"/>
  <c r="Q228" i="4"/>
  <c r="R228" i="4" s="1"/>
  <c r="Q229" i="4"/>
  <c r="R229" i="4" s="1"/>
  <c r="Q230" i="4"/>
  <c r="R230" i="4" s="1"/>
  <c r="Q231" i="4"/>
  <c r="R231" i="4" s="1"/>
  <c r="Q232" i="4"/>
  <c r="R232" i="4" s="1"/>
  <c r="Q233" i="4"/>
  <c r="R233" i="4" s="1"/>
  <c r="Q234" i="4"/>
  <c r="R234" i="4" s="1"/>
  <c r="Q235" i="4"/>
  <c r="R235" i="4" s="1"/>
  <c r="Q236" i="4"/>
  <c r="R236" i="4" s="1"/>
  <c r="Q237" i="4"/>
  <c r="R237" i="4" s="1"/>
  <c r="Q238" i="4"/>
  <c r="R238" i="4" s="1"/>
  <c r="Q239" i="4"/>
  <c r="R239" i="4" s="1"/>
  <c r="Q240" i="4"/>
  <c r="R240" i="4" s="1"/>
  <c r="Q241" i="4"/>
  <c r="R241" i="4" s="1"/>
  <c r="Q242" i="4"/>
  <c r="R242" i="4" s="1"/>
  <c r="Q243" i="4"/>
  <c r="R243" i="4" s="1"/>
  <c r="Q244" i="4"/>
  <c r="R244" i="4" s="1"/>
  <c r="Q245" i="4"/>
  <c r="R245" i="4" s="1"/>
  <c r="Q246" i="4"/>
  <c r="R246" i="4" s="1"/>
  <c r="Q247" i="4"/>
  <c r="R247" i="4" s="1"/>
  <c r="Q248" i="4"/>
  <c r="R248" i="4" s="1"/>
  <c r="Q249" i="4"/>
  <c r="R249" i="4" s="1"/>
  <c r="Q250" i="4"/>
  <c r="R250" i="4" s="1"/>
  <c r="Q251" i="4"/>
  <c r="R251" i="4" s="1"/>
  <c r="Q252" i="4"/>
  <c r="R252" i="4" s="1"/>
  <c r="Q253" i="4"/>
  <c r="R253" i="4" s="1"/>
  <c r="Q254" i="4"/>
  <c r="R254" i="4" s="1"/>
  <c r="Q255" i="4"/>
  <c r="R255" i="4" s="1"/>
  <c r="Q256" i="4"/>
  <c r="R256" i="4" s="1"/>
  <c r="Q257" i="4"/>
  <c r="R257" i="4" s="1"/>
  <c r="Q258" i="4"/>
  <c r="R258" i="4" s="1"/>
  <c r="Q259" i="4"/>
  <c r="R259" i="4" s="1"/>
  <c r="Q260" i="4"/>
  <c r="R260" i="4" s="1"/>
  <c r="Q261" i="4"/>
  <c r="R261" i="4" s="1"/>
  <c r="Q262" i="4"/>
  <c r="R262" i="4" s="1"/>
  <c r="Q263" i="4"/>
  <c r="R263" i="4" s="1"/>
  <c r="Q264" i="4"/>
  <c r="R264" i="4" s="1"/>
  <c r="Q265" i="4"/>
  <c r="R265" i="4" s="1"/>
  <c r="Q266" i="4"/>
  <c r="R266" i="4" s="1"/>
  <c r="Q267" i="4"/>
  <c r="R267" i="4" s="1"/>
  <c r="Q268" i="4"/>
  <c r="R268" i="4" s="1"/>
  <c r="Q269" i="4"/>
  <c r="R269" i="4" s="1"/>
  <c r="Q270" i="4"/>
  <c r="R270" i="4" s="1"/>
  <c r="Q271" i="4"/>
  <c r="R271" i="4" s="1"/>
  <c r="Q272" i="4"/>
  <c r="R272" i="4" s="1"/>
  <c r="Q273" i="4"/>
  <c r="R273" i="4" s="1"/>
  <c r="Q274" i="4"/>
  <c r="R274" i="4" s="1"/>
  <c r="Q275" i="4"/>
  <c r="R275" i="4" s="1"/>
  <c r="Q276" i="4"/>
  <c r="R276" i="4" s="1"/>
  <c r="Q277" i="4"/>
  <c r="R277" i="4" s="1"/>
  <c r="Q278" i="4"/>
  <c r="R278" i="4" s="1"/>
  <c r="Q279" i="4"/>
  <c r="R279" i="4" s="1"/>
  <c r="Q280" i="4"/>
  <c r="R280" i="4" s="1"/>
  <c r="Q281" i="4"/>
  <c r="R281" i="4" s="1"/>
  <c r="Q282" i="4"/>
  <c r="R282" i="4" s="1"/>
  <c r="Q283" i="4"/>
  <c r="R283" i="4" s="1"/>
  <c r="Q284" i="4"/>
  <c r="R284" i="4" s="1"/>
  <c r="Q285" i="4"/>
  <c r="R285" i="4" s="1"/>
  <c r="Q286" i="4"/>
  <c r="R286" i="4" s="1"/>
  <c r="Q287" i="4"/>
  <c r="R287" i="4" s="1"/>
  <c r="Q288" i="4"/>
  <c r="R288" i="4" s="1"/>
  <c r="Q289" i="4"/>
  <c r="R289" i="4" s="1"/>
  <c r="Q290" i="4"/>
  <c r="R290" i="4" s="1"/>
  <c r="Q291" i="4"/>
  <c r="R291" i="4" s="1"/>
  <c r="Q292" i="4"/>
  <c r="R292" i="4" s="1"/>
  <c r="Q293" i="4"/>
  <c r="R293" i="4" s="1"/>
  <c r="Q294" i="4"/>
  <c r="R294" i="4" s="1"/>
  <c r="Q295" i="4"/>
  <c r="R295" i="4" s="1"/>
  <c r="Q296" i="4"/>
  <c r="R296" i="4" s="1"/>
  <c r="Q297" i="4"/>
  <c r="R297" i="4" s="1"/>
  <c r="Q298" i="4"/>
  <c r="R298" i="4" s="1"/>
  <c r="Q299" i="4"/>
  <c r="R299" i="4" s="1"/>
  <c r="Q300" i="4"/>
  <c r="R300" i="4" s="1"/>
  <c r="Q301" i="4"/>
  <c r="R301" i="4" s="1"/>
  <c r="Q302" i="4"/>
  <c r="R302" i="4" s="1"/>
  <c r="Q303" i="4"/>
  <c r="R303" i="4" s="1"/>
  <c r="Q304" i="4"/>
  <c r="R304" i="4" s="1"/>
  <c r="Q305" i="4"/>
  <c r="R305" i="4" s="1"/>
  <c r="Q306" i="4"/>
  <c r="R306" i="4" s="1"/>
  <c r="Q307" i="4"/>
  <c r="R307" i="4" s="1"/>
  <c r="Q308" i="4"/>
  <c r="R308" i="4" s="1"/>
  <c r="Q309" i="4"/>
  <c r="R309" i="4" s="1"/>
  <c r="Q310" i="4"/>
  <c r="R310" i="4" s="1"/>
  <c r="Q311" i="4"/>
  <c r="R311" i="4" s="1"/>
  <c r="Q312" i="4"/>
  <c r="R312" i="4" s="1"/>
  <c r="Q313" i="4"/>
  <c r="R313" i="4" s="1"/>
  <c r="Q314" i="4"/>
  <c r="R314" i="4" s="1"/>
  <c r="Q315" i="4"/>
  <c r="R315" i="4" s="1"/>
  <c r="Q316" i="4"/>
  <c r="R316" i="4" s="1"/>
  <c r="Q317" i="4"/>
  <c r="R317" i="4" s="1"/>
  <c r="Q318" i="4"/>
  <c r="R318" i="4" s="1"/>
  <c r="Q319" i="4"/>
  <c r="R319" i="4" s="1"/>
  <c r="Q320" i="4"/>
  <c r="R320" i="4" s="1"/>
  <c r="Q321" i="4"/>
  <c r="R321" i="4" s="1"/>
  <c r="Q322" i="4"/>
  <c r="R322" i="4" s="1"/>
  <c r="Q323" i="4"/>
  <c r="R323" i="4" s="1"/>
  <c r="Q324" i="4"/>
  <c r="R324" i="4" s="1"/>
  <c r="Q325" i="4"/>
  <c r="R325" i="4" s="1"/>
  <c r="Q326" i="4"/>
  <c r="R326" i="4" s="1"/>
  <c r="Q327" i="4"/>
  <c r="R327" i="4" s="1"/>
  <c r="Q328" i="4"/>
  <c r="R328" i="4" s="1"/>
  <c r="Q329" i="4"/>
  <c r="R329" i="4" s="1"/>
  <c r="Q330" i="4"/>
  <c r="R330" i="4" s="1"/>
  <c r="Q331" i="4"/>
  <c r="R331" i="4" s="1"/>
  <c r="Q332" i="4"/>
  <c r="R332" i="4" s="1"/>
  <c r="Q333" i="4"/>
  <c r="R333" i="4" s="1"/>
  <c r="Q334" i="4"/>
  <c r="R334" i="4" s="1"/>
  <c r="Q335" i="4"/>
  <c r="R335" i="4" s="1"/>
  <c r="Q336" i="4"/>
  <c r="R336" i="4" s="1"/>
  <c r="Q337" i="4"/>
  <c r="R337" i="4" s="1"/>
  <c r="Q338" i="4"/>
  <c r="R338" i="4" s="1"/>
  <c r="Q339" i="4"/>
  <c r="R339" i="4" s="1"/>
  <c r="Q340" i="4"/>
  <c r="R340" i="4" s="1"/>
  <c r="Q341" i="4"/>
  <c r="R341" i="4" s="1"/>
  <c r="Q342" i="4"/>
  <c r="R342" i="4" s="1"/>
  <c r="Q343" i="4"/>
  <c r="R343" i="4" s="1"/>
  <c r="Q344" i="4"/>
  <c r="R344" i="4" s="1"/>
  <c r="Q345" i="4"/>
  <c r="R345" i="4" s="1"/>
  <c r="Q346" i="4"/>
  <c r="R346" i="4" s="1"/>
  <c r="Q347" i="4"/>
  <c r="R347" i="4" s="1"/>
  <c r="Q348" i="4"/>
  <c r="R348" i="4" s="1"/>
  <c r="Q349" i="4"/>
  <c r="R349" i="4" s="1"/>
  <c r="Q350" i="4"/>
  <c r="R350" i="4" s="1"/>
  <c r="Q351" i="4"/>
  <c r="R351" i="4" s="1"/>
  <c r="Q352" i="4"/>
  <c r="R352" i="4" s="1"/>
  <c r="Q353" i="4"/>
  <c r="R353" i="4" s="1"/>
  <c r="Q354" i="4"/>
  <c r="R354" i="4" s="1"/>
  <c r="Q355" i="4"/>
  <c r="R355" i="4" s="1"/>
  <c r="Q356" i="4"/>
  <c r="R356" i="4" s="1"/>
  <c r="Q357" i="4"/>
  <c r="R357" i="4" s="1"/>
  <c r="Q358" i="4"/>
  <c r="R358" i="4" s="1"/>
  <c r="Q359" i="4"/>
  <c r="R359" i="4" s="1"/>
  <c r="Q360" i="4"/>
  <c r="R360" i="4" s="1"/>
  <c r="Q361" i="4"/>
  <c r="R361" i="4" s="1"/>
  <c r="Q362" i="4"/>
  <c r="R362" i="4" s="1"/>
  <c r="Q363" i="4"/>
  <c r="R363" i="4" s="1"/>
  <c r="Q364" i="4"/>
  <c r="R364" i="4" s="1"/>
  <c r="Q365" i="4"/>
  <c r="R365" i="4" s="1"/>
  <c r="Q366" i="4"/>
  <c r="R366" i="4" s="1"/>
  <c r="Q367" i="4"/>
  <c r="R367" i="4" s="1"/>
  <c r="Q368" i="4"/>
  <c r="R368" i="4" s="1"/>
  <c r="Q369" i="4"/>
  <c r="R369" i="4" s="1"/>
  <c r="Q370" i="4"/>
  <c r="R370" i="4" s="1"/>
  <c r="Q371" i="4"/>
  <c r="R371" i="4" s="1"/>
  <c r="Q372" i="4"/>
  <c r="R372" i="4" s="1"/>
  <c r="Q373" i="4"/>
  <c r="R373" i="4" s="1"/>
  <c r="Q374" i="4"/>
  <c r="R374" i="4" s="1"/>
  <c r="Q375" i="4"/>
  <c r="R375" i="4" s="1"/>
  <c r="Q376" i="4"/>
  <c r="R376" i="4" s="1"/>
  <c r="Q377" i="4"/>
  <c r="R377" i="4" s="1"/>
  <c r="Q378" i="4"/>
  <c r="R378" i="4" s="1"/>
  <c r="Q379" i="4"/>
  <c r="R379" i="4" s="1"/>
  <c r="Q380" i="4"/>
  <c r="R380" i="4" s="1"/>
  <c r="Q381" i="4"/>
  <c r="R381" i="4" s="1"/>
  <c r="Q382" i="4"/>
  <c r="R382" i="4" s="1"/>
  <c r="Q383" i="4"/>
  <c r="R383" i="4" s="1"/>
  <c r="Q384" i="4"/>
  <c r="R384" i="4" s="1"/>
  <c r="Q385" i="4"/>
  <c r="R385" i="4" s="1"/>
  <c r="Q386" i="4"/>
  <c r="R386" i="4" s="1"/>
  <c r="Q387" i="4"/>
  <c r="R387" i="4" s="1"/>
  <c r="Q388" i="4"/>
  <c r="R388" i="4" s="1"/>
  <c r="Q389" i="4"/>
  <c r="R389" i="4" s="1"/>
  <c r="Q390" i="4"/>
  <c r="R390" i="4" s="1"/>
  <c r="Q391" i="4"/>
  <c r="R391" i="4" s="1"/>
  <c r="Q392" i="4"/>
  <c r="R392" i="4" s="1"/>
  <c r="Q393" i="4"/>
  <c r="R393" i="4" s="1"/>
  <c r="Q394" i="4"/>
  <c r="R394" i="4" s="1"/>
  <c r="Q395" i="4"/>
  <c r="R395" i="4" s="1"/>
  <c r="Q396" i="4"/>
  <c r="R396" i="4" s="1"/>
  <c r="Q397" i="4"/>
  <c r="R397" i="4" s="1"/>
  <c r="Q398" i="4"/>
  <c r="R398" i="4" s="1"/>
  <c r="Q399" i="4"/>
  <c r="R399" i="4" s="1"/>
  <c r="Q400" i="4"/>
  <c r="R400" i="4" s="1"/>
  <c r="Q401" i="4"/>
  <c r="R401" i="4" s="1"/>
  <c r="Q402" i="4"/>
  <c r="R402" i="4" s="1"/>
  <c r="Q403" i="4"/>
  <c r="R403" i="4" s="1"/>
  <c r="Q404" i="4"/>
  <c r="R404" i="4" s="1"/>
  <c r="Q405" i="4"/>
  <c r="R405" i="4" s="1"/>
  <c r="Q406" i="4"/>
  <c r="R406" i="4" s="1"/>
  <c r="Q407" i="4"/>
  <c r="R407" i="4" s="1"/>
  <c r="Q408" i="4"/>
  <c r="R408" i="4" s="1"/>
  <c r="Q409" i="4"/>
  <c r="R409" i="4" s="1"/>
  <c r="Q410" i="4"/>
  <c r="R410" i="4" s="1"/>
  <c r="Q411" i="4"/>
  <c r="R411" i="4" s="1"/>
  <c r="Q412" i="4"/>
  <c r="R412" i="4" s="1"/>
  <c r="Q413" i="4"/>
  <c r="R413" i="4" s="1"/>
  <c r="Q414" i="4"/>
  <c r="R414" i="4" s="1"/>
  <c r="Q415" i="4"/>
  <c r="R415" i="4" s="1"/>
  <c r="Q416" i="4"/>
  <c r="R416" i="4" s="1"/>
  <c r="Q417" i="4"/>
  <c r="R417" i="4" s="1"/>
  <c r="Q418" i="4"/>
  <c r="R418" i="4" s="1"/>
  <c r="Q419" i="4"/>
  <c r="R419" i="4" s="1"/>
  <c r="Q420" i="4"/>
  <c r="R420" i="4" s="1"/>
  <c r="Q421" i="4"/>
  <c r="R421" i="4" s="1"/>
  <c r="Q422" i="4"/>
  <c r="R422" i="4" s="1"/>
  <c r="Q423" i="4"/>
  <c r="R423" i="4" s="1"/>
  <c r="Q424" i="4"/>
  <c r="R424" i="4" s="1"/>
  <c r="Q425" i="4"/>
  <c r="R425" i="4" s="1"/>
  <c r="Q426" i="4"/>
  <c r="R426" i="4" s="1"/>
  <c r="Q427" i="4"/>
  <c r="R427" i="4" s="1"/>
  <c r="Q428" i="4"/>
  <c r="R428" i="4" s="1"/>
  <c r="Q429" i="4"/>
  <c r="R429" i="4" s="1"/>
  <c r="Q430" i="4"/>
  <c r="R430" i="4" s="1"/>
  <c r="Q431" i="4"/>
  <c r="R431" i="4" s="1"/>
  <c r="Q432" i="4"/>
  <c r="R432" i="4" s="1"/>
  <c r="Q433" i="4"/>
  <c r="R433" i="4" s="1"/>
  <c r="Q434" i="4"/>
  <c r="R434" i="4" s="1"/>
  <c r="Q435" i="4"/>
  <c r="R435" i="4" s="1"/>
  <c r="Q436" i="4"/>
  <c r="R436" i="4" s="1"/>
  <c r="Q437" i="4"/>
  <c r="R437" i="4" s="1"/>
  <c r="Q438" i="4"/>
  <c r="R438" i="4" s="1"/>
  <c r="Q439" i="4"/>
  <c r="R439" i="4" s="1"/>
  <c r="Q440" i="4"/>
  <c r="R440" i="4" s="1"/>
  <c r="Q441" i="4"/>
  <c r="R441" i="4" s="1"/>
  <c r="Q442" i="4"/>
  <c r="R442" i="4" s="1"/>
  <c r="Q443" i="4"/>
  <c r="R443" i="4" s="1"/>
  <c r="Q444" i="4"/>
  <c r="R444" i="4" s="1"/>
  <c r="Q445" i="4"/>
  <c r="R445" i="4" s="1"/>
  <c r="Q446" i="4"/>
  <c r="R446" i="4" s="1"/>
  <c r="Q447" i="4"/>
  <c r="R447" i="4" s="1"/>
  <c r="Q448" i="4"/>
  <c r="R448" i="4" s="1"/>
  <c r="Q449" i="4"/>
  <c r="R449" i="4" s="1"/>
  <c r="Q450" i="4"/>
  <c r="R450" i="4" s="1"/>
  <c r="Q451" i="4"/>
  <c r="R451" i="4" s="1"/>
  <c r="Q452" i="4"/>
  <c r="R452" i="4" s="1"/>
  <c r="Q453" i="4"/>
  <c r="R453" i="4" s="1"/>
  <c r="Q454" i="4"/>
  <c r="R454" i="4" s="1"/>
  <c r="Q455" i="4"/>
  <c r="R455" i="4" s="1"/>
  <c r="Q456" i="4"/>
  <c r="R456" i="4" s="1"/>
  <c r="Q457" i="4"/>
  <c r="R457" i="4" s="1"/>
  <c r="Q458" i="4"/>
  <c r="R458" i="4" s="1"/>
  <c r="Q459" i="4"/>
  <c r="R459" i="4" s="1"/>
  <c r="Q460" i="4"/>
  <c r="R460" i="4" s="1"/>
  <c r="Q461" i="4"/>
  <c r="R461" i="4" s="1"/>
  <c r="Q462" i="4"/>
  <c r="R462" i="4" s="1"/>
  <c r="Q463" i="4"/>
  <c r="R463" i="4" s="1"/>
  <c r="Q464" i="4"/>
  <c r="R464" i="4" s="1"/>
  <c r="Q465" i="4"/>
  <c r="R465" i="4" s="1"/>
  <c r="Q466" i="4"/>
  <c r="R466" i="4" s="1"/>
  <c r="Q467" i="4"/>
  <c r="R467" i="4" s="1"/>
  <c r="Q468" i="4"/>
  <c r="R468" i="4" s="1"/>
  <c r="Q469" i="4"/>
  <c r="R469" i="4" s="1"/>
  <c r="Q470" i="4"/>
  <c r="R470" i="4" s="1"/>
  <c r="Q471" i="4"/>
  <c r="R471" i="4" s="1"/>
  <c r="Q472" i="4"/>
  <c r="R472" i="4" s="1"/>
  <c r="Q473" i="4"/>
  <c r="R473" i="4" s="1"/>
  <c r="Q474" i="4"/>
  <c r="R474" i="4" s="1"/>
  <c r="Q475" i="4"/>
  <c r="R475" i="4" s="1"/>
  <c r="Q476" i="4"/>
  <c r="R476" i="4" s="1"/>
  <c r="Q477" i="4"/>
  <c r="R477" i="4" s="1"/>
  <c r="Q478" i="4"/>
  <c r="R478" i="4" s="1"/>
  <c r="Q479" i="4"/>
  <c r="R479" i="4" s="1"/>
  <c r="Q480" i="4"/>
  <c r="R480" i="4" s="1"/>
  <c r="Q481" i="4"/>
  <c r="R481" i="4" s="1"/>
  <c r="Q482" i="4"/>
  <c r="R482" i="4" s="1"/>
  <c r="Q483" i="4"/>
  <c r="R483" i="4" s="1"/>
  <c r="Q484" i="4"/>
  <c r="R484" i="4" s="1"/>
  <c r="Q485" i="4"/>
  <c r="R485" i="4" s="1"/>
  <c r="Q486" i="4"/>
  <c r="R486" i="4" s="1"/>
  <c r="Q487" i="4"/>
  <c r="R487" i="4" s="1"/>
  <c r="Q488" i="4"/>
  <c r="R488" i="4" s="1"/>
  <c r="Q489" i="4"/>
  <c r="R489" i="4" s="1"/>
  <c r="Q490" i="4"/>
  <c r="R490" i="4" s="1"/>
  <c r="Q491" i="4"/>
  <c r="R491" i="4" s="1"/>
  <c r="Q492" i="4"/>
  <c r="R492" i="4" s="1"/>
  <c r="Q493" i="4"/>
  <c r="R493" i="4" s="1"/>
  <c r="Q494" i="4"/>
  <c r="R494" i="4" s="1"/>
  <c r="Q495" i="4"/>
  <c r="R495" i="4" s="1"/>
  <c r="Q496" i="4"/>
  <c r="R496" i="4" s="1"/>
  <c r="Q497" i="4"/>
  <c r="R497" i="4" s="1"/>
  <c r="Q498" i="4"/>
  <c r="R498" i="4" s="1"/>
  <c r="Q499" i="4"/>
  <c r="R499" i="4" s="1"/>
  <c r="Q500" i="4"/>
  <c r="R500" i="4" s="1"/>
  <c r="Q501" i="4"/>
  <c r="R501" i="4" s="1"/>
  <c r="Q502" i="4"/>
  <c r="R502" i="4" s="1"/>
  <c r="Q503" i="4"/>
  <c r="R503" i="4" s="1"/>
  <c r="Q504" i="4"/>
  <c r="R504" i="4" s="1"/>
  <c r="Q505" i="4"/>
  <c r="R505" i="4" s="1"/>
  <c r="Q506" i="4"/>
  <c r="R506" i="4" s="1"/>
  <c r="Q507" i="4"/>
  <c r="R507" i="4" s="1"/>
  <c r="Q508" i="4"/>
  <c r="R508" i="4" s="1"/>
  <c r="Q509" i="4"/>
  <c r="R509" i="4" s="1"/>
  <c r="Q510" i="4"/>
  <c r="R510" i="4" s="1"/>
  <c r="Q511" i="4"/>
  <c r="R511" i="4" s="1"/>
  <c r="Q512" i="4"/>
  <c r="R512" i="4" s="1"/>
  <c r="Q513" i="4"/>
  <c r="R513" i="4" s="1"/>
  <c r="Q514" i="4"/>
  <c r="R514" i="4" s="1"/>
  <c r="Q515" i="4"/>
  <c r="R515" i="4" s="1"/>
  <c r="Q516" i="4"/>
  <c r="R516" i="4" s="1"/>
  <c r="Q517" i="4"/>
  <c r="R517" i="4" s="1"/>
  <c r="Q518" i="4"/>
  <c r="R518" i="4" s="1"/>
  <c r="Q519" i="4"/>
  <c r="R519" i="4" s="1"/>
  <c r="Q520" i="4"/>
  <c r="R520" i="4" s="1"/>
  <c r="Q521" i="4"/>
  <c r="R521" i="4" s="1"/>
  <c r="Q522" i="4"/>
  <c r="R522" i="4" s="1"/>
  <c r="Q523" i="4"/>
  <c r="R523" i="4" s="1"/>
  <c r="Q524" i="4"/>
  <c r="R524" i="4" s="1"/>
  <c r="Q525" i="4"/>
  <c r="R525" i="4" s="1"/>
  <c r="Q526" i="4"/>
  <c r="R526" i="4" s="1"/>
  <c r="Q527" i="4"/>
  <c r="R527" i="4" s="1"/>
  <c r="Q528" i="4"/>
  <c r="R528" i="4" s="1"/>
  <c r="Q529" i="4"/>
  <c r="R529" i="4" s="1"/>
  <c r="Q530" i="4"/>
  <c r="R530" i="4" s="1"/>
  <c r="Q531" i="4"/>
  <c r="R531" i="4" s="1"/>
  <c r="Q532" i="4"/>
  <c r="R532" i="4" s="1"/>
  <c r="Q533" i="4"/>
  <c r="R533" i="4" s="1"/>
  <c r="Q534" i="4"/>
  <c r="R534" i="4" s="1"/>
  <c r="Q535" i="4"/>
  <c r="R535" i="4" s="1"/>
  <c r="Q536" i="4"/>
  <c r="R536" i="4" s="1"/>
  <c r="Q537" i="4"/>
  <c r="R537" i="4" s="1"/>
  <c r="Q538" i="4"/>
  <c r="R538" i="4" s="1"/>
  <c r="Q539" i="4"/>
  <c r="R539" i="4" s="1"/>
  <c r="Q540" i="4"/>
  <c r="R540" i="4" s="1"/>
  <c r="Q541" i="4"/>
  <c r="R541" i="4" s="1"/>
  <c r="Q542" i="4"/>
  <c r="R542" i="4" s="1"/>
  <c r="Q543" i="4"/>
  <c r="R543" i="4" s="1"/>
  <c r="Q544" i="4"/>
  <c r="R544" i="4" s="1"/>
  <c r="Q545" i="4"/>
  <c r="R545" i="4" s="1"/>
  <c r="Q546" i="4"/>
  <c r="R546" i="4" s="1"/>
  <c r="Q547" i="4"/>
  <c r="R547" i="4" s="1"/>
  <c r="Q548" i="4"/>
  <c r="R548" i="4" s="1"/>
  <c r="Q549" i="4"/>
  <c r="R549" i="4" s="1"/>
  <c r="Q550" i="4"/>
  <c r="R550" i="4" s="1"/>
  <c r="Q551" i="4"/>
  <c r="R551" i="4" s="1"/>
  <c r="Q552" i="4"/>
  <c r="R552" i="4" s="1"/>
  <c r="Q553" i="4"/>
  <c r="R553" i="4" s="1"/>
  <c r="Q554" i="4"/>
  <c r="R554" i="4" s="1"/>
  <c r="Q555" i="4"/>
  <c r="R555" i="4" s="1"/>
  <c r="Q556" i="4"/>
  <c r="R556" i="4" s="1"/>
  <c r="Q557" i="4"/>
  <c r="R557" i="4" s="1"/>
  <c r="Q558" i="4"/>
  <c r="R558" i="4" s="1"/>
  <c r="Q559" i="4"/>
  <c r="R559" i="4" s="1"/>
  <c r="Q560" i="4"/>
  <c r="R560" i="4" s="1"/>
  <c r="Q561" i="4"/>
  <c r="R561" i="4" s="1"/>
  <c r="Q562" i="4"/>
  <c r="R562" i="4" s="1"/>
  <c r="Q563" i="4"/>
  <c r="R563" i="4" s="1"/>
  <c r="Q564" i="4"/>
  <c r="R564" i="4" s="1"/>
  <c r="Q565" i="4"/>
  <c r="R565" i="4" s="1"/>
  <c r="Q566" i="4"/>
  <c r="R566" i="4" s="1"/>
  <c r="Q567" i="4"/>
  <c r="R567" i="4" s="1"/>
  <c r="Q568" i="4"/>
  <c r="R568" i="4" s="1"/>
  <c r="Q569" i="4"/>
  <c r="R569" i="4" s="1"/>
  <c r="Q570" i="4"/>
  <c r="R570" i="4" s="1"/>
  <c r="Q571" i="4"/>
  <c r="R571" i="4" s="1"/>
  <c r="Q572" i="4"/>
  <c r="R572" i="4" s="1"/>
  <c r="Q573" i="4"/>
  <c r="R573" i="4" s="1"/>
  <c r="Q574" i="4"/>
  <c r="R574" i="4" s="1"/>
  <c r="Q575" i="4"/>
  <c r="R575" i="4" s="1"/>
  <c r="Q576" i="4"/>
  <c r="R576" i="4" s="1"/>
  <c r="Q577" i="4"/>
  <c r="R577" i="4" s="1"/>
  <c r="Q578" i="4"/>
  <c r="R578" i="4" s="1"/>
  <c r="Q579" i="4"/>
  <c r="R579" i="4" s="1"/>
  <c r="Q580" i="4"/>
  <c r="R580" i="4" s="1"/>
  <c r="Q581" i="4"/>
  <c r="R581" i="4" s="1"/>
  <c r="Q582" i="4"/>
  <c r="R582" i="4" s="1"/>
  <c r="Q583" i="4"/>
  <c r="R583" i="4" s="1"/>
  <c r="Q584" i="4"/>
  <c r="R584" i="4" s="1"/>
  <c r="Q585" i="4"/>
  <c r="R585" i="4" s="1"/>
  <c r="Q586" i="4"/>
  <c r="R586" i="4" s="1"/>
  <c r="Q587" i="4"/>
  <c r="R587" i="4" s="1"/>
  <c r="Q588" i="4"/>
  <c r="R588" i="4" s="1"/>
  <c r="Q589" i="4"/>
  <c r="R589" i="4" s="1"/>
  <c r="Q590" i="4"/>
  <c r="R590" i="4" s="1"/>
  <c r="Q591" i="4"/>
  <c r="R591" i="4" s="1"/>
  <c r="Q592" i="4"/>
  <c r="R592" i="4" s="1"/>
  <c r="Q593" i="4"/>
  <c r="R593" i="4" s="1"/>
  <c r="Q594" i="4"/>
  <c r="R594" i="4" s="1"/>
  <c r="Q595" i="4"/>
  <c r="R595" i="4" s="1"/>
  <c r="Q596" i="4"/>
  <c r="R596" i="4" s="1"/>
  <c r="Q597" i="4"/>
  <c r="R597" i="4" s="1"/>
  <c r="Q598" i="4"/>
  <c r="R598" i="4" s="1"/>
  <c r="Q599" i="4"/>
  <c r="R599" i="4" s="1"/>
  <c r="Q600" i="4"/>
  <c r="R600" i="4" s="1"/>
  <c r="Q601" i="4"/>
  <c r="R601" i="4" s="1"/>
  <c r="Q602" i="4"/>
  <c r="R602" i="4" s="1"/>
  <c r="Q603" i="4"/>
  <c r="R603" i="4" s="1"/>
  <c r="Q604" i="4"/>
  <c r="R604" i="4" s="1"/>
  <c r="Q605" i="4"/>
  <c r="R605" i="4" s="1"/>
  <c r="Q606" i="4"/>
  <c r="R606" i="4" s="1"/>
  <c r="Q607" i="4"/>
  <c r="R607" i="4" s="1"/>
  <c r="Q608" i="4"/>
  <c r="R608" i="4" s="1"/>
  <c r="Q609" i="4"/>
  <c r="R609" i="4" s="1"/>
  <c r="Q610" i="4"/>
  <c r="R610" i="4" s="1"/>
  <c r="Q611" i="4"/>
  <c r="R611" i="4" s="1"/>
  <c r="Q612" i="4"/>
  <c r="R612" i="4" s="1"/>
  <c r="Q613" i="4"/>
  <c r="R613" i="4" s="1"/>
  <c r="Q614" i="4"/>
  <c r="R614" i="4" s="1"/>
  <c r="Q615" i="4"/>
  <c r="R615" i="4" s="1"/>
  <c r="Q616" i="4"/>
  <c r="R616" i="4" s="1"/>
  <c r="Q617" i="4"/>
  <c r="R617" i="4" s="1"/>
  <c r="Q618" i="4"/>
  <c r="R618" i="4" s="1"/>
  <c r="Q619" i="4"/>
  <c r="R619" i="4" s="1"/>
  <c r="Q620" i="4"/>
  <c r="R620" i="4" s="1"/>
  <c r="Q621" i="4"/>
  <c r="R621" i="4" s="1"/>
  <c r="Q622" i="4"/>
  <c r="R622" i="4" s="1"/>
  <c r="Q623" i="4"/>
  <c r="R623" i="4" s="1"/>
  <c r="Q624" i="4"/>
  <c r="R624" i="4" s="1"/>
  <c r="Q625" i="4"/>
  <c r="R625" i="4" s="1"/>
  <c r="Q626" i="4"/>
  <c r="R626" i="4" s="1"/>
  <c r="Q627" i="4"/>
  <c r="R627" i="4" s="1"/>
  <c r="Q628" i="4"/>
  <c r="R628" i="4" s="1"/>
  <c r="Q629" i="4"/>
  <c r="R629" i="4" s="1"/>
  <c r="Q630" i="4"/>
  <c r="R630" i="4" s="1"/>
  <c r="Q631" i="4"/>
  <c r="R631" i="4" s="1"/>
  <c r="Q632" i="4"/>
  <c r="R632" i="4" s="1"/>
  <c r="Q633" i="4"/>
  <c r="R633" i="4" s="1"/>
  <c r="Q634" i="4"/>
  <c r="R634" i="4" s="1"/>
  <c r="Q635" i="4"/>
  <c r="R635" i="4" s="1"/>
  <c r="Q636" i="4"/>
  <c r="R636" i="4" s="1"/>
  <c r="Q637" i="4"/>
  <c r="R637" i="4" s="1"/>
  <c r="Q638" i="4"/>
  <c r="R638" i="4" s="1"/>
  <c r="Q639" i="4"/>
  <c r="R639" i="4" s="1"/>
  <c r="Q640" i="4"/>
  <c r="R640" i="4" s="1"/>
  <c r="Q641" i="4"/>
  <c r="R641" i="4" s="1"/>
  <c r="Q642" i="4"/>
  <c r="R642" i="4" s="1"/>
  <c r="Q643" i="4"/>
  <c r="R643" i="4" s="1"/>
  <c r="Q644" i="4"/>
  <c r="R644" i="4" s="1"/>
  <c r="Q645" i="4"/>
  <c r="R645" i="4" s="1"/>
  <c r="Q646" i="4"/>
  <c r="R646" i="4" s="1"/>
  <c r="Q647" i="4"/>
  <c r="R647" i="4" s="1"/>
  <c r="Q648" i="4"/>
  <c r="R648" i="4" s="1"/>
  <c r="Q649" i="4"/>
  <c r="R649" i="4" s="1"/>
  <c r="Q650" i="4"/>
  <c r="R650" i="4" s="1"/>
  <c r="Q651" i="4"/>
  <c r="R651" i="4" s="1"/>
  <c r="Q652" i="4"/>
  <c r="R652" i="4" s="1"/>
  <c r="Q653" i="4"/>
  <c r="R653" i="4" s="1"/>
  <c r="Q654" i="4"/>
  <c r="R654" i="4" s="1"/>
  <c r="Q655" i="4"/>
  <c r="R655" i="4" s="1"/>
  <c r="Q656" i="4"/>
  <c r="R656" i="4" s="1"/>
  <c r="Q657" i="4"/>
  <c r="R657" i="4" s="1"/>
  <c r="Q658" i="4"/>
  <c r="R658" i="4" s="1"/>
  <c r="Q659" i="4"/>
  <c r="R659" i="4" s="1"/>
  <c r="Q660" i="4"/>
  <c r="R660" i="4" s="1"/>
  <c r="Q661" i="4"/>
  <c r="R661" i="4" s="1"/>
  <c r="Q662" i="4"/>
  <c r="R662" i="4" s="1"/>
  <c r="Q663" i="4"/>
  <c r="R663" i="4" s="1"/>
  <c r="Q664" i="4"/>
  <c r="R664" i="4" s="1"/>
  <c r="Q665" i="4"/>
  <c r="R665" i="4" s="1"/>
  <c r="Q666" i="4"/>
  <c r="R666" i="4" s="1"/>
  <c r="Q667" i="4"/>
  <c r="R667" i="4" s="1"/>
  <c r="Q668" i="4"/>
  <c r="R668" i="4" s="1"/>
  <c r="Q669" i="4"/>
  <c r="R669" i="4" s="1"/>
  <c r="Q670" i="4"/>
  <c r="R670" i="4" s="1"/>
  <c r="Q671" i="4"/>
  <c r="R671" i="4" s="1"/>
  <c r="Q672" i="4"/>
  <c r="R672" i="4" s="1"/>
  <c r="Q673" i="4"/>
  <c r="R673" i="4" s="1"/>
  <c r="Q674" i="4"/>
  <c r="R674" i="4" s="1"/>
  <c r="Q675" i="4"/>
  <c r="R675" i="4" s="1"/>
  <c r="Q676" i="4"/>
  <c r="R676" i="4" s="1"/>
  <c r="Q677" i="4"/>
  <c r="R677" i="4" s="1"/>
  <c r="Q678" i="4"/>
  <c r="R678" i="4" s="1"/>
  <c r="Q679" i="4"/>
  <c r="R679" i="4" s="1"/>
  <c r="Q680" i="4"/>
  <c r="R680" i="4" s="1"/>
  <c r="Q681" i="4"/>
  <c r="R681" i="4" s="1"/>
  <c r="Q682" i="4"/>
  <c r="R682" i="4" s="1"/>
  <c r="Q683" i="4"/>
  <c r="R683" i="4" s="1"/>
  <c r="Q684" i="4"/>
  <c r="R684" i="4" s="1"/>
  <c r="Q685" i="4"/>
  <c r="R685" i="4" s="1"/>
  <c r="Q686" i="4"/>
  <c r="R686" i="4" s="1"/>
  <c r="Q687" i="4"/>
  <c r="R687" i="4" s="1"/>
  <c r="Q688" i="4"/>
  <c r="R688" i="4" s="1"/>
  <c r="Q689" i="4"/>
  <c r="R689" i="4" s="1"/>
  <c r="Q690" i="4"/>
  <c r="R690" i="4" s="1"/>
  <c r="Q691" i="4"/>
  <c r="R691" i="4" s="1"/>
  <c r="Q692" i="4"/>
  <c r="R692" i="4" s="1"/>
  <c r="Q693" i="4"/>
  <c r="R693" i="4" s="1"/>
  <c r="Q694" i="4"/>
  <c r="R694" i="4" s="1"/>
  <c r="Q695" i="4"/>
  <c r="R695" i="4" s="1"/>
  <c r="Q696" i="4"/>
  <c r="R696" i="4" s="1"/>
  <c r="Q697" i="4"/>
  <c r="R697" i="4" s="1"/>
  <c r="Q698" i="4"/>
  <c r="R698" i="4" s="1"/>
  <c r="Q699" i="4"/>
  <c r="R699" i="4" s="1"/>
  <c r="Q700" i="4"/>
  <c r="R700" i="4" s="1"/>
  <c r="Q701" i="4"/>
  <c r="R701" i="4" s="1"/>
  <c r="Q702" i="4"/>
  <c r="R702" i="4" s="1"/>
  <c r="Q703" i="4"/>
  <c r="R703" i="4" s="1"/>
  <c r="Q704" i="4"/>
  <c r="R704" i="4" s="1"/>
  <c r="Q705" i="4"/>
  <c r="R705" i="4" s="1"/>
  <c r="Q706" i="4"/>
  <c r="R706" i="4" s="1"/>
  <c r="Q707" i="4"/>
  <c r="R707" i="4" s="1"/>
  <c r="Q708" i="4"/>
  <c r="R708" i="4" s="1"/>
  <c r="Q709" i="4"/>
  <c r="R709" i="4" s="1"/>
  <c r="Q710" i="4"/>
  <c r="R710" i="4" s="1"/>
  <c r="Q711" i="4"/>
  <c r="R711" i="4" s="1"/>
  <c r="Q712" i="4"/>
  <c r="R712" i="4" s="1"/>
  <c r="Q713" i="4"/>
  <c r="R713" i="4" s="1"/>
  <c r="Q714" i="4"/>
  <c r="R714" i="4" s="1"/>
  <c r="Q715" i="4"/>
  <c r="R715" i="4" s="1"/>
  <c r="Q716" i="4"/>
  <c r="R716" i="4" s="1"/>
  <c r="Q717" i="4"/>
  <c r="R717" i="4" s="1"/>
  <c r="Q718" i="4"/>
  <c r="R718" i="4" s="1"/>
  <c r="Q719" i="4"/>
  <c r="R719" i="4" s="1"/>
  <c r="Q720" i="4"/>
  <c r="R720" i="4" s="1"/>
  <c r="Q721" i="4"/>
  <c r="R721" i="4" s="1"/>
  <c r="Q722" i="4"/>
  <c r="R722" i="4" s="1"/>
  <c r="Q723" i="4"/>
  <c r="R723" i="4" s="1"/>
  <c r="Q724" i="4"/>
  <c r="R724" i="4" s="1"/>
  <c r="Q725" i="4"/>
  <c r="R725" i="4" s="1"/>
  <c r="Q726" i="4"/>
  <c r="R726" i="4" s="1"/>
  <c r="Q727" i="4"/>
  <c r="R727" i="4" s="1"/>
  <c r="Q728" i="4"/>
  <c r="R728" i="4" s="1"/>
  <c r="Q729" i="4"/>
  <c r="R729" i="4" s="1"/>
  <c r="Q730" i="4"/>
  <c r="R730" i="4" s="1"/>
  <c r="Q731" i="4"/>
  <c r="R731" i="4" s="1"/>
  <c r="Q732" i="4"/>
  <c r="R732" i="4" s="1"/>
  <c r="Q733" i="4"/>
  <c r="R733" i="4" s="1"/>
  <c r="Q734" i="4"/>
  <c r="R734" i="4" s="1"/>
  <c r="Q735" i="4"/>
  <c r="R735" i="4" s="1"/>
  <c r="Q736" i="4"/>
  <c r="R736" i="4" s="1"/>
  <c r="Q737" i="4"/>
  <c r="R737" i="4" s="1"/>
  <c r="Q738" i="4"/>
  <c r="R738" i="4" s="1"/>
  <c r="Q739" i="4"/>
  <c r="R739" i="4" s="1"/>
  <c r="Q740" i="4"/>
  <c r="R740" i="4" s="1"/>
  <c r="Q741" i="4"/>
  <c r="R741" i="4" s="1"/>
  <c r="Q742" i="4"/>
  <c r="R742" i="4" s="1"/>
  <c r="Q743" i="4"/>
  <c r="R743" i="4" s="1"/>
  <c r="Q744" i="4"/>
  <c r="R744" i="4" s="1"/>
  <c r="Q745" i="4"/>
  <c r="R745" i="4" s="1"/>
  <c r="Q746" i="4"/>
  <c r="R746" i="4" s="1"/>
  <c r="Q747" i="4"/>
  <c r="R747" i="4" s="1"/>
  <c r="Q748" i="4"/>
  <c r="R748" i="4" s="1"/>
  <c r="Q749" i="4"/>
  <c r="R749" i="4" s="1"/>
  <c r="Q750" i="4"/>
  <c r="R750" i="4" s="1"/>
  <c r="Q751" i="4"/>
  <c r="R751" i="4" s="1"/>
  <c r="Q752" i="4"/>
  <c r="R752" i="4" s="1"/>
  <c r="Q753" i="4"/>
  <c r="R753" i="4" s="1"/>
  <c r="Q754" i="4"/>
  <c r="R754" i="4" s="1"/>
  <c r="Q755" i="4"/>
  <c r="R755" i="4" s="1"/>
  <c r="Q756" i="4"/>
  <c r="R756" i="4" s="1"/>
  <c r="Q757" i="4"/>
  <c r="R757" i="4" s="1"/>
  <c r="Q758" i="4"/>
  <c r="R758" i="4" s="1"/>
  <c r="Q759" i="4"/>
  <c r="R759" i="4" s="1"/>
  <c r="Q760" i="4"/>
  <c r="R760" i="4" s="1"/>
  <c r="Q761" i="4"/>
  <c r="R761" i="4" s="1"/>
  <c r="Q762" i="4"/>
  <c r="R762" i="4" s="1"/>
  <c r="Q763" i="4"/>
  <c r="R763" i="4" s="1"/>
  <c r="Q764" i="4"/>
  <c r="R764" i="4" s="1"/>
  <c r="Q765" i="4"/>
  <c r="R765" i="4" s="1"/>
  <c r="Q766" i="4"/>
  <c r="R766" i="4" s="1"/>
  <c r="Q767" i="4"/>
  <c r="R767" i="4" s="1"/>
  <c r="Q768" i="4"/>
  <c r="R768" i="4" s="1"/>
  <c r="Q769" i="4"/>
  <c r="R769" i="4" s="1"/>
  <c r="Q770" i="4"/>
  <c r="R770" i="4" s="1"/>
  <c r="Q771" i="4"/>
  <c r="R771" i="4" s="1"/>
  <c r="Q772" i="4"/>
  <c r="R772" i="4" s="1"/>
  <c r="Q773" i="4"/>
  <c r="R773" i="4" s="1"/>
  <c r="Q774" i="4"/>
  <c r="R774" i="4" s="1"/>
  <c r="Q775" i="4"/>
  <c r="R775" i="4" s="1"/>
  <c r="Q776" i="4"/>
  <c r="R776" i="4" s="1"/>
  <c r="Q777" i="4"/>
  <c r="R777" i="4" s="1"/>
  <c r="Q778" i="4"/>
  <c r="R778" i="4" s="1"/>
  <c r="Q779" i="4"/>
  <c r="R779" i="4" s="1"/>
  <c r="Q780" i="4"/>
  <c r="R780" i="4" s="1"/>
  <c r="Q781" i="4"/>
  <c r="R781" i="4" s="1"/>
  <c r="Q782" i="4"/>
  <c r="R782" i="4" s="1"/>
  <c r="Q783" i="4"/>
  <c r="R783" i="4" s="1"/>
  <c r="Q784" i="4"/>
  <c r="R784" i="4" s="1"/>
  <c r="Q785" i="4"/>
  <c r="R785" i="4" s="1"/>
  <c r="Q786" i="4"/>
  <c r="R786" i="4" s="1"/>
  <c r="Q787" i="4"/>
  <c r="R787" i="4" s="1"/>
  <c r="Q788" i="4"/>
  <c r="R788" i="4" s="1"/>
  <c r="Q789" i="4"/>
  <c r="R789" i="4" s="1"/>
  <c r="Q790" i="4"/>
  <c r="R790" i="4" s="1"/>
  <c r="Q791" i="4"/>
  <c r="R791" i="4" s="1"/>
  <c r="Q792" i="4"/>
  <c r="R792" i="4" s="1"/>
  <c r="Q793" i="4"/>
  <c r="R793" i="4" s="1"/>
  <c r="Q794" i="4"/>
  <c r="R794" i="4" s="1"/>
  <c r="Q795" i="4"/>
  <c r="R795" i="4" s="1"/>
  <c r="Q796" i="4"/>
  <c r="R796" i="4" s="1"/>
  <c r="Q797" i="4"/>
  <c r="R797" i="4" s="1"/>
  <c r="Q798" i="4"/>
  <c r="R798" i="4" s="1"/>
  <c r="Q799" i="4"/>
  <c r="R799" i="4" s="1"/>
  <c r="Q800" i="4"/>
  <c r="R800" i="4" s="1"/>
  <c r="Q801" i="4"/>
  <c r="R801" i="4" s="1"/>
  <c r="Q802" i="4"/>
  <c r="R802" i="4" s="1"/>
  <c r="Q803" i="4"/>
  <c r="R803" i="4" s="1"/>
  <c r="Q804" i="4"/>
  <c r="R804" i="4" s="1"/>
  <c r="Q805" i="4"/>
  <c r="R805" i="4" s="1"/>
  <c r="Q806" i="4"/>
  <c r="R806" i="4" s="1"/>
  <c r="Q807" i="4"/>
  <c r="R807" i="4" s="1"/>
  <c r="Q808" i="4"/>
  <c r="R808" i="4" s="1"/>
  <c r="Q809" i="4"/>
  <c r="R809" i="4" s="1"/>
  <c r="Q810" i="4"/>
  <c r="R810" i="4" s="1"/>
  <c r="Q811" i="4"/>
  <c r="R811" i="4" s="1"/>
  <c r="Q812" i="4"/>
  <c r="R812" i="4" s="1"/>
  <c r="Q813" i="4"/>
  <c r="R813" i="4" s="1"/>
  <c r="Q814" i="4"/>
  <c r="R814" i="4" s="1"/>
  <c r="Q815" i="4"/>
  <c r="R815" i="4" s="1"/>
  <c r="Q816" i="4"/>
  <c r="R816" i="4" s="1"/>
  <c r="Q817" i="4"/>
  <c r="R817" i="4" s="1"/>
  <c r="Q818" i="4"/>
  <c r="R818" i="4" s="1"/>
  <c r="Q819" i="4"/>
  <c r="R819" i="4" s="1"/>
  <c r="Q820" i="4"/>
  <c r="R820" i="4" s="1"/>
  <c r="Q821" i="4"/>
  <c r="R821" i="4" s="1"/>
  <c r="Q822" i="4"/>
  <c r="R822" i="4" s="1"/>
  <c r="Q823" i="4"/>
  <c r="R823" i="4" s="1"/>
  <c r="Q824" i="4"/>
  <c r="R824" i="4" s="1"/>
  <c r="Q825" i="4"/>
  <c r="R825" i="4" s="1"/>
  <c r="Q826" i="4"/>
  <c r="R826" i="4" s="1"/>
  <c r="Q827" i="4"/>
  <c r="R827" i="4" s="1"/>
  <c r="Q828" i="4"/>
  <c r="R828" i="4" s="1"/>
  <c r="Q829" i="4"/>
  <c r="R829" i="4" s="1"/>
  <c r="Q830" i="4"/>
  <c r="R830" i="4" s="1"/>
  <c r="Q831" i="4"/>
  <c r="R831" i="4" s="1"/>
  <c r="Q832" i="4"/>
  <c r="R832" i="4" s="1"/>
  <c r="Q833" i="4"/>
  <c r="R833" i="4" s="1"/>
  <c r="Q834" i="4"/>
  <c r="R834" i="4" s="1"/>
  <c r="Q835" i="4"/>
  <c r="R835" i="4" s="1"/>
  <c r="Q836" i="4"/>
  <c r="R836" i="4" s="1"/>
  <c r="Q837" i="4"/>
  <c r="R837" i="4" s="1"/>
  <c r="Q838" i="4"/>
  <c r="R838" i="4" s="1"/>
  <c r="Q839" i="4"/>
  <c r="R839" i="4" s="1"/>
  <c r="Q840" i="4"/>
  <c r="R840" i="4" s="1"/>
  <c r="Q841" i="4"/>
  <c r="R841" i="4" s="1"/>
  <c r="Q842" i="4"/>
  <c r="R842" i="4" s="1"/>
  <c r="Q843" i="4"/>
  <c r="R843" i="4" s="1"/>
  <c r="Q844" i="4"/>
  <c r="R844" i="4" s="1"/>
  <c r="Q845" i="4"/>
  <c r="R845" i="4" s="1"/>
  <c r="Q846" i="4"/>
  <c r="R846" i="4" s="1"/>
  <c r="Q847" i="4"/>
  <c r="R847" i="4" s="1"/>
  <c r="Q848" i="4"/>
  <c r="R848" i="4" s="1"/>
  <c r="Q849" i="4"/>
  <c r="R849" i="4" s="1"/>
  <c r="Q850" i="4"/>
  <c r="R850" i="4" s="1"/>
  <c r="Q851" i="4"/>
  <c r="R851" i="4" s="1"/>
  <c r="Q852" i="4"/>
  <c r="R852" i="4" s="1"/>
  <c r="Q853" i="4"/>
  <c r="R853" i="4" s="1"/>
  <c r="Q854" i="4"/>
  <c r="R854" i="4" s="1"/>
  <c r="Q855" i="4"/>
  <c r="R855" i="4" s="1"/>
  <c r="Q856" i="4"/>
  <c r="R856" i="4" s="1"/>
  <c r="Q857" i="4"/>
  <c r="R857" i="4" s="1"/>
  <c r="Q858" i="4"/>
  <c r="R858" i="4" s="1"/>
  <c r="Q859" i="4"/>
  <c r="R859" i="4" s="1"/>
  <c r="Q860" i="4"/>
  <c r="R860" i="4" s="1"/>
  <c r="Q861" i="4"/>
  <c r="R861" i="4" s="1"/>
  <c r="Q862" i="4"/>
  <c r="R862" i="4" s="1"/>
  <c r="Q863" i="4"/>
  <c r="R863" i="4" s="1"/>
  <c r="Q864" i="4"/>
  <c r="R864" i="4" s="1"/>
  <c r="Q865" i="4"/>
  <c r="R865" i="4" s="1"/>
  <c r="Q866" i="4"/>
  <c r="R866" i="4" s="1"/>
  <c r="Q867" i="4"/>
  <c r="R867" i="4" s="1"/>
  <c r="Q868" i="4"/>
  <c r="R868" i="4" s="1"/>
  <c r="Q869" i="4"/>
  <c r="R869" i="4" s="1"/>
  <c r="Q870" i="4"/>
  <c r="R870" i="4" s="1"/>
  <c r="Q871" i="4"/>
  <c r="R871" i="4" s="1"/>
  <c r="Q872" i="4"/>
  <c r="R872" i="4" s="1"/>
  <c r="Q873" i="4"/>
  <c r="R873" i="4" s="1"/>
  <c r="Q874" i="4"/>
  <c r="R874" i="4" s="1"/>
  <c r="Q875" i="4"/>
  <c r="R875" i="4" s="1"/>
  <c r="Q876" i="4"/>
  <c r="R876" i="4" s="1"/>
  <c r="Q877" i="4"/>
  <c r="R877" i="4" s="1"/>
  <c r="Q878" i="4"/>
  <c r="R878" i="4" s="1"/>
  <c r="Q879" i="4"/>
  <c r="R879" i="4" s="1"/>
  <c r="Q880" i="4"/>
  <c r="R880" i="4" s="1"/>
  <c r="Q881" i="4"/>
  <c r="R881" i="4" s="1"/>
  <c r="Q882" i="4"/>
  <c r="R882" i="4" s="1"/>
  <c r="Q883" i="4"/>
  <c r="R883" i="4" s="1"/>
  <c r="Q884" i="4"/>
  <c r="R884" i="4" s="1"/>
  <c r="Q885" i="4"/>
  <c r="R885" i="4" s="1"/>
  <c r="Q886" i="4"/>
  <c r="R886" i="4" s="1"/>
  <c r="Q887" i="4"/>
  <c r="R887" i="4" s="1"/>
  <c r="Q888" i="4"/>
  <c r="R888" i="4" s="1"/>
  <c r="Q889" i="4"/>
  <c r="R889" i="4" s="1"/>
  <c r="Q890" i="4"/>
  <c r="R890" i="4" s="1"/>
  <c r="Q891" i="4"/>
  <c r="R891" i="4" s="1"/>
  <c r="Q892" i="4"/>
  <c r="R892" i="4" s="1"/>
  <c r="Q893" i="4"/>
  <c r="R893" i="4" s="1"/>
  <c r="Q894" i="4"/>
  <c r="R894" i="4" s="1"/>
  <c r="Q895" i="4"/>
  <c r="R895" i="4" s="1"/>
  <c r="Q896" i="4"/>
  <c r="R896" i="4" s="1"/>
  <c r="Q897" i="4"/>
  <c r="R897" i="4" s="1"/>
  <c r="Q898" i="4"/>
  <c r="R898" i="4" s="1"/>
  <c r="Q899" i="4"/>
  <c r="R899" i="4" s="1"/>
  <c r="Q900" i="4"/>
  <c r="R900" i="4" s="1"/>
  <c r="Q901" i="4"/>
  <c r="R901" i="4" s="1"/>
  <c r="Q902" i="4"/>
  <c r="R902" i="4" s="1"/>
  <c r="Q903" i="4"/>
  <c r="R903" i="4" s="1"/>
  <c r="Q904" i="4"/>
  <c r="R904" i="4" s="1"/>
  <c r="Q905" i="4"/>
  <c r="R905" i="4" s="1"/>
  <c r="Q906" i="4"/>
  <c r="R906" i="4" s="1"/>
  <c r="Q907" i="4"/>
  <c r="R907" i="4" s="1"/>
  <c r="Q908" i="4"/>
  <c r="R908" i="4" s="1"/>
  <c r="Q909" i="4"/>
  <c r="R909" i="4" s="1"/>
  <c r="Q910" i="4"/>
  <c r="R910" i="4" s="1"/>
  <c r="Q911" i="4"/>
  <c r="R911" i="4" s="1"/>
  <c r="Q912" i="4"/>
  <c r="R912" i="4" s="1"/>
  <c r="Q913" i="4"/>
  <c r="R913" i="4" s="1"/>
  <c r="Q914" i="4"/>
  <c r="R914" i="4" s="1"/>
  <c r="Q915" i="4"/>
  <c r="R915" i="4" s="1"/>
  <c r="Q916" i="4"/>
  <c r="R916" i="4" s="1"/>
  <c r="Q917" i="4"/>
  <c r="R917" i="4" s="1"/>
  <c r="Q918" i="4"/>
  <c r="R918" i="4" s="1"/>
  <c r="Q919" i="4"/>
  <c r="R919" i="4" s="1"/>
  <c r="Q920" i="4"/>
  <c r="R920" i="4" s="1"/>
  <c r="Q921" i="4"/>
  <c r="R921" i="4" s="1"/>
  <c r="Q922" i="4"/>
  <c r="R922" i="4" s="1"/>
  <c r="Q923" i="4"/>
  <c r="R923" i="4" s="1"/>
  <c r="Q924" i="4"/>
  <c r="R924" i="4" s="1"/>
  <c r="Q925" i="4"/>
  <c r="R925" i="4" s="1"/>
  <c r="Q926" i="4"/>
  <c r="R926" i="4" s="1"/>
  <c r="Q927" i="4"/>
  <c r="R927" i="4" s="1"/>
  <c r="Q928" i="4"/>
  <c r="R928" i="4" s="1"/>
  <c r="Q929" i="4"/>
  <c r="R929" i="4" s="1"/>
  <c r="Q930" i="4"/>
  <c r="R930" i="4" s="1"/>
  <c r="Q931" i="4"/>
  <c r="R931" i="4" s="1"/>
  <c r="Q932" i="4"/>
  <c r="R932" i="4" s="1"/>
  <c r="Q933" i="4"/>
  <c r="R933" i="4" s="1"/>
  <c r="Q934" i="4"/>
  <c r="R934" i="4" s="1"/>
  <c r="Q935" i="4"/>
  <c r="R935" i="4" s="1"/>
  <c r="Q936" i="4"/>
  <c r="R936" i="4" s="1"/>
  <c r="Q937" i="4"/>
  <c r="R937" i="4" s="1"/>
  <c r="Q938" i="4"/>
  <c r="R938" i="4" s="1"/>
  <c r="Q939" i="4"/>
  <c r="R939" i="4" s="1"/>
  <c r="Q940" i="4"/>
  <c r="R940" i="4" s="1"/>
  <c r="Q941" i="4"/>
  <c r="R941" i="4" s="1"/>
  <c r="Q942" i="4"/>
  <c r="R942" i="4" s="1"/>
  <c r="Q943" i="4"/>
  <c r="R943" i="4" s="1"/>
  <c r="Q944" i="4"/>
  <c r="R944" i="4" s="1"/>
  <c r="Q945" i="4"/>
  <c r="R945" i="4" s="1"/>
  <c r="Q946" i="4"/>
  <c r="R946" i="4" s="1"/>
  <c r="Q947" i="4"/>
  <c r="R947" i="4" s="1"/>
  <c r="Q948" i="4"/>
  <c r="R948" i="4" s="1"/>
  <c r="Q949" i="4"/>
  <c r="R949" i="4" s="1"/>
  <c r="Q950" i="4"/>
  <c r="R950" i="4" s="1"/>
  <c r="Q951" i="4"/>
  <c r="R951" i="4" s="1"/>
  <c r="Q952" i="4"/>
  <c r="R952" i="4" s="1"/>
  <c r="Q953" i="4"/>
  <c r="R953" i="4" s="1"/>
  <c r="Q954" i="4"/>
  <c r="R954" i="4" s="1"/>
  <c r="Q955" i="4"/>
  <c r="R955" i="4" s="1"/>
  <c r="Q956" i="4"/>
  <c r="R956" i="4" s="1"/>
  <c r="Q957" i="4"/>
  <c r="R957" i="4" s="1"/>
  <c r="Q958" i="4"/>
  <c r="R958" i="4" s="1"/>
  <c r="Q959" i="4"/>
  <c r="R959" i="4" s="1"/>
  <c r="Q960" i="4"/>
  <c r="R960" i="4" s="1"/>
  <c r="Q961" i="4"/>
  <c r="R961" i="4" s="1"/>
  <c r="Q962" i="4"/>
  <c r="R962" i="4" s="1"/>
  <c r="Q963" i="4"/>
  <c r="R963" i="4" s="1"/>
  <c r="Q964" i="4"/>
  <c r="R964" i="4" s="1"/>
  <c r="Q965" i="4"/>
  <c r="R965" i="4" s="1"/>
  <c r="Q966" i="4"/>
  <c r="R966" i="4" s="1"/>
  <c r="Q967" i="4"/>
  <c r="R967" i="4" s="1"/>
  <c r="Q968" i="4"/>
  <c r="R968" i="4" s="1"/>
  <c r="Q969" i="4"/>
  <c r="R969" i="4" s="1"/>
  <c r="Q970" i="4"/>
  <c r="R970" i="4" s="1"/>
  <c r="Q971" i="4"/>
  <c r="R971" i="4" s="1"/>
  <c r="Q972" i="4"/>
  <c r="R972" i="4" s="1"/>
  <c r="Q973" i="4"/>
  <c r="R973" i="4" s="1"/>
  <c r="Q974" i="4"/>
  <c r="R974" i="4" s="1"/>
  <c r="Q975" i="4"/>
  <c r="R975" i="4" s="1"/>
  <c r="Q976" i="4"/>
  <c r="R976" i="4" s="1"/>
  <c r="Q977" i="4"/>
  <c r="R977" i="4" s="1"/>
  <c r="Q978" i="4"/>
  <c r="R978" i="4" s="1"/>
  <c r="Q979" i="4"/>
  <c r="R979" i="4" s="1"/>
  <c r="Q980" i="4"/>
  <c r="R980" i="4" s="1"/>
  <c r="Q981" i="4"/>
  <c r="R981" i="4" s="1"/>
  <c r="Q982" i="4"/>
  <c r="R982" i="4" s="1"/>
  <c r="Q983" i="4"/>
  <c r="R983" i="4" s="1"/>
  <c r="Q984" i="4"/>
  <c r="R984" i="4" s="1"/>
  <c r="Q985" i="4"/>
  <c r="R985" i="4" s="1"/>
  <c r="Q986" i="4"/>
  <c r="R986" i="4" s="1"/>
  <c r="Q987" i="4"/>
  <c r="R987" i="4" s="1"/>
  <c r="Q988" i="4"/>
  <c r="R988" i="4" s="1"/>
  <c r="Q989" i="4"/>
  <c r="R989" i="4" s="1"/>
  <c r="Q990" i="4"/>
  <c r="R990" i="4" s="1"/>
  <c r="Q991" i="4"/>
  <c r="R991" i="4" s="1"/>
  <c r="Q992" i="4"/>
  <c r="R992" i="4" s="1"/>
  <c r="Q993" i="4"/>
  <c r="R993" i="4" s="1"/>
  <c r="Q994" i="4"/>
  <c r="R994" i="4" s="1"/>
  <c r="Q995" i="4"/>
  <c r="R995" i="4" s="1"/>
  <c r="Q996" i="4"/>
  <c r="R996" i="4" s="1"/>
  <c r="Q997" i="4"/>
  <c r="R997" i="4" s="1"/>
  <c r="Q998" i="4"/>
  <c r="R998" i="4" s="1"/>
  <c r="Q999" i="4"/>
  <c r="R999" i="4" s="1"/>
  <c r="Q1000" i="4"/>
  <c r="R1000" i="4" s="1"/>
  <c r="Q1001" i="4"/>
  <c r="R1001" i="4" s="1"/>
  <c r="Q1002" i="4"/>
  <c r="R1002" i="4" s="1"/>
  <c r="Q2" i="4"/>
  <c r="R2" i="4" s="1"/>
  <c r="O3" i="4"/>
  <c r="P3" i="4" s="1"/>
  <c r="O4" i="4"/>
  <c r="P4" i="4" s="1"/>
  <c r="O5" i="4"/>
  <c r="P5" i="4" s="1"/>
  <c r="O6" i="4"/>
  <c r="P6" i="4" s="1"/>
  <c r="O7" i="4"/>
  <c r="P7" i="4" s="1"/>
  <c r="O8" i="4"/>
  <c r="P8" i="4" s="1"/>
  <c r="O9" i="4"/>
  <c r="P9" i="4" s="1"/>
  <c r="O10" i="4"/>
  <c r="P10" i="4" s="1"/>
  <c r="O11" i="4"/>
  <c r="P11" i="4" s="1"/>
  <c r="O12" i="4"/>
  <c r="P12" i="4" s="1"/>
  <c r="O13" i="4"/>
  <c r="P13" i="4" s="1"/>
  <c r="O14" i="4"/>
  <c r="P14" i="4" s="1"/>
  <c r="O15" i="4"/>
  <c r="P15" i="4" s="1"/>
  <c r="O16" i="4"/>
  <c r="P16" i="4" s="1"/>
  <c r="O17" i="4"/>
  <c r="P17" i="4" s="1"/>
  <c r="O18" i="4"/>
  <c r="P18" i="4" s="1"/>
  <c r="O19" i="4"/>
  <c r="P19" i="4" s="1"/>
  <c r="O20" i="4"/>
  <c r="P20" i="4" s="1"/>
  <c r="O21" i="4"/>
  <c r="P21" i="4" s="1"/>
  <c r="O22" i="4"/>
  <c r="P22" i="4" s="1"/>
  <c r="O23" i="4"/>
  <c r="P23" i="4" s="1"/>
  <c r="O24" i="4"/>
  <c r="P24" i="4" s="1"/>
  <c r="O25" i="4"/>
  <c r="P25" i="4" s="1"/>
  <c r="O26" i="4"/>
  <c r="P26" i="4" s="1"/>
  <c r="O27" i="4"/>
  <c r="P27" i="4" s="1"/>
  <c r="O28" i="4"/>
  <c r="P28" i="4" s="1"/>
  <c r="O29" i="4"/>
  <c r="P29" i="4" s="1"/>
  <c r="O30" i="4"/>
  <c r="P30" i="4" s="1"/>
  <c r="O31" i="4"/>
  <c r="P31" i="4" s="1"/>
  <c r="O32" i="4"/>
  <c r="P32" i="4" s="1"/>
  <c r="O33" i="4"/>
  <c r="P33" i="4" s="1"/>
  <c r="O34" i="4"/>
  <c r="P34" i="4" s="1"/>
  <c r="O35" i="4"/>
  <c r="P35" i="4" s="1"/>
  <c r="O36" i="4"/>
  <c r="P36" i="4" s="1"/>
  <c r="O37" i="4"/>
  <c r="P37" i="4" s="1"/>
  <c r="O38" i="4"/>
  <c r="P38" i="4" s="1"/>
  <c r="O39" i="4"/>
  <c r="P39" i="4" s="1"/>
  <c r="O40" i="4"/>
  <c r="P40" i="4" s="1"/>
  <c r="O41" i="4"/>
  <c r="P41" i="4" s="1"/>
  <c r="O42" i="4"/>
  <c r="P42" i="4" s="1"/>
  <c r="O43" i="4"/>
  <c r="P43" i="4" s="1"/>
  <c r="O44" i="4"/>
  <c r="P44" i="4" s="1"/>
  <c r="O45" i="4"/>
  <c r="P45" i="4" s="1"/>
  <c r="O46" i="4"/>
  <c r="P46" i="4" s="1"/>
  <c r="O47" i="4"/>
  <c r="P47" i="4" s="1"/>
  <c r="O48" i="4"/>
  <c r="P48" i="4" s="1"/>
  <c r="O49" i="4"/>
  <c r="P49" i="4" s="1"/>
  <c r="O50" i="4"/>
  <c r="P50" i="4" s="1"/>
  <c r="O51" i="4"/>
  <c r="P51" i="4" s="1"/>
  <c r="O52" i="4"/>
  <c r="P52" i="4" s="1"/>
  <c r="O53" i="4"/>
  <c r="P53" i="4" s="1"/>
  <c r="O54" i="4"/>
  <c r="P54" i="4" s="1"/>
  <c r="O55" i="4"/>
  <c r="P55" i="4" s="1"/>
  <c r="O56" i="4"/>
  <c r="P56" i="4" s="1"/>
  <c r="O57" i="4"/>
  <c r="P57" i="4" s="1"/>
  <c r="O58" i="4"/>
  <c r="P58" i="4" s="1"/>
  <c r="O59" i="4"/>
  <c r="P59" i="4" s="1"/>
  <c r="O60" i="4"/>
  <c r="P60" i="4" s="1"/>
  <c r="O61" i="4"/>
  <c r="P61" i="4" s="1"/>
  <c r="O62" i="4"/>
  <c r="P62" i="4" s="1"/>
  <c r="O63" i="4"/>
  <c r="P63" i="4" s="1"/>
  <c r="O64" i="4"/>
  <c r="P64" i="4" s="1"/>
  <c r="O65" i="4"/>
  <c r="P65" i="4" s="1"/>
  <c r="O66" i="4"/>
  <c r="P66" i="4" s="1"/>
  <c r="O67" i="4"/>
  <c r="P67" i="4" s="1"/>
  <c r="O68" i="4"/>
  <c r="P68" i="4" s="1"/>
  <c r="O69" i="4"/>
  <c r="P69" i="4" s="1"/>
  <c r="O70" i="4"/>
  <c r="P70" i="4" s="1"/>
  <c r="O71" i="4"/>
  <c r="P71" i="4" s="1"/>
  <c r="O72" i="4"/>
  <c r="P72" i="4" s="1"/>
  <c r="O73" i="4"/>
  <c r="P73" i="4" s="1"/>
  <c r="O74" i="4"/>
  <c r="P74" i="4" s="1"/>
  <c r="O75" i="4"/>
  <c r="P75" i="4" s="1"/>
  <c r="O76" i="4"/>
  <c r="P76" i="4" s="1"/>
  <c r="O77" i="4"/>
  <c r="P77" i="4" s="1"/>
  <c r="O78" i="4"/>
  <c r="P78" i="4" s="1"/>
  <c r="O79" i="4"/>
  <c r="P79" i="4" s="1"/>
  <c r="O80" i="4"/>
  <c r="P80" i="4" s="1"/>
  <c r="O81" i="4"/>
  <c r="P81" i="4" s="1"/>
  <c r="O82" i="4"/>
  <c r="P82" i="4" s="1"/>
  <c r="O83" i="4"/>
  <c r="P83" i="4" s="1"/>
  <c r="O84" i="4"/>
  <c r="P84" i="4" s="1"/>
  <c r="O85" i="4"/>
  <c r="P85" i="4" s="1"/>
  <c r="O86" i="4"/>
  <c r="P86" i="4" s="1"/>
  <c r="O87" i="4"/>
  <c r="P87" i="4" s="1"/>
  <c r="O88" i="4"/>
  <c r="P88" i="4" s="1"/>
  <c r="O89" i="4"/>
  <c r="P89" i="4" s="1"/>
  <c r="O90" i="4"/>
  <c r="P90" i="4" s="1"/>
  <c r="O91" i="4"/>
  <c r="P91" i="4" s="1"/>
  <c r="O92" i="4"/>
  <c r="P92" i="4" s="1"/>
  <c r="O93" i="4"/>
  <c r="P93" i="4" s="1"/>
  <c r="O94" i="4"/>
  <c r="P94" i="4" s="1"/>
  <c r="O95" i="4"/>
  <c r="P95" i="4" s="1"/>
  <c r="O96" i="4"/>
  <c r="P96" i="4" s="1"/>
  <c r="O97" i="4"/>
  <c r="P97" i="4" s="1"/>
  <c r="O98" i="4"/>
  <c r="P98" i="4" s="1"/>
  <c r="O99" i="4"/>
  <c r="P99" i="4" s="1"/>
  <c r="O100" i="4"/>
  <c r="P100" i="4" s="1"/>
  <c r="O101" i="4"/>
  <c r="P101" i="4" s="1"/>
  <c r="O102" i="4"/>
  <c r="P102" i="4" s="1"/>
  <c r="O103" i="4"/>
  <c r="P103" i="4" s="1"/>
  <c r="O104" i="4"/>
  <c r="P104" i="4" s="1"/>
  <c r="O105" i="4"/>
  <c r="P105" i="4" s="1"/>
  <c r="O106" i="4"/>
  <c r="P106" i="4" s="1"/>
  <c r="O107" i="4"/>
  <c r="P107" i="4" s="1"/>
  <c r="O108" i="4"/>
  <c r="P108" i="4" s="1"/>
  <c r="O109" i="4"/>
  <c r="P109" i="4" s="1"/>
  <c r="O110" i="4"/>
  <c r="P110" i="4" s="1"/>
  <c r="O111" i="4"/>
  <c r="P111" i="4" s="1"/>
  <c r="O112" i="4"/>
  <c r="P112" i="4" s="1"/>
  <c r="O113" i="4"/>
  <c r="P113" i="4" s="1"/>
  <c r="O114" i="4"/>
  <c r="P114" i="4" s="1"/>
  <c r="O115" i="4"/>
  <c r="P115" i="4" s="1"/>
  <c r="O116" i="4"/>
  <c r="P116" i="4" s="1"/>
  <c r="O117" i="4"/>
  <c r="P117" i="4" s="1"/>
  <c r="O118" i="4"/>
  <c r="P118" i="4" s="1"/>
  <c r="O119" i="4"/>
  <c r="P119" i="4" s="1"/>
  <c r="O120" i="4"/>
  <c r="P120" i="4" s="1"/>
  <c r="O121" i="4"/>
  <c r="P121" i="4" s="1"/>
  <c r="O122" i="4"/>
  <c r="P122" i="4" s="1"/>
  <c r="O123" i="4"/>
  <c r="P123" i="4" s="1"/>
  <c r="O124" i="4"/>
  <c r="P124" i="4" s="1"/>
  <c r="O125" i="4"/>
  <c r="P125" i="4" s="1"/>
  <c r="O126" i="4"/>
  <c r="P126" i="4" s="1"/>
  <c r="O127" i="4"/>
  <c r="P127" i="4" s="1"/>
  <c r="O128" i="4"/>
  <c r="P128" i="4" s="1"/>
  <c r="O129" i="4"/>
  <c r="P129" i="4" s="1"/>
  <c r="O130" i="4"/>
  <c r="P130" i="4" s="1"/>
  <c r="O131" i="4"/>
  <c r="P131" i="4" s="1"/>
  <c r="O132" i="4"/>
  <c r="P132" i="4" s="1"/>
  <c r="O133" i="4"/>
  <c r="P133" i="4" s="1"/>
  <c r="O134" i="4"/>
  <c r="P134" i="4" s="1"/>
  <c r="O135" i="4"/>
  <c r="P135" i="4" s="1"/>
  <c r="O136" i="4"/>
  <c r="P136" i="4" s="1"/>
  <c r="O137" i="4"/>
  <c r="P137" i="4" s="1"/>
  <c r="O138" i="4"/>
  <c r="P138" i="4" s="1"/>
  <c r="O139" i="4"/>
  <c r="P139" i="4" s="1"/>
  <c r="O140" i="4"/>
  <c r="P140" i="4" s="1"/>
  <c r="O141" i="4"/>
  <c r="P141" i="4" s="1"/>
  <c r="O142" i="4"/>
  <c r="P142" i="4" s="1"/>
  <c r="O143" i="4"/>
  <c r="P143" i="4" s="1"/>
  <c r="O144" i="4"/>
  <c r="P144" i="4" s="1"/>
  <c r="O145" i="4"/>
  <c r="P145" i="4" s="1"/>
  <c r="O146" i="4"/>
  <c r="P146" i="4" s="1"/>
  <c r="O147" i="4"/>
  <c r="P147" i="4" s="1"/>
  <c r="O148" i="4"/>
  <c r="P148" i="4" s="1"/>
  <c r="O149" i="4"/>
  <c r="P149" i="4" s="1"/>
  <c r="O150" i="4"/>
  <c r="P150" i="4" s="1"/>
  <c r="O151" i="4"/>
  <c r="P151" i="4" s="1"/>
  <c r="O152" i="4"/>
  <c r="P152" i="4" s="1"/>
  <c r="O153" i="4"/>
  <c r="P153" i="4" s="1"/>
  <c r="O154" i="4"/>
  <c r="P154" i="4" s="1"/>
  <c r="O155" i="4"/>
  <c r="P155" i="4" s="1"/>
  <c r="O156" i="4"/>
  <c r="P156" i="4" s="1"/>
  <c r="O157" i="4"/>
  <c r="P157" i="4" s="1"/>
  <c r="O158" i="4"/>
  <c r="P158" i="4" s="1"/>
  <c r="O159" i="4"/>
  <c r="P159" i="4" s="1"/>
  <c r="O160" i="4"/>
  <c r="P160" i="4" s="1"/>
  <c r="O161" i="4"/>
  <c r="P161" i="4" s="1"/>
  <c r="O162" i="4"/>
  <c r="P162" i="4" s="1"/>
  <c r="O163" i="4"/>
  <c r="P163" i="4" s="1"/>
  <c r="O164" i="4"/>
  <c r="P164" i="4" s="1"/>
  <c r="O165" i="4"/>
  <c r="P165" i="4" s="1"/>
  <c r="O166" i="4"/>
  <c r="P166" i="4" s="1"/>
  <c r="O167" i="4"/>
  <c r="P167" i="4" s="1"/>
  <c r="O168" i="4"/>
  <c r="P168" i="4" s="1"/>
  <c r="O169" i="4"/>
  <c r="P169" i="4" s="1"/>
  <c r="O170" i="4"/>
  <c r="P170" i="4" s="1"/>
  <c r="O171" i="4"/>
  <c r="P171" i="4" s="1"/>
  <c r="O172" i="4"/>
  <c r="P172" i="4" s="1"/>
  <c r="O173" i="4"/>
  <c r="P173" i="4" s="1"/>
  <c r="O174" i="4"/>
  <c r="P174" i="4" s="1"/>
  <c r="O175" i="4"/>
  <c r="P175" i="4" s="1"/>
  <c r="O176" i="4"/>
  <c r="P176" i="4" s="1"/>
  <c r="O177" i="4"/>
  <c r="P177" i="4" s="1"/>
  <c r="O178" i="4"/>
  <c r="P178" i="4" s="1"/>
  <c r="O179" i="4"/>
  <c r="P179" i="4" s="1"/>
  <c r="O180" i="4"/>
  <c r="P180" i="4" s="1"/>
  <c r="O181" i="4"/>
  <c r="P181" i="4" s="1"/>
  <c r="O182" i="4"/>
  <c r="P182" i="4" s="1"/>
  <c r="O183" i="4"/>
  <c r="P183" i="4" s="1"/>
  <c r="O184" i="4"/>
  <c r="P184" i="4" s="1"/>
  <c r="O185" i="4"/>
  <c r="P185" i="4" s="1"/>
  <c r="O186" i="4"/>
  <c r="P186" i="4" s="1"/>
  <c r="O187" i="4"/>
  <c r="P187" i="4" s="1"/>
  <c r="O188" i="4"/>
  <c r="P188" i="4" s="1"/>
  <c r="O189" i="4"/>
  <c r="P189" i="4" s="1"/>
  <c r="O190" i="4"/>
  <c r="P190" i="4" s="1"/>
  <c r="O191" i="4"/>
  <c r="P191" i="4" s="1"/>
  <c r="O192" i="4"/>
  <c r="P192" i="4" s="1"/>
  <c r="O193" i="4"/>
  <c r="P193" i="4" s="1"/>
  <c r="O194" i="4"/>
  <c r="P194" i="4" s="1"/>
  <c r="O195" i="4"/>
  <c r="P195" i="4" s="1"/>
  <c r="O196" i="4"/>
  <c r="P196" i="4" s="1"/>
  <c r="O197" i="4"/>
  <c r="P197" i="4" s="1"/>
  <c r="O198" i="4"/>
  <c r="P198" i="4" s="1"/>
  <c r="O199" i="4"/>
  <c r="P199" i="4" s="1"/>
  <c r="O200" i="4"/>
  <c r="P200" i="4" s="1"/>
  <c r="O201" i="4"/>
  <c r="P201" i="4" s="1"/>
  <c r="O202" i="4"/>
  <c r="P202" i="4" s="1"/>
  <c r="O203" i="4"/>
  <c r="P203" i="4" s="1"/>
  <c r="O204" i="4"/>
  <c r="P204" i="4" s="1"/>
  <c r="O205" i="4"/>
  <c r="P205" i="4" s="1"/>
  <c r="O206" i="4"/>
  <c r="P206" i="4" s="1"/>
  <c r="O207" i="4"/>
  <c r="P207" i="4" s="1"/>
  <c r="O208" i="4"/>
  <c r="P208" i="4" s="1"/>
  <c r="O209" i="4"/>
  <c r="P209" i="4" s="1"/>
  <c r="O210" i="4"/>
  <c r="P210" i="4" s="1"/>
  <c r="O211" i="4"/>
  <c r="P211" i="4" s="1"/>
  <c r="O212" i="4"/>
  <c r="P212" i="4" s="1"/>
  <c r="O213" i="4"/>
  <c r="P213" i="4" s="1"/>
  <c r="O214" i="4"/>
  <c r="P214" i="4" s="1"/>
  <c r="O215" i="4"/>
  <c r="P215" i="4" s="1"/>
  <c r="O216" i="4"/>
  <c r="P216" i="4" s="1"/>
  <c r="O217" i="4"/>
  <c r="P217" i="4" s="1"/>
  <c r="O218" i="4"/>
  <c r="P218" i="4" s="1"/>
  <c r="O219" i="4"/>
  <c r="P219" i="4" s="1"/>
  <c r="O220" i="4"/>
  <c r="P220" i="4" s="1"/>
  <c r="O221" i="4"/>
  <c r="P221" i="4" s="1"/>
  <c r="O222" i="4"/>
  <c r="P222" i="4" s="1"/>
  <c r="O223" i="4"/>
  <c r="P223" i="4" s="1"/>
  <c r="O224" i="4"/>
  <c r="P224" i="4" s="1"/>
  <c r="O225" i="4"/>
  <c r="P225" i="4" s="1"/>
  <c r="O226" i="4"/>
  <c r="P226" i="4" s="1"/>
  <c r="O227" i="4"/>
  <c r="P227" i="4" s="1"/>
  <c r="O228" i="4"/>
  <c r="P228" i="4" s="1"/>
  <c r="O229" i="4"/>
  <c r="P229" i="4" s="1"/>
  <c r="O230" i="4"/>
  <c r="P230" i="4" s="1"/>
  <c r="O231" i="4"/>
  <c r="P231" i="4" s="1"/>
  <c r="O232" i="4"/>
  <c r="P232" i="4" s="1"/>
  <c r="O233" i="4"/>
  <c r="P233" i="4" s="1"/>
  <c r="O234" i="4"/>
  <c r="P234" i="4" s="1"/>
  <c r="O235" i="4"/>
  <c r="P235" i="4" s="1"/>
  <c r="O236" i="4"/>
  <c r="P236" i="4" s="1"/>
  <c r="O237" i="4"/>
  <c r="P237" i="4" s="1"/>
  <c r="O238" i="4"/>
  <c r="P238" i="4" s="1"/>
  <c r="O239" i="4"/>
  <c r="P239" i="4" s="1"/>
  <c r="O240" i="4"/>
  <c r="P240" i="4" s="1"/>
  <c r="O241" i="4"/>
  <c r="P241" i="4" s="1"/>
  <c r="O242" i="4"/>
  <c r="P242" i="4" s="1"/>
  <c r="O243" i="4"/>
  <c r="P243" i="4" s="1"/>
  <c r="O244" i="4"/>
  <c r="P244" i="4" s="1"/>
  <c r="O245" i="4"/>
  <c r="P245" i="4" s="1"/>
  <c r="O246" i="4"/>
  <c r="P246" i="4" s="1"/>
  <c r="O247" i="4"/>
  <c r="P247" i="4" s="1"/>
  <c r="O248" i="4"/>
  <c r="P248" i="4" s="1"/>
  <c r="O249" i="4"/>
  <c r="P249" i="4" s="1"/>
  <c r="O250" i="4"/>
  <c r="P250" i="4" s="1"/>
  <c r="O251" i="4"/>
  <c r="P251" i="4" s="1"/>
  <c r="O252" i="4"/>
  <c r="P252" i="4" s="1"/>
  <c r="O253" i="4"/>
  <c r="P253" i="4" s="1"/>
  <c r="O254" i="4"/>
  <c r="P254" i="4" s="1"/>
  <c r="O255" i="4"/>
  <c r="P255" i="4" s="1"/>
  <c r="O256" i="4"/>
  <c r="P256" i="4" s="1"/>
  <c r="O257" i="4"/>
  <c r="P257" i="4" s="1"/>
  <c r="O258" i="4"/>
  <c r="P258" i="4" s="1"/>
  <c r="O259" i="4"/>
  <c r="P259" i="4" s="1"/>
  <c r="O260" i="4"/>
  <c r="P260" i="4" s="1"/>
  <c r="O261" i="4"/>
  <c r="P261" i="4" s="1"/>
  <c r="O262" i="4"/>
  <c r="P262" i="4" s="1"/>
  <c r="O263" i="4"/>
  <c r="P263" i="4" s="1"/>
  <c r="O264" i="4"/>
  <c r="P264" i="4" s="1"/>
  <c r="O265" i="4"/>
  <c r="P265" i="4" s="1"/>
  <c r="O266" i="4"/>
  <c r="P266" i="4" s="1"/>
  <c r="O267" i="4"/>
  <c r="P267" i="4" s="1"/>
  <c r="O268" i="4"/>
  <c r="P268" i="4" s="1"/>
  <c r="O269" i="4"/>
  <c r="P269" i="4" s="1"/>
  <c r="O270" i="4"/>
  <c r="P270" i="4" s="1"/>
  <c r="O271" i="4"/>
  <c r="P271" i="4" s="1"/>
  <c r="O272" i="4"/>
  <c r="P272" i="4" s="1"/>
  <c r="O273" i="4"/>
  <c r="P273" i="4" s="1"/>
  <c r="O274" i="4"/>
  <c r="P274" i="4" s="1"/>
  <c r="O275" i="4"/>
  <c r="P275" i="4" s="1"/>
  <c r="O276" i="4"/>
  <c r="P276" i="4" s="1"/>
  <c r="O277" i="4"/>
  <c r="P277" i="4" s="1"/>
  <c r="O278" i="4"/>
  <c r="P278" i="4" s="1"/>
  <c r="O279" i="4"/>
  <c r="P279" i="4" s="1"/>
  <c r="O280" i="4"/>
  <c r="P280" i="4" s="1"/>
  <c r="O281" i="4"/>
  <c r="P281" i="4" s="1"/>
  <c r="O282" i="4"/>
  <c r="P282" i="4" s="1"/>
  <c r="O283" i="4"/>
  <c r="P283" i="4" s="1"/>
  <c r="O284" i="4"/>
  <c r="P284" i="4" s="1"/>
  <c r="O285" i="4"/>
  <c r="P285" i="4" s="1"/>
  <c r="O286" i="4"/>
  <c r="P286" i="4" s="1"/>
  <c r="O287" i="4"/>
  <c r="P287" i="4" s="1"/>
  <c r="O288" i="4"/>
  <c r="P288" i="4" s="1"/>
  <c r="O289" i="4"/>
  <c r="P289" i="4" s="1"/>
  <c r="O290" i="4"/>
  <c r="P290" i="4" s="1"/>
  <c r="O291" i="4"/>
  <c r="P291" i="4" s="1"/>
  <c r="O292" i="4"/>
  <c r="P292" i="4" s="1"/>
  <c r="O293" i="4"/>
  <c r="P293" i="4" s="1"/>
  <c r="O294" i="4"/>
  <c r="P294" i="4" s="1"/>
  <c r="O295" i="4"/>
  <c r="P295" i="4" s="1"/>
  <c r="O296" i="4"/>
  <c r="P296" i="4" s="1"/>
  <c r="O297" i="4"/>
  <c r="P297" i="4" s="1"/>
  <c r="O298" i="4"/>
  <c r="P298" i="4" s="1"/>
  <c r="O299" i="4"/>
  <c r="P299" i="4" s="1"/>
  <c r="O300" i="4"/>
  <c r="P300" i="4" s="1"/>
  <c r="O301" i="4"/>
  <c r="P301" i="4" s="1"/>
  <c r="O302" i="4"/>
  <c r="P302" i="4" s="1"/>
  <c r="O303" i="4"/>
  <c r="P303" i="4" s="1"/>
  <c r="O304" i="4"/>
  <c r="P304" i="4" s="1"/>
  <c r="O305" i="4"/>
  <c r="P305" i="4" s="1"/>
  <c r="O306" i="4"/>
  <c r="P306" i="4" s="1"/>
  <c r="O307" i="4"/>
  <c r="P307" i="4" s="1"/>
  <c r="O308" i="4"/>
  <c r="P308" i="4" s="1"/>
  <c r="O309" i="4"/>
  <c r="P309" i="4" s="1"/>
  <c r="O310" i="4"/>
  <c r="P310" i="4" s="1"/>
  <c r="O311" i="4"/>
  <c r="P311" i="4" s="1"/>
  <c r="O312" i="4"/>
  <c r="P312" i="4" s="1"/>
  <c r="O313" i="4"/>
  <c r="P313" i="4" s="1"/>
  <c r="O314" i="4"/>
  <c r="P314" i="4" s="1"/>
  <c r="O315" i="4"/>
  <c r="P315" i="4" s="1"/>
  <c r="O316" i="4"/>
  <c r="P316" i="4" s="1"/>
  <c r="O317" i="4"/>
  <c r="P317" i="4" s="1"/>
  <c r="O318" i="4"/>
  <c r="P318" i="4" s="1"/>
  <c r="O319" i="4"/>
  <c r="P319" i="4" s="1"/>
  <c r="O320" i="4"/>
  <c r="P320" i="4" s="1"/>
  <c r="O321" i="4"/>
  <c r="P321" i="4" s="1"/>
  <c r="O322" i="4"/>
  <c r="P322" i="4" s="1"/>
  <c r="O323" i="4"/>
  <c r="P323" i="4" s="1"/>
  <c r="O324" i="4"/>
  <c r="P324" i="4" s="1"/>
  <c r="O325" i="4"/>
  <c r="P325" i="4" s="1"/>
  <c r="O326" i="4"/>
  <c r="P326" i="4" s="1"/>
  <c r="O327" i="4"/>
  <c r="P327" i="4" s="1"/>
  <c r="O328" i="4"/>
  <c r="P328" i="4" s="1"/>
  <c r="O329" i="4"/>
  <c r="P329" i="4" s="1"/>
  <c r="O330" i="4"/>
  <c r="P330" i="4" s="1"/>
  <c r="O331" i="4"/>
  <c r="P331" i="4" s="1"/>
  <c r="O332" i="4"/>
  <c r="P332" i="4" s="1"/>
  <c r="O333" i="4"/>
  <c r="P333" i="4" s="1"/>
  <c r="O334" i="4"/>
  <c r="P334" i="4" s="1"/>
  <c r="O335" i="4"/>
  <c r="P335" i="4" s="1"/>
  <c r="O336" i="4"/>
  <c r="P336" i="4" s="1"/>
  <c r="O337" i="4"/>
  <c r="P337" i="4" s="1"/>
  <c r="O338" i="4"/>
  <c r="P338" i="4" s="1"/>
  <c r="O339" i="4"/>
  <c r="P339" i="4" s="1"/>
  <c r="O340" i="4"/>
  <c r="P340" i="4" s="1"/>
  <c r="O341" i="4"/>
  <c r="P341" i="4" s="1"/>
  <c r="O342" i="4"/>
  <c r="P342" i="4" s="1"/>
  <c r="O343" i="4"/>
  <c r="P343" i="4" s="1"/>
  <c r="O344" i="4"/>
  <c r="P344" i="4" s="1"/>
  <c r="O345" i="4"/>
  <c r="P345" i="4" s="1"/>
  <c r="O346" i="4"/>
  <c r="P346" i="4" s="1"/>
  <c r="O347" i="4"/>
  <c r="P347" i="4" s="1"/>
  <c r="O348" i="4"/>
  <c r="P348" i="4" s="1"/>
  <c r="O349" i="4"/>
  <c r="P349" i="4" s="1"/>
  <c r="O350" i="4"/>
  <c r="P350" i="4" s="1"/>
  <c r="O351" i="4"/>
  <c r="P351" i="4" s="1"/>
  <c r="O352" i="4"/>
  <c r="P352" i="4" s="1"/>
  <c r="O353" i="4"/>
  <c r="P353" i="4" s="1"/>
  <c r="O354" i="4"/>
  <c r="P354" i="4" s="1"/>
  <c r="O355" i="4"/>
  <c r="P355" i="4" s="1"/>
  <c r="O356" i="4"/>
  <c r="P356" i="4" s="1"/>
  <c r="O357" i="4"/>
  <c r="P357" i="4" s="1"/>
  <c r="O358" i="4"/>
  <c r="P358" i="4" s="1"/>
  <c r="O359" i="4"/>
  <c r="P359" i="4" s="1"/>
  <c r="O360" i="4"/>
  <c r="P360" i="4" s="1"/>
  <c r="O361" i="4"/>
  <c r="P361" i="4" s="1"/>
  <c r="O362" i="4"/>
  <c r="P362" i="4" s="1"/>
  <c r="O363" i="4"/>
  <c r="P363" i="4" s="1"/>
  <c r="O364" i="4"/>
  <c r="P364" i="4" s="1"/>
  <c r="O365" i="4"/>
  <c r="P365" i="4" s="1"/>
  <c r="O366" i="4"/>
  <c r="P366" i="4" s="1"/>
  <c r="O367" i="4"/>
  <c r="P367" i="4" s="1"/>
  <c r="O368" i="4"/>
  <c r="P368" i="4" s="1"/>
  <c r="O369" i="4"/>
  <c r="P369" i="4" s="1"/>
  <c r="O370" i="4"/>
  <c r="P370" i="4" s="1"/>
  <c r="O371" i="4"/>
  <c r="P371" i="4" s="1"/>
  <c r="O372" i="4"/>
  <c r="P372" i="4" s="1"/>
  <c r="O373" i="4"/>
  <c r="P373" i="4" s="1"/>
  <c r="O374" i="4"/>
  <c r="P374" i="4" s="1"/>
  <c r="O375" i="4"/>
  <c r="P375" i="4" s="1"/>
  <c r="O376" i="4"/>
  <c r="P376" i="4" s="1"/>
  <c r="O377" i="4"/>
  <c r="P377" i="4" s="1"/>
  <c r="O378" i="4"/>
  <c r="P378" i="4" s="1"/>
  <c r="O379" i="4"/>
  <c r="P379" i="4" s="1"/>
  <c r="O380" i="4"/>
  <c r="P380" i="4" s="1"/>
  <c r="O381" i="4"/>
  <c r="P381" i="4" s="1"/>
  <c r="O382" i="4"/>
  <c r="P382" i="4" s="1"/>
  <c r="O383" i="4"/>
  <c r="P383" i="4" s="1"/>
  <c r="O384" i="4"/>
  <c r="P384" i="4" s="1"/>
  <c r="O385" i="4"/>
  <c r="P385" i="4" s="1"/>
  <c r="O386" i="4"/>
  <c r="P386" i="4" s="1"/>
  <c r="O387" i="4"/>
  <c r="P387" i="4" s="1"/>
  <c r="O388" i="4"/>
  <c r="P388" i="4" s="1"/>
  <c r="O389" i="4"/>
  <c r="P389" i="4" s="1"/>
  <c r="O390" i="4"/>
  <c r="P390" i="4" s="1"/>
  <c r="O391" i="4"/>
  <c r="P391" i="4" s="1"/>
  <c r="O392" i="4"/>
  <c r="P392" i="4" s="1"/>
  <c r="O393" i="4"/>
  <c r="P393" i="4" s="1"/>
  <c r="O394" i="4"/>
  <c r="P394" i="4" s="1"/>
  <c r="O395" i="4"/>
  <c r="P395" i="4" s="1"/>
  <c r="O396" i="4"/>
  <c r="P396" i="4" s="1"/>
  <c r="O397" i="4"/>
  <c r="P397" i="4" s="1"/>
  <c r="O398" i="4"/>
  <c r="P398" i="4" s="1"/>
  <c r="O399" i="4"/>
  <c r="P399" i="4" s="1"/>
  <c r="O400" i="4"/>
  <c r="P400" i="4" s="1"/>
  <c r="O401" i="4"/>
  <c r="P401" i="4" s="1"/>
  <c r="O402" i="4"/>
  <c r="P402" i="4" s="1"/>
  <c r="O403" i="4"/>
  <c r="P403" i="4" s="1"/>
  <c r="O404" i="4"/>
  <c r="P404" i="4" s="1"/>
  <c r="O405" i="4"/>
  <c r="P405" i="4" s="1"/>
  <c r="O406" i="4"/>
  <c r="P406" i="4" s="1"/>
  <c r="O407" i="4"/>
  <c r="P407" i="4" s="1"/>
  <c r="O408" i="4"/>
  <c r="P408" i="4" s="1"/>
  <c r="O409" i="4"/>
  <c r="P409" i="4" s="1"/>
  <c r="O410" i="4"/>
  <c r="P410" i="4" s="1"/>
  <c r="O411" i="4"/>
  <c r="P411" i="4" s="1"/>
  <c r="O412" i="4"/>
  <c r="P412" i="4" s="1"/>
  <c r="O413" i="4"/>
  <c r="P413" i="4" s="1"/>
  <c r="O414" i="4"/>
  <c r="P414" i="4" s="1"/>
  <c r="O415" i="4"/>
  <c r="P415" i="4" s="1"/>
  <c r="O416" i="4"/>
  <c r="P416" i="4" s="1"/>
  <c r="O417" i="4"/>
  <c r="P417" i="4" s="1"/>
  <c r="O418" i="4"/>
  <c r="P418" i="4" s="1"/>
  <c r="O419" i="4"/>
  <c r="P419" i="4" s="1"/>
  <c r="O420" i="4"/>
  <c r="P420" i="4" s="1"/>
  <c r="O421" i="4"/>
  <c r="P421" i="4" s="1"/>
  <c r="O422" i="4"/>
  <c r="P422" i="4" s="1"/>
  <c r="O423" i="4"/>
  <c r="P423" i="4" s="1"/>
  <c r="O424" i="4"/>
  <c r="P424" i="4" s="1"/>
  <c r="O425" i="4"/>
  <c r="P425" i="4" s="1"/>
  <c r="O426" i="4"/>
  <c r="P426" i="4" s="1"/>
  <c r="O427" i="4"/>
  <c r="P427" i="4" s="1"/>
  <c r="O428" i="4"/>
  <c r="P428" i="4" s="1"/>
  <c r="O429" i="4"/>
  <c r="P429" i="4" s="1"/>
  <c r="O430" i="4"/>
  <c r="P430" i="4" s="1"/>
  <c r="O431" i="4"/>
  <c r="P431" i="4" s="1"/>
  <c r="O432" i="4"/>
  <c r="P432" i="4" s="1"/>
  <c r="O433" i="4"/>
  <c r="P433" i="4" s="1"/>
  <c r="O434" i="4"/>
  <c r="P434" i="4" s="1"/>
  <c r="O435" i="4"/>
  <c r="P435" i="4" s="1"/>
  <c r="O436" i="4"/>
  <c r="P436" i="4" s="1"/>
  <c r="O437" i="4"/>
  <c r="P437" i="4" s="1"/>
  <c r="O438" i="4"/>
  <c r="P438" i="4" s="1"/>
  <c r="O439" i="4"/>
  <c r="P439" i="4" s="1"/>
  <c r="O440" i="4"/>
  <c r="P440" i="4" s="1"/>
  <c r="O441" i="4"/>
  <c r="P441" i="4" s="1"/>
  <c r="O442" i="4"/>
  <c r="P442" i="4" s="1"/>
  <c r="O443" i="4"/>
  <c r="P443" i="4" s="1"/>
  <c r="O444" i="4"/>
  <c r="P444" i="4" s="1"/>
  <c r="O445" i="4"/>
  <c r="P445" i="4" s="1"/>
  <c r="O446" i="4"/>
  <c r="P446" i="4" s="1"/>
  <c r="O447" i="4"/>
  <c r="P447" i="4" s="1"/>
  <c r="O448" i="4"/>
  <c r="P448" i="4" s="1"/>
  <c r="O449" i="4"/>
  <c r="P449" i="4" s="1"/>
  <c r="O450" i="4"/>
  <c r="P450" i="4" s="1"/>
  <c r="O451" i="4"/>
  <c r="P451" i="4" s="1"/>
  <c r="O452" i="4"/>
  <c r="P452" i="4" s="1"/>
  <c r="O453" i="4"/>
  <c r="P453" i="4" s="1"/>
  <c r="O454" i="4"/>
  <c r="P454" i="4" s="1"/>
  <c r="O455" i="4"/>
  <c r="P455" i="4" s="1"/>
  <c r="O456" i="4"/>
  <c r="P456" i="4" s="1"/>
  <c r="O457" i="4"/>
  <c r="P457" i="4" s="1"/>
  <c r="O458" i="4"/>
  <c r="P458" i="4" s="1"/>
  <c r="O459" i="4"/>
  <c r="P459" i="4" s="1"/>
  <c r="O460" i="4"/>
  <c r="P460" i="4" s="1"/>
  <c r="O461" i="4"/>
  <c r="P461" i="4" s="1"/>
  <c r="O462" i="4"/>
  <c r="P462" i="4" s="1"/>
  <c r="O463" i="4"/>
  <c r="P463" i="4" s="1"/>
  <c r="O464" i="4"/>
  <c r="P464" i="4" s="1"/>
  <c r="O465" i="4"/>
  <c r="P465" i="4" s="1"/>
  <c r="O466" i="4"/>
  <c r="P466" i="4" s="1"/>
  <c r="O467" i="4"/>
  <c r="P467" i="4" s="1"/>
  <c r="O468" i="4"/>
  <c r="P468" i="4" s="1"/>
  <c r="O469" i="4"/>
  <c r="P469" i="4" s="1"/>
  <c r="O470" i="4"/>
  <c r="P470" i="4" s="1"/>
  <c r="O471" i="4"/>
  <c r="P471" i="4" s="1"/>
  <c r="O472" i="4"/>
  <c r="P472" i="4" s="1"/>
  <c r="O473" i="4"/>
  <c r="P473" i="4" s="1"/>
  <c r="O474" i="4"/>
  <c r="P474" i="4" s="1"/>
  <c r="O475" i="4"/>
  <c r="P475" i="4" s="1"/>
  <c r="O476" i="4"/>
  <c r="P476" i="4" s="1"/>
  <c r="O477" i="4"/>
  <c r="P477" i="4" s="1"/>
  <c r="O478" i="4"/>
  <c r="P478" i="4" s="1"/>
  <c r="O479" i="4"/>
  <c r="P479" i="4" s="1"/>
  <c r="O480" i="4"/>
  <c r="P480" i="4" s="1"/>
  <c r="O481" i="4"/>
  <c r="P481" i="4" s="1"/>
  <c r="O482" i="4"/>
  <c r="P482" i="4" s="1"/>
  <c r="O483" i="4"/>
  <c r="P483" i="4" s="1"/>
  <c r="O484" i="4"/>
  <c r="P484" i="4" s="1"/>
  <c r="O485" i="4"/>
  <c r="P485" i="4" s="1"/>
  <c r="O486" i="4"/>
  <c r="P486" i="4" s="1"/>
  <c r="O487" i="4"/>
  <c r="P487" i="4" s="1"/>
  <c r="O488" i="4"/>
  <c r="P488" i="4" s="1"/>
  <c r="O489" i="4"/>
  <c r="P489" i="4" s="1"/>
  <c r="O490" i="4"/>
  <c r="P490" i="4" s="1"/>
  <c r="O491" i="4"/>
  <c r="P491" i="4" s="1"/>
  <c r="O492" i="4"/>
  <c r="P492" i="4" s="1"/>
  <c r="O493" i="4"/>
  <c r="P493" i="4" s="1"/>
  <c r="O494" i="4"/>
  <c r="P494" i="4" s="1"/>
  <c r="O495" i="4"/>
  <c r="P495" i="4" s="1"/>
  <c r="O496" i="4"/>
  <c r="P496" i="4" s="1"/>
  <c r="O497" i="4"/>
  <c r="P497" i="4" s="1"/>
  <c r="O498" i="4"/>
  <c r="P498" i="4" s="1"/>
  <c r="O499" i="4"/>
  <c r="P499" i="4" s="1"/>
  <c r="O500" i="4"/>
  <c r="P500" i="4" s="1"/>
  <c r="O501" i="4"/>
  <c r="P501" i="4" s="1"/>
  <c r="O502" i="4"/>
  <c r="P502" i="4" s="1"/>
  <c r="O503" i="4"/>
  <c r="P503" i="4" s="1"/>
  <c r="O504" i="4"/>
  <c r="P504" i="4" s="1"/>
  <c r="O505" i="4"/>
  <c r="P505" i="4" s="1"/>
  <c r="O506" i="4"/>
  <c r="P506" i="4" s="1"/>
  <c r="O507" i="4"/>
  <c r="P507" i="4" s="1"/>
  <c r="O508" i="4"/>
  <c r="P508" i="4" s="1"/>
  <c r="O509" i="4"/>
  <c r="P509" i="4" s="1"/>
  <c r="O510" i="4"/>
  <c r="P510" i="4" s="1"/>
  <c r="O511" i="4"/>
  <c r="P511" i="4" s="1"/>
  <c r="O512" i="4"/>
  <c r="P512" i="4" s="1"/>
  <c r="O513" i="4"/>
  <c r="P513" i="4" s="1"/>
  <c r="O514" i="4"/>
  <c r="P514" i="4" s="1"/>
  <c r="O515" i="4"/>
  <c r="P515" i="4" s="1"/>
  <c r="O516" i="4"/>
  <c r="P516" i="4" s="1"/>
  <c r="O517" i="4"/>
  <c r="P517" i="4" s="1"/>
  <c r="O518" i="4"/>
  <c r="P518" i="4" s="1"/>
  <c r="O519" i="4"/>
  <c r="P519" i="4" s="1"/>
  <c r="O520" i="4"/>
  <c r="P520" i="4" s="1"/>
  <c r="O521" i="4"/>
  <c r="P521" i="4" s="1"/>
  <c r="O522" i="4"/>
  <c r="P522" i="4" s="1"/>
  <c r="O523" i="4"/>
  <c r="P523" i="4" s="1"/>
  <c r="O524" i="4"/>
  <c r="P524" i="4" s="1"/>
  <c r="O525" i="4"/>
  <c r="P525" i="4" s="1"/>
  <c r="O526" i="4"/>
  <c r="P526" i="4" s="1"/>
  <c r="O527" i="4"/>
  <c r="P527" i="4" s="1"/>
  <c r="O528" i="4"/>
  <c r="P528" i="4" s="1"/>
  <c r="O529" i="4"/>
  <c r="P529" i="4" s="1"/>
  <c r="O530" i="4"/>
  <c r="P530" i="4" s="1"/>
  <c r="O531" i="4"/>
  <c r="P531" i="4" s="1"/>
  <c r="O532" i="4"/>
  <c r="P532" i="4" s="1"/>
  <c r="O533" i="4"/>
  <c r="P533" i="4" s="1"/>
  <c r="O534" i="4"/>
  <c r="P534" i="4" s="1"/>
  <c r="O535" i="4"/>
  <c r="P535" i="4" s="1"/>
  <c r="O536" i="4"/>
  <c r="P536" i="4" s="1"/>
  <c r="O537" i="4"/>
  <c r="P537" i="4" s="1"/>
  <c r="O538" i="4"/>
  <c r="P538" i="4" s="1"/>
  <c r="O539" i="4"/>
  <c r="P539" i="4" s="1"/>
  <c r="O540" i="4"/>
  <c r="P540" i="4" s="1"/>
  <c r="O541" i="4"/>
  <c r="P541" i="4" s="1"/>
  <c r="O542" i="4"/>
  <c r="P542" i="4" s="1"/>
  <c r="O543" i="4"/>
  <c r="P543" i="4" s="1"/>
  <c r="O544" i="4"/>
  <c r="P544" i="4" s="1"/>
  <c r="O545" i="4"/>
  <c r="P545" i="4" s="1"/>
  <c r="O546" i="4"/>
  <c r="P546" i="4" s="1"/>
  <c r="O547" i="4"/>
  <c r="P547" i="4" s="1"/>
  <c r="O548" i="4"/>
  <c r="P548" i="4" s="1"/>
  <c r="O549" i="4"/>
  <c r="P549" i="4" s="1"/>
  <c r="O550" i="4"/>
  <c r="P550" i="4" s="1"/>
  <c r="O551" i="4"/>
  <c r="P551" i="4" s="1"/>
  <c r="O552" i="4"/>
  <c r="P552" i="4" s="1"/>
  <c r="O553" i="4"/>
  <c r="P553" i="4" s="1"/>
  <c r="O554" i="4"/>
  <c r="P554" i="4" s="1"/>
  <c r="O555" i="4"/>
  <c r="P555" i="4" s="1"/>
  <c r="O556" i="4"/>
  <c r="P556" i="4" s="1"/>
  <c r="O557" i="4"/>
  <c r="P557" i="4" s="1"/>
  <c r="O558" i="4"/>
  <c r="P558" i="4" s="1"/>
  <c r="O559" i="4"/>
  <c r="P559" i="4" s="1"/>
  <c r="O560" i="4"/>
  <c r="P560" i="4" s="1"/>
  <c r="O561" i="4"/>
  <c r="P561" i="4" s="1"/>
  <c r="O562" i="4"/>
  <c r="P562" i="4" s="1"/>
  <c r="O563" i="4"/>
  <c r="P563" i="4" s="1"/>
  <c r="O564" i="4"/>
  <c r="P564" i="4" s="1"/>
  <c r="O565" i="4"/>
  <c r="P565" i="4" s="1"/>
  <c r="O566" i="4"/>
  <c r="P566" i="4" s="1"/>
  <c r="O567" i="4"/>
  <c r="P567" i="4" s="1"/>
  <c r="O568" i="4"/>
  <c r="P568" i="4" s="1"/>
  <c r="O569" i="4"/>
  <c r="P569" i="4" s="1"/>
  <c r="O570" i="4"/>
  <c r="P570" i="4" s="1"/>
  <c r="O571" i="4"/>
  <c r="P571" i="4" s="1"/>
  <c r="O572" i="4"/>
  <c r="P572" i="4" s="1"/>
  <c r="O573" i="4"/>
  <c r="P573" i="4" s="1"/>
  <c r="O574" i="4"/>
  <c r="P574" i="4" s="1"/>
  <c r="O575" i="4"/>
  <c r="P575" i="4" s="1"/>
  <c r="O576" i="4"/>
  <c r="P576" i="4" s="1"/>
  <c r="O577" i="4"/>
  <c r="P577" i="4" s="1"/>
  <c r="O578" i="4"/>
  <c r="P578" i="4" s="1"/>
  <c r="O579" i="4"/>
  <c r="P579" i="4" s="1"/>
  <c r="O580" i="4"/>
  <c r="P580" i="4" s="1"/>
  <c r="O581" i="4"/>
  <c r="P581" i="4" s="1"/>
  <c r="O582" i="4"/>
  <c r="P582" i="4" s="1"/>
  <c r="O583" i="4"/>
  <c r="P583" i="4" s="1"/>
  <c r="O584" i="4"/>
  <c r="P584" i="4" s="1"/>
  <c r="O585" i="4"/>
  <c r="P585" i="4" s="1"/>
  <c r="O586" i="4"/>
  <c r="P586" i="4" s="1"/>
  <c r="O587" i="4"/>
  <c r="P587" i="4" s="1"/>
  <c r="O588" i="4"/>
  <c r="P588" i="4" s="1"/>
  <c r="O589" i="4"/>
  <c r="P589" i="4" s="1"/>
  <c r="O590" i="4"/>
  <c r="P590" i="4" s="1"/>
  <c r="O591" i="4"/>
  <c r="P591" i="4" s="1"/>
  <c r="O592" i="4"/>
  <c r="P592" i="4" s="1"/>
  <c r="O593" i="4"/>
  <c r="P593" i="4" s="1"/>
  <c r="O594" i="4"/>
  <c r="P594" i="4" s="1"/>
  <c r="O595" i="4"/>
  <c r="P595" i="4" s="1"/>
  <c r="O596" i="4"/>
  <c r="P596" i="4" s="1"/>
  <c r="O597" i="4"/>
  <c r="P597" i="4" s="1"/>
  <c r="O598" i="4"/>
  <c r="P598" i="4" s="1"/>
  <c r="O599" i="4"/>
  <c r="P599" i="4" s="1"/>
  <c r="O600" i="4"/>
  <c r="P600" i="4" s="1"/>
  <c r="O601" i="4"/>
  <c r="P601" i="4" s="1"/>
  <c r="O602" i="4"/>
  <c r="P602" i="4" s="1"/>
  <c r="O603" i="4"/>
  <c r="P603" i="4" s="1"/>
  <c r="O604" i="4"/>
  <c r="P604" i="4" s="1"/>
  <c r="O605" i="4"/>
  <c r="P605" i="4" s="1"/>
  <c r="O606" i="4"/>
  <c r="P606" i="4" s="1"/>
  <c r="O607" i="4"/>
  <c r="P607" i="4" s="1"/>
  <c r="O608" i="4"/>
  <c r="P608" i="4" s="1"/>
  <c r="O609" i="4"/>
  <c r="P609" i="4" s="1"/>
  <c r="O610" i="4"/>
  <c r="P610" i="4" s="1"/>
  <c r="O611" i="4"/>
  <c r="P611" i="4" s="1"/>
  <c r="O612" i="4"/>
  <c r="P612" i="4" s="1"/>
  <c r="O613" i="4"/>
  <c r="P613" i="4" s="1"/>
  <c r="O614" i="4"/>
  <c r="P614" i="4" s="1"/>
  <c r="O615" i="4"/>
  <c r="P615" i="4" s="1"/>
  <c r="O616" i="4"/>
  <c r="P616" i="4" s="1"/>
  <c r="O617" i="4"/>
  <c r="P617" i="4" s="1"/>
  <c r="O618" i="4"/>
  <c r="P618" i="4" s="1"/>
  <c r="O619" i="4"/>
  <c r="P619" i="4" s="1"/>
  <c r="O620" i="4"/>
  <c r="P620" i="4" s="1"/>
  <c r="O621" i="4"/>
  <c r="P621" i="4" s="1"/>
  <c r="O622" i="4"/>
  <c r="P622" i="4" s="1"/>
  <c r="O623" i="4"/>
  <c r="P623" i="4" s="1"/>
  <c r="O624" i="4"/>
  <c r="P624" i="4" s="1"/>
  <c r="O625" i="4"/>
  <c r="P625" i="4" s="1"/>
  <c r="O626" i="4"/>
  <c r="P626" i="4" s="1"/>
  <c r="O627" i="4"/>
  <c r="P627" i="4" s="1"/>
  <c r="O628" i="4"/>
  <c r="P628" i="4" s="1"/>
  <c r="O629" i="4"/>
  <c r="P629" i="4" s="1"/>
  <c r="O630" i="4"/>
  <c r="P630" i="4" s="1"/>
  <c r="O631" i="4"/>
  <c r="P631" i="4" s="1"/>
  <c r="O632" i="4"/>
  <c r="P632" i="4" s="1"/>
  <c r="O633" i="4"/>
  <c r="P633" i="4" s="1"/>
  <c r="O634" i="4"/>
  <c r="P634" i="4" s="1"/>
  <c r="O635" i="4"/>
  <c r="P635" i="4" s="1"/>
  <c r="O636" i="4"/>
  <c r="P636" i="4" s="1"/>
  <c r="O637" i="4"/>
  <c r="P637" i="4" s="1"/>
  <c r="O638" i="4"/>
  <c r="P638" i="4" s="1"/>
  <c r="O639" i="4"/>
  <c r="P639" i="4" s="1"/>
  <c r="O640" i="4"/>
  <c r="P640" i="4" s="1"/>
  <c r="O641" i="4"/>
  <c r="P641" i="4" s="1"/>
  <c r="O642" i="4"/>
  <c r="P642" i="4" s="1"/>
  <c r="O643" i="4"/>
  <c r="P643" i="4" s="1"/>
  <c r="O644" i="4"/>
  <c r="P644" i="4" s="1"/>
  <c r="O645" i="4"/>
  <c r="P645" i="4" s="1"/>
  <c r="O646" i="4"/>
  <c r="P646" i="4" s="1"/>
  <c r="O647" i="4"/>
  <c r="P647" i="4" s="1"/>
  <c r="O648" i="4"/>
  <c r="P648" i="4" s="1"/>
  <c r="O649" i="4"/>
  <c r="P649" i="4" s="1"/>
  <c r="O650" i="4"/>
  <c r="P650" i="4" s="1"/>
  <c r="O651" i="4"/>
  <c r="P651" i="4" s="1"/>
  <c r="O652" i="4"/>
  <c r="P652" i="4" s="1"/>
  <c r="O653" i="4"/>
  <c r="P653" i="4" s="1"/>
  <c r="O654" i="4"/>
  <c r="P654" i="4" s="1"/>
  <c r="O655" i="4"/>
  <c r="P655" i="4" s="1"/>
  <c r="O656" i="4"/>
  <c r="P656" i="4" s="1"/>
  <c r="O657" i="4"/>
  <c r="P657" i="4" s="1"/>
  <c r="O658" i="4"/>
  <c r="P658" i="4" s="1"/>
  <c r="O659" i="4"/>
  <c r="P659" i="4" s="1"/>
  <c r="O660" i="4"/>
  <c r="P660" i="4" s="1"/>
  <c r="O661" i="4"/>
  <c r="P661" i="4" s="1"/>
  <c r="O662" i="4"/>
  <c r="P662" i="4" s="1"/>
  <c r="O663" i="4"/>
  <c r="P663" i="4" s="1"/>
  <c r="O664" i="4"/>
  <c r="P664" i="4" s="1"/>
  <c r="O665" i="4"/>
  <c r="P665" i="4" s="1"/>
  <c r="O666" i="4"/>
  <c r="P666" i="4" s="1"/>
  <c r="O667" i="4"/>
  <c r="P667" i="4" s="1"/>
  <c r="O668" i="4"/>
  <c r="P668" i="4" s="1"/>
  <c r="O669" i="4"/>
  <c r="P669" i="4" s="1"/>
  <c r="O670" i="4"/>
  <c r="P670" i="4" s="1"/>
  <c r="O671" i="4"/>
  <c r="P671" i="4" s="1"/>
  <c r="O672" i="4"/>
  <c r="P672" i="4" s="1"/>
  <c r="O673" i="4"/>
  <c r="P673" i="4" s="1"/>
  <c r="O674" i="4"/>
  <c r="P674" i="4" s="1"/>
  <c r="O675" i="4"/>
  <c r="P675" i="4" s="1"/>
  <c r="O676" i="4"/>
  <c r="P676" i="4" s="1"/>
  <c r="O677" i="4"/>
  <c r="P677" i="4" s="1"/>
  <c r="O678" i="4"/>
  <c r="P678" i="4" s="1"/>
  <c r="O679" i="4"/>
  <c r="P679" i="4" s="1"/>
  <c r="O680" i="4"/>
  <c r="P680" i="4" s="1"/>
  <c r="O681" i="4"/>
  <c r="P681" i="4" s="1"/>
  <c r="O682" i="4"/>
  <c r="P682" i="4" s="1"/>
  <c r="O683" i="4"/>
  <c r="P683" i="4" s="1"/>
  <c r="O684" i="4"/>
  <c r="P684" i="4" s="1"/>
  <c r="O685" i="4"/>
  <c r="P685" i="4" s="1"/>
  <c r="O686" i="4"/>
  <c r="P686" i="4" s="1"/>
  <c r="O687" i="4"/>
  <c r="P687" i="4" s="1"/>
  <c r="O688" i="4"/>
  <c r="P688" i="4" s="1"/>
  <c r="O689" i="4"/>
  <c r="P689" i="4" s="1"/>
  <c r="O690" i="4"/>
  <c r="P690" i="4" s="1"/>
  <c r="O691" i="4"/>
  <c r="P691" i="4" s="1"/>
  <c r="O692" i="4"/>
  <c r="P692" i="4" s="1"/>
  <c r="O693" i="4"/>
  <c r="P693" i="4" s="1"/>
  <c r="O694" i="4"/>
  <c r="P694" i="4" s="1"/>
  <c r="O695" i="4"/>
  <c r="P695" i="4" s="1"/>
  <c r="O696" i="4"/>
  <c r="P696" i="4" s="1"/>
  <c r="O697" i="4"/>
  <c r="P697" i="4" s="1"/>
  <c r="O698" i="4"/>
  <c r="P698" i="4" s="1"/>
  <c r="O699" i="4"/>
  <c r="P699" i="4" s="1"/>
  <c r="O700" i="4"/>
  <c r="P700" i="4" s="1"/>
  <c r="O701" i="4"/>
  <c r="P701" i="4" s="1"/>
  <c r="O702" i="4"/>
  <c r="P702" i="4" s="1"/>
  <c r="O703" i="4"/>
  <c r="P703" i="4" s="1"/>
  <c r="O704" i="4"/>
  <c r="P704" i="4" s="1"/>
  <c r="O705" i="4"/>
  <c r="P705" i="4" s="1"/>
  <c r="O706" i="4"/>
  <c r="P706" i="4" s="1"/>
  <c r="O707" i="4"/>
  <c r="P707" i="4" s="1"/>
  <c r="O708" i="4"/>
  <c r="P708" i="4" s="1"/>
  <c r="O709" i="4"/>
  <c r="P709" i="4" s="1"/>
  <c r="O710" i="4"/>
  <c r="P710" i="4" s="1"/>
  <c r="O711" i="4"/>
  <c r="P711" i="4" s="1"/>
  <c r="O712" i="4"/>
  <c r="P712" i="4" s="1"/>
  <c r="O713" i="4"/>
  <c r="P713" i="4" s="1"/>
  <c r="O714" i="4"/>
  <c r="P714" i="4" s="1"/>
  <c r="O715" i="4"/>
  <c r="P715" i="4" s="1"/>
  <c r="O716" i="4"/>
  <c r="P716" i="4" s="1"/>
  <c r="O717" i="4"/>
  <c r="P717" i="4" s="1"/>
  <c r="O718" i="4"/>
  <c r="P718" i="4" s="1"/>
  <c r="O719" i="4"/>
  <c r="P719" i="4" s="1"/>
  <c r="O720" i="4"/>
  <c r="P720" i="4" s="1"/>
  <c r="O721" i="4"/>
  <c r="P721" i="4" s="1"/>
  <c r="O722" i="4"/>
  <c r="P722" i="4" s="1"/>
  <c r="O723" i="4"/>
  <c r="P723" i="4" s="1"/>
  <c r="O724" i="4"/>
  <c r="P724" i="4" s="1"/>
  <c r="O725" i="4"/>
  <c r="P725" i="4" s="1"/>
  <c r="O726" i="4"/>
  <c r="P726" i="4" s="1"/>
  <c r="O727" i="4"/>
  <c r="P727" i="4" s="1"/>
  <c r="O728" i="4"/>
  <c r="P728" i="4" s="1"/>
  <c r="O729" i="4"/>
  <c r="P729" i="4" s="1"/>
  <c r="O730" i="4"/>
  <c r="P730" i="4" s="1"/>
  <c r="O731" i="4"/>
  <c r="P731" i="4" s="1"/>
  <c r="O732" i="4"/>
  <c r="P732" i="4" s="1"/>
  <c r="O733" i="4"/>
  <c r="P733" i="4" s="1"/>
  <c r="O734" i="4"/>
  <c r="P734" i="4" s="1"/>
  <c r="O735" i="4"/>
  <c r="P735" i="4" s="1"/>
  <c r="O736" i="4"/>
  <c r="P736" i="4" s="1"/>
  <c r="O737" i="4"/>
  <c r="P737" i="4" s="1"/>
  <c r="O738" i="4"/>
  <c r="P738" i="4" s="1"/>
  <c r="O739" i="4"/>
  <c r="P739" i="4" s="1"/>
  <c r="O740" i="4"/>
  <c r="P740" i="4" s="1"/>
  <c r="O741" i="4"/>
  <c r="P741" i="4" s="1"/>
  <c r="O742" i="4"/>
  <c r="P742" i="4" s="1"/>
  <c r="O743" i="4"/>
  <c r="P743" i="4" s="1"/>
  <c r="O744" i="4"/>
  <c r="P744" i="4" s="1"/>
  <c r="O745" i="4"/>
  <c r="P745" i="4" s="1"/>
  <c r="O746" i="4"/>
  <c r="P746" i="4" s="1"/>
  <c r="O747" i="4"/>
  <c r="P747" i="4" s="1"/>
  <c r="O748" i="4"/>
  <c r="P748" i="4" s="1"/>
  <c r="O749" i="4"/>
  <c r="P749" i="4" s="1"/>
  <c r="O750" i="4"/>
  <c r="P750" i="4" s="1"/>
  <c r="O751" i="4"/>
  <c r="P751" i="4" s="1"/>
  <c r="O752" i="4"/>
  <c r="P752" i="4" s="1"/>
  <c r="O753" i="4"/>
  <c r="P753" i="4" s="1"/>
  <c r="O754" i="4"/>
  <c r="P754" i="4" s="1"/>
  <c r="O755" i="4"/>
  <c r="P755" i="4" s="1"/>
  <c r="O756" i="4"/>
  <c r="P756" i="4" s="1"/>
  <c r="O757" i="4"/>
  <c r="P757" i="4" s="1"/>
  <c r="O758" i="4"/>
  <c r="P758" i="4" s="1"/>
  <c r="O759" i="4"/>
  <c r="P759" i="4" s="1"/>
  <c r="O760" i="4"/>
  <c r="P760" i="4" s="1"/>
  <c r="O761" i="4"/>
  <c r="P761" i="4" s="1"/>
  <c r="O762" i="4"/>
  <c r="P762" i="4" s="1"/>
  <c r="O763" i="4"/>
  <c r="P763" i="4" s="1"/>
  <c r="O764" i="4"/>
  <c r="P764" i="4" s="1"/>
  <c r="O765" i="4"/>
  <c r="P765" i="4" s="1"/>
  <c r="O766" i="4"/>
  <c r="P766" i="4" s="1"/>
  <c r="O767" i="4"/>
  <c r="P767" i="4" s="1"/>
  <c r="O768" i="4"/>
  <c r="P768" i="4" s="1"/>
  <c r="O769" i="4"/>
  <c r="P769" i="4" s="1"/>
  <c r="O770" i="4"/>
  <c r="P770" i="4" s="1"/>
  <c r="O771" i="4"/>
  <c r="P771" i="4" s="1"/>
  <c r="O772" i="4"/>
  <c r="P772" i="4" s="1"/>
  <c r="O773" i="4"/>
  <c r="P773" i="4" s="1"/>
  <c r="O774" i="4"/>
  <c r="P774" i="4" s="1"/>
  <c r="O775" i="4"/>
  <c r="P775" i="4" s="1"/>
  <c r="O776" i="4"/>
  <c r="P776" i="4" s="1"/>
  <c r="O777" i="4"/>
  <c r="P777" i="4" s="1"/>
  <c r="O778" i="4"/>
  <c r="P778" i="4" s="1"/>
  <c r="O779" i="4"/>
  <c r="P779" i="4" s="1"/>
  <c r="O780" i="4"/>
  <c r="P780" i="4" s="1"/>
  <c r="O781" i="4"/>
  <c r="P781" i="4" s="1"/>
  <c r="O782" i="4"/>
  <c r="P782" i="4" s="1"/>
  <c r="O783" i="4"/>
  <c r="P783" i="4" s="1"/>
  <c r="O784" i="4"/>
  <c r="P784" i="4" s="1"/>
  <c r="O785" i="4"/>
  <c r="P785" i="4" s="1"/>
  <c r="O786" i="4"/>
  <c r="P786" i="4" s="1"/>
  <c r="O787" i="4"/>
  <c r="P787" i="4" s="1"/>
  <c r="O788" i="4"/>
  <c r="P788" i="4" s="1"/>
  <c r="O789" i="4"/>
  <c r="P789" i="4" s="1"/>
  <c r="O790" i="4"/>
  <c r="P790" i="4" s="1"/>
  <c r="O791" i="4"/>
  <c r="P791" i="4" s="1"/>
  <c r="O792" i="4"/>
  <c r="P792" i="4" s="1"/>
  <c r="O793" i="4"/>
  <c r="P793" i="4" s="1"/>
  <c r="O794" i="4"/>
  <c r="P794" i="4" s="1"/>
  <c r="O795" i="4"/>
  <c r="P795" i="4" s="1"/>
  <c r="O796" i="4"/>
  <c r="P796" i="4" s="1"/>
  <c r="O797" i="4"/>
  <c r="P797" i="4" s="1"/>
  <c r="O798" i="4"/>
  <c r="P798" i="4" s="1"/>
  <c r="O799" i="4"/>
  <c r="P799" i="4" s="1"/>
  <c r="O800" i="4"/>
  <c r="P800" i="4" s="1"/>
  <c r="O801" i="4"/>
  <c r="P801" i="4" s="1"/>
  <c r="O802" i="4"/>
  <c r="P802" i="4" s="1"/>
  <c r="O803" i="4"/>
  <c r="P803" i="4" s="1"/>
  <c r="O804" i="4"/>
  <c r="P804" i="4" s="1"/>
  <c r="O805" i="4"/>
  <c r="P805" i="4" s="1"/>
  <c r="O806" i="4"/>
  <c r="P806" i="4" s="1"/>
  <c r="O807" i="4"/>
  <c r="P807" i="4" s="1"/>
  <c r="O808" i="4"/>
  <c r="P808" i="4" s="1"/>
  <c r="O809" i="4"/>
  <c r="P809" i="4" s="1"/>
  <c r="O810" i="4"/>
  <c r="P810" i="4" s="1"/>
  <c r="O811" i="4"/>
  <c r="P811" i="4" s="1"/>
  <c r="O812" i="4"/>
  <c r="P812" i="4" s="1"/>
  <c r="O813" i="4"/>
  <c r="P813" i="4" s="1"/>
  <c r="O814" i="4"/>
  <c r="P814" i="4" s="1"/>
  <c r="O815" i="4"/>
  <c r="P815" i="4" s="1"/>
  <c r="O816" i="4"/>
  <c r="P816" i="4" s="1"/>
  <c r="O817" i="4"/>
  <c r="P817" i="4" s="1"/>
  <c r="O818" i="4"/>
  <c r="P818" i="4" s="1"/>
  <c r="O819" i="4"/>
  <c r="P819" i="4" s="1"/>
  <c r="O820" i="4"/>
  <c r="P820" i="4" s="1"/>
  <c r="O821" i="4"/>
  <c r="P821" i="4" s="1"/>
  <c r="O822" i="4"/>
  <c r="P822" i="4" s="1"/>
  <c r="O823" i="4"/>
  <c r="P823" i="4" s="1"/>
  <c r="O824" i="4"/>
  <c r="P824" i="4" s="1"/>
  <c r="O825" i="4"/>
  <c r="P825" i="4" s="1"/>
  <c r="O826" i="4"/>
  <c r="P826" i="4" s="1"/>
  <c r="O827" i="4"/>
  <c r="P827" i="4" s="1"/>
  <c r="O828" i="4"/>
  <c r="P828" i="4" s="1"/>
  <c r="O829" i="4"/>
  <c r="P829" i="4" s="1"/>
  <c r="O830" i="4"/>
  <c r="P830" i="4" s="1"/>
  <c r="O831" i="4"/>
  <c r="P831" i="4" s="1"/>
  <c r="O832" i="4"/>
  <c r="P832" i="4" s="1"/>
  <c r="O833" i="4"/>
  <c r="P833" i="4" s="1"/>
  <c r="O834" i="4"/>
  <c r="P834" i="4" s="1"/>
  <c r="O835" i="4"/>
  <c r="P835" i="4" s="1"/>
  <c r="O836" i="4"/>
  <c r="P836" i="4" s="1"/>
  <c r="O837" i="4"/>
  <c r="P837" i="4" s="1"/>
  <c r="O838" i="4"/>
  <c r="P838" i="4" s="1"/>
  <c r="O839" i="4"/>
  <c r="P839" i="4" s="1"/>
  <c r="O840" i="4"/>
  <c r="P840" i="4" s="1"/>
  <c r="O841" i="4"/>
  <c r="P841" i="4" s="1"/>
  <c r="O842" i="4"/>
  <c r="P842" i="4" s="1"/>
  <c r="O843" i="4"/>
  <c r="P843" i="4" s="1"/>
  <c r="O844" i="4"/>
  <c r="P844" i="4" s="1"/>
  <c r="O845" i="4"/>
  <c r="P845" i="4" s="1"/>
  <c r="O846" i="4"/>
  <c r="P846" i="4" s="1"/>
  <c r="O847" i="4"/>
  <c r="P847" i="4" s="1"/>
  <c r="O848" i="4"/>
  <c r="P848" i="4" s="1"/>
  <c r="O849" i="4"/>
  <c r="P849" i="4" s="1"/>
  <c r="O850" i="4"/>
  <c r="P850" i="4" s="1"/>
  <c r="O851" i="4"/>
  <c r="P851" i="4" s="1"/>
  <c r="O852" i="4"/>
  <c r="P852" i="4" s="1"/>
  <c r="O853" i="4"/>
  <c r="P853" i="4" s="1"/>
  <c r="O854" i="4"/>
  <c r="P854" i="4" s="1"/>
  <c r="O855" i="4"/>
  <c r="P855" i="4" s="1"/>
  <c r="O856" i="4"/>
  <c r="P856" i="4" s="1"/>
  <c r="O857" i="4"/>
  <c r="P857" i="4" s="1"/>
  <c r="O858" i="4"/>
  <c r="P858" i="4" s="1"/>
  <c r="O859" i="4"/>
  <c r="P859" i="4" s="1"/>
  <c r="O860" i="4"/>
  <c r="P860" i="4" s="1"/>
  <c r="O861" i="4"/>
  <c r="P861" i="4" s="1"/>
  <c r="O862" i="4"/>
  <c r="P862" i="4" s="1"/>
  <c r="O863" i="4"/>
  <c r="P863" i="4" s="1"/>
  <c r="O864" i="4"/>
  <c r="P864" i="4" s="1"/>
  <c r="O865" i="4"/>
  <c r="P865" i="4" s="1"/>
  <c r="O866" i="4"/>
  <c r="P866" i="4" s="1"/>
  <c r="O867" i="4"/>
  <c r="P867" i="4" s="1"/>
  <c r="O868" i="4"/>
  <c r="P868" i="4" s="1"/>
  <c r="O869" i="4"/>
  <c r="P869" i="4" s="1"/>
  <c r="O870" i="4"/>
  <c r="P870" i="4" s="1"/>
  <c r="O871" i="4"/>
  <c r="P871" i="4" s="1"/>
  <c r="O872" i="4"/>
  <c r="P872" i="4" s="1"/>
  <c r="O873" i="4"/>
  <c r="P873" i="4" s="1"/>
  <c r="O874" i="4"/>
  <c r="P874" i="4" s="1"/>
  <c r="O875" i="4"/>
  <c r="P875" i="4" s="1"/>
  <c r="O876" i="4"/>
  <c r="P876" i="4" s="1"/>
  <c r="O877" i="4"/>
  <c r="P877" i="4" s="1"/>
  <c r="O878" i="4"/>
  <c r="P878" i="4" s="1"/>
  <c r="O879" i="4"/>
  <c r="P879" i="4" s="1"/>
  <c r="O880" i="4"/>
  <c r="P880" i="4" s="1"/>
  <c r="O881" i="4"/>
  <c r="P881" i="4" s="1"/>
  <c r="O882" i="4"/>
  <c r="P882" i="4" s="1"/>
  <c r="O883" i="4"/>
  <c r="P883" i="4" s="1"/>
  <c r="O884" i="4"/>
  <c r="P884" i="4" s="1"/>
  <c r="O885" i="4"/>
  <c r="P885" i="4" s="1"/>
  <c r="O886" i="4"/>
  <c r="P886" i="4" s="1"/>
  <c r="O887" i="4"/>
  <c r="P887" i="4" s="1"/>
  <c r="O888" i="4"/>
  <c r="P888" i="4" s="1"/>
  <c r="O889" i="4"/>
  <c r="P889" i="4" s="1"/>
  <c r="O890" i="4"/>
  <c r="P890" i="4" s="1"/>
  <c r="O891" i="4"/>
  <c r="P891" i="4" s="1"/>
  <c r="O892" i="4"/>
  <c r="P892" i="4" s="1"/>
  <c r="O893" i="4"/>
  <c r="P893" i="4" s="1"/>
  <c r="O894" i="4"/>
  <c r="P894" i="4" s="1"/>
  <c r="O895" i="4"/>
  <c r="P895" i="4" s="1"/>
  <c r="O896" i="4"/>
  <c r="P896" i="4" s="1"/>
  <c r="O897" i="4"/>
  <c r="P897" i="4" s="1"/>
  <c r="O898" i="4"/>
  <c r="P898" i="4" s="1"/>
  <c r="O899" i="4"/>
  <c r="P899" i="4" s="1"/>
  <c r="O900" i="4"/>
  <c r="P900" i="4" s="1"/>
  <c r="O901" i="4"/>
  <c r="P901" i="4" s="1"/>
  <c r="O902" i="4"/>
  <c r="P902" i="4" s="1"/>
  <c r="O903" i="4"/>
  <c r="P903" i="4" s="1"/>
  <c r="O904" i="4"/>
  <c r="P904" i="4" s="1"/>
  <c r="O905" i="4"/>
  <c r="P905" i="4" s="1"/>
  <c r="O906" i="4"/>
  <c r="P906" i="4" s="1"/>
  <c r="O907" i="4"/>
  <c r="P907" i="4" s="1"/>
  <c r="O908" i="4"/>
  <c r="P908" i="4" s="1"/>
  <c r="O909" i="4"/>
  <c r="P909" i="4" s="1"/>
  <c r="O910" i="4"/>
  <c r="P910" i="4" s="1"/>
  <c r="O911" i="4"/>
  <c r="P911" i="4" s="1"/>
  <c r="O912" i="4"/>
  <c r="P912" i="4" s="1"/>
  <c r="O913" i="4"/>
  <c r="P913" i="4" s="1"/>
  <c r="O914" i="4"/>
  <c r="P914" i="4" s="1"/>
  <c r="O915" i="4"/>
  <c r="P915" i="4" s="1"/>
  <c r="O916" i="4"/>
  <c r="P916" i="4" s="1"/>
  <c r="O917" i="4"/>
  <c r="P917" i="4" s="1"/>
  <c r="O918" i="4"/>
  <c r="P918" i="4" s="1"/>
  <c r="O919" i="4"/>
  <c r="P919" i="4" s="1"/>
  <c r="O920" i="4"/>
  <c r="P920" i="4" s="1"/>
  <c r="O921" i="4"/>
  <c r="P921" i="4" s="1"/>
  <c r="O922" i="4"/>
  <c r="P922" i="4" s="1"/>
  <c r="O923" i="4"/>
  <c r="P923" i="4" s="1"/>
  <c r="O924" i="4"/>
  <c r="P924" i="4" s="1"/>
  <c r="O925" i="4"/>
  <c r="P925" i="4" s="1"/>
  <c r="O926" i="4"/>
  <c r="P926" i="4" s="1"/>
  <c r="O927" i="4"/>
  <c r="P927" i="4" s="1"/>
  <c r="O928" i="4"/>
  <c r="P928" i="4" s="1"/>
  <c r="O929" i="4"/>
  <c r="P929" i="4" s="1"/>
  <c r="O930" i="4"/>
  <c r="P930" i="4" s="1"/>
  <c r="O931" i="4"/>
  <c r="P931" i="4" s="1"/>
  <c r="O932" i="4"/>
  <c r="P932" i="4" s="1"/>
  <c r="O933" i="4"/>
  <c r="P933" i="4" s="1"/>
  <c r="O934" i="4"/>
  <c r="P934" i="4" s="1"/>
  <c r="O935" i="4"/>
  <c r="P935" i="4" s="1"/>
  <c r="O936" i="4"/>
  <c r="P936" i="4" s="1"/>
  <c r="O937" i="4"/>
  <c r="P937" i="4" s="1"/>
  <c r="O938" i="4"/>
  <c r="P938" i="4" s="1"/>
  <c r="O939" i="4"/>
  <c r="P939" i="4" s="1"/>
  <c r="O940" i="4"/>
  <c r="P940" i="4" s="1"/>
  <c r="O941" i="4"/>
  <c r="P941" i="4" s="1"/>
  <c r="O942" i="4"/>
  <c r="P942" i="4" s="1"/>
  <c r="O943" i="4"/>
  <c r="P943" i="4" s="1"/>
  <c r="O944" i="4"/>
  <c r="P944" i="4" s="1"/>
  <c r="O945" i="4"/>
  <c r="P945" i="4" s="1"/>
  <c r="O946" i="4"/>
  <c r="P946" i="4" s="1"/>
  <c r="O947" i="4"/>
  <c r="P947" i="4" s="1"/>
  <c r="O948" i="4"/>
  <c r="P948" i="4" s="1"/>
  <c r="O949" i="4"/>
  <c r="P949" i="4" s="1"/>
  <c r="O950" i="4"/>
  <c r="P950" i="4" s="1"/>
  <c r="O951" i="4"/>
  <c r="P951" i="4" s="1"/>
  <c r="O952" i="4"/>
  <c r="P952" i="4" s="1"/>
  <c r="O953" i="4"/>
  <c r="P953" i="4" s="1"/>
  <c r="O954" i="4"/>
  <c r="P954" i="4" s="1"/>
  <c r="O955" i="4"/>
  <c r="P955" i="4" s="1"/>
  <c r="O956" i="4"/>
  <c r="P956" i="4" s="1"/>
  <c r="O957" i="4"/>
  <c r="P957" i="4" s="1"/>
  <c r="O958" i="4"/>
  <c r="P958" i="4" s="1"/>
  <c r="O959" i="4"/>
  <c r="P959" i="4" s="1"/>
  <c r="O960" i="4"/>
  <c r="P960" i="4" s="1"/>
  <c r="O961" i="4"/>
  <c r="P961" i="4" s="1"/>
  <c r="O962" i="4"/>
  <c r="P962" i="4" s="1"/>
  <c r="O963" i="4"/>
  <c r="P963" i="4" s="1"/>
  <c r="O964" i="4"/>
  <c r="P964" i="4" s="1"/>
  <c r="O965" i="4"/>
  <c r="P965" i="4" s="1"/>
  <c r="O966" i="4"/>
  <c r="P966" i="4" s="1"/>
  <c r="O967" i="4"/>
  <c r="P967" i="4" s="1"/>
  <c r="O968" i="4"/>
  <c r="P968" i="4" s="1"/>
  <c r="O969" i="4"/>
  <c r="P969" i="4" s="1"/>
  <c r="O970" i="4"/>
  <c r="P970" i="4" s="1"/>
  <c r="O971" i="4"/>
  <c r="P971" i="4" s="1"/>
  <c r="O972" i="4"/>
  <c r="P972" i="4" s="1"/>
  <c r="O973" i="4"/>
  <c r="P973" i="4" s="1"/>
  <c r="O974" i="4"/>
  <c r="P974" i="4" s="1"/>
  <c r="O975" i="4"/>
  <c r="P975" i="4" s="1"/>
  <c r="O976" i="4"/>
  <c r="P976" i="4" s="1"/>
  <c r="O977" i="4"/>
  <c r="P977" i="4" s="1"/>
  <c r="O978" i="4"/>
  <c r="P978" i="4" s="1"/>
  <c r="O979" i="4"/>
  <c r="P979" i="4" s="1"/>
  <c r="O980" i="4"/>
  <c r="P980" i="4" s="1"/>
  <c r="O981" i="4"/>
  <c r="P981" i="4" s="1"/>
  <c r="O982" i="4"/>
  <c r="P982" i="4" s="1"/>
  <c r="O983" i="4"/>
  <c r="P983" i="4" s="1"/>
  <c r="O984" i="4"/>
  <c r="P984" i="4" s="1"/>
  <c r="O985" i="4"/>
  <c r="P985" i="4" s="1"/>
  <c r="O986" i="4"/>
  <c r="P986" i="4" s="1"/>
  <c r="O987" i="4"/>
  <c r="P987" i="4" s="1"/>
  <c r="O988" i="4"/>
  <c r="P988" i="4" s="1"/>
  <c r="O989" i="4"/>
  <c r="P989" i="4" s="1"/>
  <c r="O990" i="4"/>
  <c r="P990" i="4" s="1"/>
  <c r="O991" i="4"/>
  <c r="P991" i="4" s="1"/>
  <c r="O992" i="4"/>
  <c r="P992" i="4" s="1"/>
  <c r="O993" i="4"/>
  <c r="P993" i="4" s="1"/>
  <c r="O994" i="4"/>
  <c r="P994" i="4" s="1"/>
  <c r="O995" i="4"/>
  <c r="P995" i="4" s="1"/>
  <c r="O996" i="4"/>
  <c r="P996" i="4" s="1"/>
  <c r="O997" i="4"/>
  <c r="P997" i="4" s="1"/>
  <c r="O998" i="4"/>
  <c r="P998" i="4" s="1"/>
  <c r="O999" i="4"/>
  <c r="P999" i="4" s="1"/>
  <c r="O1000" i="4"/>
  <c r="P1000" i="4" s="1"/>
  <c r="O1001" i="4"/>
  <c r="P1001" i="4" s="1"/>
  <c r="O1002" i="4"/>
  <c r="P1002" i="4" s="1"/>
  <c r="O2" i="4"/>
  <c r="P2" i="4" s="1"/>
  <c r="AG2" i="7"/>
  <c r="F6" i="6"/>
  <c r="C6" i="6"/>
  <c r="F5" i="6"/>
  <c r="C5" i="6"/>
  <c r="F4" i="6"/>
  <c r="C4" i="6"/>
  <c r="F3" i="6"/>
  <c r="C3" i="6"/>
  <c r="F2" i="6"/>
  <c r="C2" i="6"/>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G13" i="5"/>
  <c r="A13" i="5"/>
  <c r="G12" i="5"/>
  <c r="A12" i="5"/>
  <c r="G11" i="5"/>
  <c r="A11" i="5"/>
  <c r="G10" i="5"/>
  <c r="A10" i="5"/>
  <c r="W9" i="5"/>
  <c r="G9" i="5"/>
  <c r="F9" i="5"/>
  <c r="F10" i="5" s="1"/>
  <c r="F11" i="5" s="1"/>
  <c r="F12" i="5" s="1"/>
  <c r="F13" i="5" s="1"/>
  <c r="A9" i="5"/>
  <c r="W8" i="5"/>
  <c r="G8" i="5"/>
  <c r="A8" i="5"/>
  <c r="W7" i="5"/>
  <c r="G7" i="5"/>
  <c r="A7" i="5"/>
  <c r="W6" i="5"/>
  <c r="G6" i="5"/>
  <c r="A6" i="5"/>
  <c r="W5" i="5"/>
  <c r="G5" i="5"/>
  <c r="A5" i="5"/>
  <c r="W4" i="5"/>
  <c r="G4" i="5"/>
  <c r="A4" i="5"/>
  <c r="G3" i="5"/>
  <c r="D3" i="5"/>
  <c r="D4" i="5" s="1"/>
  <c r="D5" i="5" s="1"/>
  <c r="D6" i="5" s="1"/>
  <c r="D7" i="5" s="1"/>
  <c r="D8" i="5" s="1"/>
  <c r="D9" i="5" s="1"/>
  <c r="D10" i="5" s="1"/>
  <c r="D11" i="5" s="1"/>
  <c r="D12" i="5" s="1"/>
  <c r="D13" i="5" s="1"/>
  <c r="A3" i="5"/>
  <c r="W2" i="5"/>
  <c r="G2" i="5"/>
  <c r="A2" i="5"/>
  <c r="U1001" i="2"/>
  <c r="T1001" i="2"/>
  <c r="S1001" i="2"/>
  <c r="Q1001" i="2"/>
  <c r="R1001" i="2" s="1"/>
  <c r="O1001" i="2"/>
  <c r="P1001" i="2" s="1"/>
  <c r="U1000" i="2"/>
  <c r="T1000" i="2"/>
  <c r="S1000" i="2"/>
  <c r="Q1000" i="2"/>
  <c r="B1000" i="5" s="1"/>
  <c r="O1000" i="2"/>
  <c r="P1000" i="2" s="1"/>
  <c r="U999" i="2"/>
  <c r="T999" i="2"/>
  <c r="S999" i="2"/>
  <c r="R999" i="2"/>
  <c r="Q999" i="2"/>
  <c r="B999" i="5" s="1"/>
  <c r="O999" i="2"/>
  <c r="P999" i="2" s="1"/>
  <c r="U998" i="2"/>
  <c r="T998" i="2"/>
  <c r="S998" i="2"/>
  <c r="Q998" i="2"/>
  <c r="O998" i="2"/>
  <c r="P998" i="2" s="1"/>
  <c r="U997" i="2"/>
  <c r="T997" i="2"/>
  <c r="S997" i="2"/>
  <c r="Q997" i="2"/>
  <c r="P997" i="2"/>
  <c r="O997" i="2"/>
  <c r="U996" i="2"/>
  <c r="T996" i="2"/>
  <c r="S996" i="2"/>
  <c r="Q996" i="2"/>
  <c r="O996" i="2"/>
  <c r="P996" i="2" s="1"/>
  <c r="U995" i="2"/>
  <c r="T995" i="2"/>
  <c r="S995" i="2"/>
  <c r="Q995" i="2"/>
  <c r="B995" i="5" s="1"/>
  <c r="O995" i="2"/>
  <c r="P995" i="2" s="1"/>
  <c r="U994" i="2"/>
  <c r="T994" i="2"/>
  <c r="S994" i="2"/>
  <c r="Q994" i="2"/>
  <c r="B994" i="5" s="1"/>
  <c r="P994" i="2"/>
  <c r="O994" i="2"/>
  <c r="U993" i="2"/>
  <c r="T993" i="2"/>
  <c r="S993" i="2"/>
  <c r="Q993" i="2"/>
  <c r="B993" i="5" s="1"/>
  <c r="O993" i="2"/>
  <c r="P993" i="2" s="1"/>
  <c r="U992" i="2"/>
  <c r="T992" i="2"/>
  <c r="S992" i="2"/>
  <c r="Q992" i="2"/>
  <c r="B992" i="5" s="1"/>
  <c r="O992" i="2"/>
  <c r="P992" i="2" s="1"/>
  <c r="U991" i="2"/>
  <c r="T991" i="2"/>
  <c r="S991" i="2"/>
  <c r="Q991" i="2"/>
  <c r="B991" i="5" s="1"/>
  <c r="P991" i="2"/>
  <c r="O991" i="2"/>
  <c r="U990" i="2"/>
  <c r="T990" i="2"/>
  <c r="S990" i="2"/>
  <c r="Q990" i="2"/>
  <c r="B990" i="5" s="1"/>
  <c r="O990" i="2"/>
  <c r="P990" i="2" s="1"/>
  <c r="U989" i="2"/>
  <c r="T989" i="2"/>
  <c r="S989" i="2"/>
  <c r="R989" i="2"/>
  <c r="Q989" i="2"/>
  <c r="B989" i="5" s="1"/>
  <c r="O989" i="2"/>
  <c r="P989" i="2" s="1"/>
  <c r="U988" i="2"/>
  <c r="T988" i="2"/>
  <c r="S988" i="2"/>
  <c r="Q988" i="2"/>
  <c r="B988" i="5" s="1"/>
  <c r="O988" i="2"/>
  <c r="P988" i="2" s="1"/>
  <c r="U987" i="2"/>
  <c r="T987" i="2"/>
  <c r="S987" i="2"/>
  <c r="Q987" i="2"/>
  <c r="B987" i="5" s="1"/>
  <c r="P987" i="2"/>
  <c r="O987" i="2"/>
  <c r="U986" i="2"/>
  <c r="T986" i="2"/>
  <c r="S986" i="2"/>
  <c r="Q986" i="2"/>
  <c r="B986" i="5" s="1"/>
  <c r="O986" i="2"/>
  <c r="P986" i="2" s="1"/>
  <c r="U985" i="2"/>
  <c r="T985" i="2"/>
  <c r="S985" i="2"/>
  <c r="R985" i="2"/>
  <c r="Q985" i="2"/>
  <c r="B985" i="5" s="1"/>
  <c r="O985" i="2"/>
  <c r="P985" i="2" s="1"/>
  <c r="U984" i="2"/>
  <c r="T984" i="2"/>
  <c r="S984" i="2"/>
  <c r="Q984" i="2"/>
  <c r="B984" i="5" s="1"/>
  <c r="O984" i="2"/>
  <c r="P984" i="2" s="1"/>
  <c r="U983" i="2"/>
  <c r="T983" i="2"/>
  <c r="S983" i="2"/>
  <c r="Q983" i="2"/>
  <c r="B983" i="5" s="1"/>
  <c r="P983" i="2"/>
  <c r="O983" i="2"/>
  <c r="U982" i="2"/>
  <c r="T982" i="2"/>
  <c r="S982" i="2"/>
  <c r="Q982" i="2"/>
  <c r="B982" i="5" s="1"/>
  <c r="O982" i="2"/>
  <c r="P982" i="2" s="1"/>
  <c r="U981" i="2"/>
  <c r="T981" i="2"/>
  <c r="S981" i="2"/>
  <c r="R981" i="2"/>
  <c r="Q981" i="2"/>
  <c r="B981" i="5" s="1"/>
  <c r="O981" i="2"/>
  <c r="P981" i="2" s="1"/>
  <c r="U980" i="2"/>
  <c r="T980" i="2"/>
  <c r="S980" i="2"/>
  <c r="Q980" i="2"/>
  <c r="B980" i="5" s="1"/>
  <c r="O980" i="2"/>
  <c r="P980" i="2" s="1"/>
  <c r="U979" i="2"/>
  <c r="T979" i="2"/>
  <c r="S979" i="2"/>
  <c r="Q979" i="2"/>
  <c r="B979" i="5" s="1"/>
  <c r="P979" i="2"/>
  <c r="O979" i="2"/>
  <c r="U978" i="2"/>
  <c r="T978" i="2"/>
  <c r="S978" i="2"/>
  <c r="Q978" i="2"/>
  <c r="B978" i="5" s="1"/>
  <c r="O978" i="2"/>
  <c r="P978" i="2" s="1"/>
  <c r="U977" i="2"/>
  <c r="T977" i="2"/>
  <c r="S977" i="2"/>
  <c r="R977" i="2"/>
  <c r="Q977" i="2"/>
  <c r="B977" i="5" s="1"/>
  <c r="O977" i="2"/>
  <c r="P977" i="2" s="1"/>
  <c r="U976" i="2"/>
  <c r="T976" i="2"/>
  <c r="S976" i="2"/>
  <c r="Q976" i="2"/>
  <c r="B976" i="5" s="1"/>
  <c r="O976" i="2"/>
  <c r="P976" i="2" s="1"/>
  <c r="U975" i="2"/>
  <c r="T975" i="2"/>
  <c r="S975" i="2"/>
  <c r="Q975" i="2"/>
  <c r="B975" i="5" s="1"/>
  <c r="P975" i="2"/>
  <c r="O975" i="2"/>
  <c r="U974" i="2"/>
  <c r="T974" i="2"/>
  <c r="S974" i="2"/>
  <c r="Q974" i="2"/>
  <c r="B974" i="5" s="1"/>
  <c r="O974" i="2"/>
  <c r="P974" i="2" s="1"/>
  <c r="U973" i="2"/>
  <c r="T973" i="2"/>
  <c r="S973" i="2"/>
  <c r="R973" i="2"/>
  <c r="Q973" i="2"/>
  <c r="B973" i="5" s="1"/>
  <c r="O973" i="2"/>
  <c r="P973" i="2" s="1"/>
  <c r="U972" i="2"/>
  <c r="T972" i="2"/>
  <c r="S972" i="2"/>
  <c r="Q972" i="2"/>
  <c r="B972" i="5" s="1"/>
  <c r="O972" i="2"/>
  <c r="P972" i="2" s="1"/>
  <c r="U971" i="2"/>
  <c r="T971" i="2"/>
  <c r="S971" i="2"/>
  <c r="Q971" i="2"/>
  <c r="B971" i="5" s="1"/>
  <c r="P971" i="2"/>
  <c r="O971" i="2"/>
  <c r="U970" i="2"/>
  <c r="T970" i="2"/>
  <c r="S970" i="2"/>
  <c r="Q970" i="2"/>
  <c r="B970" i="5" s="1"/>
  <c r="O970" i="2"/>
  <c r="P970" i="2" s="1"/>
  <c r="U969" i="2"/>
  <c r="T969" i="2"/>
  <c r="S969" i="2"/>
  <c r="R969" i="2"/>
  <c r="Q969" i="2"/>
  <c r="B969" i="5" s="1"/>
  <c r="O969" i="2"/>
  <c r="P969" i="2" s="1"/>
  <c r="U968" i="2"/>
  <c r="T968" i="2"/>
  <c r="S968" i="2"/>
  <c r="Q968" i="2"/>
  <c r="B968" i="5" s="1"/>
  <c r="O968" i="2"/>
  <c r="P968" i="2" s="1"/>
  <c r="U967" i="2"/>
  <c r="T967" i="2"/>
  <c r="S967" i="2"/>
  <c r="Q967" i="2"/>
  <c r="B967" i="5" s="1"/>
  <c r="P967" i="2"/>
  <c r="O967" i="2"/>
  <c r="U966" i="2"/>
  <c r="T966" i="2"/>
  <c r="S966" i="2"/>
  <c r="Q966" i="2"/>
  <c r="B966" i="5" s="1"/>
  <c r="O966" i="2"/>
  <c r="P966" i="2" s="1"/>
  <c r="U965" i="2"/>
  <c r="T965" i="2"/>
  <c r="S965" i="2"/>
  <c r="R965" i="2"/>
  <c r="Q965" i="2"/>
  <c r="B965" i="5" s="1"/>
  <c r="O965" i="2"/>
  <c r="P965" i="2" s="1"/>
  <c r="U964" i="2"/>
  <c r="T964" i="2"/>
  <c r="S964" i="2"/>
  <c r="Q964" i="2"/>
  <c r="B964" i="5" s="1"/>
  <c r="O964" i="2"/>
  <c r="P964" i="2" s="1"/>
  <c r="U963" i="2"/>
  <c r="T963" i="2"/>
  <c r="S963" i="2"/>
  <c r="Q963" i="2"/>
  <c r="B963" i="5" s="1"/>
  <c r="P963" i="2"/>
  <c r="O963" i="2"/>
  <c r="U962" i="2"/>
  <c r="T962" i="2"/>
  <c r="S962" i="2"/>
  <c r="Q962" i="2"/>
  <c r="B962" i="5" s="1"/>
  <c r="O962" i="2"/>
  <c r="P962" i="2" s="1"/>
  <c r="U961" i="2"/>
  <c r="T961" i="2"/>
  <c r="S961" i="2"/>
  <c r="R961" i="2"/>
  <c r="Q961" i="2"/>
  <c r="B961" i="5" s="1"/>
  <c r="O961" i="2"/>
  <c r="P961" i="2" s="1"/>
  <c r="U960" i="2"/>
  <c r="T960" i="2"/>
  <c r="S960" i="2"/>
  <c r="Q960" i="2"/>
  <c r="B960" i="5" s="1"/>
  <c r="O960" i="2"/>
  <c r="P960" i="2" s="1"/>
  <c r="U959" i="2"/>
  <c r="T959" i="2"/>
  <c r="S959" i="2"/>
  <c r="Q959" i="2"/>
  <c r="B959" i="5" s="1"/>
  <c r="P959" i="2"/>
  <c r="O959" i="2"/>
  <c r="U958" i="2"/>
  <c r="T958" i="2"/>
  <c r="S958" i="2"/>
  <c r="Q958" i="2"/>
  <c r="B958" i="5" s="1"/>
  <c r="O958" i="2"/>
  <c r="P958" i="2" s="1"/>
  <c r="U957" i="2"/>
  <c r="T957" i="2"/>
  <c r="S957" i="2"/>
  <c r="R957" i="2"/>
  <c r="Q957" i="2"/>
  <c r="B957" i="5" s="1"/>
  <c r="O957" i="2"/>
  <c r="P957" i="2" s="1"/>
  <c r="U956" i="2"/>
  <c r="T956" i="2"/>
  <c r="S956" i="2"/>
  <c r="Q956" i="2"/>
  <c r="B956" i="5" s="1"/>
  <c r="O956" i="2"/>
  <c r="P956" i="2" s="1"/>
  <c r="U955" i="2"/>
  <c r="T955" i="2"/>
  <c r="S955" i="2"/>
  <c r="Q955" i="2"/>
  <c r="B955" i="5" s="1"/>
  <c r="P955" i="2"/>
  <c r="O955" i="2"/>
  <c r="U954" i="2"/>
  <c r="T954" i="2"/>
  <c r="S954" i="2"/>
  <c r="Q954" i="2"/>
  <c r="B954" i="5" s="1"/>
  <c r="O954" i="2"/>
  <c r="P954" i="2" s="1"/>
  <c r="U953" i="2"/>
  <c r="T953" i="2"/>
  <c r="S953" i="2"/>
  <c r="R953" i="2"/>
  <c r="Q953" i="2"/>
  <c r="B953" i="5" s="1"/>
  <c r="O953" i="2"/>
  <c r="P953" i="2" s="1"/>
  <c r="U952" i="2"/>
  <c r="T952" i="2"/>
  <c r="S952" i="2"/>
  <c r="Q952" i="2"/>
  <c r="B952" i="5" s="1"/>
  <c r="O952" i="2"/>
  <c r="P952" i="2" s="1"/>
  <c r="U951" i="2"/>
  <c r="T951" i="2"/>
  <c r="S951" i="2"/>
  <c r="Q951" i="2"/>
  <c r="B951" i="5" s="1"/>
  <c r="P951" i="2"/>
  <c r="O951" i="2"/>
  <c r="U950" i="2"/>
  <c r="T950" i="2"/>
  <c r="S950" i="2"/>
  <c r="Q950" i="2"/>
  <c r="B950" i="5" s="1"/>
  <c r="O950" i="2"/>
  <c r="P950" i="2" s="1"/>
  <c r="U949" i="2"/>
  <c r="T949" i="2"/>
  <c r="S949" i="2"/>
  <c r="R949" i="2"/>
  <c r="Q949" i="2"/>
  <c r="B949" i="5" s="1"/>
  <c r="O949" i="2"/>
  <c r="P949" i="2" s="1"/>
  <c r="U948" i="2"/>
  <c r="T948" i="2"/>
  <c r="S948" i="2"/>
  <c r="Q948" i="2"/>
  <c r="B948" i="5" s="1"/>
  <c r="O948" i="2"/>
  <c r="P948" i="2" s="1"/>
  <c r="U947" i="2"/>
  <c r="T947" i="2"/>
  <c r="S947" i="2"/>
  <c r="Q947" i="2"/>
  <c r="B947" i="5" s="1"/>
  <c r="P947" i="2"/>
  <c r="O947" i="2"/>
  <c r="U946" i="2"/>
  <c r="T946" i="2"/>
  <c r="S946" i="2"/>
  <c r="Q946" i="2"/>
  <c r="B946" i="5" s="1"/>
  <c r="O946" i="2"/>
  <c r="P946" i="2" s="1"/>
  <c r="U945" i="2"/>
  <c r="T945" i="2"/>
  <c r="S945" i="2"/>
  <c r="R945" i="2"/>
  <c r="Q945" i="2"/>
  <c r="B945" i="5" s="1"/>
  <c r="O945" i="2"/>
  <c r="P945" i="2" s="1"/>
  <c r="U944" i="2"/>
  <c r="T944" i="2"/>
  <c r="S944" i="2"/>
  <c r="Q944" i="2"/>
  <c r="B944" i="5" s="1"/>
  <c r="O944" i="2"/>
  <c r="P944" i="2" s="1"/>
  <c r="U943" i="2"/>
  <c r="T943" i="2"/>
  <c r="S943" i="2"/>
  <c r="Q943" i="2"/>
  <c r="B943" i="5" s="1"/>
  <c r="P943" i="2"/>
  <c r="O943" i="2"/>
  <c r="U942" i="2"/>
  <c r="T942" i="2"/>
  <c r="S942" i="2"/>
  <c r="Q942" i="2"/>
  <c r="B942" i="5" s="1"/>
  <c r="O942" i="2"/>
  <c r="P942" i="2" s="1"/>
  <c r="U941" i="2"/>
  <c r="T941" i="2"/>
  <c r="S941" i="2"/>
  <c r="R941" i="2"/>
  <c r="Q941" i="2"/>
  <c r="B941" i="5" s="1"/>
  <c r="O941" i="2"/>
  <c r="P941" i="2" s="1"/>
  <c r="U940" i="2"/>
  <c r="T940" i="2"/>
  <c r="S940" i="2"/>
  <c r="Q940" i="2"/>
  <c r="B940" i="5" s="1"/>
  <c r="O940" i="2"/>
  <c r="P940" i="2" s="1"/>
  <c r="U939" i="2"/>
  <c r="T939" i="2"/>
  <c r="S939" i="2"/>
  <c r="Q939" i="2"/>
  <c r="B939" i="5" s="1"/>
  <c r="P939" i="2"/>
  <c r="O939" i="2"/>
  <c r="U938" i="2"/>
  <c r="T938" i="2"/>
  <c r="S938" i="2"/>
  <c r="Q938" i="2"/>
  <c r="B938" i="5" s="1"/>
  <c r="O938" i="2"/>
  <c r="P938" i="2" s="1"/>
  <c r="U937" i="2"/>
  <c r="T937" i="2"/>
  <c r="S937" i="2"/>
  <c r="R937" i="2"/>
  <c r="Q937" i="2"/>
  <c r="B937" i="5" s="1"/>
  <c r="O937" i="2"/>
  <c r="P937" i="2" s="1"/>
  <c r="U936" i="2"/>
  <c r="T936" i="2"/>
  <c r="S936" i="2"/>
  <c r="Q936" i="2"/>
  <c r="B936" i="5" s="1"/>
  <c r="O936" i="2"/>
  <c r="P936" i="2" s="1"/>
  <c r="U935" i="2"/>
  <c r="T935" i="2"/>
  <c r="S935" i="2"/>
  <c r="Q935" i="2"/>
  <c r="B935" i="5" s="1"/>
  <c r="P935" i="2"/>
  <c r="O935" i="2"/>
  <c r="U934" i="2"/>
  <c r="T934" i="2"/>
  <c r="S934" i="2"/>
  <c r="Q934" i="2"/>
  <c r="B934" i="5" s="1"/>
  <c r="O934" i="2"/>
  <c r="P934" i="2" s="1"/>
  <c r="U933" i="2"/>
  <c r="T933" i="2"/>
  <c r="S933" i="2"/>
  <c r="R933" i="2"/>
  <c r="Q933" i="2"/>
  <c r="B933" i="5" s="1"/>
  <c r="O933" i="2"/>
  <c r="P933" i="2" s="1"/>
  <c r="U932" i="2"/>
  <c r="T932" i="2"/>
  <c r="S932" i="2"/>
  <c r="Q932" i="2"/>
  <c r="B932" i="5" s="1"/>
  <c r="O932" i="2"/>
  <c r="P932" i="2" s="1"/>
  <c r="U931" i="2"/>
  <c r="T931" i="2"/>
  <c r="S931" i="2"/>
  <c r="Q931" i="2"/>
  <c r="B931" i="5" s="1"/>
  <c r="P931" i="2"/>
  <c r="O931" i="2"/>
  <c r="U930" i="2"/>
  <c r="T930" i="2"/>
  <c r="S930" i="2"/>
  <c r="Q930" i="2"/>
  <c r="B930" i="5" s="1"/>
  <c r="O930" i="2"/>
  <c r="P930" i="2" s="1"/>
  <c r="U929" i="2"/>
  <c r="T929" i="2"/>
  <c r="S929" i="2"/>
  <c r="R929" i="2"/>
  <c r="Q929" i="2"/>
  <c r="B929" i="5" s="1"/>
  <c r="O929" i="2"/>
  <c r="P929" i="2" s="1"/>
  <c r="U928" i="2"/>
  <c r="T928" i="2"/>
  <c r="S928" i="2"/>
  <c r="Q928" i="2"/>
  <c r="B928" i="5" s="1"/>
  <c r="O928" i="2"/>
  <c r="P928" i="2" s="1"/>
  <c r="U927" i="2"/>
  <c r="T927" i="2"/>
  <c r="S927" i="2"/>
  <c r="Q927" i="2"/>
  <c r="B927" i="5" s="1"/>
  <c r="P927" i="2"/>
  <c r="O927" i="2"/>
  <c r="U926" i="2"/>
  <c r="T926" i="2"/>
  <c r="S926" i="2"/>
  <c r="Q926" i="2"/>
  <c r="B926" i="5" s="1"/>
  <c r="O926" i="2"/>
  <c r="P926" i="2" s="1"/>
  <c r="U925" i="2"/>
  <c r="T925" i="2"/>
  <c r="S925" i="2"/>
  <c r="R925" i="2"/>
  <c r="Q925" i="2"/>
  <c r="B925" i="5" s="1"/>
  <c r="O925" i="2"/>
  <c r="P925" i="2" s="1"/>
  <c r="U924" i="2"/>
  <c r="T924" i="2"/>
  <c r="S924" i="2"/>
  <c r="Q924" i="2"/>
  <c r="B924" i="5" s="1"/>
  <c r="O924" i="2"/>
  <c r="P924" i="2" s="1"/>
  <c r="U923" i="2"/>
  <c r="T923" i="2"/>
  <c r="S923" i="2"/>
  <c r="Q923" i="2"/>
  <c r="B923" i="5" s="1"/>
  <c r="P923" i="2"/>
  <c r="O923" i="2"/>
  <c r="U922" i="2"/>
  <c r="T922" i="2"/>
  <c r="S922" i="2"/>
  <c r="Q922" i="2"/>
  <c r="B922" i="5" s="1"/>
  <c r="O922" i="2"/>
  <c r="P922" i="2" s="1"/>
  <c r="U921" i="2"/>
  <c r="T921" i="2"/>
  <c r="S921" i="2"/>
  <c r="R921" i="2"/>
  <c r="Q921" i="2"/>
  <c r="B921" i="5" s="1"/>
  <c r="O921" i="2"/>
  <c r="P921" i="2" s="1"/>
  <c r="U920" i="2"/>
  <c r="T920" i="2"/>
  <c r="S920" i="2"/>
  <c r="Q920" i="2"/>
  <c r="B920" i="5" s="1"/>
  <c r="O920" i="2"/>
  <c r="P920" i="2" s="1"/>
  <c r="U919" i="2"/>
  <c r="T919" i="2"/>
  <c r="S919" i="2"/>
  <c r="Q919" i="2"/>
  <c r="B919" i="5" s="1"/>
  <c r="P919" i="2"/>
  <c r="O919" i="2"/>
  <c r="U918" i="2"/>
  <c r="T918" i="2"/>
  <c r="S918" i="2"/>
  <c r="Q918" i="2"/>
  <c r="B918" i="5" s="1"/>
  <c r="O918" i="2"/>
  <c r="P918" i="2" s="1"/>
  <c r="U917" i="2"/>
  <c r="T917" i="2"/>
  <c r="S917" i="2"/>
  <c r="R917" i="2"/>
  <c r="Q917" i="2"/>
  <c r="B917" i="5" s="1"/>
  <c r="O917" i="2"/>
  <c r="P917" i="2" s="1"/>
  <c r="U916" i="2"/>
  <c r="T916" i="2"/>
  <c r="S916" i="2"/>
  <c r="Q916" i="2"/>
  <c r="B916" i="5" s="1"/>
  <c r="O916" i="2"/>
  <c r="P916" i="2" s="1"/>
  <c r="U915" i="2"/>
  <c r="T915" i="2"/>
  <c r="S915" i="2"/>
  <c r="Q915" i="2"/>
  <c r="B915" i="5" s="1"/>
  <c r="P915" i="2"/>
  <c r="O915" i="2"/>
  <c r="U914" i="2"/>
  <c r="T914" i="2"/>
  <c r="S914" i="2"/>
  <c r="Q914" i="2"/>
  <c r="B914" i="5" s="1"/>
  <c r="O914" i="2"/>
  <c r="P914" i="2" s="1"/>
  <c r="U913" i="2"/>
  <c r="T913" i="2"/>
  <c r="S913" i="2"/>
  <c r="R913" i="2"/>
  <c r="Q913" i="2"/>
  <c r="B913" i="5" s="1"/>
  <c r="O913" i="2"/>
  <c r="P913" i="2" s="1"/>
  <c r="U912" i="2"/>
  <c r="T912" i="2"/>
  <c r="S912" i="2"/>
  <c r="Q912" i="2"/>
  <c r="B912" i="5" s="1"/>
  <c r="O912" i="2"/>
  <c r="P912" i="2" s="1"/>
  <c r="U911" i="2"/>
  <c r="T911" i="2"/>
  <c r="S911" i="2"/>
  <c r="Q911" i="2"/>
  <c r="B911" i="5" s="1"/>
  <c r="P911" i="2"/>
  <c r="O911" i="2"/>
  <c r="U910" i="2"/>
  <c r="T910" i="2"/>
  <c r="S910" i="2"/>
  <c r="Q910" i="2"/>
  <c r="B910" i="5" s="1"/>
  <c r="O910" i="2"/>
  <c r="P910" i="2" s="1"/>
  <c r="U909" i="2"/>
  <c r="T909" i="2"/>
  <c r="S909" i="2"/>
  <c r="R909" i="2"/>
  <c r="Q909" i="2"/>
  <c r="B909" i="5" s="1"/>
  <c r="O909" i="2"/>
  <c r="P909" i="2" s="1"/>
  <c r="U908" i="2"/>
  <c r="T908" i="2"/>
  <c r="S908" i="2"/>
  <c r="Q908" i="2"/>
  <c r="B908" i="5" s="1"/>
  <c r="O908" i="2"/>
  <c r="P908" i="2" s="1"/>
  <c r="U907" i="2"/>
  <c r="T907" i="2"/>
  <c r="S907" i="2"/>
  <c r="Q907" i="2"/>
  <c r="B907" i="5" s="1"/>
  <c r="P907" i="2"/>
  <c r="O907" i="2"/>
  <c r="U906" i="2"/>
  <c r="T906" i="2"/>
  <c r="S906" i="2"/>
  <c r="Q906" i="2"/>
  <c r="B906" i="5" s="1"/>
  <c r="O906" i="2"/>
  <c r="P906" i="2" s="1"/>
  <c r="U905" i="2"/>
  <c r="T905" i="2"/>
  <c r="S905" i="2"/>
  <c r="R905" i="2"/>
  <c r="Q905" i="2"/>
  <c r="B905" i="5" s="1"/>
  <c r="O905" i="2"/>
  <c r="P905" i="2" s="1"/>
  <c r="U904" i="2"/>
  <c r="T904" i="2"/>
  <c r="S904" i="2"/>
  <c r="Q904" i="2"/>
  <c r="B904" i="5" s="1"/>
  <c r="O904" i="2"/>
  <c r="P904" i="2" s="1"/>
  <c r="U903" i="2"/>
  <c r="T903" i="2"/>
  <c r="S903" i="2"/>
  <c r="Q903" i="2"/>
  <c r="B903" i="5" s="1"/>
  <c r="P903" i="2"/>
  <c r="O903" i="2"/>
  <c r="U902" i="2"/>
  <c r="T902" i="2"/>
  <c r="S902" i="2"/>
  <c r="Q902" i="2"/>
  <c r="B902" i="5" s="1"/>
  <c r="O902" i="2"/>
  <c r="P902" i="2" s="1"/>
  <c r="U901" i="2"/>
  <c r="T901" i="2"/>
  <c r="S901" i="2"/>
  <c r="R901" i="2"/>
  <c r="Q901" i="2"/>
  <c r="B901" i="5" s="1"/>
  <c r="O901" i="2"/>
  <c r="P901" i="2" s="1"/>
  <c r="U900" i="2"/>
  <c r="T900" i="2"/>
  <c r="S900" i="2"/>
  <c r="Q900" i="2"/>
  <c r="B900" i="5" s="1"/>
  <c r="O900" i="2"/>
  <c r="P900" i="2" s="1"/>
  <c r="U899" i="2"/>
  <c r="T899" i="2"/>
  <c r="S899" i="2"/>
  <c r="Q899" i="2"/>
  <c r="B899" i="5" s="1"/>
  <c r="P899" i="2"/>
  <c r="O899" i="2"/>
  <c r="U898" i="2"/>
  <c r="T898" i="2"/>
  <c r="S898" i="2"/>
  <c r="Q898" i="2"/>
  <c r="B898" i="5" s="1"/>
  <c r="O898" i="2"/>
  <c r="P898" i="2" s="1"/>
  <c r="U897" i="2"/>
  <c r="T897" i="2"/>
  <c r="S897" i="2"/>
  <c r="R897" i="2"/>
  <c r="Q897" i="2"/>
  <c r="B897" i="5" s="1"/>
  <c r="O897" i="2"/>
  <c r="P897" i="2" s="1"/>
  <c r="U896" i="2"/>
  <c r="T896" i="2"/>
  <c r="S896" i="2"/>
  <c r="Q896" i="2"/>
  <c r="B896" i="5" s="1"/>
  <c r="O896" i="2"/>
  <c r="P896" i="2" s="1"/>
  <c r="U895" i="2"/>
  <c r="T895" i="2"/>
  <c r="S895" i="2"/>
  <c r="Q895" i="2"/>
  <c r="B895" i="5" s="1"/>
  <c r="P895" i="2"/>
  <c r="O895" i="2"/>
  <c r="U894" i="2"/>
  <c r="T894" i="2"/>
  <c r="S894" i="2"/>
  <c r="Q894" i="2"/>
  <c r="B894" i="5" s="1"/>
  <c r="O894" i="2"/>
  <c r="P894" i="2" s="1"/>
  <c r="U893" i="2"/>
  <c r="T893" i="2"/>
  <c r="S893" i="2"/>
  <c r="R893" i="2"/>
  <c r="Q893" i="2"/>
  <c r="B893" i="5" s="1"/>
  <c r="O893" i="2"/>
  <c r="P893" i="2" s="1"/>
  <c r="U892" i="2"/>
  <c r="T892" i="2"/>
  <c r="S892" i="2"/>
  <c r="Q892" i="2"/>
  <c r="B892" i="5" s="1"/>
  <c r="O892" i="2"/>
  <c r="P892" i="2" s="1"/>
  <c r="U891" i="2"/>
  <c r="T891" i="2"/>
  <c r="S891" i="2"/>
  <c r="Q891" i="2"/>
  <c r="B891" i="5" s="1"/>
  <c r="P891" i="2"/>
  <c r="O891" i="2"/>
  <c r="U890" i="2"/>
  <c r="T890" i="2"/>
  <c r="S890" i="2"/>
  <c r="Q890" i="2"/>
  <c r="B890" i="5" s="1"/>
  <c r="O890" i="2"/>
  <c r="P890" i="2" s="1"/>
  <c r="U889" i="2"/>
  <c r="T889" i="2"/>
  <c r="S889" i="2"/>
  <c r="R889" i="2"/>
  <c r="Q889" i="2"/>
  <c r="B889" i="5" s="1"/>
  <c r="O889" i="2"/>
  <c r="P889" i="2" s="1"/>
  <c r="U888" i="2"/>
  <c r="T888" i="2"/>
  <c r="S888" i="2"/>
  <c r="Q888" i="2"/>
  <c r="B888" i="5" s="1"/>
  <c r="O888" i="2"/>
  <c r="P888" i="2" s="1"/>
  <c r="U887" i="2"/>
  <c r="T887" i="2"/>
  <c r="S887" i="2"/>
  <c r="Q887" i="2"/>
  <c r="B887" i="5" s="1"/>
  <c r="P887" i="2"/>
  <c r="O887" i="2"/>
  <c r="U886" i="2"/>
  <c r="T886" i="2"/>
  <c r="S886" i="2"/>
  <c r="Q886" i="2"/>
  <c r="B886" i="5" s="1"/>
  <c r="O886" i="2"/>
  <c r="P886" i="2" s="1"/>
  <c r="U885" i="2"/>
  <c r="T885" i="2"/>
  <c r="S885" i="2"/>
  <c r="R885" i="2"/>
  <c r="Q885" i="2"/>
  <c r="B885" i="5" s="1"/>
  <c r="O885" i="2"/>
  <c r="P885" i="2" s="1"/>
  <c r="U884" i="2"/>
  <c r="T884" i="2"/>
  <c r="S884" i="2"/>
  <c r="Q884" i="2"/>
  <c r="B884" i="5" s="1"/>
  <c r="O884" i="2"/>
  <c r="P884" i="2" s="1"/>
  <c r="U883" i="2"/>
  <c r="T883" i="2"/>
  <c r="S883" i="2"/>
  <c r="Q883" i="2"/>
  <c r="B883" i="5" s="1"/>
  <c r="P883" i="2"/>
  <c r="O883" i="2"/>
  <c r="U882" i="2"/>
  <c r="T882" i="2"/>
  <c r="S882" i="2"/>
  <c r="Q882" i="2"/>
  <c r="B882" i="5" s="1"/>
  <c r="O882" i="2"/>
  <c r="P882" i="2" s="1"/>
  <c r="U881" i="2"/>
  <c r="T881" i="2"/>
  <c r="S881" i="2"/>
  <c r="R881" i="2"/>
  <c r="Q881" i="2"/>
  <c r="B881" i="5" s="1"/>
  <c r="O881" i="2"/>
  <c r="P881" i="2" s="1"/>
  <c r="U880" i="2"/>
  <c r="T880" i="2"/>
  <c r="S880" i="2"/>
  <c r="Q880" i="2"/>
  <c r="B880" i="5" s="1"/>
  <c r="O880" i="2"/>
  <c r="P880" i="2" s="1"/>
  <c r="U879" i="2"/>
  <c r="T879" i="2"/>
  <c r="S879" i="2"/>
  <c r="Q879" i="2"/>
  <c r="B879" i="5" s="1"/>
  <c r="P879" i="2"/>
  <c r="O879" i="2"/>
  <c r="U878" i="2"/>
  <c r="T878" i="2"/>
  <c r="S878" i="2"/>
  <c r="Q878" i="2"/>
  <c r="B878" i="5" s="1"/>
  <c r="O878" i="2"/>
  <c r="P878" i="2" s="1"/>
  <c r="U877" i="2"/>
  <c r="T877" i="2"/>
  <c r="S877" i="2"/>
  <c r="R877" i="2"/>
  <c r="Q877" i="2"/>
  <c r="B877" i="5" s="1"/>
  <c r="O877" i="2"/>
  <c r="P877" i="2" s="1"/>
  <c r="U876" i="2"/>
  <c r="T876" i="2"/>
  <c r="S876" i="2"/>
  <c r="Q876" i="2"/>
  <c r="B876" i="5" s="1"/>
  <c r="O876" i="2"/>
  <c r="P876" i="2" s="1"/>
  <c r="U875" i="2"/>
  <c r="T875" i="2"/>
  <c r="S875" i="2"/>
  <c r="Q875" i="2"/>
  <c r="B875" i="5" s="1"/>
  <c r="P875" i="2"/>
  <c r="O875" i="2"/>
  <c r="U874" i="2"/>
  <c r="T874" i="2"/>
  <c r="S874" i="2"/>
  <c r="Q874" i="2"/>
  <c r="B874" i="5" s="1"/>
  <c r="O874" i="2"/>
  <c r="P874" i="2" s="1"/>
  <c r="U873" i="2"/>
  <c r="T873" i="2"/>
  <c r="S873" i="2"/>
  <c r="R873" i="2"/>
  <c r="Q873" i="2"/>
  <c r="B873" i="5" s="1"/>
  <c r="O873" i="2"/>
  <c r="P873" i="2" s="1"/>
  <c r="U872" i="2"/>
  <c r="T872" i="2"/>
  <c r="S872" i="2"/>
  <c r="Q872" i="2"/>
  <c r="B872" i="5" s="1"/>
  <c r="O872" i="2"/>
  <c r="P872" i="2" s="1"/>
  <c r="U871" i="2"/>
  <c r="T871" i="2"/>
  <c r="S871" i="2"/>
  <c r="Q871" i="2"/>
  <c r="B871" i="5" s="1"/>
  <c r="P871" i="2"/>
  <c r="O871" i="2"/>
  <c r="U870" i="2"/>
  <c r="T870" i="2"/>
  <c r="S870" i="2"/>
  <c r="Q870" i="2"/>
  <c r="B870" i="5" s="1"/>
  <c r="O870" i="2"/>
  <c r="P870" i="2" s="1"/>
  <c r="U869" i="2"/>
  <c r="T869" i="2"/>
  <c r="S869" i="2"/>
  <c r="R869" i="2"/>
  <c r="Q869" i="2"/>
  <c r="B869" i="5" s="1"/>
  <c r="O869" i="2"/>
  <c r="P869" i="2" s="1"/>
  <c r="U868" i="2"/>
  <c r="T868" i="2"/>
  <c r="S868" i="2"/>
  <c r="Q868" i="2"/>
  <c r="B868" i="5" s="1"/>
  <c r="O868" i="2"/>
  <c r="P868" i="2" s="1"/>
  <c r="U867" i="2"/>
  <c r="T867" i="2"/>
  <c r="S867" i="2"/>
  <c r="Q867" i="2"/>
  <c r="B867" i="5" s="1"/>
  <c r="P867" i="2"/>
  <c r="O867" i="2"/>
  <c r="U866" i="2"/>
  <c r="T866" i="2"/>
  <c r="S866" i="2"/>
  <c r="Q866" i="2"/>
  <c r="B866" i="5" s="1"/>
  <c r="O866" i="2"/>
  <c r="P866" i="2" s="1"/>
  <c r="U865" i="2"/>
  <c r="T865" i="2"/>
  <c r="S865" i="2"/>
  <c r="R865" i="2"/>
  <c r="Q865" i="2"/>
  <c r="B865" i="5" s="1"/>
  <c r="O865" i="2"/>
  <c r="P865" i="2" s="1"/>
  <c r="U864" i="2"/>
  <c r="T864" i="2"/>
  <c r="S864" i="2"/>
  <c r="Q864" i="2"/>
  <c r="B864" i="5" s="1"/>
  <c r="O864" i="2"/>
  <c r="P864" i="2" s="1"/>
  <c r="U863" i="2"/>
  <c r="T863" i="2"/>
  <c r="S863" i="2"/>
  <c r="Q863" i="2"/>
  <c r="B863" i="5" s="1"/>
  <c r="P863" i="2"/>
  <c r="O863" i="2"/>
  <c r="U862" i="2"/>
  <c r="T862" i="2"/>
  <c r="S862" i="2"/>
  <c r="Q862" i="2"/>
  <c r="B862" i="5" s="1"/>
  <c r="O862" i="2"/>
  <c r="P862" i="2" s="1"/>
  <c r="U861" i="2"/>
  <c r="T861" i="2"/>
  <c r="S861" i="2"/>
  <c r="R861" i="2"/>
  <c r="Q861" i="2"/>
  <c r="B861" i="5" s="1"/>
  <c r="O861" i="2"/>
  <c r="P861" i="2" s="1"/>
  <c r="U860" i="2"/>
  <c r="T860" i="2"/>
  <c r="S860" i="2"/>
  <c r="Q860" i="2"/>
  <c r="O860" i="2"/>
  <c r="P860" i="2" s="1"/>
  <c r="U859" i="2"/>
  <c r="T859" i="2"/>
  <c r="S859" i="2"/>
  <c r="Q859" i="2"/>
  <c r="B859" i="5" s="1"/>
  <c r="P859" i="2"/>
  <c r="O859" i="2"/>
  <c r="U858" i="2"/>
  <c r="T858" i="2"/>
  <c r="S858" i="2"/>
  <c r="Q858" i="2"/>
  <c r="B858" i="5" s="1"/>
  <c r="O858" i="2"/>
  <c r="P858" i="2" s="1"/>
  <c r="U857" i="2"/>
  <c r="T857" i="2"/>
  <c r="S857" i="2"/>
  <c r="R857" i="2"/>
  <c r="Q857" i="2"/>
  <c r="B857" i="5" s="1"/>
  <c r="O857" i="2"/>
  <c r="P857" i="2" s="1"/>
  <c r="U856" i="2"/>
  <c r="T856" i="2"/>
  <c r="S856" i="2"/>
  <c r="Q856" i="2"/>
  <c r="O856" i="2"/>
  <c r="P856" i="2" s="1"/>
  <c r="U855" i="2"/>
  <c r="T855" i="2"/>
  <c r="S855" i="2"/>
  <c r="Q855" i="2"/>
  <c r="B855" i="5" s="1"/>
  <c r="P855" i="2"/>
  <c r="O855" i="2"/>
  <c r="U854" i="2"/>
  <c r="T854" i="2"/>
  <c r="S854" i="2"/>
  <c r="Q854" i="2"/>
  <c r="B854" i="5" s="1"/>
  <c r="O854" i="2"/>
  <c r="P854" i="2" s="1"/>
  <c r="U853" i="2"/>
  <c r="T853" i="2"/>
  <c r="S853" i="2"/>
  <c r="R853" i="2"/>
  <c r="Q853" i="2"/>
  <c r="B853" i="5" s="1"/>
  <c r="O853" i="2"/>
  <c r="P853" i="2" s="1"/>
  <c r="U852" i="2"/>
  <c r="T852" i="2"/>
  <c r="S852" i="2"/>
  <c r="Q852" i="2"/>
  <c r="O852" i="2"/>
  <c r="P852" i="2" s="1"/>
  <c r="U851" i="2"/>
  <c r="T851" i="2"/>
  <c r="S851" i="2"/>
  <c r="Q851" i="2"/>
  <c r="B851" i="5" s="1"/>
  <c r="P851" i="2"/>
  <c r="O851" i="2"/>
  <c r="U850" i="2"/>
  <c r="T850" i="2"/>
  <c r="S850" i="2"/>
  <c r="Q850" i="2"/>
  <c r="B850" i="5" s="1"/>
  <c r="O850" i="2"/>
  <c r="P850" i="2" s="1"/>
  <c r="U849" i="2"/>
  <c r="T849" i="2"/>
  <c r="S849" i="2"/>
  <c r="R849" i="2"/>
  <c r="Q849" i="2"/>
  <c r="B849" i="5" s="1"/>
  <c r="O849" i="2"/>
  <c r="P849" i="2" s="1"/>
  <c r="U848" i="2"/>
  <c r="T848" i="2"/>
  <c r="S848" i="2"/>
  <c r="Q848" i="2"/>
  <c r="O848" i="2"/>
  <c r="P848" i="2" s="1"/>
  <c r="U847" i="2"/>
  <c r="T847" i="2"/>
  <c r="S847" i="2"/>
  <c r="Q847" i="2"/>
  <c r="B847" i="5" s="1"/>
  <c r="P847" i="2"/>
  <c r="O847" i="2"/>
  <c r="U846" i="2"/>
  <c r="T846" i="2"/>
  <c r="S846" i="2"/>
  <c r="Q846" i="2"/>
  <c r="B846" i="5" s="1"/>
  <c r="P846" i="2"/>
  <c r="O846" i="2"/>
  <c r="U845" i="2"/>
  <c r="T845" i="2"/>
  <c r="S845" i="2"/>
  <c r="R845" i="2"/>
  <c r="Q845" i="2"/>
  <c r="B845" i="5" s="1"/>
  <c r="O845" i="2"/>
  <c r="P845" i="2" s="1"/>
  <c r="U844" i="2"/>
  <c r="T844" i="2"/>
  <c r="S844" i="2"/>
  <c r="Q844" i="2"/>
  <c r="O844" i="2"/>
  <c r="P844" i="2" s="1"/>
  <c r="U843" i="2"/>
  <c r="T843" i="2"/>
  <c r="S843" i="2"/>
  <c r="Q843" i="2"/>
  <c r="B843" i="5" s="1"/>
  <c r="P843" i="2"/>
  <c r="O843" i="2"/>
  <c r="U842" i="2"/>
  <c r="T842" i="2"/>
  <c r="S842" i="2"/>
  <c r="Q842" i="2"/>
  <c r="B842" i="5" s="1"/>
  <c r="O842" i="2"/>
  <c r="P842" i="2" s="1"/>
  <c r="U841" i="2"/>
  <c r="T841" i="2"/>
  <c r="S841" i="2"/>
  <c r="R841" i="2"/>
  <c r="Q841" i="2"/>
  <c r="B841" i="5" s="1"/>
  <c r="O841" i="2"/>
  <c r="P841" i="2" s="1"/>
  <c r="U840" i="2"/>
  <c r="T840" i="2"/>
  <c r="S840" i="2"/>
  <c r="Q840" i="2"/>
  <c r="O840" i="2"/>
  <c r="P840" i="2" s="1"/>
  <c r="U839" i="2"/>
  <c r="T839" i="2"/>
  <c r="S839" i="2"/>
  <c r="Q839" i="2"/>
  <c r="B839" i="5" s="1"/>
  <c r="P839" i="2"/>
  <c r="O839" i="2"/>
  <c r="U838" i="2"/>
  <c r="T838" i="2"/>
  <c r="S838" i="2"/>
  <c r="Q838" i="2"/>
  <c r="B838" i="5" s="1"/>
  <c r="O838" i="2"/>
  <c r="P838" i="2" s="1"/>
  <c r="U837" i="2"/>
  <c r="T837" i="2"/>
  <c r="S837" i="2"/>
  <c r="R837" i="2"/>
  <c r="Q837" i="2"/>
  <c r="B837" i="5" s="1"/>
  <c r="O837" i="2"/>
  <c r="P837" i="2" s="1"/>
  <c r="U836" i="2"/>
  <c r="T836" i="2"/>
  <c r="S836" i="2"/>
  <c r="Q836" i="2"/>
  <c r="O836" i="2"/>
  <c r="P836" i="2" s="1"/>
  <c r="U835" i="2"/>
  <c r="T835" i="2"/>
  <c r="S835" i="2"/>
  <c r="Q835" i="2"/>
  <c r="B835" i="5" s="1"/>
  <c r="P835" i="2"/>
  <c r="O835" i="2"/>
  <c r="U834" i="2"/>
  <c r="T834" i="2"/>
  <c r="S834" i="2"/>
  <c r="Q834" i="2"/>
  <c r="B834" i="5" s="1"/>
  <c r="O834" i="2"/>
  <c r="P834" i="2" s="1"/>
  <c r="U833" i="2"/>
  <c r="T833" i="2"/>
  <c r="S833" i="2"/>
  <c r="R833" i="2"/>
  <c r="Q833" i="2"/>
  <c r="B833" i="5" s="1"/>
  <c r="O833" i="2"/>
  <c r="P833" i="2" s="1"/>
  <c r="U832" i="2"/>
  <c r="T832" i="2"/>
  <c r="S832" i="2"/>
  <c r="Q832" i="2"/>
  <c r="O832" i="2"/>
  <c r="P832" i="2" s="1"/>
  <c r="U831" i="2"/>
  <c r="T831" i="2"/>
  <c r="S831" i="2"/>
  <c r="Q831" i="2"/>
  <c r="B831" i="5" s="1"/>
  <c r="P831" i="2"/>
  <c r="O831" i="2"/>
  <c r="U830" i="2"/>
  <c r="T830" i="2"/>
  <c r="S830" i="2"/>
  <c r="Q830" i="2"/>
  <c r="B830" i="5" s="1"/>
  <c r="P830" i="2"/>
  <c r="O830" i="2"/>
  <c r="U829" i="2"/>
  <c r="T829" i="2"/>
  <c r="S829" i="2"/>
  <c r="R829" i="2"/>
  <c r="Q829" i="2"/>
  <c r="B829" i="5" s="1"/>
  <c r="O829" i="2"/>
  <c r="P829" i="2" s="1"/>
  <c r="U828" i="2"/>
  <c r="T828" i="2"/>
  <c r="S828" i="2"/>
  <c r="Q828" i="2"/>
  <c r="O828" i="2"/>
  <c r="P828" i="2" s="1"/>
  <c r="U827" i="2"/>
  <c r="T827" i="2"/>
  <c r="S827" i="2"/>
  <c r="Q827" i="2"/>
  <c r="B827" i="5" s="1"/>
  <c r="P827" i="2"/>
  <c r="O827" i="2"/>
  <c r="U826" i="2"/>
  <c r="T826" i="2"/>
  <c r="S826" i="2"/>
  <c r="Q826" i="2"/>
  <c r="B826" i="5" s="1"/>
  <c r="O826" i="2"/>
  <c r="P826" i="2" s="1"/>
  <c r="U825" i="2"/>
  <c r="T825" i="2"/>
  <c r="S825" i="2"/>
  <c r="R825" i="2"/>
  <c r="Q825" i="2"/>
  <c r="B825" i="5" s="1"/>
  <c r="O825" i="2"/>
  <c r="P825" i="2" s="1"/>
  <c r="U824" i="2"/>
  <c r="T824" i="2"/>
  <c r="S824" i="2"/>
  <c r="Q824" i="2"/>
  <c r="O824" i="2"/>
  <c r="P824" i="2" s="1"/>
  <c r="U823" i="2"/>
  <c r="T823" i="2"/>
  <c r="S823" i="2"/>
  <c r="Q823" i="2"/>
  <c r="B823" i="5" s="1"/>
  <c r="P823" i="2"/>
  <c r="O823" i="2"/>
  <c r="U822" i="2"/>
  <c r="T822" i="2"/>
  <c r="S822" i="2"/>
  <c r="Q822" i="2"/>
  <c r="B822" i="5" s="1"/>
  <c r="O822" i="2"/>
  <c r="P822" i="2" s="1"/>
  <c r="U821" i="2"/>
  <c r="T821" i="2"/>
  <c r="S821" i="2"/>
  <c r="R821" i="2"/>
  <c r="Q821" i="2"/>
  <c r="B821" i="5" s="1"/>
  <c r="O821" i="2"/>
  <c r="P821" i="2" s="1"/>
  <c r="U820" i="2"/>
  <c r="T820" i="2"/>
  <c r="S820" i="2"/>
  <c r="Q820" i="2"/>
  <c r="O820" i="2"/>
  <c r="P820" i="2" s="1"/>
  <c r="U819" i="2"/>
  <c r="T819" i="2"/>
  <c r="S819" i="2"/>
  <c r="Q819" i="2"/>
  <c r="B819" i="5" s="1"/>
  <c r="P819" i="2"/>
  <c r="O819" i="2"/>
  <c r="U818" i="2"/>
  <c r="T818" i="2"/>
  <c r="S818" i="2"/>
  <c r="Q818" i="2"/>
  <c r="B818" i="5" s="1"/>
  <c r="O818" i="2"/>
  <c r="P818" i="2" s="1"/>
  <c r="U817" i="2"/>
  <c r="T817" i="2"/>
  <c r="S817" i="2"/>
  <c r="R817" i="2"/>
  <c r="Q817" i="2"/>
  <c r="B817" i="5" s="1"/>
  <c r="O817" i="2"/>
  <c r="P817" i="2" s="1"/>
  <c r="U816" i="2"/>
  <c r="T816" i="2"/>
  <c r="S816" i="2"/>
  <c r="Q816" i="2"/>
  <c r="O816" i="2"/>
  <c r="P816" i="2" s="1"/>
  <c r="U815" i="2"/>
  <c r="T815" i="2"/>
  <c r="S815" i="2"/>
  <c r="Q815" i="2"/>
  <c r="B815" i="5" s="1"/>
  <c r="P815" i="2"/>
  <c r="O815" i="2"/>
  <c r="U814" i="2"/>
  <c r="T814" i="2"/>
  <c r="S814" i="2"/>
  <c r="Q814" i="2"/>
  <c r="B814" i="5" s="1"/>
  <c r="P814" i="2"/>
  <c r="O814" i="2"/>
  <c r="U813" i="2"/>
  <c r="T813" i="2"/>
  <c r="S813" i="2"/>
  <c r="R813" i="2"/>
  <c r="Q813" i="2"/>
  <c r="B813" i="5" s="1"/>
  <c r="O813" i="2"/>
  <c r="P813" i="2" s="1"/>
  <c r="U812" i="2"/>
  <c r="T812" i="2"/>
  <c r="S812" i="2"/>
  <c r="Q812" i="2"/>
  <c r="O812" i="2"/>
  <c r="P812" i="2" s="1"/>
  <c r="U811" i="2"/>
  <c r="T811" i="2"/>
  <c r="S811" i="2"/>
  <c r="Q811" i="2"/>
  <c r="B811" i="5" s="1"/>
  <c r="P811" i="2"/>
  <c r="O811" i="2"/>
  <c r="U810" i="2"/>
  <c r="T810" i="2"/>
  <c r="S810" i="2"/>
  <c r="Q810" i="2"/>
  <c r="B810" i="5" s="1"/>
  <c r="O810" i="2"/>
  <c r="P810" i="2" s="1"/>
  <c r="U809" i="2"/>
  <c r="T809" i="2"/>
  <c r="S809" i="2"/>
  <c r="R809" i="2"/>
  <c r="Q809" i="2"/>
  <c r="B809" i="5" s="1"/>
  <c r="O809" i="2"/>
  <c r="P809" i="2" s="1"/>
  <c r="U808" i="2"/>
  <c r="T808" i="2"/>
  <c r="S808" i="2"/>
  <c r="Q808" i="2"/>
  <c r="O808" i="2"/>
  <c r="P808" i="2" s="1"/>
  <c r="U807" i="2"/>
  <c r="T807" i="2"/>
  <c r="S807" i="2"/>
  <c r="Q807" i="2"/>
  <c r="B807" i="5" s="1"/>
  <c r="P807" i="2"/>
  <c r="O807" i="2"/>
  <c r="U806" i="2"/>
  <c r="T806" i="2"/>
  <c r="S806" i="2"/>
  <c r="Q806" i="2"/>
  <c r="B806" i="5" s="1"/>
  <c r="O806" i="2"/>
  <c r="P806" i="2" s="1"/>
  <c r="U805" i="2"/>
  <c r="T805" i="2"/>
  <c r="S805" i="2"/>
  <c r="R805" i="2"/>
  <c r="Q805" i="2"/>
  <c r="B805" i="5" s="1"/>
  <c r="O805" i="2"/>
  <c r="P805" i="2" s="1"/>
  <c r="U804" i="2"/>
  <c r="T804" i="2"/>
  <c r="S804" i="2"/>
  <c r="Q804" i="2"/>
  <c r="O804" i="2"/>
  <c r="P804" i="2" s="1"/>
  <c r="U803" i="2"/>
  <c r="T803" i="2"/>
  <c r="S803" i="2"/>
  <c r="Q803" i="2"/>
  <c r="B803" i="5" s="1"/>
  <c r="P803" i="2"/>
  <c r="O803" i="2"/>
  <c r="U802" i="2"/>
  <c r="T802" i="2"/>
  <c r="S802" i="2"/>
  <c r="Q802" i="2"/>
  <c r="B802" i="5" s="1"/>
  <c r="O802" i="2"/>
  <c r="P802" i="2" s="1"/>
  <c r="U801" i="2"/>
  <c r="T801" i="2"/>
  <c r="S801" i="2"/>
  <c r="R801" i="2"/>
  <c r="Q801" i="2"/>
  <c r="B801" i="5" s="1"/>
  <c r="O801" i="2"/>
  <c r="P801" i="2" s="1"/>
  <c r="U800" i="2"/>
  <c r="T800" i="2"/>
  <c r="S800" i="2"/>
  <c r="Q800" i="2"/>
  <c r="O800" i="2"/>
  <c r="P800" i="2" s="1"/>
  <c r="U799" i="2"/>
  <c r="T799" i="2"/>
  <c r="S799" i="2"/>
  <c r="Q799" i="2"/>
  <c r="B799" i="5" s="1"/>
  <c r="P799" i="2"/>
  <c r="O799" i="2"/>
  <c r="U798" i="2"/>
  <c r="T798" i="2"/>
  <c r="S798" i="2"/>
  <c r="Q798" i="2"/>
  <c r="B798" i="5" s="1"/>
  <c r="P798" i="2"/>
  <c r="O798" i="2"/>
  <c r="U797" i="2"/>
  <c r="T797" i="2"/>
  <c r="S797" i="2"/>
  <c r="R797" i="2"/>
  <c r="Q797" i="2"/>
  <c r="B797" i="5" s="1"/>
  <c r="O797" i="2"/>
  <c r="P797" i="2" s="1"/>
  <c r="U796" i="2"/>
  <c r="T796" i="2"/>
  <c r="S796" i="2"/>
  <c r="Q796" i="2"/>
  <c r="O796" i="2"/>
  <c r="P796" i="2" s="1"/>
  <c r="U795" i="2"/>
  <c r="T795" i="2"/>
  <c r="S795" i="2"/>
  <c r="Q795" i="2"/>
  <c r="B795" i="5" s="1"/>
  <c r="P795" i="2"/>
  <c r="O795" i="2"/>
  <c r="U794" i="2"/>
  <c r="T794" i="2"/>
  <c r="S794" i="2"/>
  <c r="Q794" i="2"/>
  <c r="B794" i="5" s="1"/>
  <c r="O794" i="2"/>
  <c r="P794" i="2" s="1"/>
  <c r="U793" i="2"/>
  <c r="T793" i="2"/>
  <c r="S793" i="2"/>
  <c r="R793" i="2"/>
  <c r="Q793" i="2"/>
  <c r="B793" i="5" s="1"/>
  <c r="O793" i="2"/>
  <c r="P793" i="2" s="1"/>
  <c r="U792" i="2"/>
  <c r="T792" i="2"/>
  <c r="S792" i="2"/>
  <c r="Q792" i="2"/>
  <c r="O792" i="2"/>
  <c r="P792" i="2" s="1"/>
  <c r="U791" i="2"/>
  <c r="T791" i="2"/>
  <c r="S791" i="2"/>
  <c r="Q791" i="2"/>
  <c r="B791" i="5" s="1"/>
  <c r="P791" i="2"/>
  <c r="O791" i="2"/>
  <c r="U790" i="2"/>
  <c r="T790" i="2"/>
  <c r="S790" i="2"/>
  <c r="Q790" i="2"/>
  <c r="B790" i="5" s="1"/>
  <c r="O790" i="2"/>
  <c r="P790" i="2" s="1"/>
  <c r="U789" i="2"/>
  <c r="T789" i="2"/>
  <c r="S789" i="2"/>
  <c r="R789" i="2"/>
  <c r="Q789" i="2"/>
  <c r="B789" i="5" s="1"/>
  <c r="O789" i="2"/>
  <c r="P789" i="2" s="1"/>
  <c r="U788" i="2"/>
  <c r="T788" i="2"/>
  <c r="S788" i="2"/>
  <c r="Q788" i="2"/>
  <c r="O788" i="2"/>
  <c r="P788" i="2" s="1"/>
  <c r="U787" i="2"/>
  <c r="T787" i="2"/>
  <c r="S787" i="2"/>
  <c r="Q787" i="2"/>
  <c r="B787" i="5" s="1"/>
  <c r="P787" i="2"/>
  <c r="O787" i="2"/>
  <c r="U786" i="2"/>
  <c r="T786" i="2"/>
  <c r="S786" i="2"/>
  <c r="Q786" i="2"/>
  <c r="B786" i="5" s="1"/>
  <c r="O786" i="2"/>
  <c r="P786" i="2" s="1"/>
  <c r="U785" i="2"/>
  <c r="T785" i="2"/>
  <c r="S785" i="2"/>
  <c r="Q785" i="2"/>
  <c r="B785" i="5" s="1"/>
  <c r="O785" i="2"/>
  <c r="P785" i="2" s="1"/>
  <c r="U784" i="2"/>
  <c r="T784" i="2"/>
  <c r="S784" i="2"/>
  <c r="Q784" i="2"/>
  <c r="O784" i="2"/>
  <c r="P784" i="2" s="1"/>
  <c r="U783" i="2"/>
  <c r="T783" i="2"/>
  <c r="S783" i="2"/>
  <c r="Q783" i="2"/>
  <c r="B783" i="5" s="1"/>
  <c r="P783" i="2"/>
  <c r="O783" i="2"/>
  <c r="U782" i="2"/>
  <c r="T782" i="2"/>
  <c r="S782" i="2"/>
  <c r="Q782" i="2"/>
  <c r="B782" i="5" s="1"/>
  <c r="P782" i="2"/>
  <c r="O782" i="2"/>
  <c r="U781" i="2"/>
  <c r="T781" i="2"/>
  <c r="S781" i="2"/>
  <c r="Q781" i="2"/>
  <c r="B781" i="5" s="1"/>
  <c r="O781" i="2"/>
  <c r="P781" i="2" s="1"/>
  <c r="U780" i="2"/>
  <c r="T780" i="2"/>
  <c r="S780" i="2"/>
  <c r="Q780" i="2"/>
  <c r="O780" i="2"/>
  <c r="P780" i="2" s="1"/>
  <c r="U779" i="2"/>
  <c r="T779" i="2"/>
  <c r="S779" i="2"/>
  <c r="Q779" i="2"/>
  <c r="B779" i="5" s="1"/>
  <c r="P779" i="2"/>
  <c r="O779" i="2"/>
  <c r="U778" i="2"/>
  <c r="T778" i="2"/>
  <c r="S778" i="2"/>
  <c r="Q778" i="2"/>
  <c r="B778" i="5" s="1"/>
  <c r="O778" i="2"/>
  <c r="P778" i="2" s="1"/>
  <c r="U777" i="2"/>
  <c r="T777" i="2"/>
  <c r="S777" i="2"/>
  <c r="R777" i="2"/>
  <c r="Q777" i="2"/>
  <c r="B777" i="5" s="1"/>
  <c r="O777" i="2"/>
  <c r="P777" i="2" s="1"/>
  <c r="U776" i="2"/>
  <c r="T776" i="2"/>
  <c r="S776" i="2"/>
  <c r="Q776" i="2"/>
  <c r="O776" i="2"/>
  <c r="P776" i="2" s="1"/>
  <c r="U775" i="2"/>
  <c r="T775" i="2"/>
  <c r="S775" i="2"/>
  <c r="Q775" i="2"/>
  <c r="B775" i="5" s="1"/>
  <c r="P775" i="2"/>
  <c r="O775" i="2"/>
  <c r="U774" i="2"/>
  <c r="T774" i="2"/>
  <c r="S774" i="2"/>
  <c r="Q774" i="2"/>
  <c r="B774" i="5" s="1"/>
  <c r="O774" i="2"/>
  <c r="P774" i="2" s="1"/>
  <c r="U773" i="2"/>
  <c r="T773" i="2"/>
  <c r="S773" i="2"/>
  <c r="Q773" i="2"/>
  <c r="B773" i="5" s="1"/>
  <c r="O773" i="2"/>
  <c r="P773" i="2" s="1"/>
  <c r="U772" i="2"/>
  <c r="T772" i="2"/>
  <c r="S772" i="2"/>
  <c r="Q772" i="2"/>
  <c r="O772" i="2"/>
  <c r="P772" i="2" s="1"/>
  <c r="U771" i="2"/>
  <c r="T771" i="2"/>
  <c r="S771" i="2"/>
  <c r="Q771" i="2"/>
  <c r="B771" i="5" s="1"/>
  <c r="P771" i="2"/>
  <c r="O771" i="2"/>
  <c r="U770" i="2"/>
  <c r="T770" i="2"/>
  <c r="S770" i="2"/>
  <c r="Q770" i="2"/>
  <c r="B770" i="5" s="1"/>
  <c r="O770" i="2"/>
  <c r="P770" i="2" s="1"/>
  <c r="U769" i="2"/>
  <c r="T769" i="2"/>
  <c r="S769" i="2"/>
  <c r="Q769" i="2"/>
  <c r="B769" i="5" s="1"/>
  <c r="O769" i="2"/>
  <c r="P769" i="2" s="1"/>
  <c r="U768" i="2"/>
  <c r="T768" i="2"/>
  <c r="S768" i="2"/>
  <c r="Q768" i="2"/>
  <c r="O768" i="2"/>
  <c r="P768" i="2" s="1"/>
  <c r="U767" i="2"/>
  <c r="T767" i="2"/>
  <c r="S767" i="2"/>
  <c r="Q767" i="2"/>
  <c r="B767" i="5" s="1"/>
  <c r="P767" i="2"/>
  <c r="O767" i="2"/>
  <c r="U766" i="2"/>
  <c r="T766" i="2"/>
  <c r="S766" i="2"/>
  <c r="Q766" i="2"/>
  <c r="B766" i="5" s="1"/>
  <c r="P766" i="2"/>
  <c r="O766" i="2"/>
  <c r="U765" i="2"/>
  <c r="T765" i="2"/>
  <c r="S765" i="2"/>
  <c r="Q765" i="2"/>
  <c r="B765" i="5" s="1"/>
  <c r="O765" i="2"/>
  <c r="P765" i="2" s="1"/>
  <c r="U764" i="2"/>
  <c r="T764" i="2"/>
  <c r="S764" i="2"/>
  <c r="Q764" i="2"/>
  <c r="O764" i="2"/>
  <c r="P764" i="2" s="1"/>
  <c r="U763" i="2"/>
  <c r="T763" i="2"/>
  <c r="S763" i="2"/>
  <c r="Q763" i="2"/>
  <c r="B763" i="5" s="1"/>
  <c r="P763" i="2"/>
  <c r="O763" i="2"/>
  <c r="U762" i="2"/>
  <c r="T762" i="2"/>
  <c r="S762" i="2"/>
  <c r="Q762" i="2"/>
  <c r="B762" i="5" s="1"/>
  <c r="O762" i="2"/>
  <c r="P762" i="2" s="1"/>
  <c r="U761" i="2"/>
  <c r="T761" i="2"/>
  <c r="S761" i="2"/>
  <c r="R761" i="2"/>
  <c r="Q761" i="2"/>
  <c r="B761" i="5" s="1"/>
  <c r="O761" i="2"/>
  <c r="P761" i="2" s="1"/>
  <c r="U760" i="2"/>
  <c r="T760" i="2"/>
  <c r="S760" i="2"/>
  <c r="Q760" i="2"/>
  <c r="O760" i="2"/>
  <c r="P760" i="2" s="1"/>
  <c r="U759" i="2"/>
  <c r="T759" i="2"/>
  <c r="S759" i="2"/>
  <c r="Q759" i="2"/>
  <c r="B759" i="5" s="1"/>
  <c r="P759" i="2"/>
  <c r="O759" i="2"/>
  <c r="U758" i="2"/>
  <c r="T758" i="2"/>
  <c r="S758" i="2"/>
  <c r="Q758" i="2"/>
  <c r="B758" i="5" s="1"/>
  <c r="O758" i="2"/>
  <c r="P758" i="2" s="1"/>
  <c r="U757" i="2"/>
  <c r="T757" i="2"/>
  <c r="S757" i="2"/>
  <c r="Q757" i="2"/>
  <c r="B757" i="5" s="1"/>
  <c r="O757" i="2"/>
  <c r="P757" i="2" s="1"/>
  <c r="U756" i="2"/>
  <c r="T756" i="2"/>
  <c r="S756" i="2"/>
  <c r="Q756" i="2"/>
  <c r="O756" i="2"/>
  <c r="P756" i="2" s="1"/>
  <c r="U755" i="2"/>
  <c r="T755" i="2"/>
  <c r="S755" i="2"/>
  <c r="Q755" i="2"/>
  <c r="B755" i="5" s="1"/>
  <c r="P755" i="2"/>
  <c r="O755" i="2"/>
  <c r="U754" i="2"/>
  <c r="T754" i="2"/>
  <c r="S754" i="2"/>
  <c r="Q754" i="2"/>
  <c r="B754" i="5" s="1"/>
  <c r="O754" i="2"/>
  <c r="P754" i="2" s="1"/>
  <c r="U753" i="2"/>
  <c r="T753" i="2"/>
  <c r="S753" i="2"/>
  <c r="Q753" i="2"/>
  <c r="B753" i="5" s="1"/>
  <c r="O753" i="2"/>
  <c r="P753" i="2" s="1"/>
  <c r="U752" i="2"/>
  <c r="T752" i="2"/>
  <c r="S752" i="2"/>
  <c r="Q752" i="2"/>
  <c r="O752" i="2"/>
  <c r="P752" i="2" s="1"/>
  <c r="U751" i="2"/>
  <c r="T751" i="2"/>
  <c r="S751" i="2"/>
  <c r="Q751" i="2"/>
  <c r="B751" i="5" s="1"/>
  <c r="P751" i="2"/>
  <c r="O751" i="2"/>
  <c r="U750" i="2"/>
  <c r="T750" i="2"/>
  <c r="S750" i="2"/>
  <c r="Q750" i="2"/>
  <c r="B750" i="5" s="1"/>
  <c r="P750" i="2"/>
  <c r="O750" i="2"/>
  <c r="U749" i="2"/>
  <c r="T749" i="2"/>
  <c r="S749" i="2"/>
  <c r="Q749" i="2"/>
  <c r="B749" i="5" s="1"/>
  <c r="O749" i="2"/>
  <c r="P749" i="2" s="1"/>
  <c r="U748" i="2"/>
  <c r="T748" i="2"/>
  <c r="S748" i="2"/>
  <c r="Q748" i="2"/>
  <c r="O748" i="2"/>
  <c r="P748" i="2" s="1"/>
  <c r="U747" i="2"/>
  <c r="T747" i="2"/>
  <c r="S747" i="2"/>
  <c r="Q747" i="2"/>
  <c r="B747" i="5" s="1"/>
  <c r="P747" i="2"/>
  <c r="O747" i="2"/>
  <c r="U746" i="2"/>
  <c r="T746" i="2"/>
  <c r="S746" i="2"/>
  <c r="Q746" i="2"/>
  <c r="B746" i="5" s="1"/>
  <c r="O746" i="2"/>
  <c r="P746" i="2" s="1"/>
  <c r="U745" i="2"/>
  <c r="T745" i="2"/>
  <c r="S745" i="2"/>
  <c r="R745" i="2"/>
  <c r="Q745" i="2"/>
  <c r="B745" i="5" s="1"/>
  <c r="O745" i="2"/>
  <c r="P745" i="2" s="1"/>
  <c r="U744" i="2"/>
  <c r="T744" i="2"/>
  <c r="S744" i="2"/>
  <c r="Q744" i="2"/>
  <c r="O744" i="2"/>
  <c r="P744" i="2" s="1"/>
  <c r="U743" i="2"/>
  <c r="T743" i="2"/>
  <c r="S743" i="2"/>
  <c r="Q743" i="2"/>
  <c r="B743" i="5" s="1"/>
  <c r="P743" i="2"/>
  <c r="O743" i="2"/>
  <c r="U742" i="2"/>
  <c r="T742" i="2"/>
  <c r="S742" i="2"/>
  <c r="Q742" i="2"/>
  <c r="B742" i="5" s="1"/>
  <c r="O742" i="2"/>
  <c r="P742" i="2" s="1"/>
  <c r="U741" i="2"/>
  <c r="T741" i="2"/>
  <c r="S741" i="2"/>
  <c r="Q741" i="2"/>
  <c r="B741" i="5" s="1"/>
  <c r="O741" i="2"/>
  <c r="P741" i="2" s="1"/>
  <c r="U740" i="2"/>
  <c r="T740" i="2"/>
  <c r="S740" i="2"/>
  <c r="Q740" i="2"/>
  <c r="O740" i="2"/>
  <c r="P740" i="2" s="1"/>
  <c r="U739" i="2"/>
  <c r="T739" i="2"/>
  <c r="S739" i="2"/>
  <c r="Q739" i="2"/>
  <c r="B739" i="5" s="1"/>
  <c r="P739" i="2"/>
  <c r="O739" i="2"/>
  <c r="U738" i="2"/>
  <c r="T738" i="2"/>
  <c r="S738" i="2"/>
  <c r="Q738" i="2"/>
  <c r="B738" i="5" s="1"/>
  <c r="O738" i="2"/>
  <c r="P738" i="2" s="1"/>
  <c r="U737" i="2"/>
  <c r="T737" i="2"/>
  <c r="S737" i="2"/>
  <c r="Q737" i="2"/>
  <c r="B737" i="5" s="1"/>
  <c r="O737" i="2"/>
  <c r="P737" i="2" s="1"/>
  <c r="U736" i="2"/>
  <c r="T736" i="2"/>
  <c r="S736" i="2"/>
  <c r="Q736" i="2"/>
  <c r="O736" i="2"/>
  <c r="P736" i="2" s="1"/>
  <c r="U735" i="2"/>
  <c r="T735" i="2"/>
  <c r="S735" i="2"/>
  <c r="Q735" i="2"/>
  <c r="B735" i="5" s="1"/>
  <c r="P735" i="2"/>
  <c r="O735" i="2"/>
  <c r="U734" i="2"/>
  <c r="T734" i="2"/>
  <c r="S734" i="2"/>
  <c r="Q734" i="2"/>
  <c r="B734" i="5" s="1"/>
  <c r="P734" i="2"/>
  <c r="O734" i="2"/>
  <c r="U733" i="2"/>
  <c r="T733" i="2"/>
  <c r="S733" i="2"/>
  <c r="Q733" i="2"/>
  <c r="B733" i="5" s="1"/>
  <c r="O733" i="2"/>
  <c r="P733" i="2" s="1"/>
  <c r="U732" i="2"/>
  <c r="T732" i="2"/>
  <c r="S732" i="2"/>
  <c r="Q732" i="2"/>
  <c r="O732" i="2"/>
  <c r="P732" i="2" s="1"/>
  <c r="U731" i="2"/>
  <c r="T731" i="2"/>
  <c r="S731" i="2"/>
  <c r="Q731" i="2"/>
  <c r="B731" i="5" s="1"/>
  <c r="P731" i="2"/>
  <c r="O731" i="2"/>
  <c r="U730" i="2"/>
  <c r="T730" i="2"/>
  <c r="S730" i="2"/>
  <c r="Q730" i="2"/>
  <c r="B730" i="5" s="1"/>
  <c r="O730" i="2"/>
  <c r="P730" i="2" s="1"/>
  <c r="U729" i="2"/>
  <c r="T729" i="2"/>
  <c r="S729" i="2"/>
  <c r="R729" i="2"/>
  <c r="Q729" i="2"/>
  <c r="B729" i="5" s="1"/>
  <c r="O729" i="2"/>
  <c r="P729" i="2" s="1"/>
  <c r="U728" i="2"/>
  <c r="T728" i="2"/>
  <c r="S728" i="2"/>
  <c r="Q728" i="2"/>
  <c r="O728" i="2"/>
  <c r="P728" i="2" s="1"/>
  <c r="U727" i="2"/>
  <c r="T727" i="2"/>
  <c r="S727" i="2"/>
  <c r="Q727" i="2"/>
  <c r="B727" i="5" s="1"/>
  <c r="P727" i="2"/>
  <c r="O727" i="2"/>
  <c r="U726" i="2"/>
  <c r="T726" i="2"/>
  <c r="S726" i="2"/>
  <c r="Q726" i="2"/>
  <c r="B726" i="5" s="1"/>
  <c r="O726" i="2"/>
  <c r="P726" i="2" s="1"/>
  <c r="U725" i="2"/>
  <c r="T725" i="2"/>
  <c r="S725" i="2"/>
  <c r="Q725" i="2"/>
  <c r="B725" i="5" s="1"/>
  <c r="O725" i="2"/>
  <c r="P725" i="2" s="1"/>
  <c r="U724" i="2"/>
  <c r="T724" i="2"/>
  <c r="S724" i="2"/>
  <c r="Q724" i="2"/>
  <c r="O724" i="2"/>
  <c r="P724" i="2" s="1"/>
  <c r="U723" i="2"/>
  <c r="T723" i="2"/>
  <c r="S723" i="2"/>
  <c r="Q723" i="2"/>
  <c r="B723" i="5" s="1"/>
  <c r="P723" i="2"/>
  <c r="O723" i="2"/>
  <c r="U722" i="2"/>
  <c r="T722" i="2"/>
  <c r="S722" i="2"/>
  <c r="Q722" i="2"/>
  <c r="B722" i="5" s="1"/>
  <c r="O722" i="2"/>
  <c r="P722" i="2" s="1"/>
  <c r="U721" i="2"/>
  <c r="T721" i="2"/>
  <c r="S721" i="2"/>
  <c r="Q721" i="2"/>
  <c r="B721" i="5" s="1"/>
  <c r="O721" i="2"/>
  <c r="P721" i="2" s="1"/>
  <c r="U720" i="2"/>
  <c r="T720" i="2"/>
  <c r="S720" i="2"/>
  <c r="Q720" i="2"/>
  <c r="O720" i="2"/>
  <c r="P720" i="2" s="1"/>
  <c r="U719" i="2"/>
  <c r="T719" i="2"/>
  <c r="S719" i="2"/>
  <c r="Q719" i="2"/>
  <c r="B719" i="5" s="1"/>
  <c r="P719" i="2"/>
  <c r="O719" i="2"/>
  <c r="U718" i="2"/>
  <c r="T718" i="2"/>
  <c r="S718" i="2"/>
  <c r="Q718" i="2"/>
  <c r="B718" i="5" s="1"/>
  <c r="P718" i="2"/>
  <c r="O718" i="2"/>
  <c r="U717" i="2"/>
  <c r="T717" i="2"/>
  <c r="S717" i="2"/>
  <c r="Q717" i="2"/>
  <c r="B717" i="5" s="1"/>
  <c r="O717" i="2"/>
  <c r="P717" i="2" s="1"/>
  <c r="U716" i="2"/>
  <c r="T716" i="2"/>
  <c r="S716" i="2"/>
  <c r="Q716" i="2"/>
  <c r="O716" i="2"/>
  <c r="P716" i="2" s="1"/>
  <c r="U715" i="2"/>
  <c r="T715" i="2"/>
  <c r="S715" i="2"/>
  <c r="Q715" i="2"/>
  <c r="B715" i="5" s="1"/>
  <c r="P715" i="2"/>
  <c r="O715" i="2"/>
  <c r="U714" i="2"/>
  <c r="T714" i="2"/>
  <c r="S714" i="2"/>
  <c r="Q714" i="2"/>
  <c r="B714" i="5" s="1"/>
  <c r="O714" i="2"/>
  <c r="P714" i="2" s="1"/>
  <c r="U713" i="2"/>
  <c r="T713" i="2"/>
  <c r="S713" i="2"/>
  <c r="R713" i="2"/>
  <c r="Q713" i="2"/>
  <c r="B713" i="5" s="1"/>
  <c r="O713" i="2"/>
  <c r="P713" i="2" s="1"/>
  <c r="U712" i="2"/>
  <c r="T712" i="2"/>
  <c r="S712" i="2"/>
  <c r="Q712" i="2"/>
  <c r="O712" i="2"/>
  <c r="P712" i="2" s="1"/>
  <c r="U711" i="2"/>
  <c r="T711" i="2"/>
  <c r="S711" i="2"/>
  <c r="Q711" i="2"/>
  <c r="B711" i="5" s="1"/>
  <c r="P711" i="2"/>
  <c r="O711" i="2"/>
  <c r="U710" i="2"/>
  <c r="T710" i="2"/>
  <c r="S710" i="2"/>
  <c r="Q710" i="2"/>
  <c r="B710" i="5" s="1"/>
  <c r="O710" i="2"/>
  <c r="P710" i="2" s="1"/>
  <c r="U709" i="2"/>
  <c r="T709" i="2"/>
  <c r="S709" i="2"/>
  <c r="Q709" i="2"/>
  <c r="B709" i="5" s="1"/>
  <c r="O709" i="2"/>
  <c r="P709" i="2" s="1"/>
  <c r="U708" i="2"/>
  <c r="T708" i="2"/>
  <c r="S708" i="2"/>
  <c r="Q708" i="2"/>
  <c r="O708" i="2"/>
  <c r="P708" i="2" s="1"/>
  <c r="U707" i="2"/>
  <c r="T707" i="2"/>
  <c r="S707" i="2"/>
  <c r="Q707" i="2"/>
  <c r="B707" i="5" s="1"/>
  <c r="O707" i="2"/>
  <c r="P707" i="2" s="1"/>
  <c r="U706" i="2"/>
  <c r="T706" i="2"/>
  <c r="S706" i="2"/>
  <c r="Q706" i="2"/>
  <c r="B706" i="5" s="1"/>
  <c r="O706" i="2"/>
  <c r="P706" i="2" s="1"/>
  <c r="U705" i="2"/>
  <c r="T705" i="2"/>
  <c r="S705" i="2"/>
  <c r="Q705" i="2"/>
  <c r="B705" i="5" s="1"/>
  <c r="O705" i="2"/>
  <c r="P705" i="2" s="1"/>
  <c r="U704" i="2"/>
  <c r="T704" i="2"/>
  <c r="S704" i="2"/>
  <c r="R704" i="2"/>
  <c r="Q704" i="2"/>
  <c r="B704" i="5" s="1"/>
  <c r="O704" i="2"/>
  <c r="P704" i="2" s="1"/>
  <c r="U703" i="2"/>
  <c r="T703" i="2"/>
  <c r="S703" i="2"/>
  <c r="Q703" i="2"/>
  <c r="B703" i="5" s="1"/>
  <c r="O703" i="2"/>
  <c r="P703" i="2" s="1"/>
  <c r="U702" i="2"/>
  <c r="T702" i="2"/>
  <c r="S702" i="2"/>
  <c r="Q702" i="2"/>
  <c r="B702" i="5" s="1"/>
  <c r="O702" i="2"/>
  <c r="P702" i="2" s="1"/>
  <c r="U701" i="2"/>
  <c r="T701" i="2"/>
  <c r="S701" i="2"/>
  <c r="Q701" i="2"/>
  <c r="B701" i="5" s="1"/>
  <c r="O701" i="2"/>
  <c r="P701" i="2" s="1"/>
  <c r="U700" i="2"/>
  <c r="T700" i="2"/>
  <c r="S700" i="2"/>
  <c r="R700" i="2"/>
  <c r="Q700" i="2"/>
  <c r="B700" i="5" s="1"/>
  <c r="O700" i="2"/>
  <c r="P700" i="2" s="1"/>
  <c r="U699" i="2"/>
  <c r="T699" i="2"/>
  <c r="S699" i="2"/>
  <c r="Q699" i="2"/>
  <c r="B699" i="5" s="1"/>
  <c r="O699" i="2"/>
  <c r="P699" i="2" s="1"/>
  <c r="U698" i="2"/>
  <c r="T698" i="2"/>
  <c r="S698" i="2"/>
  <c r="Q698" i="2"/>
  <c r="B698" i="5" s="1"/>
  <c r="O698" i="2"/>
  <c r="P698" i="2" s="1"/>
  <c r="U697" i="2"/>
  <c r="T697" i="2"/>
  <c r="S697" i="2"/>
  <c r="Q697" i="2"/>
  <c r="B697" i="5" s="1"/>
  <c r="O697" i="2"/>
  <c r="P697" i="2" s="1"/>
  <c r="U696" i="2"/>
  <c r="T696" i="2"/>
  <c r="S696" i="2"/>
  <c r="R696" i="2"/>
  <c r="Q696" i="2"/>
  <c r="B696" i="5" s="1"/>
  <c r="O696" i="2"/>
  <c r="P696" i="2" s="1"/>
  <c r="U695" i="2"/>
  <c r="T695" i="2"/>
  <c r="S695" i="2"/>
  <c r="Q695" i="2"/>
  <c r="B695" i="5" s="1"/>
  <c r="O695" i="2"/>
  <c r="P695" i="2" s="1"/>
  <c r="U694" i="2"/>
  <c r="T694" i="2"/>
  <c r="S694" i="2"/>
  <c r="Q694" i="2"/>
  <c r="B694" i="5" s="1"/>
  <c r="O694" i="2"/>
  <c r="P694" i="2" s="1"/>
  <c r="U693" i="2"/>
  <c r="T693" i="2"/>
  <c r="S693" i="2"/>
  <c r="Q693" i="2"/>
  <c r="B693" i="5" s="1"/>
  <c r="O693" i="2"/>
  <c r="P693" i="2" s="1"/>
  <c r="U692" i="2"/>
  <c r="T692" i="2"/>
  <c r="S692" i="2"/>
  <c r="R692" i="2"/>
  <c r="Q692" i="2"/>
  <c r="B692" i="5" s="1"/>
  <c r="O692" i="2"/>
  <c r="P692" i="2" s="1"/>
  <c r="U691" i="2"/>
  <c r="T691" i="2"/>
  <c r="S691" i="2"/>
  <c r="Q691" i="2"/>
  <c r="B691" i="5" s="1"/>
  <c r="O691" i="2"/>
  <c r="P691" i="2" s="1"/>
  <c r="U690" i="2"/>
  <c r="T690" i="2"/>
  <c r="S690" i="2"/>
  <c r="Q690" i="2"/>
  <c r="B690" i="5" s="1"/>
  <c r="O690" i="2"/>
  <c r="P690" i="2" s="1"/>
  <c r="U689" i="2"/>
  <c r="T689" i="2"/>
  <c r="S689" i="2"/>
  <c r="Q689" i="2"/>
  <c r="B689" i="5" s="1"/>
  <c r="O689" i="2"/>
  <c r="P689" i="2" s="1"/>
  <c r="U688" i="2"/>
  <c r="T688" i="2"/>
  <c r="S688" i="2"/>
  <c r="R688" i="2"/>
  <c r="Q688" i="2"/>
  <c r="B688" i="5" s="1"/>
  <c r="O688" i="2"/>
  <c r="P688" i="2" s="1"/>
  <c r="U687" i="2"/>
  <c r="T687" i="2"/>
  <c r="S687" i="2"/>
  <c r="Q687" i="2"/>
  <c r="B687" i="5" s="1"/>
  <c r="O687" i="2"/>
  <c r="P687" i="2" s="1"/>
  <c r="U686" i="2"/>
  <c r="T686" i="2"/>
  <c r="S686" i="2"/>
  <c r="Q686" i="2"/>
  <c r="B686" i="5" s="1"/>
  <c r="O686" i="2"/>
  <c r="P686" i="2" s="1"/>
  <c r="U685" i="2"/>
  <c r="T685" i="2"/>
  <c r="S685" i="2"/>
  <c r="Q685" i="2"/>
  <c r="B685" i="5" s="1"/>
  <c r="O685" i="2"/>
  <c r="P685" i="2" s="1"/>
  <c r="U684" i="2"/>
  <c r="T684" i="2"/>
  <c r="S684" i="2"/>
  <c r="R684" i="2"/>
  <c r="Q684" i="2"/>
  <c r="B684" i="5" s="1"/>
  <c r="O684" i="2"/>
  <c r="P684" i="2" s="1"/>
  <c r="U683" i="2"/>
  <c r="T683" i="2"/>
  <c r="S683" i="2"/>
  <c r="Q683" i="2"/>
  <c r="B683" i="5" s="1"/>
  <c r="O683" i="2"/>
  <c r="P683" i="2" s="1"/>
  <c r="U682" i="2"/>
  <c r="T682" i="2"/>
  <c r="S682" i="2"/>
  <c r="Q682" i="2"/>
  <c r="B682" i="5" s="1"/>
  <c r="O682" i="2"/>
  <c r="P682" i="2" s="1"/>
  <c r="U681" i="2"/>
  <c r="T681" i="2"/>
  <c r="S681" i="2"/>
  <c r="Q681" i="2"/>
  <c r="B681" i="5" s="1"/>
  <c r="P681" i="2"/>
  <c r="O681" i="2"/>
  <c r="U680" i="2"/>
  <c r="T680" i="2"/>
  <c r="S680" i="2"/>
  <c r="Q680" i="2"/>
  <c r="B680" i="5" s="1"/>
  <c r="O680" i="2"/>
  <c r="P680" i="2" s="1"/>
  <c r="U679" i="2"/>
  <c r="T679" i="2"/>
  <c r="S679" i="2"/>
  <c r="Q679" i="2"/>
  <c r="B679" i="5" s="1"/>
  <c r="O679" i="2"/>
  <c r="P679" i="2" s="1"/>
  <c r="U678" i="2"/>
  <c r="T678" i="2"/>
  <c r="S678" i="2"/>
  <c r="Q678" i="2"/>
  <c r="B678" i="5" s="1"/>
  <c r="O678" i="2"/>
  <c r="P678" i="2" s="1"/>
  <c r="U677" i="2"/>
  <c r="T677" i="2"/>
  <c r="S677" i="2"/>
  <c r="R677" i="2"/>
  <c r="Q677" i="2"/>
  <c r="B677" i="5" s="1"/>
  <c r="O677" i="2"/>
  <c r="P677" i="2" s="1"/>
  <c r="U676" i="2"/>
  <c r="T676" i="2"/>
  <c r="S676" i="2"/>
  <c r="Q676" i="2"/>
  <c r="O676" i="2"/>
  <c r="P676" i="2" s="1"/>
  <c r="U675" i="2"/>
  <c r="T675" i="2"/>
  <c r="S675" i="2"/>
  <c r="Q675" i="2"/>
  <c r="B675" i="5" s="1"/>
  <c r="O675" i="2"/>
  <c r="P675" i="2" s="1"/>
  <c r="U674" i="2"/>
  <c r="T674" i="2"/>
  <c r="S674" i="2"/>
  <c r="Q674" i="2"/>
  <c r="B674" i="5" s="1"/>
  <c r="P674" i="2"/>
  <c r="O674" i="2"/>
  <c r="U673" i="2"/>
  <c r="T673" i="2"/>
  <c r="S673" i="2"/>
  <c r="Q673" i="2"/>
  <c r="B673" i="5" s="1"/>
  <c r="O673" i="2"/>
  <c r="P673" i="2" s="1"/>
  <c r="U672" i="2"/>
  <c r="T672" i="2"/>
  <c r="S672" i="2"/>
  <c r="R672" i="2"/>
  <c r="Q672" i="2"/>
  <c r="B672" i="5" s="1"/>
  <c r="O672" i="2"/>
  <c r="P672" i="2" s="1"/>
  <c r="U671" i="2"/>
  <c r="T671" i="2"/>
  <c r="S671" i="2"/>
  <c r="Q671" i="2"/>
  <c r="B671" i="5" s="1"/>
  <c r="O671" i="2"/>
  <c r="P671" i="2" s="1"/>
  <c r="U670" i="2"/>
  <c r="T670" i="2"/>
  <c r="S670" i="2"/>
  <c r="Q670" i="2"/>
  <c r="B670" i="5" s="1"/>
  <c r="O670" i="2"/>
  <c r="P670" i="2" s="1"/>
  <c r="U669" i="2"/>
  <c r="T669" i="2"/>
  <c r="S669" i="2"/>
  <c r="Q669" i="2"/>
  <c r="B669" i="5" s="1"/>
  <c r="O669" i="2"/>
  <c r="P669" i="2" s="1"/>
  <c r="U668" i="2"/>
  <c r="T668" i="2"/>
  <c r="S668" i="2"/>
  <c r="R668" i="2"/>
  <c r="Q668" i="2"/>
  <c r="B668" i="5" s="1"/>
  <c r="O668" i="2"/>
  <c r="P668" i="2" s="1"/>
  <c r="U667" i="2"/>
  <c r="T667" i="2"/>
  <c r="S667" i="2"/>
  <c r="Q667" i="2"/>
  <c r="B667" i="5" s="1"/>
  <c r="O667" i="2"/>
  <c r="P667" i="2" s="1"/>
  <c r="U666" i="2"/>
  <c r="T666" i="2"/>
  <c r="S666" i="2"/>
  <c r="Q666" i="2"/>
  <c r="B666" i="5" s="1"/>
  <c r="P666" i="2"/>
  <c r="O666" i="2"/>
  <c r="U665" i="2"/>
  <c r="T665" i="2"/>
  <c r="S665" i="2"/>
  <c r="Q665" i="2"/>
  <c r="B665" i="5" s="1"/>
  <c r="O665" i="2"/>
  <c r="P665" i="2" s="1"/>
  <c r="U664" i="2"/>
  <c r="T664" i="2"/>
  <c r="S664" i="2"/>
  <c r="R664" i="2"/>
  <c r="Q664" i="2"/>
  <c r="B664" i="5" s="1"/>
  <c r="O664" i="2"/>
  <c r="P664" i="2" s="1"/>
  <c r="U663" i="2"/>
  <c r="T663" i="2"/>
  <c r="S663" i="2"/>
  <c r="Q663" i="2"/>
  <c r="B663" i="5" s="1"/>
  <c r="O663" i="2"/>
  <c r="P663" i="2" s="1"/>
  <c r="U662" i="2"/>
  <c r="T662" i="2"/>
  <c r="S662" i="2"/>
  <c r="Q662" i="2"/>
  <c r="B662" i="5" s="1"/>
  <c r="P662" i="2"/>
  <c r="O662" i="2"/>
  <c r="U661" i="2"/>
  <c r="T661" i="2"/>
  <c r="S661" i="2"/>
  <c r="Q661" i="2"/>
  <c r="B661" i="5" s="1"/>
  <c r="O661" i="2"/>
  <c r="P661" i="2" s="1"/>
  <c r="U660" i="2"/>
  <c r="T660" i="2"/>
  <c r="S660" i="2"/>
  <c r="R660" i="2"/>
  <c r="Q660" i="2"/>
  <c r="B660" i="5" s="1"/>
  <c r="O660" i="2"/>
  <c r="P660" i="2" s="1"/>
  <c r="U659" i="2"/>
  <c r="T659" i="2"/>
  <c r="S659" i="2"/>
  <c r="Q659" i="2"/>
  <c r="B659" i="5" s="1"/>
  <c r="O659" i="2"/>
  <c r="P659" i="2" s="1"/>
  <c r="U658" i="2"/>
  <c r="T658" i="2"/>
  <c r="S658" i="2"/>
  <c r="Q658" i="2"/>
  <c r="B658" i="5" s="1"/>
  <c r="P658" i="2"/>
  <c r="O658" i="2"/>
  <c r="U657" i="2"/>
  <c r="T657" i="2"/>
  <c r="S657" i="2"/>
  <c r="Q657" i="2"/>
  <c r="B657" i="5" s="1"/>
  <c r="O657" i="2"/>
  <c r="P657" i="2" s="1"/>
  <c r="U656" i="2"/>
  <c r="T656" i="2"/>
  <c r="S656" i="2"/>
  <c r="R656" i="2"/>
  <c r="Q656" i="2"/>
  <c r="B656" i="5" s="1"/>
  <c r="O656" i="2"/>
  <c r="P656" i="2" s="1"/>
  <c r="U655" i="2"/>
  <c r="T655" i="2"/>
  <c r="S655" i="2"/>
  <c r="Q655" i="2"/>
  <c r="B655" i="5" s="1"/>
  <c r="O655" i="2"/>
  <c r="P655" i="2" s="1"/>
  <c r="U654" i="2"/>
  <c r="T654" i="2"/>
  <c r="S654" i="2"/>
  <c r="Q654" i="2"/>
  <c r="B654" i="5" s="1"/>
  <c r="P654" i="2"/>
  <c r="O654" i="2"/>
  <c r="U653" i="2"/>
  <c r="T653" i="2"/>
  <c r="S653" i="2"/>
  <c r="Q653" i="2"/>
  <c r="B653" i="5" s="1"/>
  <c r="O653" i="2"/>
  <c r="P653" i="2" s="1"/>
  <c r="U652" i="2"/>
  <c r="T652" i="2"/>
  <c r="S652" i="2"/>
  <c r="R652" i="2"/>
  <c r="Q652" i="2"/>
  <c r="B652" i="5" s="1"/>
  <c r="O652" i="2"/>
  <c r="P652" i="2" s="1"/>
  <c r="U651" i="2"/>
  <c r="T651" i="2"/>
  <c r="S651" i="2"/>
  <c r="Q651" i="2"/>
  <c r="B651" i="5" s="1"/>
  <c r="O651" i="2"/>
  <c r="P651" i="2" s="1"/>
  <c r="U650" i="2"/>
  <c r="T650" i="2"/>
  <c r="S650" i="2"/>
  <c r="Q650" i="2"/>
  <c r="B650" i="5" s="1"/>
  <c r="P650" i="2"/>
  <c r="O650" i="2"/>
  <c r="U649" i="2"/>
  <c r="T649" i="2"/>
  <c r="S649" i="2"/>
  <c r="Q649" i="2"/>
  <c r="B649" i="5" s="1"/>
  <c r="O649" i="2"/>
  <c r="P649" i="2" s="1"/>
  <c r="U648" i="2"/>
  <c r="T648" i="2"/>
  <c r="S648" i="2"/>
  <c r="R648" i="2"/>
  <c r="Q648" i="2"/>
  <c r="B648" i="5" s="1"/>
  <c r="O648" i="2"/>
  <c r="P648" i="2" s="1"/>
  <c r="U647" i="2"/>
  <c r="T647" i="2"/>
  <c r="S647" i="2"/>
  <c r="Q647" i="2"/>
  <c r="B647" i="5" s="1"/>
  <c r="P647" i="2"/>
  <c r="O647" i="2"/>
  <c r="U646" i="2"/>
  <c r="T646" i="2"/>
  <c r="S646" i="2"/>
  <c r="Q646" i="2"/>
  <c r="O646" i="2"/>
  <c r="P646" i="2" s="1"/>
  <c r="U645" i="2"/>
  <c r="T645" i="2"/>
  <c r="S645" i="2"/>
  <c r="Q645" i="2"/>
  <c r="O645" i="2"/>
  <c r="P645" i="2" s="1"/>
  <c r="U644" i="2"/>
  <c r="T644" i="2"/>
  <c r="S644" i="2"/>
  <c r="R644" i="2"/>
  <c r="Q644" i="2"/>
  <c r="B644" i="5" s="1"/>
  <c r="O644" i="2"/>
  <c r="P644" i="2" s="1"/>
  <c r="U643" i="2"/>
  <c r="T643" i="2"/>
  <c r="S643" i="2"/>
  <c r="Q643" i="2"/>
  <c r="B643" i="5" s="1"/>
  <c r="P643" i="2"/>
  <c r="O643" i="2"/>
  <c r="U642" i="2"/>
  <c r="T642" i="2"/>
  <c r="S642" i="2"/>
  <c r="Q642" i="2"/>
  <c r="O642" i="2"/>
  <c r="P642" i="2" s="1"/>
  <c r="U641" i="2"/>
  <c r="T641" i="2"/>
  <c r="S641" i="2"/>
  <c r="Q641" i="2"/>
  <c r="O641" i="2"/>
  <c r="P641" i="2" s="1"/>
  <c r="U640" i="2"/>
  <c r="T640" i="2"/>
  <c r="S640" i="2"/>
  <c r="R640" i="2"/>
  <c r="Q640" i="2"/>
  <c r="B640" i="5" s="1"/>
  <c r="O640" i="2"/>
  <c r="P640" i="2" s="1"/>
  <c r="U639" i="2"/>
  <c r="T639" i="2"/>
  <c r="S639" i="2"/>
  <c r="Q639" i="2"/>
  <c r="P639" i="2"/>
  <c r="O639" i="2"/>
  <c r="U638" i="2"/>
  <c r="T638" i="2"/>
  <c r="S638" i="2"/>
  <c r="Q638" i="2"/>
  <c r="O638" i="2"/>
  <c r="P638" i="2" s="1"/>
  <c r="U637" i="2"/>
  <c r="T637" i="2"/>
  <c r="S637" i="2"/>
  <c r="R637" i="2"/>
  <c r="Q637" i="2"/>
  <c r="B637" i="5" s="1"/>
  <c r="O637" i="2"/>
  <c r="P637" i="2" s="1"/>
  <c r="U636" i="2"/>
  <c r="T636" i="2"/>
  <c r="S636" i="2"/>
  <c r="Q636" i="2"/>
  <c r="B636" i="5" s="1"/>
  <c r="O636" i="2"/>
  <c r="P636" i="2" s="1"/>
  <c r="U635" i="2"/>
  <c r="T635" i="2"/>
  <c r="S635" i="2"/>
  <c r="Q635" i="2"/>
  <c r="B635" i="5" s="1"/>
  <c r="P635" i="2"/>
  <c r="O635" i="2"/>
  <c r="U634" i="2"/>
  <c r="T634" i="2"/>
  <c r="S634" i="2"/>
  <c r="Q634" i="2"/>
  <c r="O634" i="2"/>
  <c r="P634" i="2" s="1"/>
  <c r="U633" i="2"/>
  <c r="T633" i="2"/>
  <c r="S633" i="2"/>
  <c r="R633" i="2"/>
  <c r="Q633" i="2"/>
  <c r="B633" i="5" s="1"/>
  <c r="O633" i="2"/>
  <c r="P633" i="2" s="1"/>
  <c r="U632" i="2"/>
  <c r="T632" i="2"/>
  <c r="S632" i="2"/>
  <c r="Q632" i="2"/>
  <c r="B632" i="5" s="1"/>
  <c r="O632" i="2"/>
  <c r="P632" i="2" s="1"/>
  <c r="U631" i="2"/>
  <c r="T631" i="2"/>
  <c r="S631" i="2"/>
  <c r="R631" i="2"/>
  <c r="Q631" i="2"/>
  <c r="B631" i="5" s="1"/>
  <c r="O631" i="2"/>
  <c r="P631" i="2" s="1"/>
  <c r="U630" i="2"/>
  <c r="T630" i="2"/>
  <c r="S630" i="2"/>
  <c r="Q630" i="2"/>
  <c r="P630" i="2"/>
  <c r="O630" i="2"/>
  <c r="U629" i="2"/>
  <c r="T629" i="2"/>
  <c r="S629" i="2"/>
  <c r="R629" i="2"/>
  <c r="Q629" i="2"/>
  <c r="B629" i="5" s="1"/>
  <c r="O629" i="2"/>
  <c r="P629" i="2" s="1"/>
  <c r="U628" i="2"/>
  <c r="T628" i="2"/>
  <c r="S628" i="2"/>
  <c r="Q628" i="2"/>
  <c r="O628" i="2"/>
  <c r="P628" i="2" s="1"/>
  <c r="U627" i="2"/>
  <c r="T627" i="2"/>
  <c r="S627" i="2"/>
  <c r="Q627" i="2"/>
  <c r="B627" i="5" s="1"/>
  <c r="O627" i="2"/>
  <c r="P627" i="2" s="1"/>
  <c r="U626" i="2"/>
  <c r="T626" i="2"/>
  <c r="S626" i="2"/>
  <c r="Q626" i="2"/>
  <c r="O626" i="2"/>
  <c r="P626" i="2" s="1"/>
  <c r="U625" i="2"/>
  <c r="T625" i="2"/>
  <c r="S625" i="2"/>
  <c r="R625" i="2"/>
  <c r="Q625" i="2"/>
  <c r="B625" i="5" s="1"/>
  <c r="O625" i="2"/>
  <c r="P625" i="2" s="1"/>
  <c r="U624" i="2"/>
  <c r="T624" i="2"/>
  <c r="S624" i="2"/>
  <c r="Q624" i="2"/>
  <c r="B624" i="5" s="1"/>
  <c r="O624" i="2"/>
  <c r="P624" i="2" s="1"/>
  <c r="U623" i="2"/>
  <c r="T623" i="2"/>
  <c r="S623" i="2"/>
  <c r="Q623" i="2"/>
  <c r="B623" i="5" s="1"/>
  <c r="O623" i="2"/>
  <c r="P623" i="2" s="1"/>
  <c r="U622" i="2"/>
  <c r="T622" i="2"/>
  <c r="S622" i="2"/>
  <c r="R622" i="2"/>
  <c r="Q622" i="2"/>
  <c r="B622" i="5" s="1"/>
  <c r="O622" i="2"/>
  <c r="P622" i="2" s="1"/>
  <c r="U621" i="2"/>
  <c r="T621" i="2"/>
  <c r="S621" i="2"/>
  <c r="Q621" i="2"/>
  <c r="B621" i="5" s="1"/>
  <c r="O621" i="2"/>
  <c r="P621" i="2" s="1"/>
  <c r="U620" i="2"/>
  <c r="T620" i="2"/>
  <c r="S620" i="2"/>
  <c r="Q620" i="2"/>
  <c r="B620" i="5" s="1"/>
  <c r="P620" i="2"/>
  <c r="O620" i="2"/>
  <c r="U619" i="2"/>
  <c r="T619" i="2"/>
  <c r="S619" i="2"/>
  <c r="Q619" i="2"/>
  <c r="B619" i="5" s="1"/>
  <c r="O619" i="2"/>
  <c r="P619" i="2" s="1"/>
  <c r="U618" i="2"/>
  <c r="T618" i="2"/>
  <c r="S618" i="2"/>
  <c r="Q618" i="2"/>
  <c r="O618" i="2"/>
  <c r="P618" i="2" s="1"/>
  <c r="U617" i="2"/>
  <c r="T617" i="2"/>
  <c r="S617" i="2"/>
  <c r="Q617" i="2"/>
  <c r="B617" i="5" s="1"/>
  <c r="O617" i="2"/>
  <c r="P617" i="2" s="1"/>
  <c r="U616" i="2"/>
  <c r="T616" i="2"/>
  <c r="S616" i="2"/>
  <c r="Q616" i="2"/>
  <c r="B616" i="5" s="1"/>
  <c r="O616" i="2"/>
  <c r="P616" i="2" s="1"/>
  <c r="U615" i="2"/>
  <c r="T615" i="2"/>
  <c r="S615" i="2"/>
  <c r="Q615" i="2"/>
  <c r="B615" i="5" s="1"/>
  <c r="O615" i="2"/>
  <c r="P615" i="2" s="1"/>
  <c r="U614" i="2"/>
  <c r="T614" i="2"/>
  <c r="S614" i="2"/>
  <c r="R614" i="2"/>
  <c r="Q614" i="2"/>
  <c r="B614" i="5" s="1"/>
  <c r="O614" i="2"/>
  <c r="P614" i="2" s="1"/>
  <c r="U613" i="2"/>
  <c r="T613" i="2"/>
  <c r="S613" i="2"/>
  <c r="Q613" i="2"/>
  <c r="B613" i="5" s="1"/>
  <c r="O613" i="2"/>
  <c r="P613" i="2" s="1"/>
  <c r="U612" i="2"/>
  <c r="T612" i="2"/>
  <c r="S612" i="2"/>
  <c r="Q612" i="2"/>
  <c r="B612" i="5" s="1"/>
  <c r="P612" i="2"/>
  <c r="O612" i="2"/>
  <c r="U611" i="2"/>
  <c r="T611" i="2"/>
  <c r="S611" i="2"/>
  <c r="Q611" i="2"/>
  <c r="B611" i="5" s="1"/>
  <c r="O611" i="2"/>
  <c r="P611" i="2" s="1"/>
  <c r="U610" i="2"/>
  <c r="T610" i="2"/>
  <c r="S610" i="2"/>
  <c r="Q610" i="2"/>
  <c r="B610" i="5" s="1"/>
  <c r="O610" i="2"/>
  <c r="P610" i="2" s="1"/>
  <c r="U609" i="2"/>
  <c r="T609" i="2"/>
  <c r="S609" i="2"/>
  <c r="Q609" i="2"/>
  <c r="B609" i="5" s="1"/>
  <c r="O609" i="2"/>
  <c r="P609" i="2" s="1"/>
  <c r="U608" i="2"/>
  <c r="T608" i="2"/>
  <c r="S608" i="2"/>
  <c r="Q608" i="2"/>
  <c r="B608" i="5" s="1"/>
  <c r="O608" i="2"/>
  <c r="P608" i="2" s="1"/>
  <c r="U607" i="2"/>
  <c r="T607" i="2"/>
  <c r="S607" i="2"/>
  <c r="Q607" i="2"/>
  <c r="B607" i="5" s="1"/>
  <c r="O607" i="2"/>
  <c r="P607" i="2" s="1"/>
  <c r="U606" i="2"/>
  <c r="T606" i="2"/>
  <c r="S606" i="2"/>
  <c r="R606" i="2"/>
  <c r="Q606" i="2"/>
  <c r="B606" i="5" s="1"/>
  <c r="O606" i="2"/>
  <c r="P606" i="2" s="1"/>
  <c r="U605" i="2"/>
  <c r="T605" i="2"/>
  <c r="S605" i="2"/>
  <c r="Q605" i="2"/>
  <c r="B605" i="5" s="1"/>
  <c r="O605" i="2"/>
  <c r="P605" i="2" s="1"/>
  <c r="U604" i="2"/>
  <c r="T604" i="2"/>
  <c r="S604" i="2"/>
  <c r="Q604" i="2"/>
  <c r="B604" i="5" s="1"/>
  <c r="P604" i="2"/>
  <c r="O604" i="2"/>
  <c r="U603" i="2"/>
  <c r="T603" i="2"/>
  <c r="S603" i="2"/>
  <c r="Q603" i="2"/>
  <c r="B603" i="5" s="1"/>
  <c r="O603" i="2"/>
  <c r="P603" i="2" s="1"/>
  <c r="U602" i="2"/>
  <c r="T602" i="2"/>
  <c r="S602" i="2"/>
  <c r="Q602" i="2"/>
  <c r="B602" i="5" s="1"/>
  <c r="O602" i="2"/>
  <c r="P602" i="2" s="1"/>
  <c r="U601" i="2"/>
  <c r="T601" i="2"/>
  <c r="S601" i="2"/>
  <c r="Q601" i="2"/>
  <c r="B601" i="5" s="1"/>
  <c r="O601" i="2"/>
  <c r="P601" i="2" s="1"/>
  <c r="U600" i="2"/>
  <c r="T600" i="2"/>
  <c r="S600" i="2"/>
  <c r="Q600" i="2"/>
  <c r="B600" i="5" s="1"/>
  <c r="O600" i="2"/>
  <c r="P600" i="2" s="1"/>
  <c r="U599" i="2"/>
  <c r="T599" i="2"/>
  <c r="S599" i="2"/>
  <c r="Q599" i="2"/>
  <c r="B599" i="5" s="1"/>
  <c r="O599" i="2"/>
  <c r="P599" i="2" s="1"/>
  <c r="U598" i="2"/>
  <c r="T598" i="2"/>
  <c r="S598" i="2"/>
  <c r="R598" i="2"/>
  <c r="Q598" i="2"/>
  <c r="B598" i="5" s="1"/>
  <c r="O598" i="2"/>
  <c r="P598" i="2" s="1"/>
  <c r="U597" i="2"/>
  <c r="T597" i="2"/>
  <c r="S597" i="2"/>
  <c r="Q597" i="2"/>
  <c r="B597" i="5" s="1"/>
  <c r="O597" i="2"/>
  <c r="P597" i="2" s="1"/>
  <c r="U596" i="2"/>
  <c r="T596" i="2"/>
  <c r="S596" i="2"/>
  <c r="Q596" i="2"/>
  <c r="B596" i="5" s="1"/>
  <c r="P596" i="2"/>
  <c r="O596" i="2"/>
  <c r="U595" i="2"/>
  <c r="T595" i="2"/>
  <c r="S595" i="2"/>
  <c r="Q595" i="2"/>
  <c r="B595" i="5" s="1"/>
  <c r="O595" i="2"/>
  <c r="P595" i="2" s="1"/>
  <c r="U594" i="2"/>
  <c r="T594" i="2"/>
  <c r="S594" i="2"/>
  <c r="Q594" i="2"/>
  <c r="B594" i="5" s="1"/>
  <c r="O594" i="2"/>
  <c r="P594" i="2" s="1"/>
  <c r="U593" i="2"/>
  <c r="T593" i="2"/>
  <c r="S593" i="2"/>
  <c r="Q593" i="2"/>
  <c r="B593" i="5" s="1"/>
  <c r="O593" i="2"/>
  <c r="P593" i="2" s="1"/>
  <c r="U592" i="2"/>
  <c r="T592" i="2"/>
  <c r="S592" i="2"/>
  <c r="Q592" i="2"/>
  <c r="B592" i="5" s="1"/>
  <c r="O592" i="2"/>
  <c r="P592" i="2" s="1"/>
  <c r="U591" i="2"/>
  <c r="T591" i="2"/>
  <c r="S591" i="2"/>
  <c r="Q591" i="2"/>
  <c r="B591" i="5" s="1"/>
  <c r="O591" i="2"/>
  <c r="P591" i="2" s="1"/>
  <c r="U590" i="2"/>
  <c r="T590" i="2"/>
  <c r="S590" i="2"/>
  <c r="R590" i="2"/>
  <c r="Q590" i="2"/>
  <c r="B590" i="5" s="1"/>
  <c r="O590" i="2"/>
  <c r="P590" i="2" s="1"/>
  <c r="U589" i="2"/>
  <c r="T589" i="2"/>
  <c r="S589" i="2"/>
  <c r="Q589" i="2"/>
  <c r="B589" i="5" s="1"/>
  <c r="O589" i="2"/>
  <c r="P589" i="2" s="1"/>
  <c r="U588" i="2"/>
  <c r="T588" i="2"/>
  <c r="S588" i="2"/>
  <c r="Q588" i="2"/>
  <c r="B588" i="5" s="1"/>
  <c r="P588" i="2"/>
  <c r="O588" i="2"/>
  <c r="U587" i="2"/>
  <c r="T587" i="2"/>
  <c r="S587" i="2"/>
  <c r="Q587" i="2"/>
  <c r="B587" i="5" s="1"/>
  <c r="O587" i="2"/>
  <c r="P587" i="2" s="1"/>
  <c r="U586" i="2"/>
  <c r="T586" i="2"/>
  <c r="S586" i="2"/>
  <c r="Q586" i="2"/>
  <c r="B586" i="5" s="1"/>
  <c r="O586" i="2"/>
  <c r="P586" i="2" s="1"/>
  <c r="U585" i="2"/>
  <c r="T585" i="2"/>
  <c r="S585" i="2"/>
  <c r="Q585" i="2"/>
  <c r="B585" i="5" s="1"/>
  <c r="O585" i="2"/>
  <c r="P585" i="2" s="1"/>
  <c r="U584" i="2"/>
  <c r="T584" i="2"/>
  <c r="S584" i="2"/>
  <c r="Q584" i="2"/>
  <c r="B584" i="5" s="1"/>
  <c r="O584" i="2"/>
  <c r="P584" i="2" s="1"/>
  <c r="U583" i="2"/>
  <c r="T583" i="2"/>
  <c r="S583" i="2"/>
  <c r="Q583" i="2"/>
  <c r="B583" i="5" s="1"/>
  <c r="O583" i="2"/>
  <c r="P583" i="2" s="1"/>
  <c r="U582" i="2"/>
  <c r="T582" i="2"/>
  <c r="S582" i="2"/>
  <c r="R582" i="2"/>
  <c r="Q582" i="2"/>
  <c r="B582" i="5" s="1"/>
  <c r="O582" i="2"/>
  <c r="P582" i="2" s="1"/>
  <c r="U581" i="2"/>
  <c r="T581" i="2"/>
  <c r="S581" i="2"/>
  <c r="Q581" i="2"/>
  <c r="B581" i="5" s="1"/>
  <c r="O581" i="2"/>
  <c r="P581" i="2" s="1"/>
  <c r="U580" i="2"/>
  <c r="T580" i="2"/>
  <c r="S580" i="2"/>
  <c r="Q580" i="2"/>
  <c r="B580" i="5" s="1"/>
  <c r="O580" i="2"/>
  <c r="P580" i="2" s="1"/>
  <c r="U579" i="2"/>
  <c r="T579" i="2"/>
  <c r="S579" i="2"/>
  <c r="Q579" i="2"/>
  <c r="B579" i="5" s="1"/>
  <c r="O579" i="2"/>
  <c r="P579" i="2" s="1"/>
  <c r="U578" i="2"/>
  <c r="T578" i="2"/>
  <c r="S578" i="2"/>
  <c r="R578" i="2"/>
  <c r="Q578" i="2"/>
  <c r="B578" i="5" s="1"/>
  <c r="O578" i="2"/>
  <c r="P578" i="2" s="1"/>
  <c r="U577" i="2"/>
  <c r="T577" i="2"/>
  <c r="S577" i="2"/>
  <c r="Q577" i="2"/>
  <c r="B577" i="5" s="1"/>
  <c r="O577" i="2"/>
  <c r="P577" i="2" s="1"/>
  <c r="U576" i="2"/>
  <c r="T576" i="2"/>
  <c r="S576" i="2"/>
  <c r="Q576" i="2"/>
  <c r="B576" i="5" s="1"/>
  <c r="P576" i="2"/>
  <c r="O576" i="2"/>
  <c r="U575" i="2"/>
  <c r="T575" i="2"/>
  <c r="S575" i="2"/>
  <c r="Q575" i="2"/>
  <c r="B575" i="5" s="1"/>
  <c r="O575" i="2"/>
  <c r="P575" i="2" s="1"/>
  <c r="U574" i="2"/>
  <c r="T574" i="2"/>
  <c r="S574" i="2"/>
  <c r="R574" i="2"/>
  <c r="Q574" i="2"/>
  <c r="B574" i="5" s="1"/>
  <c r="P574" i="2"/>
  <c r="O574" i="2"/>
  <c r="U573" i="2"/>
  <c r="T573" i="2"/>
  <c r="S573" i="2"/>
  <c r="Q573" i="2"/>
  <c r="B573" i="5" s="1"/>
  <c r="O573" i="2"/>
  <c r="P573" i="2" s="1"/>
  <c r="U572" i="2"/>
  <c r="T572" i="2"/>
  <c r="S572" i="2"/>
  <c r="Q572" i="2"/>
  <c r="B572" i="5" s="1"/>
  <c r="P572" i="2"/>
  <c r="O572" i="2"/>
  <c r="U571" i="2"/>
  <c r="T571" i="2"/>
  <c r="S571" i="2"/>
  <c r="Q571" i="2"/>
  <c r="B571" i="5" s="1"/>
  <c r="O571" i="2"/>
  <c r="P571" i="2" s="1"/>
  <c r="U570" i="2"/>
  <c r="T570" i="2"/>
  <c r="S570" i="2"/>
  <c r="Q570" i="2"/>
  <c r="P570" i="2"/>
  <c r="O570" i="2"/>
  <c r="U569" i="2"/>
  <c r="T569" i="2"/>
  <c r="S569" i="2"/>
  <c r="Q569" i="2"/>
  <c r="B569" i="5" s="1"/>
  <c r="O569" i="2"/>
  <c r="P569" i="2" s="1"/>
  <c r="U568" i="2"/>
  <c r="T568" i="2"/>
  <c r="S568" i="2"/>
  <c r="Q568" i="2"/>
  <c r="P568" i="2"/>
  <c r="O568" i="2"/>
  <c r="U567" i="2"/>
  <c r="T567" i="2"/>
  <c r="S567" i="2"/>
  <c r="Q567" i="2"/>
  <c r="B567" i="5" s="1"/>
  <c r="O567" i="2"/>
  <c r="P567" i="2" s="1"/>
  <c r="U566" i="2"/>
  <c r="T566" i="2"/>
  <c r="S566" i="2"/>
  <c r="Q566" i="2"/>
  <c r="P566" i="2"/>
  <c r="O566" i="2"/>
  <c r="U565" i="2"/>
  <c r="T565" i="2"/>
  <c r="S565" i="2"/>
  <c r="Q565" i="2"/>
  <c r="B565" i="5" s="1"/>
  <c r="O565" i="2"/>
  <c r="P565" i="2" s="1"/>
  <c r="U564" i="2"/>
  <c r="T564" i="2"/>
  <c r="S564" i="2"/>
  <c r="Q564" i="2"/>
  <c r="P564" i="2"/>
  <c r="O564" i="2"/>
  <c r="U563" i="2"/>
  <c r="T563" i="2"/>
  <c r="S563" i="2"/>
  <c r="Q563" i="2"/>
  <c r="B563" i="5" s="1"/>
  <c r="O563" i="2"/>
  <c r="P563" i="2" s="1"/>
  <c r="U562" i="2"/>
  <c r="T562" i="2"/>
  <c r="S562" i="2"/>
  <c r="Q562" i="2"/>
  <c r="P562" i="2"/>
  <c r="O562" i="2"/>
  <c r="U561" i="2"/>
  <c r="T561" i="2"/>
  <c r="S561" i="2"/>
  <c r="Q561" i="2"/>
  <c r="B561" i="5" s="1"/>
  <c r="O561" i="2"/>
  <c r="P561" i="2" s="1"/>
  <c r="U560" i="2"/>
  <c r="T560" i="2"/>
  <c r="S560" i="2"/>
  <c r="Q560" i="2"/>
  <c r="P560" i="2"/>
  <c r="O560" i="2"/>
  <c r="U559" i="2"/>
  <c r="T559" i="2"/>
  <c r="S559" i="2"/>
  <c r="Q559" i="2"/>
  <c r="B559" i="5" s="1"/>
  <c r="O559" i="2"/>
  <c r="P559" i="2" s="1"/>
  <c r="U558" i="2"/>
  <c r="T558" i="2"/>
  <c r="S558" i="2"/>
  <c r="Q558" i="2"/>
  <c r="P558" i="2"/>
  <c r="O558" i="2"/>
  <c r="U557" i="2"/>
  <c r="T557" i="2"/>
  <c r="S557" i="2"/>
  <c r="Q557" i="2"/>
  <c r="B557" i="5" s="1"/>
  <c r="O557" i="2"/>
  <c r="P557" i="2" s="1"/>
  <c r="U556" i="2"/>
  <c r="T556" i="2"/>
  <c r="S556" i="2"/>
  <c r="Q556" i="2"/>
  <c r="P556" i="2"/>
  <c r="O556" i="2"/>
  <c r="U555" i="2"/>
  <c r="T555" i="2"/>
  <c r="S555" i="2"/>
  <c r="Q555" i="2"/>
  <c r="B555" i="5" s="1"/>
  <c r="O555" i="2"/>
  <c r="P555" i="2" s="1"/>
  <c r="U554" i="2"/>
  <c r="T554" i="2"/>
  <c r="S554" i="2"/>
  <c r="Q554" i="2"/>
  <c r="P554" i="2"/>
  <c r="O554" i="2"/>
  <c r="U553" i="2"/>
  <c r="T553" i="2"/>
  <c r="S553" i="2"/>
  <c r="Q553" i="2"/>
  <c r="B553" i="5" s="1"/>
  <c r="O553" i="2"/>
  <c r="P553" i="2" s="1"/>
  <c r="U552" i="2"/>
  <c r="T552" i="2"/>
  <c r="S552" i="2"/>
  <c r="Q552" i="2"/>
  <c r="P552" i="2"/>
  <c r="O552" i="2"/>
  <c r="U551" i="2"/>
  <c r="T551" i="2"/>
  <c r="S551" i="2"/>
  <c r="Q551" i="2"/>
  <c r="B551" i="5" s="1"/>
  <c r="O551" i="2"/>
  <c r="P551" i="2" s="1"/>
  <c r="U550" i="2"/>
  <c r="T550" i="2"/>
  <c r="S550" i="2"/>
  <c r="Q550" i="2"/>
  <c r="P550" i="2"/>
  <c r="O550" i="2"/>
  <c r="U549" i="2"/>
  <c r="T549" i="2"/>
  <c r="S549" i="2"/>
  <c r="Q549" i="2"/>
  <c r="B549" i="5" s="1"/>
  <c r="O549" i="2"/>
  <c r="P549" i="2" s="1"/>
  <c r="U548" i="2"/>
  <c r="T548" i="2"/>
  <c r="S548" i="2"/>
  <c r="Q548" i="2"/>
  <c r="P548" i="2"/>
  <c r="O548" i="2"/>
  <c r="U547" i="2"/>
  <c r="T547" i="2"/>
  <c r="S547" i="2"/>
  <c r="Q547" i="2"/>
  <c r="B547" i="5" s="1"/>
  <c r="O547" i="2"/>
  <c r="P547" i="2" s="1"/>
  <c r="U546" i="2"/>
  <c r="T546" i="2"/>
  <c r="S546" i="2"/>
  <c r="Q546" i="2"/>
  <c r="P546" i="2"/>
  <c r="O546" i="2"/>
  <c r="U545" i="2"/>
  <c r="T545" i="2"/>
  <c r="S545" i="2"/>
  <c r="Q545" i="2"/>
  <c r="B545" i="5" s="1"/>
  <c r="O545" i="2"/>
  <c r="P545" i="2" s="1"/>
  <c r="U544" i="2"/>
  <c r="T544" i="2"/>
  <c r="S544" i="2"/>
  <c r="Q544" i="2"/>
  <c r="P544" i="2"/>
  <c r="O544" i="2"/>
  <c r="U543" i="2"/>
  <c r="T543" i="2"/>
  <c r="S543" i="2"/>
  <c r="Q543" i="2"/>
  <c r="B543" i="5" s="1"/>
  <c r="O543" i="2"/>
  <c r="P543" i="2" s="1"/>
  <c r="U542" i="2"/>
  <c r="T542" i="2"/>
  <c r="S542" i="2"/>
  <c r="Q542" i="2"/>
  <c r="P542" i="2"/>
  <c r="O542" i="2"/>
  <c r="U541" i="2"/>
  <c r="T541" i="2"/>
  <c r="S541" i="2"/>
  <c r="Q541" i="2"/>
  <c r="B541" i="5" s="1"/>
  <c r="O541" i="2"/>
  <c r="P541" i="2" s="1"/>
  <c r="U540" i="2"/>
  <c r="T540" i="2"/>
  <c r="S540" i="2"/>
  <c r="Q540" i="2"/>
  <c r="P540" i="2"/>
  <c r="O540" i="2"/>
  <c r="U539" i="2"/>
  <c r="T539" i="2"/>
  <c r="S539" i="2"/>
  <c r="Q539" i="2"/>
  <c r="B539" i="5" s="1"/>
  <c r="O539" i="2"/>
  <c r="P539" i="2" s="1"/>
  <c r="U538" i="2"/>
  <c r="T538" i="2"/>
  <c r="S538" i="2"/>
  <c r="Q538" i="2"/>
  <c r="P538" i="2"/>
  <c r="O538" i="2"/>
  <c r="U537" i="2"/>
  <c r="T537" i="2"/>
  <c r="S537" i="2"/>
  <c r="Q537" i="2"/>
  <c r="B537" i="5" s="1"/>
  <c r="O537" i="2"/>
  <c r="P537" i="2" s="1"/>
  <c r="U536" i="2"/>
  <c r="T536" i="2"/>
  <c r="S536" i="2"/>
  <c r="Q536" i="2"/>
  <c r="P536" i="2"/>
  <c r="O536" i="2"/>
  <c r="U535" i="2"/>
  <c r="T535" i="2"/>
  <c r="S535" i="2"/>
  <c r="Q535" i="2"/>
  <c r="B535" i="5" s="1"/>
  <c r="O535" i="2"/>
  <c r="P535" i="2" s="1"/>
  <c r="U534" i="2"/>
  <c r="T534" i="2"/>
  <c r="S534" i="2"/>
  <c r="Q534" i="2"/>
  <c r="P534" i="2"/>
  <c r="O534" i="2"/>
  <c r="U533" i="2"/>
  <c r="T533" i="2"/>
  <c r="S533" i="2"/>
  <c r="Q533" i="2"/>
  <c r="B533" i="5" s="1"/>
  <c r="O533" i="2"/>
  <c r="P533" i="2" s="1"/>
  <c r="U532" i="2"/>
  <c r="T532" i="2"/>
  <c r="S532" i="2"/>
  <c r="Q532" i="2"/>
  <c r="P532" i="2"/>
  <c r="O532" i="2"/>
  <c r="U531" i="2"/>
  <c r="T531" i="2"/>
  <c r="S531" i="2"/>
  <c r="Q531" i="2"/>
  <c r="B531" i="5" s="1"/>
  <c r="O531" i="2"/>
  <c r="P531" i="2" s="1"/>
  <c r="U530" i="2"/>
  <c r="T530" i="2"/>
  <c r="S530" i="2"/>
  <c r="Q530" i="2"/>
  <c r="P530" i="2"/>
  <c r="O530" i="2"/>
  <c r="U529" i="2"/>
  <c r="T529" i="2"/>
  <c r="S529" i="2"/>
  <c r="Q529" i="2"/>
  <c r="B529" i="5" s="1"/>
  <c r="O529" i="2"/>
  <c r="P529" i="2" s="1"/>
  <c r="U528" i="2"/>
  <c r="T528" i="2"/>
  <c r="S528" i="2"/>
  <c r="Q528" i="2"/>
  <c r="P528" i="2"/>
  <c r="O528" i="2"/>
  <c r="U527" i="2"/>
  <c r="T527" i="2"/>
  <c r="S527" i="2"/>
  <c r="Q527" i="2"/>
  <c r="B527" i="5" s="1"/>
  <c r="O527" i="2"/>
  <c r="P527" i="2" s="1"/>
  <c r="U526" i="2"/>
  <c r="T526" i="2"/>
  <c r="S526" i="2"/>
  <c r="Q526" i="2"/>
  <c r="P526" i="2"/>
  <c r="O526" i="2"/>
  <c r="U525" i="2"/>
  <c r="T525" i="2"/>
  <c r="S525" i="2"/>
  <c r="Q525" i="2"/>
  <c r="B525" i="5" s="1"/>
  <c r="O525" i="2"/>
  <c r="P525" i="2" s="1"/>
  <c r="U524" i="2"/>
  <c r="T524" i="2"/>
  <c r="S524" i="2"/>
  <c r="Q524" i="2"/>
  <c r="P524" i="2"/>
  <c r="O524" i="2"/>
  <c r="U523" i="2"/>
  <c r="T523" i="2"/>
  <c r="S523" i="2"/>
  <c r="Q523" i="2"/>
  <c r="B523" i="5" s="1"/>
  <c r="O523" i="2"/>
  <c r="P523" i="2" s="1"/>
  <c r="U522" i="2"/>
  <c r="T522" i="2"/>
  <c r="S522" i="2"/>
  <c r="Q522" i="2"/>
  <c r="P522" i="2"/>
  <c r="O522" i="2"/>
  <c r="U521" i="2"/>
  <c r="T521" i="2"/>
  <c r="S521" i="2"/>
  <c r="Q521" i="2"/>
  <c r="B521" i="5" s="1"/>
  <c r="O521" i="2"/>
  <c r="P521" i="2" s="1"/>
  <c r="U520" i="2"/>
  <c r="T520" i="2"/>
  <c r="S520" i="2"/>
  <c r="Q520" i="2"/>
  <c r="P520" i="2"/>
  <c r="O520" i="2"/>
  <c r="U519" i="2"/>
  <c r="T519" i="2"/>
  <c r="S519" i="2"/>
  <c r="Q519" i="2"/>
  <c r="B519" i="5" s="1"/>
  <c r="O519" i="2"/>
  <c r="P519" i="2" s="1"/>
  <c r="U518" i="2"/>
  <c r="T518" i="2"/>
  <c r="S518" i="2"/>
  <c r="Q518" i="2"/>
  <c r="P518" i="2"/>
  <c r="O518" i="2"/>
  <c r="U517" i="2"/>
  <c r="T517" i="2"/>
  <c r="S517" i="2"/>
  <c r="Q517" i="2"/>
  <c r="B517" i="5" s="1"/>
  <c r="O517" i="2"/>
  <c r="P517" i="2" s="1"/>
  <c r="U516" i="2"/>
  <c r="T516" i="2"/>
  <c r="S516" i="2"/>
  <c r="Q516" i="2"/>
  <c r="P516" i="2"/>
  <c r="O516" i="2"/>
  <c r="U515" i="2"/>
  <c r="T515" i="2"/>
  <c r="S515" i="2"/>
  <c r="Q515" i="2"/>
  <c r="B515" i="5" s="1"/>
  <c r="O515" i="2"/>
  <c r="P515" i="2" s="1"/>
  <c r="U514" i="2"/>
  <c r="T514" i="2"/>
  <c r="S514" i="2"/>
  <c r="Q514" i="2"/>
  <c r="P514" i="2"/>
  <c r="O514" i="2"/>
  <c r="U513" i="2"/>
  <c r="T513" i="2"/>
  <c r="S513" i="2"/>
  <c r="Q513" i="2"/>
  <c r="B513" i="5" s="1"/>
  <c r="O513" i="2"/>
  <c r="P513" i="2" s="1"/>
  <c r="U512" i="2"/>
  <c r="T512" i="2"/>
  <c r="S512" i="2"/>
  <c r="Q512" i="2"/>
  <c r="P512" i="2"/>
  <c r="O512" i="2"/>
  <c r="U511" i="2"/>
  <c r="T511" i="2"/>
  <c r="S511" i="2"/>
  <c r="Q511" i="2"/>
  <c r="B511" i="5" s="1"/>
  <c r="O511" i="2"/>
  <c r="P511" i="2" s="1"/>
  <c r="U510" i="2"/>
  <c r="T510" i="2"/>
  <c r="S510" i="2"/>
  <c r="Q510" i="2"/>
  <c r="P510" i="2"/>
  <c r="O510" i="2"/>
  <c r="U509" i="2"/>
  <c r="T509" i="2"/>
  <c r="S509" i="2"/>
  <c r="Q509" i="2"/>
  <c r="B509" i="5" s="1"/>
  <c r="O509" i="2"/>
  <c r="P509" i="2" s="1"/>
  <c r="U508" i="2"/>
  <c r="T508" i="2"/>
  <c r="S508" i="2"/>
  <c r="Q508" i="2"/>
  <c r="P508" i="2"/>
  <c r="O508" i="2"/>
  <c r="U507" i="2"/>
  <c r="T507" i="2"/>
  <c r="S507" i="2"/>
  <c r="Q507" i="2"/>
  <c r="B507" i="5" s="1"/>
  <c r="O507" i="2"/>
  <c r="P507" i="2" s="1"/>
  <c r="U506" i="2"/>
  <c r="T506" i="2"/>
  <c r="S506" i="2"/>
  <c r="Q506" i="2"/>
  <c r="P506" i="2"/>
  <c r="O506" i="2"/>
  <c r="U505" i="2"/>
  <c r="T505" i="2"/>
  <c r="S505" i="2"/>
  <c r="Q505" i="2"/>
  <c r="B505" i="5" s="1"/>
  <c r="O505" i="2"/>
  <c r="P505" i="2" s="1"/>
  <c r="U504" i="2"/>
  <c r="T504" i="2"/>
  <c r="S504" i="2"/>
  <c r="Q504" i="2"/>
  <c r="P504" i="2"/>
  <c r="O504" i="2"/>
  <c r="U503" i="2"/>
  <c r="T503" i="2"/>
  <c r="S503" i="2"/>
  <c r="Q503" i="2"/>
  <c r="B503" i="5" s="1"/>
  <c r="O503" i="2"/>
  <c r="P503" i="2" s="1"/>
  <c r="U502" i="2"/>
  <c r="T502" i="2"/>
  <c r="S502" i="2"/>
  <c r="Q502" i="2"/>
  <c r="P502" i="2"/>
  <c r="O502" i="2"/>
  <c r="U501" i="2"/>
  <c r="T501" i="2"/>
  <c r="S501" i="2"/>
  <c r="Q501" i="2"/>
  <c r="B501" i="5" s="1"/>
  <c r="O501" i="2"/>
  <c r="P501" i="2" s="1"/>
  <c r="U500" i="2"/>
  <c r="T500" i="2"/>
  <c r="S500" i="2"/>
  <c r="Q500" i="2"/>
  <c r="P500" i="2"/>
  <c r="O500" i="2"/>
  <c r="U499" i="2"/>
  <c r="T499" i="2"/>
  <c r="S499" i="2"/>
  <c r="Q499" i="2"/>
  <c r="B499" i="5" s="1"/>
  <c r="O499" i="2"/>
  <c r="P499" i="2" s="1"/>
  <c r="U498" i="2"/>
  <c r="T498" i="2"/>
  <c r="S498" i="2"/>
  <c r="Q498" i="2"/>
  <c r="P498" i="2"/>
  <c r="O498" i="2"/>
  <c r="U497" i="2"/>
  <c r="T497" i="2"/>
  <c r="S497" i="2"/>
  <c r="Q497" i="2"/>
  <c r="B497" i="5" s="1"/>
  <c r="O497" i="2"/>
  <c r="P497" i="2" s="1"/>
  <c r="U496" i="2"/>
  <c r="T496" i="2"/>
  <c r="S496" i="2"/>
  <c r="Q496" i="2"/>
  <c r="P496" i="2"/>
  <c r="O496" i="2"/>
  <c r="U495" i="2"/>
  <c r="T495" i="2"/>
  <c r="S495" i="2"/>
  <c r="Q495" i="2"/>
  <c r="B495" i="5" s="1"/>
  <c r="O495" i="2"/>
  <c r="P495" i="2" s="1"/>
  <c r="U494" i="2"/>
  <c r="T494" i="2"/>
  <c r="S494" i="2"/>
  <c r="Q494" i="2"/>
  <c r="P494" i="2"/>
  <c r="O494" i="2"/>
  <c r="U493" i="2"/>
  <c r="T493" i="2"/>
  <c r="S493" i="2"/>
  <c r="Q493" i="2"/>
  <c r="B493" i="5" s="1"/>
  <c r="O493" i="2"/>
  <c r="P493" i="2" s="1"/>
  <c r="U492" i="2"/>
  <c r="T492" i="2"/>
  <c r="S492" i="2"/>
  <c r="Q492" i="2"/>
  <c r="P492" i="2"/>
  <c r="O492" i="2"/>
  <c r="U491" i="2"/>
  <c r="T491" i="2"/>
  <c r="S491" i="2"/>
  <c r="Q491" i="2"/>
  <c r="B491" i="5" s="1"/>
  <c r="O491" i="2"/>
  <c r="P491" i="2" s="1"/>
  <c r="U490" i="2"/>
  <c r="T490" i="2"/>
  <c r="S490" i="2"/>
  <c r="Q490" i="2"/>
  <c r="P490" i="2"/>
  <c r="O490" i="2"/>
  <c r="U489" i="2"/>
  <c r="T489" i="2"/>
  <c r="S489" i="2"/>
  <c r="Q489" i="2"/>
  <c r="B489" i="5" s="1"/>
  <c r="O489" i="2"/>
  <c r="P489" i="2" s="1"/>
  <c r="U488" i="2"/>
  <c r="T488" i="2"/>
  <c r="S488" i="2"/>
  <c r="Q488" i="2"/>
  <c r="P488" i="2"/>
  <c r="O488" i="2"/>
  <c r="U487" i="2"/>
  <c r="T487" i="2"/>
  <c r="S487" i="2"/>
  <c r="Q487" i="2"/>
  <c r="B487" i="5" s="1"/>
  <c r="O487" i="2"/>
  <c r="P487" i="2" s="1"/>
  <c r="U486" i="2"/>
  <c r="T486" i="2"/>
  <c r="S486" i="2"/>
  <c r="Q486" i="2"/>
  <c r="P486" i="2"/>
  <c r="O486" i="2"/>
  <c r="U485" i="2"/>
  <c r="T485" i="2"/>
  <c r="S485" i="2"/>
  <c r="Q485" i="2"/>
  <c r="B485" i="5" s="1"/>
  <c r="O485" i="2"/>
  <c r="P485" i="2" s="1"/>
  <c r="U484" i="2"/>
  <c r="T484" i="2"/>
  <c r="S484" i="2"/>
  <c r="Q484" i="2"/>
  <c r="P484" i="2"/>
  <c r="O484" i="2"/>
  <c r="U483" i="2"/>
  <c r="T483" i="2"/>
  <c r="S483" i="2"/>
  <c r="Q483" i="2"/>
  <c r="B483" i="5" s="1"/>
  <c r="O483" i="2"/>
  <c r="P483" i="2" s="1"/>
  <c r="U482" i="2"/>
  <c r="T482" i="2"/>
  <c r="S482" i="2"/>
  <c r="Q482" i="2"/>
  <c r="P482" i="2"/>
  <c r="O482" i="2"/>
  <c r="U481" i="2"/>
  <c r="T481" i="2"/>
  <c r="S481" i="2"/>
  <c r="Q481" i="2"/>
  <c r="B481" i="5" s="1"/>
  <c r="O481" i="2"/>
  <c r="P481" i="2" s="1"/>
  <c r="U480" i="2"/>
  <c r="T480" i="2"/>
  <c r="S480" i="2"/>
  <c r="Q480" i="2"/>
  <c r="P480" i="2"/>
  <c r="O480" i="2"/>
  <c r="U479" i="2"/>
  <c r="T479" i="2"/>
  <c r="S479" i="2"/>
  <c r="Q479" i="2"/>
  <c r="B479" i="5" s="1"/>
  <c r="O479" i="2"/>
  <c r="P479" i="2" s="1"/>
  <c r="U478" i="2"/>
  <c r="T478" i="2"/>
  <c r="S478" i="2"/>
  <c r="Q478" i="2"/>
  <c r="P478" i="2"/>
  <c r="O478" i="2"/>
  <c r="U477" i="2"/>
  <c r="T477" i="2"/>
  <c r="S477" i="2"/>
  <c r="Q477" i="2"/>
  <c r="B477" i="5" s="1"/>
  <c r="O477" i="2"/>
  <c r="P477" i="2" s="1"/>
  <c r="U476" i="2"/>
  <c r="T476" i="2"/>
  <c r="S476" i="2"/>
  <c r="Q476" i="2"/>
  <c r="P476" i="2"/>
  <c r="O476" i="2"/>
  <c r="U475" i="2"/>
  <c r="T475" i="2"/>
  <c r="S475" i="2"/>
  <c r="Q475" i="2"/>
  <c r="B475" i="5" s="1"/>
  <c r="O475" i="2"/>
  <c r="P475" i="2" s="1"/>
  <c r="U474" i="2"/>
  <c r="T474" i="2"/>
  <c r="S474" i="2"/>
  <c r="Q474" i="2"/>
  <c r="P474" i="2"/>
  <c r="O474" i="2"/>
  <c r="U473" i="2"/>
  <c r="T473" i="2"/>
  <c r="S473" i="2"/>
  <c r="Q473" i="2"/>
  <c r="B473" i="5" s="1"/>
  <c r="O473" i="2"/>
  <c r="P473" i="2" s="1"/>
  <c r="U472" i="2"/>
  <c r="T472" i="2"/>
  <c r="S472" i="2"/>
  <c r="Q472" i="2"/>
  <c r="P472" i="2"/>
  <c r="O472" i="2"/>
  <c r="U471" i="2"/>
  <c r="T471" i="2"/>
  <c r="S471" i="2"/>
  <c r="Q471" i="2"/>
  <c r="B471" i="5" s="1"/>
  <c r="O471" i="2"/>
  <c r="P471" i="2" s="1"/>
  <c r="U470" i="2"/>
  <c r="T470" i="2"/>
  <c r="S470" i="2"/>
  <c r="Q470" i="2"/>
  <c r="P470" i="2"/>
  <c r="O470" i="2"/>
  <c r="U469" i="2"/>
  <c r="T469" i="2"/>
  <c r="S469" i="2"/>
  <c r="Q469" i="2"/>
  <c r="B469" i="5" s="1"/>
  <c r="O469" i="2"/>
  <c r="P469" i="2" s="1"/>
  <c r="U468" i="2"/>
  <c r="T468" i="2"/>
  <c r="S468" i="2"/>
  <c r="Q468" i="2"/>
  <c r="P468" i="2"/>
  <c r="O468" i="2"/>
  <c r="U467" i="2"/>
  <c r="T467" i="2"/>
  <c r="S467" i="2"/>
  <c r="Q467" i="2"/>
  <c r="B467" i="5" s="1"/>
  <c r="O467" i="2"/>
  <c r="P467" i="2" s="1"/>
  <c r="U466" i="2"/>
  <c r="T466" i="2"/>
  <c r="S466" i="2"/>
  <c r="Q466" i="2"/>
  <c r="P466" i="2"/>
  <c r="O466" i="2"/>
  <c r="U465" i="2"/>
  <c r="T465" i="2"/>
  <c r="S465" i="2"/>
  <c r="Q465" i="2"/>
  <c r="B465" i="5" s="1"/>
  <c r="O465" i="2"/>
  <c r="P465" i="2" s="1"/>
  <c r="U464" i="2"/>
  <c r="T464" i="2"/>
  <c r="S464" i="2"/>
  <c r="Q464" i="2"/>
  <c r="P464" i="2"/>
  <c r="O464" i="2"/>
  <c r="U463" i="2"/>
  <c r="T463" i="2"/>
  <c r="S463" i="2"/>
  <c r="Q463" i="2"/>
  <c r="B463" i="5" s="1"/>
  <c r="O463" i="2"/>
  <c r="P463" i="2" s="1"/>
  <c r="U462" i="2"/>
  <c r="T462" i="2"/>
  <c r="S462" i="2"/>
  <c r="Q462" i="2"/>
  <c r="P462" i="2"/>
  <c r="O462" i="2"/>
  <c r="U461" i="2"/>
  <c r="T461" i="2"/>
  <c r="S461" i="2"/>
  <c r="Q461" i="2"/>
  <c r="B461" i="5" s="1"/>
  <c r="O461" i="2"/>
  <c r="P461" i="2" s="1"/>
  <c r="U460" i="2"/>
  <c r="T460" i="2"/>
  <c r="S460" i="2"/>
  <c r="Q460" i="2"/>
  <c r="P460" i="2"/>
  <c r="O460" i="2"/>
  <c r="U459" i="2"/>
  <c r="T459" i="2"/>
  <c r="S459" i="2"/>
  <c r="Q459" i="2"/>
  <c r="B459" i="5" s="1"/>
  <c r="O459" i="2"/>
  <c r="P459" i="2" s="1"/>
  <c r="U458" i="2"/>
  <c r="T458" i="2"/>
  <c r="S458" i="2"/>
  <c r="Q458" i="2"/>
  <c r="P458" i="2"/>
  <c r="O458" i="2"/>
  <c r="U457" i="2"/>
  <c r="T457" i="2"/>
  <c r="S457" i="2"/>
  <c r="Q457" i="2"/>
  <c r="B457" i="5" s="1"/>
  <c r="O457" i="2"/>
  <c r="P457" i="2" s="1"/>
  <c r="U456" i="2"/>
  <c r="T456" i="2"/>
  <c r="S456" i="2"/>
  <c r="Q456" i="2"/>
  <c r="P456" i="2"/>
  <c r="O456" i="2"/>
  <c r="U455" i="2"/>
  <c r="T455" i="2"/>
  <c r="S455" i="2"/>
  <c r="Q455" i="2"/>
  <c r="B455" i="5" s="1"/>
  <c r="O455" i="2"/>
  <c r="P455" i="2" s="1"/>
  <c r="U454" i="2"/>
  <c r="T454" i="2"/>
  <c r="S454" i="2"/>
  <c r="Q454" i="2"/>
  <c r="P454" i="2"/>
  <c r="O454" i="2"/>
  <c r="U453" i="2"/>
  <c r="T453" i="2"/>
  <c r="S453" i="2"/>
  <c r="Q453" i="2"/>
  <c r="B453" i="5" s="1"/>
  <c r="O453" i="2"/>
  <c r="P453" i="2" s="1"/>
  <c r="U452" i="2"/>
  <c r="T452" i="2"/>
  <c r="S452" i="2"/>
  <c r="Q452" i="2"/>
  <c r="P452" i="2"/>
  <c r="O452" i="2"/>
  <c r="U451" i="2"/>
  <c r="T451" i="2"/>
  <c r="S451" i="2"/>
  <c r="Q451" i="2"/>
  <c r="B451" i="5" s="1"/>
  <c r="O451" i="2"/>
  <c r="P451" i="2" s="1"/>
  <c r="U450" i="2"/>
  <c r="T450" i="2"/>
  <c r="S450" i="2"/>
  <c r="Q450" i="2"/>
  <c r="P450" i="2"/>
  <c r="O450" i="2"/>
  <c r="U449" i="2"/>
  <c r="T449" i="2"/>
  <c r="S449" i="2"/>
  <c r="Q449" i="2"/>
  <c r="B449" i="5" s="1"/>
  <c r="O449" i="2"/>
  <c r="P449" i="2" s="1"/>
  <c r="U448" i="2"/>
  <c r="T448" i="2"/>
  <c r="S448" i="2"/>
  <c r="Q448" i="2"/>
  <c r="P448" i="2"/>
  <c r="O448" i="2"/>
  <c r="U447" i="2"/>
  <c r="T447" i="2"/>
  <c r="S447" i="2"/>
  <c r="Q447" i="2"/>
  <c r="B447" i="5" s="1"/>
  <c r="O447" i="2"/>
  <c r="P447" i="2" s="1"/>
  <c r="U446" i="2"/>
  <c r="T446" i="2"/>
  <c r="S446" i="2"/>
  <c r="Q446" i="2"/>
  <c r="P446" i="2"/>
  <c r="O446" i="2"/>
  <c r="U445" i="2"/>
  <c r="T445" i="2"/>
  <c r="S445" i="2"/>
  <c r="Q445" i="2"/>
  <c r="B445" i="5" s="1"/>
  <c r="O445" i="2"/>
  <c r="P445" i="2" s="1"/>
  <c r="U444" i="2"/>
  <c r="T444" i="2"/>
  <c r="S444" i="2"/>
  <c r="Q444" i="2"/>
  <c r="P444" i="2"/>
  <c r="O444" i="2"/>
  <c r="U443" i="2"/>
  <c r="T443" i="2"/>
  <c r="S443" i="2"/>
  <c r="Q443" i="2"/>
  <c r="B443" i="5" s="1"/>
  <c r="O443" i="2"/>
  <c r="P443" i="2" s="1"/>
  <c r="U442" i="2"/>
  <c r="T442" i="2"/>
  <c r="S442" i="2"/>
  <c r="Q442" i="2"/>
  <c r="P442" i="2"/>
  <c r="O442" i="2"/>
  <c r="U441" i="2"/>
  <c r="T441" i="2"/>
  <c r="S441" i="2"/>
  <c r="Q441" i="2"/>
  <c r="B441" i="5" s="1"/>
  <c r="O441" i="2"/>
  <c r="P441" i="2" s="1"/>
  <c r="U440" i="2"/>
  <c r="T440" i="2"/>
  <c r="S440" i="2"/>
  <c r="Q440" i="2"/>
  <c r="P440" i="2"/>
  <c r="O440" i="2"/>
  <c r="U439" i="2"/>
  <c r="T439" i="2"/>
  <c r="S439" i="2"/>
  <c r="Q439" i="2"/>
  <c r="B439" i="5" s="1"/>
  <c r="O439" i="2"/>
  <c r="P439" i="2" s="1"/>
  <c r="U438" i="2"/>
  <c r="T438" i="2"/>
  <c r="S438" i="2"/>
  <c r="Q438" i="2"/>
  <c r="P438" i="2"/>
  <c r="O438" i="2"/>
  <c r="U437" i="2"/>
  <c r="T437" i="2"/>
  <c r="S437" i="2"/>
  <c r="Q437" i="2"/>
  <c r="B437" i="5" s="1"/>
  <c r="O437" i="2"/>
  <c r="P437" i="2" s="1"/>
  <c r="U436" i="2"/>
  <c r="T436" i="2"/>
  <c r="S436" i="2"/>
  <c r="Q436" i="2"/>
  <c r="P436" i="2"/>
  <c r="O436" i="2"/>
  <c r="U435" i="2"/>
  <c r="T435" i="2"/>
  <c r="S435" i="2"/>
  <c r="Q435" i="2"/>
  <c r="B435" i="5" s="1"/>
  <c r="O435" i="2"/>
  <c r="P435" i="2" s="1"/>
  <c r="U434" i="2"/>
  <c r="T434" i="2"/>
  <c r="S434" i="2"/>
  <c r="Q434" i="2"/>
  <c r="P434" i="2"/>
  <c r="O434" i="2"/>
  <c r="U433" i="2"/>
  <c r="T433" i="2"/>
  <c r="S433" i="2"/>
  <c r="Q433" i="2"/>
  <c r="B433" i="5" s="1"/>
  <c r="O433" i="2"/>
  <c r="P433" i="2" s="1"/>
  <c r="U432" i="2"/>
  <c r="T432" i="2"/>
  <c r="S432" i="2"/>
  <c r="Q432" i="2"/>
  <c r="P432" i="2"/>
  <c r="O432" i="2"/>
  <c r="U431" i="2"/>
  <c r="T431" i="2"/>
  <c r="S431" i="2"/>
  <c r="Q431" i="2"/>
  <c r="B431" i="5" s="1"/>
  <c r="O431" i="2"/>
  <c r="P431" i="2" s="1"/>
  <c r="U430" i="2"/>
  <c r="T430" i="2"/>
  <c r="S430" i="2"/>
  <c r="Q430" i="2"/>
  <c r="P430" i="2"/>
  <c r="O430" i="2"/>
  <c r="U429" i="2"/>
  <c r="T429" i="2"/>
  <c r="S429" i="2"/>
  <c r="Q429" i="2"/>
  <c r="B429" i="5" s="1"/>
  <c r="O429" i="2"/>
  <c r="P429" i="2" s="1"/>
  <c r="U428" i="2"/>
  <c r="T428" i="2"/>
  <c r="S428" i="2"/>
  <c r="Q428" i="2"/>
  <c r="P428" i="2"/>
  <c r="O428" i="2"/>
  <c r="U427" i="2"/>
  <c r="T427" i="2"/>
  <c r="S427" i="2"/>
  <c r="Q427" i="2"/>
  <c r="B427" i="5" s="1"/>
  <c r="O427" i="2"/>
  <c r="P427" i="2" s="1"/>
  <c r="U426" i="2"/>
  <c r="T426" i="2"/>
  <c r="S426" i="2"/>
  <c r="Q426" i="2"/>
  <c r="P426" i="2"/>
  <c r="O426" i="2"/>
  <c r="U425" i="2"/>
  <c r="T425" i="2"/>
  <c r="S425" i="2"/>
  <c r="Q425" i="2"/>
  <c r="B425" i="5" s="1"/>
  <c r="O425" i="2"/>
  <c r="P425" i="2" s="1"/>
  <c r="U424" i="2"/>
  <c r="T424" i="2"/>
  <c r="S424" i="2"/>
  <c r="Q424" i="2"/>
  <c r="P424" i="2"/>
  <c r="O424" i="2"/>
  <c r="U423" i="2"/>
  <c r="T423" i="2"/>
  <c r="S423" i="2"/>
  <c r="Q423" i="2"/>
  <c r="B423" i="5" s="1"/>
  <c r="O423" i="2"/>
  <c r="P423" i="2" s="1"/>
  <c r="U422" i="2"/>
  <c r="T422" i="2"/>
  <c r="S422" i="2"/>
  <c r="Q422" i="2"/>
  <c r="P422" i="2"/>
  <c r="O422" i="2"/>
  <c r="U421" i="2"/>
  <c r="T421" i="2"/>
  <c r="S421" i="2"/>
  <c r="Q421" i="2"/>
  <c r="B421" i="5" s="1"/>
  <c r="O421" i="2"/>
  <c r="P421" i="2" s="1"/>
  <c r="U420" i="2"/>
  <c r="T420" i="2"/>
  <c r="S420" i="2"/>
  <c r="Q420" i="2"/>
  <c r="P420" i="2"/>
  <c r="O420" i="2"/>
  <c r="U419" i="2"/>
  <c r="T419" i="2"/>
  <c r="S419" i="2"/>
  <c r="Q419" i="2"/>
  <c r="B419" i="5" s="1"/>
  <c r="O419" i="2"/>
  <c r="P419" i="2" s="1"/>
  <c r="U418" i="2"/>
  <c r="T418" i="2"/>
  <c r="S418" i="2"/>
  <c r="Q418" i="2"/>
  <c r="P418" i="2"/>
  <c r="O418" i="2"/>
  <c r="U417" i="2"/>
  <c r="T417" i="2"/>
  <c r="S417" i="2"/>
  <c r="Q417" i="2"/>
  <c r="B417" i="5" s="1"/>
  <c r="O417" i="2"/>
  <c r="P417" i="2" s="1"/>
  <c r="U416" i="2"/>
  <c r="T416" i="2"/>
  <c r="S416" i="2"/>
  <c r="Q416" i="2"/>
  <c r="P416" i="2"/>
  <c r="O416" i="2"/>
  <c r="U415" i="2"/>
  <c r="T415" i="2"/>
  <c r="S415" i="2"/>
  <c r="Q415" i="2"/>
  <c r="B415" i="5" s="1"/>
  <c r="O415" i="2"/>
  <c r="P415" i="2" s="1"/>
  <c r="U414" i="2"/>
  <c r="T414" i="2"/>
  <c r="S414" i="2"/>
  <c r="Q414" i="2"/>
  <c r="P414" i="2"/>
  <c r="O414" i="2"/>
  <c r="U413" i="2"/>
  <c r="T413" i="2"/>
  <c r="S413" i="2"/>
  <c r="Q413" i="2"/>
  <c r="B413" i="5" s="1"/>
  <c r="O413" i="2"/>
  <c r="P413" i="2" s="1"/>
  <c r="U412" i="2"/>
  <c r="T412" i="2"/>
  <c r="S412" i="2"/>
  <c r="Q412" i="2"/>
  <c r="P412" i="2"/>
  <c r="O412" i="2"/>
  <c r="U411" i="2"/>
  <c r="T411" i="2"/>
  <c r="S411" i="2"/>
  <c r="Q411" i="2"/>
  <c r="B411" i="5" s="1"/>
  <c r="O411" i="2"/>
  <c r="P411" i="2" s="1"/>
  <c r="U410" i="2"/>
  <c r="T410" i="2"/>
  <c r="S410" i="2"/>
  <c r="Q410" i="2"/>
  <c r="P410" i="2"/>
  <c r="O410" i="2"/>
  <c r="U409" i="2"/>
  <c r="T409" i="2"/>
  <c r="S409" i="2"/>
  <c r="Q409" i="2"/>
  <c r="B409" i="5" s="1"/>
  <c r="O409" i="2"/>
  <c r="P409" i="2" s="1"/>
  <c r="U408" i="2"/>
  <c r="T408" i="2"/>
  <c r="S408" i="2"/>
  <c r="Q408" i="2"/>
  <c r="P408" i="2"/>
  <c r="O408" i="2"/>
  <c r="U407" i="2"/>
  <c r="T407" i="2"/>
  <c r="S407" i="2"/>
  <c r="Q407" i="2"/>
  <c r="B407" i="5" s="1"/>
  <c r="O407" i="2"/>
  <c r="P407" i="2" s="1"/>
  <c r="U406" i="2"/>
  <c r="T406" i="2"/>
  <c r="S406" i="2"/>
  <c r="Q406" i="2"/>
  <c r="P406" i="2"/>
  <c r="O406" i="2"/>
  <c r="U405" i="2"/>
  <c r="T405" i="2"/>
  <c r="S405" i="2"/>
  <c r="Q405" i="2"/>
  <c r="B405" i="5" s="1"/>
  <c r="O405" i="2"/>
  <c r="P405" i="2" s="1"/>
  <c r="U404" i="2"/>
  <c r="T404" i="2"/>
  <c r="S404" i="2"/>
  <c r="Q404" i="2"/>
  <c r="P404" i="2"/>
  <c r="O404" i="2"/>
  <c r="U403" i="2"/>
  <c r="T403" i="2"/>
  <c r="S403" i="2"/>
  <c r="Q403" i="2"/>
  <c r="B403" i="5" s="1"/>
  <c r="O403" i="2"/>
  <c r="P403" i="2" s="1"/>
  <c r="U402" i="2"/>
  <c r="T402" i="2"/>
  <c r="S402" i="2"/>
  <c r="Q402" i="2"/>
  <c r="P402" i="2"/>
  <c r="O402" i="2"/>
  <c r="U401" i="2"/>
  <c r="T401" i="2"/>
  <c r="S401" i="2"/>
  <c r="Q401" i="2"/>
  <c r="B401" i="5" s="1"/>
  <c r="O401" i="2"/>
  <c r="P401" i="2" s="1"/>
  <c r="U400" i="2"/>
  <c r="T400" i="2"/>
  <c r="S400" i="2"/>
  <c r="Q400" i="2"/>
  <c r="P400" i="2"/>
  <c r="O400" i="2"/>
  <c r="U399" i="2"/>
  <c r="T399" i="2"/>
  <c r="S399" i="2"/>
  <c r="Q399" i="2"/>
  <c r="B399" i="5" s="1"/>
  <c r="O399" i="2"/>
  <c r="P399" i="2" s="1"/>
  <c r="U398" i="2"/>
  <c r="T398" i="2"/>
  <c r="S398" i="2"/>
  <c r="Q398" i="2"/>
  <c r="P398" i="2"/>
  <c r="O398" i="2"/>
  <c r="U397" i="2"/>
  <c r="T397" i="2"/>
  <c r="S397" i="2"/>
  <c r="Q397" i="2"/>
  <c r="B397" i="5" s="1"/>
  <c r="O397" i="2"/>
  <c r="P397" i="2" s="1"/>
  <c r="U396" i="2"/>
  <c r="T396" i="2"/>
  <c r="S396" i="2"/>
  <c r="Q396" i="2"/>
  <c r="P396" i="2"/>
  <c r="O396" i="2"/>
  <c r="U395" i="2"/>
  <c r="T395" i="2"/>
  <c r="S395" i="2"/>
  <c r="Q395" i="2"/>
  <c r="B395" i="5" s="1"/>
  <c r="O395" i="2"/>
  <c r="P395" i="2" s="1"/>
  <c r="U394" i="2"/>
  <c r="T394" i="2"/>
  <c r="S394" i="2"/>
  <c r="Q394" i="2"/>
  <c r="P394" i="2"/>
  <c r="O394" i="2"/>
  <c r="U393" i="2"/>
  <c r="T393" i="2"/>
  <c r="S393" i="2"/>
  <c r="Q393" i="2"/>
  <c r="B393" i="5" s="1"/>
  <c r="O393" i="2"/>
  <c r="P393" i="2" s="1"/>
  <c r="U392" i="2"/>
  <c r="T392" i="2"/>
  <c r="S392" i="2"/>
  <c r="Q392" i="2"/>
  <c r="P392" i="2"/>
  <c r="O392" i="2"/>
  <c r="U391" i="2"/>
  <c r="T391" i="2"/>
  <c r="S391" i="2"/>
  <c r="Q391" i="2"/>
  <c r="B391" i="5" s="1"/>
  <c r="O391" i="2"/>
  <c r="P391" i="2" s="1"/>
  <c r="U390" i="2"/>
  <c r="T390" i="2"/>
  <c r="S390" i="2"/>
  <c r="Q390" i="2"/>
  <c r="P390" i="2"/>
  <c r="O390" i="2"/>
  <c r="U389" i="2"/>
  <c r="T389" i="2"/>
  <c r="S389" i="2"/>
  <c r="Q389" i="2"/>
  <c r="B389" i="5" s="1"/>
  <c r="O389" i="2"/>
  <c r="P389" i="2" s="1"/>
  <c r="U388" i="2"/>
  <c r="T388" i="2"/>
  <c r="S388" i="2"/>
  <c r="Q388" i="2"/>
  <c r="P388" i="2"/>
  <c r="O388" i="2"/>
  <c r="U387" i="2"/>
  <c r="T387" i="2"/>
  <c r="S387" i="2"/>
  <c r="Q387" i="2"/>
  <c r="B387" i="5" s="1"/>
  <c r="O387" i="2"/>
  <c r="P387" i="2" s="1"/>
  <c r="U386" i="2"/>
  <c r="T386" i="2"/>
  <c r="S386" i="2"/>
  <c r="Q386" i="2"/>
  <c r="P386" i="2"/>
  <c r="O386" i="2"/>
  <c r="U385" i="2"/>
  <c r="T385" i="2"/>
  <c r="S385" i="2"/>
  <c r="Q385" i="2"/>
  <c r="B385" i="5" s="1"/>
  <c r="O385" i="2"/>
  <c r="P385" i="2" s="1"/>
  <c r="U384" i="2"/>
  <c r="T384" i="2"/>
  <c r="S384" i="2"/>
  <c r="Q384" i="2"/>
  <c r="P384" i="2"/>
  <c r="O384" i="2"/>
  <c r="U383" i="2"/>
  <c r="T383" i="2"/>
  <c r="S383" i="2"/>
  <c r="Q383" i="2"/>
  <c r="B383" i="5" s="1"/>
  <c r="O383" i="2"/>
  <c r="P383" i="2" s="1"/>
  <c r="U382" i="2"/>
  <c r="T382" i="2"/>
  <c r="S382" i="2"/>
  <c r="Q382" i="2"/>
  <c r="P382" i="2"/>
  <c r="O382" i="2"/>
  <c r="U381" i="2"/>
  <c r="T381" i="2"/>
  <c r="S381" i="2"/>
  <c r="Q381" i="2"/>
  <c r="B381" i="5" s="1"/>
  <c r="O381" i="2"/>
  <c r="P381" i="2" s="1"/>
  <c r="U380" i="2"/>
  <c r="T380" i="2"/>
  <c r="S380" i="2"/>
  <c r="Q380" i="2"/>
  <c r="P380" i="2"/>
  <c r="O380" i="2"/>
  <c r="U379" i="2"/>
  <c r="T379" i="2"/>
  <c r="S379" i="2"/>
  <c r="Q379" i="2"/>
  <c r="B379" i="5" s="1"/>
  <c r="O379" i="2"/>
  <c r="P379" i="2" s="1"/>
  <c r="U378" i="2"/>
  <c r="T378" i="2"/>
  <c r="S378" i="2"/>
  <c r="Q378" i="2"/>
  <c r="P378" i="2"/>
  <c r="O378" i="2"/>
  <c r="U377" i="2"/>
  <c r="T377" i="2"/>
  <c r="S377" i="2"/>
  <c r="Q377" i="2"/>
  <c r="B377" i="5" s="1"/>
  <c r="O377" i="2"/>
  <c r="P377" i="2" s="1"/>
  <c r="U376" i="2"/>
  <c r="T376" i="2"/>
  <c r="S376" i="2"/>
  <c r="Q376" i="2"/>
  <c r="P376" i="2"/>
  <c r="O376" i="2"/>
  <c r="U375" i="2"/>
  <c r="T375" i="2"/>
  <c r="S375" i="2"/>
  <c r="Q375" i="2"/>
  <c r="B375" i="5" s="1"/>
  <c r="O375" i="2"/>
  <c r="P375" i="2" s="1"/>
  <c r="U374" i="2"/>
  <c r="T374" i="2"/>
  <c r="S374" i="2"/>
  <c r="Q374" i="2"/>
  <c r="P374" i="2"/>
  <c r="O374" i="2"/>
  <c r="U373" i="2"/>
  <c r="T373" i="2"/>
  <c r="S373" i="2"/>
  <c r="Q373" i="2"/>
  <c r="B373" i="5" s="1"/>
  <c r="O373" i="2"/>
  <c r="P373" i="2" s="1"/>
  <c r="U372" i="2"/>
  <c r="T372" i="2"/>
  <c r="S372" i="2"/>
  <c r="Q372" i="2"/>
  <c r="P372" i="2"/>
  <c r="O372" i="2"/>
  <c r="U371" i="2"/>
  <c r="T371" i="2"/>
  <c r="S371" i="2"/>
  <c r="Q371" i="2"/>
  <c r="B371" i="5" s="1"/>
  <c r="O371" i="2"/>
  <c r="P371" i="2" s="1"/>
  <c r="U370" i="2"/>
  <c r="T370" i="2"/>
  <c r="S370" i="2"/>
  <c r="Q370" i="2"/>
  <c r="P370" i="2"/>
  <c r="O370" i="2"/>
  <c r="U369" i="2"/>
  <c r="T369" i="2"/>
  <c r="S369" i="2"/>
  <c r="Q369" i="2"/>
  <c r="B369" i="5" s="1"/>
  <c r="O369" i="2"/>
  <c r="P369" i="2" s="1"/>
  <c r="U368" i="2"/>
  <c r="T368" i="2"/>
  <c r="S368" i="2"/>
  <c r="Q368" i="2"/>
  <c r="P368" i="2"/>
  <c r="O368" i="2"/>
  <c r="U367" i="2"/>
  <c r="T367" i="2"/>
  <c r="S367" i="2"/>
  <c r="Q367" i="2"/>
  <c r="B367" i="5" s="1"/>
  <c r="O367" i="2"/>
  <c r="P367" i="2" s="1"/>
  <c r="U366" i="2"/>
  <c r="T366" i="2"/>
  <c r="S366" i="2"/>
  <c r="Q366" i="2"/>
  <c r="P366" i="2"/>
  <c r="O366" i="2"/>
  <c r="U365" i="2"/>
  <c r="T365" i="2"/>
  <c r="S365" i="2"/>
  <c r="Q365" i="2"/>
  <c r="B365" i="5" s="1"/>
  <c r="O365" i="2"/>
  <c r="P365" i="2" s="1"/>
  <c r="U364" i="2"/>
  <c r="T364" i="2"/>
  <c r="S364" i="2"/>
  <c r="Q364" i="2"/>
  <c r="P364" i="2"/>
  <c r="O364" i="2"/>
  <c r="U363" i="2"/>
  <c r="T363" i="2"/>
  <c r="S363" i="2"/>
  <c r="Q363" i="2"/>
  <c r="B363" i="5" s="1"/>
  <c r="O363" i="2"/>
  <c r="P363" i="2" s="1"/>
  <c r="U362" i="2"/>
  <c r="T362" i="2"/>
  <c r="S362" i="2"/>
  <c r="Q362" i="2"/>
  <c r="P362" i="2"/>
  <c r="O362" i="2"/>
  <c r="U361" i="2"/>
  <c r="T361" i="2"/>
  <c r="S361" i="2"/>
  <c r="Q361" i="2"/>
  <c r="B361" i="5" s="1"/>
  <c r="O361" i="2"/>
  <c r="P361" i="2" s="1"/>
  <c r="U360" i="2"/>
  <c r="T360" i="2"/>
  <c r="S360" i="2"/>
  <c r="Q360" i="2"/>
  <c r="P360" i="2"/>
  <c r="O360" i="2"/>
  <c r="U359" i="2"/>
  <c r="T359" i="2"/>
  <c r="S359" i="2"/>
  <c r="Q359" i="2"/>
  <c r="B359" i="5" s="1"/>
  <c r="O359" i="2"/>
  <c r="P359" i="2" s="1"/>
  <c r="U358" i="2"/>
  <c r="T358" i="2"/>
  <c r="S358" i="2"/>
  <c r="Q358" i="2"/>
  <c r="P358" i="2"/>
  <c r="O358" i="2"/>
  <c r="U357" i="2"/>
  <c r="T357" i="2"/>
  <c r="S357" i="2"/>
  <c r="Q357" i="2"/>
  <c r="B357" i="5" s="1"/>
  <c r="O357" i="2"/>
  <c r="P357" i="2" s="1"/>
  <c r="U356" i="2"/>
  <c r="T356" i="2"/>
  <c r="S356" i="2"/>
  <c r="Q356" i="2"/>
  <c r="P356" i="2"/>
  <c r="O356" i="2"/>
  <c r="U355" i="2"/>
  <c r="T355" i="2"/>
  <c r="S355" i="2"/>
  <c r="Q355" i="2"/>
  <c r="B355" i="5" s="1"/>
  <c r="O355" i="2"/>
  <c r="P355" i="2" s="1"/>
  <c r="U354" i="2"/>
  <c r="T354" i="2"/>
  <c r="S354" i="2"/>
  <c r="Q354" i="2"/>
  <c r="P354" i="2"/>
  <c r="O354" i="2"/>
  <c r="U353" i="2"/>
  <c r="T353" i="2"/>
  <c r="S353" i="2"/>
  <c r="Q353" i="2"/>
  <c r="B353" i="5" s="1"/>
  <c r="O353" i="2"/>
  <c r="P353" i="2" s="1"/>
  <c r="U352" i="2"/>
  <c r="T352" i="2"/>
  <c r="S352" i="2"/>
  <c r="Q352" i="2"/>
  <c r="P352" i="2"/>
  <c r="O352" i="2"/>
  <c r="U351" i="2"/>
  <c r="T351" i="2"/>
  <c r="S351" i="2"/>
  <c r="Q351" i="2"/>
  <c r="B351" i="5" s="1"/>
  <c r="O351" i="2"/>
  <c r="P351" i="2" s="1"/>
  <c r="U350" i="2"/>
  <c r="T350" i="2"/>
  <c r="S350" i="2"/>
  <c r="Q350" i="2"/>
  <c r="P350" i="2"/>
  <c r="O350" i="2"/>
  <c r="U349" i="2"/>
  <c r="T349" i="2"/>
  <c r="S349" i="2"/>
  <c r="Q349" i="2"/>
  <c r="B349" i="5" s="1"/>
  <c r="O349" i="2"/>
  <c r="P349" i="2" s="1"/>
  <c r="U348" i="2"/>
  <c r="T348" i="2"/>
  <c r="S348" i="2"/>
  <c r="Q348" i="2"/>
  <c r="P348" i="2"/>
  <c r="O348" i="2"/>
  <c r="U347" i="2"/>
  <c r="T347" i="2"/>
  <c r="S347" i="2"/>
  <c r="Q347" i="2"/>
  <c r="B347" i="5" s="1"/>
  <c r="O347" i="2"/>
  <c r="P347" i="2" s="1"/>
  <c r="U346" i="2"/>
  <c r="T346" i="2"/>
  <c r="S346" i="2"/>
  <c r="Q346" i="2"/>
  <c r="P346" i="2"/>
  <c r="O346" i="2"/>
  <c r="U345" i="2"/>
  <c r="T345" i="2"/>
  <c r="S345" i="2"/>
  <c r="Q345" i="2"/>
  <c r="B345" i="5" s="1"/>
  <c r="O345" i="2"/>
  <c r="P345" i="2" s="1"/>
  <c r="U344" i="2"/>
  <c r="T344" i="2"/>
  <c r="S344" i="2"/>
  <c r="Q344" i="2"/>
  <c r="P344" i="2"/>
  <c r="O344" i="2"/>
  <c r="U343" i="2"/>
  <c r="T343" i="2"/>
  <c r="S343" i="2"/>
  <c r="Q343" i="2"/>
  <c r="B343" i="5" s="1"/>
  <c r="O343" i="2"/>
  <c r="P343" i="2" s="1"/>
  <c r="U342" i="2"/>
  <c r="T342" i="2"/>
  <c r="S342" i="2"/>
  <c r="Q342" i="2"/>
  <c r="P342" i="2"/>
  <c r="O342" i="2"/>
  <c r="U341" i="2"/>
  <c r="T341" i="2"/>
  <c r="S341" i="2"/>
  <c r="Q341" i="2"/>
  <c r="B341" i="5" s="1"/>
  <c r="O341" i="2"/>
  <c r="P341" i="2" s="1"/>
  <c r="U340" i="2"/>
  <c r="T340" i="2"/>
  <c r="S340" i="2"/>
  <c r="Q340" i="2"/>
  <c r="P340" i="2"/>
  <c r="O340" i="2"/>
  <c r="U339" i="2"/>
  <c r="T339" i="2"/>
  <c r="S339" i="2"/>
  <c r="Q339" i="2"/>
  <c r="B339" i="5" s="1"/>
  <c r="O339" i="2"/>
  <c r="P339" i="2" s="1"/>
  <c r="U338" i="2"/>
  <c r="T338" i="2"/>
  <c r="S338" i="2"/>
  <c r="Q338" i="2"/>
  <c r="P338" i="2"/>
  <c r="O338" i="2"/>
  <c r="U337" i="2"/>
  <c r="T337" i="2"/>
  <c r="S337" i="2"/>
  <c r="Q337" i="2"/>
  <c r="B337" i="5" s="1"/>
  <c r="O337" i="2"/>
  <c r="P337" i="2" s="1"/>
  <c r="U336" i="2"/>
  <c r="T336" i="2"/>
  <c r="S336" i="2"/>
  <c r="Q336" i="2"/>
  <c r="P336" i="2"/>
  <c r="O336" i="2"/>
  <c r="U335" i="2"/>
  <c r="T335" i="2"/>
  <c r="S335" i="2"/>
  <c r="Q335" i="2"/>
  <c r="B335" i="5" s="1"/>
  <c r="O335" i="2"/>
  <c r="P335" i="2" s="1"/>
  <c r="U334" i="2"/>
  <c r="T334" i="2"/>
  <c r="S334" i="2"/>
  <c r="Q334" i="2"/>
  <c r="P334" i="2"/>
  <c r="O334" i="2"/>
  <c r="U333" i="2"/>
  <c r="T333" i="2"/>
  <c r="S333" i="2"/>
  <c r="Q333" i="2"/>
  <c r="B333" i="5" s="1"/>
  <c r="O333" i="2"/>
  <c r="P333" i="2" s="1"/>
  <c r="U332" i="2"/>
  <c r="T332" i="2"/>
  <c r="S332" i="2"/>
  <c r="Q332" i="2"/>
  <c r="P332" i="2"/>
  <c r="O332" i="2"/>
  <c r="U331" i="2"/>
  <c r="T331" i="2"/>
  <c r="S331" i="2"/>
  <c r="Q331" i="2"/>
  <c r="B331" i="5" s="1"/>
  <c r="O331" i="2"/>
  <c r="P331" i="2" s="1"/>
  <c r="U330" i="2"/>
  <c r="T330" i="2"/>
  <c r="S330" i="2"/>
  <c r="Q330" i="2"/>
  <c r="P330" i="2"/>
  <c r="O330" i="2"/>
  <c r="U329" i="2"/>
  <c r="T329" i="2"/>
  <c r="S329" i="2"/>
  <c r="Q329" i="2"/>
  <c r="B329" i="5" s="1"/>
  <c r="O329" i="2"/>
  <c r="P329" i="2" s="1"/>
  <c r="U328" i="2"/>
  <c r="T328" i="2"/>
  <c r="S328" i="2"/>
  <c r="Q328" i="2"/>
  <c r="P328" i="2"/>
  <c r="O328" i="2"/>
  <c r="U327" i="2"/>
  <c r="T327" i="2"/>
  <c r="S327" i="2"/>
  <c r="Q327" i="2"/>
  <c r="B327" i="5" s="1"/>
  <c r="O327" i="2"/>
  <c r="P327" i="2" s="1"/>
  <c r="U326" i="2"/>
  <c r="T326" i="2"/>
  <c r="S326" i="2"/>
  <c r="Q326" i="2"/>
  <c r="P326" i="2"/>
  <c r="O326" i="2"/>
  <c r="U325" i="2"/>
  <c r="T325" i="2"/>
  <c r="S325" i="2"/>
  <c r="Q325" i="2"/>
  <c r="B325" i="5" s="1"/>
  <c r="O325" i="2"/>
  <c r="P325" i="2" s="1"/>
  <c r="U324" i="2"/>
  <c r="T324" i="2"/>
  <c r="S324" i="2"/>
  <c r="Q324" i="2"/>
  <c r="P324" i="2"/>
  <c r="O324" i="2"/>
  <c r="U323" i="2"/>
  <c r="T323" i="2"/>
  <c r="S323" i="2"/>
  <c r="Q323" i="2"/>
  <c r="B323" i="5" s="1"/>
  <c r="O323" i="2"/>
  <c r="P323" i="2" s="1"/>
  <c r="U322" i="2"/>
  <c r="T322" i="2"/>
  <c r="S322" i="2"/>
  <c r="Q322" i="2"/>
  <c r="P322" i="2"/>
  <c r="O322" i="2"/>
  <c r="U321" i="2"/>
  <c r="T321" i="2"/>
  <c r="S321" i="2"/>
  <c r="Q321" i="2"/>
  <c r="B321" i="5" s="1"/>
  <c r="O321" i="2"/>
  <c r="P321" i="2" s="1"/>
  <c r="U320" i="2"/>
  <c r="T320" i="2"/>
  <c r="S320" i="2"/>
  <c r="Q320" i="2"/>
  <c r="P320" i="2"/>
  <c r="O320" i="2"/>
  <c r="U319" i="2"/>
  <c r="T319" i="2"/>
  <c r="S319" i="2"/>
  <c r="Q319" i="2"/>
  <c r="B319" i="5" s="1"/>
  <c r="O319" i="2"/>
  <c r="P319" i="2" s="1"/>
  <c r="U318" i="2"/>
  <c r="T318" i="2"/>
  <c r="S318" i="2"/>
  <c r="Q318" i="2"/>
  <c r="P318" i="2"/>
  <c r="O318" i="2"/>
  <c r="U317" i="2"/>
  <c r="T317" i="2"/>
  <c r="S317" i="2"/>
  <c r="Q317" i="2"/>
  <c r="B317" i="5" s="1"/>
  <c r="O317" i="2"/>
  <c r="P317" i="2" s="1"/>
  <c r="U316" i="2"/>
  <c r="T316" i="2"/>
  <c r="S316" i="2"/>
  <c r="Q316" i="2"/>
  <c r="P316" i="2"/>
  <c r="O316" i="2"/>
  <c r="U315" i="2"/>
  <c r="T315" i="2"/>
  <c r="S315" i="2"/>
  <c r="Q315" i="2"/>
  <c r="B315" i="5" s="1"/>
  <c r="O315" i="2"/>
  <c r="P315" i="2" s="1"/>
  <c r="U314" i="2"/>
  <c r="T314" i="2"/>
  <c r="S314" i="2"/>
  <c r="R314" i="2"/>
  <c r="Q314" i="2"/>
  <c r="B314" i="5" s="1"/>
  <c r="P314" i="2"/>
  <c r="O314" i="2"/>
  <c r="U313" i="2"/>
  <c r="T313" i="2"/>
  <c r="S313" i="2"/>
  <c r="Q313" i="2"/>
  <c r="B313" i="5" s="1"/>
  <c r="O313" i="2"/>
  <c r="P313" i="2" s="1"/>
  <c r="U312" i="2"/>
  <c r="T312" i="2"/>
  <c r="S312" i="2"/>
  <c r="R312" i="2"/>
  <c r="Q312" i="2"/>
  <c r="B312" i="5" s="1"/>
  <c r="P312" i="2"/>
  <c r="O312" i="2"/>
  <c r="U311" i="2"/>
  <c r="T311" i="2"/>
  <c r="S311" i="2"/>
  <c r="Q311" i="2"/>
  <c r="B311" i="5" s="1"/>
  <c r="O311" i="2"/>
  <c r="P311" i="2" s="1"/>
  <c r="U310" i="2"/>
  <c r="T310" i="2"/>
  <c r="S310" i="2"/>
  <c r="R310" i="2"/>
  <c r="Q310" i="2"/>
  <c r="B310" i="5" s="1"/>
  <c r="P310" i="2"/>
  <c r="O310" i="2"/>
  <c r="U309" i="2"/>
  <c r="T309" i="2"/>
  <c r="S309" i="2"/>
  <c r="Q309" i="2"/>
  <c r="B309" i="5" s="1"/>
  <c r="O309" i="2"/>
  <c r="P309" i="2" s="1"/>
  <c r="U308" i="2"/>
  <c r="T308" i="2"/>
  <c r="S308" i="2"/>
  <c r="R308" i="2"/>
  <c r="Q308" i="2"/>
  <c r="B308" i="5" s="1"/>
  <c r="P308" i="2"/>
  <c r="O308" i="2"/>
  <c r="U307" i="2"/>
  <c r="T307" i="2"/>
  <c r="S307" i="2"/>
  <c r="Q307" i="2"/>
  <c r="B307" i="5" s="1"/>
  <c r="O307" i="2"/>
  <c r="P307" i="2" s="1"/>
  <c r="U306" i="2"/>
  <c r="T306" i="2"/>
  <c r="S306" i="2"/>
  <c r="R306" i="2"/>
  <c r="Q306" i="2"/>
  <c r="B306" i="5" s="1"/>
  <c r="P306" i="2"/>
  <c r="O306" i="2"/>
  <c r="U305" i="2"/>
  <c r="T305" i="2"/>
  <c r="S305" i="2"/>
  <c r="Q305" i="2"/>
  <c r="B305" i="5" s="1"/>
  <c r="O305" i="2"/>
  <c r="P305" i="2" s="1"/>
  <c r="U304" i="2"/>
  <c r="T304" i="2"/>
  <c r="S304" i="2"/>
  <c r="R304" i="2"/>
  <c r="Q304" i="2"/>
  <c r="B304" i="5" s="1"/>
  <c r="P304" i="2"/>
  <c r="O304" i="2"/>
  <c r="U303" i="2"/>
  <c r="T303" i="2"/>
  <c r="S303" i="2"/>
  <c r="Q303" i="2"/>
  <c r="O303" i="2"/>
  <c r="P303" i="2" s="1"/>
  <c r="U302" i="2"/>
  <c r="T302" i="2"/>
  <c r="S302" i="2"/>
  <c r="R302" i="2"/>
  <c r="Q302" i="2"/>
  <c r="B302" i="5" s="1"/>
  <c r="P302" i="2"/>
  <c r="O302" i="2"/>
  <c r="U301" i="2"/>
  <c r="T301" i="2"/>
  <c r="S301" i="2"/>
  <c r="Q301" i="2"/>
  <c r="O301" i="2"/>
  <c r="P301" i="2" s="1"/>
  <c r="U300" i="2"/>
  <c r="T300" i="2"/>
  <c r="S300" i="2"/>
  <c r="R300" i="2"/>
  <c r="Q300" i="2"/>
  <c r="B300" i="5" s="1"/>
  <c r="P300" i="2"/>
  <c r="O300" i="2"/>
  <c r="U299" i="2"/>
  <c r="T299" i="2"/>
  <c r="S299" i="2"/>
  <c r="Q299" i="2"/>
  <c r="O299" i="2"/>
  <c r="P299" i="2" s="1"/>
  <c r="U298" i="2"/>
  <c r="T298" i="2"/>
  <c r="S298" i="2"/>
  <c r="R298" i="2"/>
  <c r="Q298" i="2"/>
  <c r="B298" i="5" s="1"/>
  <c r="P298" i="2"/>
  <c r="O298" i="2"/>
  <c r="U297" i="2"/>
  <c r="T297" i="2"/>
  <c r="S297" i="2"/>
  <c r="Q297" i="2"/>
  <c r="O297" i="2"/>
  <c r="P297" i="2" s="1"/>
  <c r="U296" i="2"/>
  <c r="T296" i="2"/>
  <c r="S296" i="2"/>
  <c r="R296" i="2"/>
  <c r="Q296" i="2"/>
  <c r="B296" i="5" s="1"/>
  <c r="P296" i="2"/>
  <c r="O296" i="2"/>
  <c r="U295" i="2"/>
  <c r="T295" i="2"/>
  <c r="S295" i="2"/>
  <c r="Q295" i="2"/>
  <c r="P295" i="2"/>
  <c r="O295" i="2"/>
  <c r="U294" i="2"/>
  <c r="T294" i="2"/>
  <c r="S294" i="2"/>
  <c r="R294" i="2"/>
  <c r="Q294" i="2"/>
  <c r="B294" i="5" s="1"/>
  <c r="O294" i="2"/>
  <c r="P294" i="2" s="1"/>
  <c r="U293" i="2"/>
  <c r="T293" i="2"/>
  <c r="S293" i="2"/>
  <c r="Q293" i="2"/>
  <c r="O293" i="2"/>
  <c r="P293" i="2" s="1"/>
  <c r="U292" i="2"/>
  <c r="T292" i="2"/>
  <c r="S292" i="2"/>
  <c r="R292" i="2"/>
  <c r="Q292" i="2"/>
  <c r="B292" i="5" s="1"/>
  <c r="O292" i="2"/>
  <c r="P292" i="2" s="1"/>
  <c r="U291" i="2"/>
  <c r="T291" i="2"/>
  <c r="S291" i="2"/>
  <c r="Q291" i="2"/>
  <c r="B291" i="5" s="1"/>
  <c r="O291" i="2"/>
  <c r="P291" i="2" s="1"/>
  <c r="U290" i="2"/>
  <c r="T290" i="2"/>
  <c r="S290" i="2"/>
  <c r="Q290" i="2"/>
  <c r="O290" i="2"/>
  <c r="P290" i="2" s="1"/>
  <c r="U289" i="2"/>
  <c r="T289" i="2"/>
  <c r="S289" i="2"/>
  <c r="Q289" i="2"/>
  <c r="B289" i="5" s="1"/>
  <c r="O289" i="2"/>
  <c r="P289" i="2" s="1"/>
  <c r="U288" i="2"/>
  <c r="T288" i="2"/>
  <c r="S288" i="2"/>
  <c r="Q288" i="2"/>
  <c r="B288" i="5" s="1"/>
  <c r="O288" i="2"/>
  <c r="P288" i="2" s="1"/>
  <c r="U287" i="2"/>
  <c r="T287" i="2"/>
  <c r="S287" i="2"/>
  <c r="Q287" i="2"/>
  <c r="B287" i="5" s="1"/>
  <c r="O287" i="2"/>
  <c r="P287" i="2" s="1"/>
  <c r="U286" i="2"/>
  <c r="T286" i="2"/>
  <c r="S286" i="2"/>
  <c r="R286" i="2"/>
  <c r="Q286" i="2"/>
  <c r="B286" i="5" s="1"/>
  <c r="O286" i="2"/>
  <c r="P286" i="2" s="1"/>
  <c r="U285" i="2"/>
  <c r="T285" i="2"/>
  <c r="S285" i="2"/>
  <c r="Q285" i="2"/>
  <c r="B285" i="5" s="1"/>
  <c r="O285" i="2"/>
  <c r="P285" i="2" s="1"/>
  <c r="U284" i="2"/>
  <c r="T284" i="2"/>
  <c r="S284" i="2"/>
  <c r="R284" i="2"/>
  <c r="Q284" i="2"/>
  <c r="B284" i="5" s="1"/>
  <c r="O284" i="2"/>
  <c r="P284" i="2" s="1"/>
  <c r="U283" i="2"/>
  <c r="T283" i="2"/>
  <c r="S283" i="2"/>
  <c r="Q283" i="2"/>
  <c r="B283" i="5" s="1"/>
  <c r="O283" i="2"/>
  <c r="P283" i="2" s="1"/>
  <c r="U282" i="2"/>
  <c r="T282" i="2"/>
  <c r="S282" i="2"/>
  <c r="Q282" i="2"/>
  <c r="O282" i="2"/>
  <c r="P282" i="2" s="1"/>
  <c r="U281" i="2"/>
  <c r="T281" i="2"/>
  <c r="S281" i="2"/>
  <c r="Q281" i="2"/>
  <c r="B281" i="5" s="1"/>
  <c r="O281" i="2"/>
  <c r="P281" i="2" s="1"/>
  <c r="U280" i="2"/>
  <c r="T280" i="2"/>
  <c r="S280" i="2"/>
  <c r="Q280" i="2"/>
  <c r="B280" i="5" s="1"/>
  <c r="O280" i="2"/>
  <c r="P280" i="2" s="1"/>
  <c r="U279" i="2"/>
  <c r="T279" i="2"/>
  <c r="S279" i="2"/>
  <c r="Q279" i="2"/>
  <c r="B279" i="5" s="1"/>
  <c r="O279" i="2"/>
  <c r="P279" i="2" s="1"/>
  <c r="U278" i="2"/>
  <c r="T278" i="2"/>
  <c r="S278" i="2"/>
  <c r="R278" i="2"/>
  <c r="Q278" i="2"/>
  <c r="B278" i="5" s="1"/>
  <c r="O278" i="2"/>
  <c r="P278" i="2" s="1"/>
  <c r="U277" i="2"/>
  <c r="T277" i="2"/>
  <c r="S277" i="2"/>
  <c r="Q277" i="2"/>
  <c r="B277" i="5" s="1"/>
  <c r="O277" i="2"/>
  <c r="P277" i="2" s="1"/>
  <c r="U276" i="2"/>
  <c r="T276" i="2"/>
  <c r="S276" i="2"/>
  <c r="R276" i="2"/>
  <c r="Q276" i="2"/>
  <c r="B276" i="5" s="1"/>
  <c r="O276" i="2"/>
  <c r="P276" i="2" s="1"/>
  <c r="U275" i="2"/>
  <c r="T275" i="2"/>
  <c r="S275" i="2"/>
  <c r="Q275" i="2"/>
  <c r="B275" i="5" s="1"/>
  <c r="O275" i="2"/>
  <c r="P275" i="2" s="1"/>
  <c r="U274" i="2"/>
  <c r="T274" i="2"/>
  <c r="S274" i="2"/>
  <c r="Q274" i="2"/>
  <c r="O274" i="2"/>
  <c r="P274" i="2" s="1"/>
  <c r="U273" i="2"/>
  <c r="T273" i="2"/>
  <c r="S273" i="2"/>
  <c r="Q273" i="2"/>
  <c r="B273" i="5" s="1"/>
  <c r="O273" i="2"/>
  <c r="P273" i="2" s="1"/>
  <c r="U272" i="2"/>
  <c r="T272" i="2"/>
  <c r="S272" i="2"/>
  <c r="Q272" i="2"/>
  <c r="B272" i="5" s="1"/>
  <c r="O272" i="2"/>
  <c r="P272" i="2" s="1"/>
  <c r="U271" i="2"/>
  <c r="T271" i="2"/>
  <c r="S271" i="2"/>
  <c r="Q271" i="2"/>
  <c r="B271" i="5" s="1"/>
  <c r="O271" i="2"/>
  <c r="P271" i="2" s="1"/>
  <c r="U270" i="2"/>
  <c r="T270" i="2"/>
  <c r="S270" i="2"/>
  <c r="R270" i="2"/>
  <c r="Q270" i="2"/>
  <c r="B270" i="5" s="1"/>
  <c r="O270" i="2"/>
  <c r="P270" i="2" s="1"/>
  <c r="U269" i="2"/>
  <c r="T269" i="2"/>
  <c r="S269" i="2"/>
  <c r="Q269" i="2"/>
  <c r="B269" i="5" s="1"/>
  <c r="P269" i="2"/>
  <c r="O269" i="2"/>
  <c r="U268" i="2"/>
  <c r="T268" i="2"/>
  <c r="S268" i="2"/>
  <c r="Q268" i="2"/>
  <c r="B268" i="5" s="1"/>
  <c r="O268" i="2"/>
  <c r="P268" i="2" s="1"/>
  <c r="U267" i="2"/>
  <c r="T267" i="2"/>
  <c r="S267" i="2"/>
  <c r="Q267" i="2"/>
  <c r="B267" i="5" s="1"/>
  <c r="O267" i="2"/>
  <c r="P267" i="2" s="1"/>
  <c r="U266" i="2"/>
  <c r="T266" i="2"/>
  <c r="S266" i="2"/>
  <c r="R266" i="2"/>
  <c r="Q266" i="2"/>
  <c r="B266" i="5" s="1"/>
  <c r="O266" i="2"/>
  <c r="P266" i="2" s="1"/>
  <c r="U265" i="2"/>
  <c r="T265" i="2"/>
  <c r="S265" i="2"/>
  <c r="Q265" i="2"/>
  <c r="B265" i="5" s="1"/>
  <c r="P265" i="2"/>
  <c r="O265" i="2"/>
  <c r="U264" i="2"/>
  <c r="T264" i="2"/>
  <c r="S264" i="2"/>
  <c r="Q264" i="2"/>
  <c r="B264" i="5" s="1"/>
  <c r="O264" i="2"/>
  <c r="P264" i="2" s="1"/>
  <c r="U263" i="2"/>
  <c r="T263" i="2"/>
  <c r="S263" i="2"/>
  <c r="Q263" i="2"/>
  <c r="O263" i="2"/>
  <c r="P263" i="2" s="1"/>
  <c r="U262" i="2"/>
  <c r="T262" i="2"/>
  <c r="S262" i="2"/>
  <c r="Q262" i="2"/>
  <c r="O262" i="2"/>
  <c r="P262" i="2" s="1"/>
  <c r="U261" i="2"/>
  <c r="T261" i="2"/>
  <c r="S261" i="2"/>
  <c r="Q261" i="2"/>
  <c r="B261" i="5" s="1"/>
  <c r="P261" i="2"/>
  <c r="O261" i="2"/>
  <c r="U260" i="2"/>
  <c r="T260" i="2"/>
  <c r="S260" i="2"/>
  <c r="Q260" i="2"/>
  <c r="B260" i="5" s="1"/>
  <c r="P260" i="2"/>
  <c r="O260" i="2"/>
  <c r="U259" i="2"/>
  <c r="T259" i="2"/>
  <c r="S259" i="2"/>
  <c r="Q259" i="2"/>
  <c r="B259" i="5" s="1"/>
  <c r="O259" i="2"/>
  <c r="P259" i="2" s="1"/>
  <c r="U258" i="2"/>
  <c r="T258" i="2"/>
  <c r="S258" i="2"/>
  <c r="Q258" i="2"/>
  <c r="O258" i="2"/>
  <c r="P258" i="2" s="1"/>
  <c r="U257" i="2"/>
  <c r="T257" i="2"/>
  <c r="S257" i="2"/>
  <c r="Q257" i="2"/>
  <c r="B257" i="5" s="1"/>
  <c r="P257" i="2"/>
  <c r="O257" i="2"/>
  <c r="U256" i="2"/>
  <c r="T256" i="2"/>
  <c r="S256" i="2"/>
  <c r="Q256" i="2"/>
  <c r="B256" i="5" s="1"/>
  <c r="P256" i="2"/>
  <c r="O256" i="2"/>
  <c r="U255" i="2"/>
  <c r="T255" i="2"/>
  <c r="S255" i="2"/>
  <c r="R255" i="2"/>
  <c r="Q255" i="2"/>
  <c r="B255" i="5" s="1"/>
  <c r="O255" i="2"/>
  <c r="P255" i="2" s="1"/>
  <c r="U254" i="2"/>
  <c r="T254" i="2"/>
  <c r="S254" i="2"/>
  <c r="Q254" i="2"/>
  <c r="O254" i="2"/>
  <c r="P254" i="2" s="1"/>
  <c r="U253" i="2"/>
  <c r="T253" i="2"/>
  <c r="S253" i="2"/>
  <c r="Q253" i="2"/>
  <c r="B253" i="5" s="1"/>
  <c r="P253" i="2"/>
  <c r="O253" i="2"/>
  <c r="U252" i="2"/>
  <c r="T252" i="2"/>
  <c r="S252" i="2"/>
  <c r="Q252" i="2"/>
  <c r="B252" i="5" s="1"/>
  <c r="O252" i="2"/>
  <c r="P252" i="2" s="1"/>
  <c r="U251" i="2"/>
  <c r="T251" i="2"/>
  <c r="S251" i="2"/>
  <c r="R251" i="2"/>
  <c r="Q251" i="2"/>
  <c r="B251" i="5" s="1"/>
  <c r="O251" i="2"/>
  <c r="P251" i="2" s="1"/>
  <c r="U250" i="2"/>
  <c r="T250" i="2"/>
  <c r="S250" i="2"/>
  <c r="Q250" i="2"/>
  <c r="O250" i="2"/>
  <c r="P250" i="2" s="1"/>
  <c r="U249" i="2"/>
  <c r="T249" i="2"/>
  <c r="S249" i="2"/>
  <c r="Q249" i="2"/>
  <c r="B249" i="5" s="1"/>
  <c r="P249" i="2"/>
  <c r="O249" i="2"/>
  <c r="U248" i="2"/>
  <c r="T248" i="2"/>
  <c r="S248" i="2"/>
  <c r="Q248" i="2"/>
  <c r="B248" i="5" s="1"/>
  <c r="O248" i="2"/>
  <c r="P248" i="2" s="1"/>
  <c r="U247" i="2"/>
  <c r="T247" i="2"/>
  <c r="S247" i="2"/>
  <c r="Q247" i="2"/>
  <c r="O247" i="2"/>
  <c r="P247" i="2" s="1"/>
  <c r="U246" i="2"/>
  <c r="T246" i="2"/>
  <c r="S246" i="2"/>
  <c r="Q246" i="2"/>
  <c r="O246" i="2"/>
  <c r="P246" i="2" s="1"/>
  <c r="U245" i="2"/>
  <c r="T245" i="2"/>
  <c r="S245" i="2"/>
  <c r="Q245" i="2"/>
  <c r="B245" i="5" s="1"/>
  <c r="P245" i="2"/>
  <c r="O245" i="2"/>
  <c r="U244" i="2"/>
  <c r="T244" i="2"/>
  <c r="S244" i="2"/>
  <c r="Q244" i="2"/>
  <c r="B244" i="5" s="1"/>
  <c r="P244" i="2"/>
  <c r="O244" i="2"/>
  <c r="U243" i="2"/>
  <c r="T243" i="2"/>
  <c r="S243" i="2"/>
  <c r="Q243" i="2"/>
  <c r="B243" i="5" s="1"/>
  <c r="O243" i="2"/>
  <c r="P243" i="2" s="1"/>
  <c r="U242" i="2"/>
  <c r="T242" i="2"/>
  <c r="S242" i="2"/>
  <c r="Q242" i="2"/>
  <c r="O242" i="2"/>
  <c r="P242" i="2" s="1"/>
  <c r="U241" i="2"/>
  <c r="T241" i="2"/>
  <c r="S241" i="2"/>
  <c r="Q241" i="2"/>
  <c r="B241" i="5" s="1"/>
  <c r="P241" i="2"/>
  <c r="O241" i="2"/>
  <c r="U240" i="2"/>
  <c r="T240" i="2"/>
  <c r="S240" i="2"/>
  <c r="Q240" i="2"/>
  <c r="B240" i="5" s="1"/>
  <c r="P240" i="2"/>
  <c r="O240" i="2"/>
  <c r="U239" i="2"/>
  <c r="T239" i="2"/>
  <c r="S239" i="2"/>
  <c r="R239" i="2"/>
  <c r="Q239" i="2"/>
  <c r="B239" i="5" s="1"/>
  <c r="O239" i="2"/>
  <c r="P239" i="2" s="1"/>
  <c r="U238" i="2"/>
  <c r="T238" i="2"/>
  <c r="S238" i="2"/>
  <c r="Q238" i="2"/>
  <c r="O238" i="2"/>
  <c r="P238" i="2" s="1"/>
  <c r="U237" i="2"/>
  <c r="T237" i="2"/>
  <c r="S237" i="2"/>
  <c r="Q237" i="2"/>
  <c r="B237" i="5" s="1"/>
  <c r="P237" i="2"/>
  <c r="O237" i="2"/>
  <c r="U236" i="2"/>
  <c r="T236" i="2"/>
  <c r="S236" i="2"/>
  <c r="Q236" i="2"/>
  <c r="B236" i="5" s="1"/>
  <c r="O236" i="2"/>
  <c r="P236" i="2" s="1"/>
  <c r="U235" i="2"/>
  <c r="T235" i="2"/>
  <c r="S235" i="2"/>
  <c r="R235" i="2"/>
  <c r="Q235" i="2"/>
  <c r="B235" i="5" s="1"/>
  <c r="O235" i="2"/>
  <c r="P235" i="2" s="1"/>
  <c r="U234" i="2"/>
  <c r="T234" i="2"/>
  <c r="S234" i="2"/>
  <c r="Q234" i="2"/>
  <c r="O234" i="2"/>
  <c r="P234" i="2" s="1"/>
  <c r="U233" i="2"/>
  <c r="T233" i="2"/>
  <c r="S233" i="2"/>
  <c r="Q233" i="2"/>
  <c r="B233" i="5" s="1"/>
  <c r="P233" i="2"/>
  <c r="O233" i="2"/>
  <c r="U232" i="2"/>
  <c r="T232" i="2"/>
  <c r="S232" i="2"/>
  <c r="Q232" i="2"/>
  <c r="B232" i="5" s="1"/>
  <c r="O232" i="2"/>
  <c r="P232" i="2" s="1"/>
  <c r="U231" i="2"/>
  <c r="T231" i="2"/>
  <c r="S231" i="2"/>
  <c r="Q231" i="2"/>
  <c r="O231" i="2"/>
  <c r="P231" i="2" s="1"/>
  <c r="U230" i="2"/>
  <c r="T230" i="2"/>
  <c r="S230" i="2"/>
  <c r="Q230" i="2"/>
  <c r="O230" i="2"/>
  <c r="P230" i="2" s="1"/>
  <c r="U229" i="2"/>
  <c r="T229" i="2"/>
  <c r="S229" i="2"/>
  <c r="Q229" i="2"/>
  <c r="B229" i="5" s="1"/>
  <c r="P229" i="2"/>
  <c r="O229" i="2"/>
  <c r="U228" i="2"/>
  <c r="T228" i="2"/>
  <c r="S228" i="2"/>
  <c r="Q228" i="2"/>
  <c r="B228" i="5" s="1"/>
  <c r="P228" i="2"/>
  <c r="O228" i="2"/>
  <c r="U227" i="2"/>
  <c r="T227" i="2"/>
  <c r="S227" i="2"/>
  <c r="Q227" i="2"/>
  <c r="B227" i="5" s="1"/>
  <c r="O227" i="2"/>
  <c r="P227" i="2" s="1"/>
  <c r="U226" i="2"/>
  <c r="T226" i="2"/>
  <c r="S226" i="2"/>
  <c r="Q226" i="2"/>
  <c r="O226" i="2"/>
  <c r="P226" i="2" s="1"/>
  <c r="U225" i="2"/>
  <c r="T225" i="2"/>
  <c r="S225" i="2"/>
  <c r="Q225" i="2"/>
  <c r="B225" i="5" s="1"/>
  <c r="P225" i="2"/>
  <c r="O225" i="2"/>
  <c r="U224" i="2"/>
  <c r="T224" i="2"/>
  <c r="S224" i="2"/>
  <c r="Q224" i="2"/>
  <c r="B224" i="5" s="1"/>
  <c r="P224" i="2"/>
  <c r="O224" i="2"/>
  <c r="U223" i="2"/>
  <c r="T223" i="2"/>
  <c r="S223" i="2"/>
  <c r="R223" i="2"/>
  <c r="Q223" i="2"/>
  <c r="B223" i="5" s="1"/>
  <c r="O223" i="2"/>
  <c r="P223" i="2" s="1"/>
  <c r="U222" i="2"/>
  <c r="T222" i="2"/>
  <c r="S222" i="2"/>
  <c r="Q222" i="2"/>
  <c r="O222" i="2"/>
  <c r="P222" i="2" s="1"/>
  <c r="U221" i="2"/>
  <c r="T221" i="2"/>
  <c r="S221" i="2"/>
  <c r="Q221" i="2"/>
  <c r="B221" i="5" s="1"/>
  <c r="P221" i="2"/>
  <c r="O221" i="2"/>
  <c r="U220" i="2"/>
  <c r="T220" i="2"/>
  <c r="S220" i="2"/>
  <c r="Q220" i="2"/>
  <c r="B220" i="5" s="1"/>
  <c r="O220" i="2"/>
  <c r="P220" i="2" s="1"/>
  <c r="U219" i="2"/>
  <c r="T219" i="2"/>
  <c r="S219" i="2"/>
  <c r="R219" i="2"/>
  <c r="Q219" i="2"/>
  <c r="B219" i="5" s="1"/>
  <c r="O219" i="2"/>
  <c r="P219" i="2" s="1"/>
  <c r="U218" i="2"/>
  <c r="T218" i="2"/>
  <c r="S218" i="2"/>
  <c r="Q218" i="2"/>
  <c r="O218" i="2"/>
  <c r="P218" i="2" s="1"/>
  <c r="U217" i="2"/>
  <c r="T217" i="2"/>
  <c r="S217" i="2"/>
  <c r="Q217" i="2"/>
  <c r="B217" i="5" s="1"/>
  <c r="P217" i="2"/>
  <c r="O217" i="2"/>
  <c r="U216" i="2"/>
  <c r="T216" i="2"/>
  <c r="S216" i="2"/>
  <c r="Q216" i="2"/>
  <c r="B216" i="5" s="1"/>
  <c r="O216" i="2"/>
  <c r="P216" i="2" s="1"/>
  <c r="U215" i="2"/>
  <c r="T215" i="2"/>
  <c r="S215" i="2"/>
  <c r="Q215" i="2"/>
  <c r="O215" i="2"/>
  <c r="P215" i="2" s="1"/>
  <c r="U214" i="2"/>
  <c r="T214" i="2"/>
  <c r="S214" i="2"/>
  <c r="Q214" i="2"/>
  <c r="O214" i="2"/>
  <c r="P214" i="2" s="1"/>
  <c r="U213" i="2"/>
  <c r="T213" i="2"/>
  <c r="S213" i="2"/>
  <c r="Q213" i="2"/>
  <c r="B213" i="5" s="1"/>
  <c r="P213" i="2"/>
  <c r="O213" i="2"/>
  <c r="U212" i="2"/>
  <c r="T212" i="2"/>
  <c r="S212" i="2"/>
  <c r="Q212" i="2"/>
  <c r="B212" i="5" s="1"/>
  <c r="P212" i="2"/>
  <c r="O212" i="2"/>
  <c r="U211" i="2"/>
  <c r="T211" i="2"/>
  <c r="S211" i="2"/>
  <c r="Q211" i="2"/>
  <c r="B211" i="5" s="1"/>
  <c r="O211" i="2"/>
  <c r="P211" i="2" s="1"/>
  <c r="U210" i="2"/>
  <c r="T210" i="2"/>
  <c r="S210" i="2"/>
  <c r="Q210" i="2"/>
  <c r="O210" i="2"/>
  <c r="P210" i="2" s="1"/>
  <c r="U209" i="2"/>
  <c r="T209" i="2"/>
  <c r="S209" i="2"/>
  <c r="Q209" i="2"/>
  <c r="B209" i="5" s="1"/>
  <c r="P209" i="2"/>
  <c r="O209" i="2"/>
  <c r="U208" i="2"/>
  <c r="T208" i="2"/>
  <c r="S208" i="2"/>
  <c r="Q208" i="2"/>
  <c r="B208" i="5" s="1"/>
  <c r="P208" i="2"/>
  <c r="O208" i="2"/>
  <c r="U207" i="2"/>
  <c r="T207" i="2"/>
  <c r="S207" i="2"/>
  <c r="R207" i="2"/>
  <c r="Q207" i="2"/>
  <c r="B207" i="5" s="1"/>
  <c r="O207" i="2"/>
  <c r="P207" i="2" s="1"/>
  <c r="U206" i="2"/>
  <c r="T206" i="2"/>
  <c r="S206" i="2"/>
  <c r="Q206" i="2"/>
  <c r="O206" i="2"/>
  <c r="P206" i="2" s="1"/>
  <c r="U205" i="2"/>
  <c r="T205" i="2"/>
  <c r="S205" i="2"/>
  <c r="Q205" i="2"/>
  <c r="B205" i="5" s="1"/>
  <c r="P205" i="2"/>
  <c r="O205" i="2"/>
  <c r="U204" i="2"/>
  <c r="T204" i="2"/>
  <c r="S204" i="2"/>
  <c r="Q204" i="2"/>
  <c r="B204" i="5" s="1"/>
  <c r="O204" i="2"/>
  <c r="P204" i="2" s="1"/>
  <c r="U203" i="2"/>
  <c r="T203" i="2"/>
  <c r="S203" i="2"/>
  <c r="R203" i="2"/>
  <c r="Q203" i="2"/>
  <c r="B203" i="5" s="1"/>
  <c r="O203" i="2"/>
  <c r="P203" i="2" s="1"/>
  <c r="U202" i="2"/>
  <c r="T202" i="2"/>
  <c r="S202" i="2"/>
  <c r="Q202" i="2"/>
  <c r="O202" i="2"/>
  <c r="P202" i="2" s="1"/>
  <c r="U201" i="2"/>
  <c r="T201" i="2"/>
  <c r="S201" i="2"/>
  <c r="Q201" i="2"/>
  <c r="B201" i="5" s="1"/>
  <c r="P201" i="2"/>
  <c r="O201" i="2"/>
  <c r="U200" i="2"/>
  <c r="T200" i="2"/>
  <c r="S200" i="2"/>
  <c r="Q200" i="2"/>
  <c r="B200" i="5" s="1"/>
  <c r="O200" i="2"/>
  <c r="P200" i="2" s="1"/>
  <c r="U199" i="2"/>
  <c r="T199" i="2"/>
  <c r="S199" i="2"/>
  <c r="Q199" i="2"/>
  <c r="O199" i="2"/>
  <c r="P199" i="2" s="1"/>
  <c r="U198" i="2"/>
  <c r="T198" i="2"/>
  <c r="S198" i="2"/>
  <c r="Q198" i="2"/>
  <c r="O198" i="2"/>
  <c r="P198" i="2" s="1"/>
  <c r="U197" i="2"/>
  <c r="T197" i="2"/>
  <c r="S197" i="2"/>
  <c r="Q197" i="2"/>
  <c r="B197" i="5" s="1"/>
  <c r="P197" i="2"/>
  <c r="O197" i="2"/>
  <c r="U196" i="2"/>
  <c r="T196" i="2"/>
  <c r="S196" i="2"/>
  <c r="Q196" i="2"/>
  <c r="B196" i="5" s="1"/>
  <c r="P196" i="2"/>
  <c r="O196" i="2"/>
  <c r="U195" i="2"/>
  <c r="T195" i="2"/>
  <c r="S195" i="2"/>
  <c r="Q195" i="2"/>
  <c r="B195" i="5" s="1"/>
  <c r="O195" i="2"/>
  <c r="P195" i="2" s="1"/>
  <c r="U194" i="2"/>
  <c r="T194" i="2"/>
  <c r="S194" i="2"/>
  <c r="Q194" i="2"/>
  <c r="O194" i="2"/>
  <c r="P194" i="2" s="1"/>
  <c r="U193" i="2"/>
  <c r="T193" i="2"/>
  <c r="S193" i="2"/>
  <c r="Q193" i="2"/>
  <c r="B193" i="5" s="1"/>
  <c r="P193" i="2"/>
  <c r="O193" i="2"/>
  <c r="U192" i="2"/>
  <c r="T192" i="2"/>
  <c r="S192" i="2"/>
  <c r="Q192" i="2"/>
  <c r="B192" i="5" s="1"/>
  <c r="P192" i="2"/>
  <c r="O192" i="2"/>
  <c r="U191" i="2"/>
  <c r="T191" i="2"/>
  <c r="S191" i="2"/>
  <c r="R191" i="2"/>
  <c r="Q191" i="2"/>
  <c r="B191" i="5" s="1"/>
  <c r="O191" i="2"/>
  <c r="P191" i="2" s="1"/>
  <c r="U190" i="2"/>
  <c r="T190" i="2"/>
  <c r="S190" i="2"/>
  <c r="Q190" i="2"/>
  <c r="O190" i="2"/>
  <c r="P190" i="2" s="1"/>
  <c r="U189" i="2"/>
  <c r="T189" i="2"/>
  <c r="S189" i="2"/>
  <c r="Q189" i="2"/>
  <c r="B189" i="5" s="1"/>
  <c r="P189" i="2"/>
  <c r="O189" i="2"/>
  <c r="U188" i="2"/>
  <c r="T188" i="2"/>
  <c r="S188" i="2"/>
  <c r="Q188" i="2"/>
  <c r="B188" i="5" s="1"/>
  <c r="O188" i="2"/>
  <c r="P188" i="2" s="1"/>
  <c r="U187" i="2"/>
  <c r="T187" i="2"/>
  <c r="S187" i="2"/>
  <c r="R187" i="2"/>
  <c r="Q187" i="2"/>
  <c r="B187" i="5" s="1"/>
  <c r="O187" i="2"/>
  <c r="P187" i="2" s="1"/>
  <c r="U186" i="2"/>
  <c r="T186" i="2"/>
  <c r="S186" i="2"/>
  <c r="Q186" i="2"/>
  <c r="B186" i="5" s="1"/>
  <c r="O186" i="2"/>
  <c r="P186" i="2" s="1"/>
  <c r="U185" i="2"/>
  <c r="T185" i="2"/>
  <c r="S185" i="2"/>
  <c r="Q185" i="2"/>
  <c r="B185" i="5" s="1"/>
  <c r="P185" i="2"/>
  <c r="O185" i="2"/>
  <c r="U184" i="2"/>
  <c r="T184" i="2"/>
  <c r="S184" i="2"/>
  <c r="Q184" i="2"/>
  <c r="B184" i="5" s="1"/>
  <c r="O184" i="2"/>
  <c r="P184" i="2" s="1"/>
  <c r="U183" i="2"/>
  <c r="T183" i="2"/>
  <c r="S183" i="2"/>
  <c r="Q183" i="2"/>
  <c r="O183" i="2"/>
  <c r="P183" i="2" s="1"/>
  <c r="U182" i="2"/>
  <c r="T182" i="2"/>
  <c r="S182" i="2"/>
  <c r="Q182" i="2"/>
  <c r="B182" i="5" s="1"/>
  <c r="O182" i="2"/>
  <c r="P182" i="2" s="1"/>
  <c r="U181" i="2"/>
  <c r="T181" i="2"/>
  <c r="S181" i="2"/>
  <c r="Q181" i="2"/>
  <c r="B181" i="5" s="1"/>
  <c r="O181" i="2"/>
  <c r="P181" i="2" s="1"/>
  <c r="U180" i="2"/>
  <c r="T180" i="2"/>
  <c r="S180" i="2"/>
  <c r="Q180" i="2"/>
  <c r="B180" i="5" s="1"/>
  <c r="O180" i="2"/>
  <c r="P180" i="2" s="1"/>
  <c r="U179" i="2"/>
  <c r="T179" i="2"/>
  <c r="S179" i="2"/>
  <c r="R179" i="2"/>
  <c r="Q179" i="2"/>
  <c r="B179" i="5" s="1"/>
  <c r="O179" i="2"/>
  <c r="P179" i="2" s="1"/>
  <c r="U178" i="2"/>
  <c r="T178" i="2"/>
  <c r="S178" i="2"/>
  <c r="R178" i="2"/>
  <c r="Q178" i="2"/>
  <c r="B178" i="5" s="1"/>
  <c r="O178" i="2"/>
  <c r="P178" i="2" s="1"/>
  <c r="U177" i="2"/>
  <c r="T177" i="2"/>
  <c r="S177" i="2"/>
  <c r="Q177" i="2"/>
  <c r="B177" i="5" s="1"/>
  <c r="O177" i="2"/>
  <c r="P177" i="2" s="1"/>
  <c r="U176" i="2"/>
  <c r="T176" i="2"/>
  <c r="S176" i="2"/>
  <c r="Q176" i="2"/>
  <c r="B176" i="5" s="1"/>
  <c r="P176" i="2"/>
  <c r="O176" i="2"/>
  <c r="U175" i="2"/>
  <c r="T175" i="2"/>
  <c r="S175" i="2"/>
  <c r="R175" i="2"/>
  <c r="Q175" i="2"/>
  <c r="B175" i="5" s="1"/>
  <c r="P175" i="2"/>
  <c r="O175" i="2"/>
  <c r="U174" i="2"/>
  <c r="T174" i="2"/>
  <c r="S174" i="2"/>
  <c r="R174" i="2"/>
  <c r="Q174" i="2"/>
  <c r="B174" i="5" s="1"/>
  <c r="O174" i="2"/>
  <c r="P174" i="2" s="1"/>
  <c r="U173" i="2"/>
  <c r="T173" i="2"/>
  <c r="S173" i="2"/>
  <c r="Q173" i="2"/>
  <c r="P173" i="2"/>
  <c r="O173" i="2"/>
  <c r="U172" i="2"/>
  <c r="T172" i="2"/>
  <c r="S172" i="2"/>
  <c r="Q172" i="2"/>
  <c r="B172" i="5" s="1"/>
  <c r="O172" i="2"/>
  <c r="P172" i="2" s="1"/>
  <c r="U171" i="2"/>
  <c r="T171" i="2"/>
  <c r="S171" i="2"/>
  <c r="Q171" i="2"/>
  <c r="B171" i="5" s="1"/>
  <c r="P171" i="2"/>
  <c r="O171" i="2"/>
  <c r="U170" i="2"/>
  <c r="T170" i="2"/>
  <c r="S170" i="2"/>
  <c r="Q170" i="2"/>
  <c r="B170" i="5" s="1"/>
  <c r="O170" i="2"/>
  <c r="P170" i="2" s="1"/>
  <c r="U169" i="2"/>
  <c r="T169" i="2"/>
  <c r="S169" i="2"/>
  <c r="Q169" i="2"/>
  <c r="B169" i="5" s="1"/>
  <c r="P169" i="2"/>
  <c r="O169" i="2"/>
  <c r="U168" i="2"/>
  <c r="T168" i="2"/>
  <c r="S168" i="2"/>
  <c r="Q168" i="2"/>
  <c r="B168" i="5" s="1"/>
  <c r="O168" i="2"/>
  <c r="P168" i="2" s="1"/>
  <c r="U167" i="2"/>
  <c r="T167" i="2"/>
  <c r="S167" i="2"/>
  <c r="Q167" i="2"/>
  <c r="P167" i="2"/>
  <c r="O167" i="2"/>
  <c r="U166" i="2"/>
  <c r="T166" i="2"/>
  <c r="S166" i="2"/>
  <c r="Q166" i="2"/>
  <c r="B166" i="5" s="1"/>
  <c r="O166" i="2"/>
  <c r="P166" i="2" s="1"/>
  <c r="U165" i="2"/>
  <c r="T165" i="2"/>
  <c r="S165" i="2"/>
  <c r="Q165" i="2"/>
  <c r="P165" i="2"/>
  <c r="O165" i="2"/>
  <c r="U164" i="2"/>
  <c r="T164" i="2"/>
  <c r="S164" i="2"/>
  <c r="Q164" i="2"/>
  <c r="B164" i="5" s="1"/>
  <c r="O164" i="2"/>
  <c r="P164" i="2" s="1"/>
  <c r="U163" i="2"/>
  <c r="T163" i="2"/>
  <c r="S163" i="2"/>
  <c r="R163" i="2"/>
  <c r="Q163" i="2"/>
  <c r="B163" i="5" s="1"/>
  <c r="O163" i="2"/>
  <c r="P163" i="2" s="1"/>
  <c r="U162" i="2"/>
  <c r="T162" i="2"/>
  <c r="S162" i="2"/>
  <c r="Q162" i="2"/>
  <c r="B162" i="5" s="1"/>
  <c r="O162" i="2"/>
  <c r="P162" i="2" s="1"/>
  <c r="U161" i="2"/>
  <c r="T161" i="2"/>
  <c r="S161" i="2"/>
  <c r="R161" i="2"/>
  <c r="Q161" i="2"/>
  <c r="B161" i="5" s="1"/>
  <c r="O161" i="2"/>
  <c r="P161" i="2" s="1"/>
  <c r="U160" i="2"/>
  <c r="T160" i="2"/>
  <c r="S160" i="2"/>
  <c r="Q160" i="2"/>
  <c r="B160" i="5" s="1"/>
  <c r="P160" i="2"/>
  <c r="O160" i="2"/>
  <c r="U159" i="2"/>
  <c r="T159" i="2"/>
  <c r="S159" i="2"/>
  <c r="R159" i="2"/>
  <c r="Q159" i="2"/>
  <c r="B159" i="5" s="1"/>
  <c r="O159" i="2"/>
  <c r="P159" i="2" s="1"/>
  <c r="U158" i="2"/>
  <c r="T158" i="2"/>
  <c r="S158" i="2"/>
  <c r="Q158" i="2"/>
  <c r="B158" i="5" s="1"/>
  <c r="O158" i="2"/>
  <c r="P158" i="2" s="1"/>
  <c r="U157" i="2"/>
  <c r="T157" i="2"/>
  <c r="S157" i="2"/>
  <c r="R157" i="2"/>
  <c r="Q157" i="2"/>
  <c r="B157" i="5" s="1"/>
  <c r="O157" i="2"/>
  <c r="P157" i="2" s="1"/>
  <c r="U156" i="2"/>
  <c r="T156" i="2"/>
  <c r="S156" i="2"/>
  <c r="Q156" i="2"/>
  <c r="B156" i="5" s="1"/>
  <c r="O156" i="2"/>
  <c r="P156" i="2" s="1"/>
  <c r="U155" i="2"/>
  <c r="T155" i="2"/>
  <c r="S155" i="2"/>
  <c r="R155" i="2"/>
  <c r="Q155" i="2"/>
  <c r="B155" i="5" s="1"/>
  <c r="O155" i="2"/>
  <c r="P155" i="2" s="1"/>
  <c r="U154" i="2"/>
  <c r="T154" i="2"/>
  <c r="S154" i="2"/>
  <c r="Q154" i="2"/>
  <c r="B154" i="5" s="1"/>
  <c r="O154" i="2"/>
  <c r="P154" i="2" s="1"/>
  <c r="U153" i="2"/>
  <c r="T153" i="2"/>
  <c r="S153" i="2"/>
  <c r="R153" i="2"/>
  <c r="Q153" i="2"/>
  <c r="B153" i="5" s="1"/>
  <c r="O153" i="2"/>
  <c r="P153" i="2" s="1"/>
  <c r="U152" i="2"/>
  <c r="T152" i="2"/>
  <c r="S152" i="2"/>
  <c r="Q152" i="2"/>
  <c r="B152" i="5" s="1"/>
  <c r="O152" i="2"/>
  <c r="P152" i="2" s="1"/>
  <c r="U151" i="2"/>
  <c r="T151" i="2"/>
  <c r="S151" i="2"/>
  <c r="R151" i="2"/>
  <c r="Q151" i="2"/>
  <c r="B151" i="5" s="1"/>
  <c r="O151" i="2"/>
  <c r="P151" i="2" s="1"/>
  <c r="U150" i="2"/>
  <c r="T150" i="2"/>
  <c r="S150" i="2"/>
  <c r="Q150" i="2"/>
  <c r="B150" i="5" s="1"/>
  <c r="O150" i="2"/>
  <c r="P150" i="2" s="1"/>
  <c r="U149" i="2"/>
  <c r="T149" i="2"/>
  <c r="S149" i="2"/>
  <c r="R149" i="2"/>
  <c r="Q149" i="2"/>
  <c r="B149" i="5" s="1"/>
  <c r="O149" i="2"/>
  <c r="P149" i="2" s="1"/>
  <c r="U148" i="2"/>
  <c r="T148" i="2"/>
  <c r="S148" i="2"/>
  <c r="Q148" i="2"/>
  <c r="B148" i="5" s="1"/>
  <c r="O148" i="2"/>
  <c r="P148" i="2" s="1"/>
  <c r="U147" i="2"/>
  <c r="T147" i="2"/>
  <c r="S147" i="2"/>
  <c r="R147" i="2"/>
  <c r="Q147" i="2"/>
  <c r="B147" i="5" s="1"/>
  <c r="O147" i="2"/>
  <c r="P147" i="2" s="1"/>
  <c r="U146" i="2"/>
  <c r="T146" i="2"/>
  <c r="S146" i="2"/>
  <c r="Q146" i="2"/>
  <c r="B146" i="5" s="1"/>
  <c r="O146" i="2"/>
  <c r="P146" i="2" s="1"/>
  <c r="U145" i="2"/>
  <c r="T145" i="2"/>
  <c r="S145" i="2"/>
  <c r="R145" i="2"/>
  <c r="Q145" i="2"/>
  <c r="B145" i="5" s="1"/>
  <c r="O145" i="2"/>
  <c r="P145" i="2" s="1"/>
  <c r="U144" i="2"/>
  <c r="T144" i="2"/>
  <c r="S144" i="2"/>
  <c r="Q144" i="2"/>
  <c r="B144" i="5" s="1"/>
  <c r="O144" i="2"/>
  <c r="P144" i="2" s="1"/>
  <c r="U143" i="2"/>
  <c r="T143" i="2"/>
  <c r="S143" i="2"/>
  <c r="R143" i="2"/>
  <c r="Q143" i="2"/>
  <c r="B143" i="5" s="1"/>
  <c r="O143" i="2"/>
  <c r="P143" i="2" s="1"/>
  <c r="U142" i="2"/>
  <c r="T142" i="2"/>
  <c r="S142" i="2"/>
  <c r="Q142" i="2"/>
  <c r="B142" i="5" s="1"/>
  <c r="O142" i="2"/>
  <c r="P142" i="2" s="1"/>
  <c r="U141" i="2"/>
  <c r="T141" i="2"/>
  <c r="S141" i="2"/>
  <c r="R141" i="2"/>
  <c r="Q141" i="2"/>
  <c r="B141" i="5" s="1"/>
  <c r="O141" i="2"/>
  <c r="P141" i="2" s="1"/>
  <c r="U140" i="2"/>
  <c r="T140" i="2"/>
  <c r="S140" i="2"/>
  <c r="Q140" i="2"/>
  <c r="B140" i="5" s="1"/>
  <c r="O140" i="2"/>
  <c r="P140" i="2" s="1"/>
  <c r="U139" i="2"/>
  <c r="T139" i="2"/>
  <c r="S139" i="2"/>
  <c r="R139" i="2"/>
  <c r="Q139" i="2"/>
  <c r="B139" i="5" s="1"/>
  <c r="O139" i="2"/>
  <c r="P139" i="2" s="1"/>
  <c r="U138" i="2"/>
  <c r="T138" i="2"/>
  <c r="S138" i="2"/>
  <c r="Q138" i="2"/>
  <c r="B138" i="5" s="1"/>
  <c r="O138" i="2"/>
  <c r="P138" i="2" s="1"/>
  <c r="U137" i="2"/>
  <c r="T137" i="2"/>
  <c r="S137" i="2"/>
  <c r="R137" i="2"/>
  <c r="Q137" i="2"/>
  <c r="B137" i="5" s="1"/>
  <c r="O137" i="2"/>
  <c r="P137" i="2" s="1"/>
  <c r="U136" i="2"/>
  <c r="T136" i="2"/>
  <c r="S136" i="2"/>
  <c r="Q136" i="2"/>
  <c r="B136" i="5" s="1"/>
  <c r="O136" i="2"/>
  <c r="P136" i="2" s="1"/>
  <c r="U135" i="2"/>
  <c r="T135" i="2"/>
  <c r="S135" i="2"/>
  <c r="R135" i="2"/>
  <c r="Q135" i="2"/>
  <c r="B135" i="5" s="1"/>
  <c r="O135" i="2"/>
  <c r="P135" i="2" s="1"/>
  <c r="U134" i="2"/>
  <c r="T134" i="2"/>
  <c r="S134" i="2"/>
  <c r="Q134" i="2"/>
  <c r="B134" i="5" s="1"/>
  <c r="O134" i="2"/>
  <c r="P134" i="2" s="1"/>
  <c r="U133" i="2"/>
  <c r="T133" i="2"/>
  <c r="S133" i="2"/>
  <c r="R133" i="2"/>
  <c r="Q133" i="2"/>
  <c r="B133" i="5" s="1"/>
  <c r="O133" i="2"/>
  <c r="P133" i="2" s="1"/>
  <c r="U132" i="2"/>
  <c r="T132" i="2"/>
  <c r="S132" i="2"/>
  <c r="Q132" i="2"/>
  <c r="B132" i="5" s="1"/>
  <c r="O132" i="2"/>
  <c r="P132" i="2" s="1"/>
  <c r="U131" i="2"/>
  <c r="T131" i="2"/>
  <c r="S131" i="2"/>
  <c r="R131" i="2"/>
  <c r="Q131" i="2"/>
  <c r="B131" i="5" s="1"/>
  <c r="O131" i="2"/>
  <c r="P131" i="2" s="1"/>
  <c r="U130" i="2"/>
  <c r="T130" i="2"/>
  <c r="S130" i="2"/>
  <c r="Q130" i="2"/>
  <c r="B130" i="5" s="1"/>
  <c r="O130" i="2"/>
  <c r="P130" i="2" s="1"/>
  <c r="U129" i="2"/>
  <c r="T129" i="2"/>
  <c r="S129" i="2"/>
  <c r="R129" i="2"/>
  <c r="Q129" i="2"/>
  <c r="B129" i="5" s="1"/>
  <c r="O129" i="2"/>
  <c r="P129" i="2" s="1"/>
  <c r="U128" i="2"/>
  <c r="T128" i="2"/>
  <c r="S128" i="2"/>
  <c r="Q128" i="2"/>
  <c r="B128" i="5" s="1"/>
  <c r="O128" i="2"/>
  <c r="P128" i="2" s="1"/>
  <c r="U127" i="2"/>
  <c r="T127" i="2"/>
  <c r="S127" i="2"/>
  <c r="R127" i="2"/>
  <c r="Q127" i="2"/>
  <c r="B127" i="5" s="1"/>
  <c r="O127" i="2"/>
  <c r="P127" i="2" s="1"/>
  <c r="U126" i="2"/>
  <c r="T126" i="2"/>
  <c r="S126" i="2"/>
  <c r="Q126" i="2"/>
  <c r="B126" i="5" s="1"/>
  <c r="O126" i="2"/>
  <c r="P126" i="2" s="1"/>
  <c r="U125" i="2"/>
  <c r="T125" i="2"/>
  <c r="S125" i="2"/>
  <c r="R125" i="2"/>
  <c r="Q125" i="2"/>
  <c r="B125" i="5" s="1"/>
  <c r="O125" i="2"/>
  <c r="P125" i="2" s="1"/>
  <c r="U124" i="2"/>
  <c r="T124" i="2"/>
  <c r="S124" i="2"/>
  <c r="Q124" i="2"/>
  <c r="B124" i="5" s="1"/>
  <c r="O124" i="2"/>
  <c r="P124" i="2" s="1"/>
  <c r="U123" i="2"/>
  <c r="T123" i="2"/>
  <c r="S123" i="2"/>
  <c r="R123" i="2"/>
  <c r="Q123" i="2"/>
  <c r="B123" i="5" s="1"/>
  <c r="O123" i="2"/>
  <c r="P123" i="2" s="1"/>
  <c r="U122" i="2"/>
  <c r="T122" i="2"/>
  <c r="S122" i="2"/>
  <c r="Q122" i="2"/>
  <c r="B122" i="5" s="1"/>
  <c r="O122" i="2"/>
  <c r="P122" i="2" s="1"/>
  <c r="U121" i="2"/>
  <c r="T121" i="2"/>
  <c r="S121" i="2"/>
  <c r="R121" i="2"/>
  <c r="Q121" i="2"/>
  <c r="B121" i="5" s="1"/>
  <c r="O121" i="2"/>
  <c r="P121" i="2" s="1"/>
  <c r="U120" i="2"/>
  <c r="T120" i="2"/>
  <c r="S120" i="2"/>
  <c r="Q120" i="2"/>
  <c r="B120" i="5" s="1"/>
  <c r="O120" i="2"/>
  <c r="P120" i="2" s="1"/>
  <c r="U119" i="2"/>
  <c r="T119" i="2"/>
  <c r="S119" i="2"/>
  <c r="R119" i="2"/>
  <c r="Q119" i="2"/>
  <c r="B119" i="5" s="1"/>
  <c r="O119" i="2"/>
  <c r="P119" i="2" s="1"/>
  <c r="U118" i="2"/>
  <c r="T118" i="2"/>
  <c r="S118" i="2"/>
  <c r="Q118" i="2"/>
  <c r="B118" i="5" s="1"/>
  <c r="O118" i="2"/>
  <c r="P118" i="2" s="1"/>
  <c r="U117" i="2"/>
  <c r="T117" i="2"/>
  <c r="S117" i="2"/>
  <c r="R117" i="2"/>
  <c r="Q117" i="2"/>
  <c r="B117" i="5" s="1"/>
  <c r="O117" i="2"/>
  <c r="P117" i="2" s="1"/>
  <c r="U116" i="2"/>
  <c r="T116" i="2"/>
  <c r="S116" i="2"/>
  <c r="Q116" i="2"/>
  <c r="B116" i="5" s="1"/>
  <c r="O116" i="2"/>
  <c r="P116" i="2" s="1"/>
  <c r="U115" i="2"/>
  <c r="T115" i="2"/>
  <c r="S115" i="2"/>
  <c r="R115" i="2"/>
  <c r="Q115" i="2"/>
  <c r="B115" i="5" s="1"/>
  <c r="O115" i="2"/>
  <c r="P115" i="2" s="1"/>
  <c r="U114" i="2"/>
  <c r="T114" i="2"/>
  <c r="S114" i="2"/>
  <c r="Q114" i="2"/>
  <c r="B114" i="5" s="1"/>
  <c r="O114" i="2"/>
  <c r="P114" i="2" s="1"/>
  <c r="U113" i="2"/>
  <c r="T113" i="2"/>
  <c r="S113" i="2"/>
  <c r="R113" i="2"/>
  <c r="Q113" i="2"/>
  <c r="B113" i="5" s="1"/>
  <c r="O113" i="2"/>
  <c r="P113" i="2" s="1"/>
  <c r="U112" i="2"/>
  <c r="T112" i="2"/>
  <c r="S112" i="2"/>
  <c r="Q112" i="2"/>
  <c r="B112" i="5" s="1"/>
  <c r="O112" i="2"/>
  <c r="P112" i="2" s="1"/>
  <c r="U111" i="2"/>
  <c r="T111" i="2"/>
  <c r="S111" i="2"/>
  <c r="R111" i="2"/>
  <c r="Q111" i="2"/>
  <c r="B111" i="5" s="1"/>
  <c r="O111" i="2"/>
  <c r="P111" i="2" s="1"/>
  <c r="U110" i="2"/>
  <c r="T110" i="2"/>
  <c r="S110" i="2"/>
  <c r="Q110" i="2"/>
  <c r="B110" i="5" s="1"/>
  <c r="O110" i="2"/>
  <c r="P110" i="2" s="1"/>
  <c r="U109" i="2"/>
  <c r="T109" i="2"/>
  <c r="S109" i="2"/>
  <c r="R109" i="2"/>
  <c r="Q109" i="2"/>
  <c r="B109" i="5" s="1"/>
  <c r="O109" i="2"/>
  <c r="P109" i="2" s="1"/>
  <c r="U108" i="2"/>
  <c r="T108" i="2"/>
  <c r="S108" i="2"/>
  <c r="Q108" i="2"/>
  <c r="B108" i="5" s="1"/>
  <c r="O108" i="2"/>
  <c r="P108" i="2" s="1"/>
  <c r="U107" i="2"/>
  <c r="T107" i="2"/>
  <c r="S107" i="2"/>
  <c r="R107" i="2"/>
  <c r="Q107" i="2"/>
  <c r="B107" i="5" s="1"/>
  <c r="O107" i="2"/>
  <c r="P107" i="2" s="1"/>
  <c r="U106" i="2"/>
  <c r="T106" i="2"/>
  <c r="S106" i="2"/>
  <c r="Q106" i="2"/>
  <c r="B106" i="5" s="1"/>
  <c r="O106" i="2"/>
  <c r="P106" i="2" s="1"/>
  <c r="U105" i="2"/>
  <c r="T105" i="2"/>
  <c r="S105" i="2"/>
  <c r="R105" i="2"/>
  <c r="Q105" i="2"/>
  <c r="B105" i="5" s="1"/>
  <c r="O105" i="2"/>
  <c r="P105" i="2" s="1"/>
  <c r="U104" i="2"/>
  <c r="T104" i="2"/>
  <c r="S104" i="2"/>
  <c r="Q104" i="2"/>
  <c r="B104" i="5" s="1"/>
  <c r="O104" i="2"/>
  <c r="P104" i="2" s="1"/>
  <c r="U103" i="2"/>
  <c r="T103" i="2"/>
  <c r="S103" i="2"/>
  <c r="R103" i="2"/>
  <c r="Q103" i="2"/>
  <c r="B103" i="5" s="1"/>
  <c r="O103" i="2"/>
  <c r="P103" i="2" s="1"/>
  <c r="U102" i="2"/>
  <c r="T102" i="2"/>
  <c r="S102" i="2"/>
  <c r="Q102" i="2"/>
  <c r="B102" i="5" s="1"/>
  <c r="O102" i="2"/>
  <c r="P102" i="2" s="1"/>
  <c r="U101" i="2"/>
  <c r="T101" i="2"/>
  <c r="S101" i="2"/>
  <c r="R101" i="2"/>
  <c r="Q101" i="2"/>
  <c r="B101" i="5" s="1"/>
  <c r="O101" i="2"/>
  <c r="P101" i="2" s="1"/>
  <c r="U100" i="2"/>
  <c r="T100" i="2"/>
  <c r="S100" i="2"/>
  <c r="Q100" i="2"/>
  <c r="B100" i="5" s="1"/>
  <c r="O100" i="2"/>
  <c r="P100" i="2" s="1"/>
  <c r="U99" i="2"/>
  <c r="T99" i="2"/>
  <c r="S99" i="2"/>
  <c r="R99" i="2"/>
  <c r="Q99" i="2"/>
  <c r="B99" i="5" s="1"/>
  <c r="O99" i="2"/>
  <c r="P99" i="2" s="1"/>
  <c r="U98" i="2"/>
  <c r="T98" i="2"/>
  <c r="S98" i="2"/>
  <c r="Q98" i="2"/>
  <c r="B98" i="5" s="1"/>
  <c r="O98" i="2"/>
  <c r="P98" i="2" s="1"/>
  <c r="U97" i="2"/>
  <c r="T97" i="2"/>
  <c r="S97" i="2"/>
  <c r="R97" i="2"/>
  <c r="Q97" i="2"/>
  <c r="B97" i="5" s="1"/>
  <c r="O97" i="2"/>
  <c r="P97" i="2" s="1"/>
  <c r="U96" i="2"/>
  <c r="T96" i="2"/>
  <c r="S96" i="2"/>
  <c r="Q96" i="2"/>
  <c r="B96" i="5" s="1"/>
  <c r="O96" i="2"/>
  <c r="P96" i="2" s="1"/>
  <c r="U95" i="2"/>
  <c r="T95" i="2"/>
  <c r="S95" i="2"/>
  <c r="R95" i="2"/>
  <c r="Q95" i="2"/>
  <c r="B95" i="5" s="1"/>
  <c r="O95" i="2"/>
  <c r="P95" i="2" s="1"/>
  <c r="U94" i="2"/>
  <c r="T94" i="2"/>
  <c r="S94" i="2"/>
  <c r="Q94" i="2"/>
  <c r="B94" i="5" s="1"/>
  <c r="O94" i="2"/>
  <c r="P94" i="2" s="1"/>
  <c r="U93" i="2"/>
  <c r="T93" i="2"/>
  <c r="S93" i="2"/>
  <c r="R93" i="2"/>
  <c r="Q93" i="2"/>
  <c r="B93" i="5" s="1"/>
  <c r="O93" i="2"/>
  <c r="P93" i="2" s="1"/>
  <c r="U92" i="2"/>
  <c r="T92" i="2"/>
  <c r="S92" i="2"/>
  <c r="Q92" i="2"/>
  <c r="B92" i="5" s="1"/>
  <c r="O92" i="2"/>
  <c r="P92" i="2" s="1"/>
  <c r="U91" i="2"/>
  <c r="T91" i="2"/>
  <c r="S91" i="2"/>
  <c r="R91" i="2"/>
  <c r="Q91" i="2"/>
  <c r="B91" i="5" s="1"/>
  <c r="O91" i="2"/>
  <c r="P91" i="2" s="1"/>
  <c r="U90" i="2"/>
  <c r="T90" i="2"/>
  <c r="S90" i="2"/>
  <c r="Q90" i="2"/>
  <c r="B90" i="5" s="1"/>
  <c r="O90" i="2"/>
  <c r="P90" i="2" s="1"/>
  <c r="U89" i="2"/>
  <c r="T89" i="2"/>
  <c r="S89" i="2"/>
  <c r="R89" i="2"/>
  <c r="Q89" i="2"/>
  <c r="B89" i="5" s="1"/>
  <c r="O89" i="2"/>
  <c r="P89" i="2" s="1"/>
  <c r="U88" i="2"/>
  <c r="T88" i="2"/>
  <c r="S88" i="2"/>
  <c r="Q88" i="2"/>
  <c r="B88" i="5" s="1"/>
  <c r="O88" i="2"/>
  <c r="P88" i="2" s="1"/>
  <c r="U87" i="2"/>
  <c r="T87" i="2"/>
  <c r="S87" i="2"/>
  <c r="R87" i="2"/>
  <c r="Q87" i="2"/>
  <c r="B87" i="5" s="1"/>
  <c r="O87" i="2"/>
  <c r="P87" i="2" s="1"/>
  <c r="U86" i="2"/>
  <c r="T86" i="2"/>
  <c r="S86" i="2"/>
  <c r="Q86" i="2"/>
  <c r="B86" i="5" s="1"/>
  <c r="O86" i="2"/>
  <c r="P86" i="2" s="1"/>
  <c r="U85" i="2"/>
  <c r="T85" i="2"/>
  <c r="S85" i="2"/>
  <c r="R85" i="2"/>
  <c r="Q85" i="2"/>
  <c r="B85" i="5" s="1"/>
  <c r="O85" i="2"/>
  <c r="P85" i="2" s="1"/>
  <c r="U84" i="2"/>
  <c r="T84" i="2"/>
  <c r="S84" i="2"/>
  <c r="Q84" i="2"/>
  <c r="B84" i="5" s="1"/>
  <c r="O84" i="2"/>
  <c r="P84" i="2" s="1"/>
  <c r="U83" i="2"/>
  <c r="T83" i="2"/>
  <c r="S83" i="2"/>
  <c r="R83" i="2"/>
  <c r="Q83" i="2"/>
  <c r="B83" i="5" s="1"/>
  <c r="O83" i="2"/>
  <c r="P83" i="2" s="1"/>
  <c r="U82" i="2"/>
  <c r="T82" i="2"/>
  <c r="S82" i="2"/>
  <c r="Q82" i="2"/>
  <c r="B82" i="5" s="1"/>
  <c r="O82" i="2"/>
  <c r="P82" i="2" s="1"/>
  <c r="U81" i="2"/>
  <c r="T81" i="2"/>
  <c r="S81" i="2"/>
  <c r="R81" i="2"/>
  <c r="Q81" i="2"/>
  <c r="B81" i="5" s="1"/>
  <c r="O81" i="2"/>
  <c r="P81" i="2" s="1"/>
  <c r="U80" i="2"/>
  <c r="T80" i="2"/>
  <c r="S80" i="2"/>
  <c r="Q80" i="2"/>
  <c r="B80" i="5" s="1"/>
  <c r="O80" i="2"/>
  <c r="P80" i="2" s="1"/>
  <c r="U79" i="2"/>
  <c r="T79" i="2"/>
  <c r="S79" i="2"/>
  <c r="R79" i="2"/>
  <c r="Q79" i="2"/>
  <c r="B79" i="5" s="1"/>
  <c r="O79" i="2"/>
  <c r="P79" i="2" s="1"/>
  <c r="U78" i="2"/>
  <c r="T78" i="2"/>
  <c r="S78" i="2"/>
  <c r="Q78" i="2"/>
  <c r="B78" i="5" s="1"/>
  <c r="O78" i="2"/>
  <c r="P78" i="2" s="1"/>
  <c r="U77" i="2"/>
  <c r="T77" i="2"/>
  <c r="S77" i="2"/>
  <c r="R77" i="2"/>
  <c r="Q77" i="2"/>
  <c r="B77" i="5" s="1"/>
  <c r="O77" i="2"/>
  <c r="P77" i="2" s="1"/>
  <c r="U76" i="2"/>
  <c r="T76" i="2"/>
  <c r="S76" i="2"/>
  <c r="Q76" i="2"/>
  <c r="B76" i="5" s="1"/>
  <c r="O76" i="2"/>
  <c r="P76" i="2" s="1"/>
  <c r="U75" i="2"/>
  <c r="T75" i="2"/>
  <c r="S75" i="2"/>
  <c r="R75" i="2"/>
  <c r="Q75" i="2"/>
  <c r="B75" i="5" s="1"/>
  <c r="O75" i="2"/>
  <c r="P75" i="2" s="1"/>
  <c r="U74" i="2"/>
  <c r="T74" i="2"/>
  <c r="S74" i="2"/>
  <c r="Q74" i="2"/>
  <c r="B74" i="5" s="1"/>
  <c r="O74" i="2"/>
  <c r="P74" i="2" s="1"/>
  <c r="U73" i="2"/>
  <c r="T73" i="2"/>
  <c r="S73" i="2"/>
  <c r="R73" i="2"/>
  <c r="Q73" i="2"/>
  <c r="B73" i="5" s="1"/>
  <c r="O73" i="2"/>
  <c r="P73" i="2" s="1"/>
  <c r="U72" i="2"/>
  <c r="T72" i="2"/>
  <c r="S72" i="2"/>
  <c r="Q72" i="2"/>
  <c r="B72" i="5" s="1"/>
  <c r="O72" i="2"/>
  <c r="P72" i="2" s="1"/>
  <c r="U71" i="2"/>
  <c r="T71" i="2"/>
  <c r="S71" i="2"/>
  <c r="R71" i="2"/>
  <c r="Q71" i="2"/>
  <c r="B71" i="5" s="1"/>
  <c r="O71" i="2"/>
  <c r="P71" i="2" s="1"/>
  <c r="U70" i="2"/>
  <c r="T70" i="2"/>
  <c r="S70" i="2"/>
  <c r="Q70" i="2"/>
  <c r="B70" i="5" s="1"/>
  <c r="O70" i="2"/>
  <c r="P70" i="2" s="1"/>
  <c r="U69" i="2"/>
  <c r="T69" i="2"/>
  <c r="S69" i="2"/>
  <c r="R69" i="2"/>
  <c r="Q69" i="2"/>
  <c r="B69" i="5" s="1"/>
  <c r="O69" i="2"/>
  <c r="P69" i="2" s="1"/>
  <c r="U68" i="2"/>
  <c r="T68" i="2"/>
  <c r="S68" i="2"/>
  <c r="Q68" i="2"/>
  <c r="B68" i="5" s="1"/>
  <c r="O68" i="2"/>
  <c r="P68" i="2" s="1"/>
  <c r="U67" i="2"/>
  <c r="T67" i="2"/>
  <c r="S67" i="2"/>
  <c r="R67" i="2"/>
  <c r="Q67" i="2"/>
  <c r="B67" i="5" s="1"/>
  <c r="O67" i="2"/>
  <c r="P67" i="2" s="1"/>
  <c r="U66" i="2"/>
  <c r="T66" i="2"/>
  <c r="S66" i="2"/>
  <c r="Q66" i="2"/>
  <c r="B66" i="5" s="1"/>
  <c r="O66" i="2"/>
  <c r="P66" i="2" s="1"/>
  <c r="U65" i="2"/>
  <c r="T65" i="2"/>
  <c r="S65" i="2"/>
  <c r="R65" i="2"/>
  <c r="Q65" i="2"/>
  <c r="B65" i="5" s="1"/>
  <c r="O65" i="2"/>
  <c r="P65" i="2" s="1"/>
  <c r="U64" i="2"/>
  <c r="T64" i="2"/>
  <c r="S64" i="2"/>
  <c r="Q64" i="2"/>
  <c r="B64" i="5" s="1"/>
  <c r="O64" i="2"/>
  <c r="P64" i="2" s="1"/>
  <c r="U63" i="2"/>
  <c r="T63" i="2"/>
  <c r="S63" i="2"/>
  <c r="R63" i="2"/>
  <c r="Q63" i="2"/>
  <c r="B63" i="5" s="1"/>
  <c r="O63" i="2"/>
  <c r="P63" i="2" s="1"/>
  <c r="U62" i="2"/>
  <c r="T62" i="2"/>
  <c r="S62" i="2"/>
  <c r="Q62" i="2"/>
  <c r="B62" i="5" s="1"/>
  <c r="O62" i="2"/>
  <c r="P62" i="2" s="1"/>
  <c r="U61" i="2"/>
  <c r="T61" i="2"/>
  <c r="S61" i="2"/>
  <c r="R61" i="2"/>
  <c r="Q61" i="2"/>
  <c r="B61" i="5" s="1"/>
  <c r="O61" i="2"/>
  <c r="P61" i="2" s="1"/>
  <c r="U60" i="2"/>
  <c r="T60" i="2"/>
  <c r="S60" i="2"/>
  <c r="Q60" i="2"/>
  <c r="B60" i="5" s="1"/>
  <c r="O60" i="2"/>
  <c r="P60" i="2" s="1"/>
  <c r="U59" i="2"/>
  <c r="T59" i="2"/>
  <c r="S59" i="2"/>
  <c r="R59" i="2"/>
  <c r="Q59" i="2"/>
  <c r="B59" i="5" s="1"/>
  <c r="O59" i="2"/>
  <c r="P59" i="2" s="1"/>
  <c r="U58" i="2"/>
  <c r="T58" i="2"/>
  <c r="S58" i="2"/>
  <c r="Q58" i="2"/>
  <c r="B58" i="5" s="1"/>
  <c r="O58" i="2"/>
  <c r="P58" i="2" s="1"/>
  <c r="U57" i="2"/>
  <c r="T57" i="2"/>
  <c r="S57" i="2"/>
  <c r="R57" i="2"/>
  <c r="Q57" i="2"/>
  <c r="B57" i="5" s="1"/>
  <c r="O57" i="2"/>
  <c r="P57" i="2" s="1"/>
  <c r="U56" i="2"/>
  <c r="T56" i="2"/>
  <c r="S56" i="2"/>
  <c r="Q56" i="2"/>
  <c r="B56" i="5" s="1"/>
  <c r="O56" i="2"/>
  <c r="P56" i="2" s="1"/>
  <c r="U55" i="2"/>
  <c r="T55" i="2"/>
  <c r="S55" i="2"/>
  <c r="R55" i="2"/>
  <c r="Q55" i="2"/>
  <c r="B55" i="5" s="1"/>
  <c r="O55" i="2"/>
  <c r="P55" i="2" s="1"/>
  <c r="U54" i="2"/>
  <c r="T54" i="2"/>
  <c r="S54" i="2"/>
  <c r="Q54" i="2"/>
  <c r="B54" i="5" s="1"/>
  <c r="O54" i="2"/>
  <c r="P54" i="2" s="1"/>
  <c r="U53" i="2"/>
  <c r="T53" i="2"/>
  <c r="S53" i="2"/>
  <c r="R53" i="2"/>
  <c r="Q53" i="2"/>
  <c r="B53" i="5" s="1"/>
  <c r="O53" i="2"/>
  <c r="P53" i="2" s="1"/>
  <c r="U52" i="2"/>
  <c r="T52" i="2"/>
  <c r="S52" i="2"/>
  <c r="Q52" i="2"/>
  <c r="B52" i="5" s="1"/>
  <c r="O52" i="2"/>
  <c r="P52" i="2" s="1"/>
  <c r="U51" i="2"/>
  <c r="T51" i="2"/>
  <c r="S51" i="2"/>
  <c r="Q51" i="2"/>
  <c r="B51" i="5" s="1"/>
  <c r="O51" i="2"/>
  <c r="P51" i="2" s="1"/>
  <c r="U50" i="2"/>
  <c r="T50" i="2"/>
  <c r="S50" i="2"/>
  <c r="Q50" i="2"/>
  <c r="B50" i="5" s="1"/>
  <c r="O50" i="2"/>
  <c r="P50" i="2" s="1"/>
  <c r="U49" i="2"/>
  <c r="T49" i="2"/>
  <c r="S49" i="2"/>
  <c r="Q49" i="2"/>
  <c r="B49" i="5" s="1"/>
  <c r="O49" i="2"/>
  <c r="P49" i="2" s="1"/>
  <c r="U48" i="2"/>
  <c r="T48" i="2"/>
  <c r="S48" i="2"/>
  <c r="Q48" i="2"/>
  <c r="B48" i="5" s="1"/>
  <c r="O48" i="2"/>
  <c r="P48" i="2" s="1"/>
  <c r="U47" i="2"/>
  <c r="T47" i="2"/>
  <c r="S47" i="2"/>
  <c r="Q47" i="2"/>
  <c r="B47" i="5" s="1"/>
  <c r="O47" i="2"/>
  <c r="P47" i="2" s="1"/>
  <c r="U46" i="2"/>
  <c r="T46" i="2"/>
  <c r="S46" i="2"/>
  <c r="Q46" i="2"/>
  <c r="B46" i="5" s="1"/>
  <c r="O46" i="2"/>
  <c r="P46" i="2" s="1"/>
  <c r="U45" i="2"/>
  <c r="T45" i="2"/>
  <c r="S45" i="2"/>
  <c r="Q45" i="2"/>
  <c r="O45" i="2"/>
  <c r="P45" i="2" s="1"/>
  <c r="U44" i="2"/>
  <c r="T44" i="2"/>
  <c r="S44" i="2"/>
  <c r="Q44" i="2"/>
  <c r="B44" i="5" s="1"/>
  <c r="O44" i="2"/>
  <c r="P44" i="2" s="1"/>
  <c r="U43" i="2"/>
  <c r="T43" i="2"/>
  <c r="S43" i="2"/>
  <c r="Q43" i="2"/>
  <c r="B43" i="5" s="1"/>
  <c r="O43" i="2"/>
  <c r="P43" i="2" s="1"/>
  <c r="U42" i="2"/>
  <c r="T42" i="2"/>
  <c r="S42" i="2"/>
  <c r="Q42" i="2"/>
  <c r="B42" i="5" s="1"/>
  <c r="O42" i="2"/>
  <c r="P42" i="2" s="1"/>
  <c r="U41" i="2"/>
  <c r="T41" i="2"/>
  <c r="S41" i="2"/>
  <c r="R41" i="2"/>
  <c r="Q41" i="2"/>
  <c r="B41" i="5" s="1"/>
  <c r="O41" i="2"/>
  <c r="P41" i="2" s="1"/>
  <c r="U40" i="2"/>
  <c r="T40" i="2"/>
  <c r="S40" i="2"/>
  <c r="Q40" i="2"/>
  <c r="B40" i="5" s="1"/>
  <c r="O40" i="2"/>
  <c r="P40" i="2" s="1"/>
  <c r="U39" i="2"/>
  <c r="T39" i="2"/>
  <c r="S39" i="2"/>
  <c r="Q39" i="2"/>
  <c r="B39" i="5" s="1"/>
  <c r="P39" i="2"/>
  <c r="O39" i="2"/>
  <c r="U38" i="2"/>
  <c r="T38" i="2"/>
  <c r="S38" i="2"/>
  <c r="Q38" i="2"/>
  <c r="B38" i="5" s="1"/>
  <c r="O38" i="2"/>
  <c r="P38" i="2" s="1"/>
  <c r="U37" i="2"/>
  <c r="T37" i="2"/>
  <c r="S37" i="2"/>
  <c r="Q37" i="2"/>
  <c r="O37" i="2"/>
  <c r="P37" i="2" s="1"/>
  <c r="U36" i="2"/>
  <c r="T36" i="2"/>
  <c r="S36" i="2"/>
  <c r="Q36" i="2"/>
  <c r="B36" i="5" s="1"/>
  <c r="O36" i="2"/>
  <c r="P36" i="2" s="1"/>
  <c r="U35" i="2"/>
  <c r="T35" i="2"/>
  <c r="S35" i="2"/>
  <c r="Q35" i="2"/>
  <c r="B35" i="5" s="1"/>
  <c r="O35" i="2"/>
  <c r="P35" i="2" s="1"/>
  <c r="U34" i="2"/>
  <c r="T34" i="2"/>
  <c r="S34" i="2"/>
  <c r="Q34" i="2"/>
  <c r="B34" i="5" s="1"/>
  <c r="O34" i="2"/>
  <c r="P34" i="2" s="1"/>
  <c r="U33" i="2"/>
  <c r="T33" i="2"/>
  <c r="S33" i="2"/>
  <c r="Q33" i="2"/>
  <c r="B33" i="5" s="1"/>
  <c r="O33" i="2"/>
  <c r="P33" i="2" s="1"/>
  <c r="U32" i="2"/>
  <c r="T32" i="2"/>
  <c r="S32" i="2"/>
  <c r="Q32" i="2"/>
  <c r="B32" i="5" s="1"/>
  <c r="O32" i="2"/>
  <c r="P32" i="2" s="1"/>
  <c r="U31" i="2"/>
  <c r="T31" i="2"/>
  <c r="S31" i="2"/>
  <c r="Q31" i="2"/>
  <c r="B31" i="5" s="1"/>
  <c r="O31" i="2"/>
  <c r="P31" i="2" s="1"/>
  <c r="U30" i="2"/>
  <c r="T30" i="2"/>
  <c r="S30" i="2"/>
  <c r="Q30" i="2"/>
  <c r="B30" i="5" s="1"/>
  <c r="O30" i="2"/>
  <c r="P30" i="2" s="1"/>
  <c r="U29" i="2"/>
  <c r="T29" i="2"/>
  <c r="S29" i="2"/>
  <c r="Q29" i="2"/>
  <c r="O29" i="2"/>
  <c r="P29" i="2" s="1"/>
  <c r="U28" i="2"/>
  <c r="T28" i="2"/>
  <c r="S28" i="2"/>
  <c r="Q28" i="2"/>
  <c r="B28" i="5" s="1"/>
  <c r="O28" i="2"/>
  <c r="P28" i="2" s="1"/>
  <c r="U27" i="2"/>
  <c r="T27" i="2"/>
  <c r="S27" i="2"/>
  <c r="Q27" i="2"/>
  <c r="B27" i="5" s="1"/>
  <c r="O27" i="2"/>
  <c r="P27" i="2" s="1"/>
  <c r="U26" i="2"/>
  <c r="T26" i="2"/>
  <c r="S26" i="2"/>
  <c r="Q26" i="2"/>
  <c r="B26" i="5" s="1"/>
  <c r="O26" i="2"/>
  <c r="P26" i="2" s="1"/>
  <c r="U25" i="2"/>
  <c r="T25" i="2"/>
  <c r="S25" i="2"/>
  <c r="R25" i="2"/>
  <c r="Q25" i="2"/>
  <c r="B25" i="5" s="1"/>
  <c r="O25" i="2"/>
  <c r="P25" i="2" s="1"/>
  <c r="U24" i="2"/>
  <c r="T24" i="2"/>
  <c r="S24" i="2"/>
  <c r="Q24" i="2"/>
  <c r="B24" i="5" s="1"/>
  <c r="O24" i="2"/>
  <c r="P24" i="2" s="1"/>
  <c r="U23" i="2"/>
  <c r="T23" i="2"/>
  <c r="S23" i="2"/>
  <c r="Q23" i="2"/>
  <c r="B23" i="5" s="1"/>
  <c r="P23" i="2"/>
  <c r="O23" i="2"/>
  <c r="U22" i="2"/>
  <c r="T22" i="2"/>
  <c r="S22" i="2"/>
  <c r="Q22" i="2"/>
  <c r="B22" i="5" s="1"/>
  <c r="O22" i="2"/>
  <c r="P22" i="2" s="1"/>
  <c r="U21" i="2"/>
  <c r="T21" i="2"/>
  <c r="S21" i="2"/>
  <c r="Q21" i="2"/>
  <c r="B21" i="5" s="1"/>
  <c r="O21" i="2"/>
  <c r="P21" i="2" s="1"/>
  <c r="U20" i="2"/>
  <c r="T20" i="2"/>
  <c r="S20" i="2"/>
  <c r="Q20" i="2"/>
  <c r="B20" i="5" s="1"/>
  <c r="O20" i="2"/>
  <c r="P20" i="2" s="1"/>
  <c r="U19" i="2"/>
  <c r="T19" i="2"/>
  <c r="S19" i="2"/>
  <c r="Q19" i="2"/>
  <c r="B19" i="5" s="1"/>
  <c r="O19" i="2"/>
  <c r="P19" i="2" s="1"/>
  <c r="U18" i="2"/>
  <c r="T18" i="2"/>
  <c r="S18" i="2"/>
  <c r="Q18" i="2"/>
  <c r="B18" i="5" s="1"/>
  <c r="O18" i="2"/>
  <c r="P18" i="2" s="1"/>
  <c r="U17" i="2"/>
  <c r="T17" i="2"/>
  <c r="S17" i="2"/>
  <c r="R17" i="2"/>
  <c r="Q17" i="2"/>
  <c r="B17" i="5" s="1"/>
  <c r="O17" i="2"/>
  <c r="P17" i="2" s="1"/>
  <c r="U16" i="2"/>
  <c r="T16" i="2"/>
  <c r="S16" i="2"/>
  <c r="Q16" i="2"/>
  <c r="B16" i="5" s="1"/>
  <c r="O16" i="2"/>
  <c r="P16" i="2" s="1"/>
  <c r="U15" i="2"/>
  <c r="T15" i="2"/>
  <c r="S15" i="2"/>
  <c r="Q15" i="2"/>
  <c r="B15" i="5" s="1"/>
  <c r="P15" i="2"/>
  <c r="O15" i="2"/>
  <c r="U14" i="2"/>
  <c r="T14" i="2"/>
  <c r="S14" i="2"/>
  <c r="Q14" i="2"/>
  <c r="B14" i="5" s="1"/>
  <c r="O14" i="2"/>
  <c r="P14" i="2" s="1"/>
  <c r="U13" i="2"/>
  <c r="T13" i="2"/>
  <c r="S13" i="2"/>
  <c r="Q13" i="2"/>
  <c r="B13" i="5" s="1"/>
  <c r="O13" i="2"/>
  <c r="P13" i="2" s="1"/>
  <c r="U12" i="2"/>
  <c r="T12" i="2"/>
  <c r="S12" i="2"/>
  <c r="Q12" i="2"/>
  <c r="B12" i="5" s="1"/>
  <c r="O12" i="2"/>
  <c r="P12" i="2" s="1"/>
  <c r="U11" i="2"/>
  <c r="T11" i="2"/>
  <c r="S11" i="2"/>
  <c r="Q11" i="2"/>
  <c r="B11" i="5" s="1"/>
  <c r="O11" i="2"/>
  <c r="P11" i="2" s="1"/>
  <c r="U10" i="2"/>
  <c r="T10" i="2"/>
  <c r="S10" i="2"/>
  <c r="Q10" i="2"/>
  <c r="B10" i="5" s="1"/>
  <c r="O10" i="2"/>
  <c r="P10" i="2" s="1"/>
  <c r="U9" i="2"/>
  <c r="T9" i="2"/>
  <c r="S9" i="2"/>
  <c r="R9" i="2"/>
  <c r="Q9" i="2"/>
  <c r="B9" i="5" s="1"/>
  <c r="O9" i="2"/>
  <c r="P9" i="2" s="1"/>
  <c r="U8" i="2"/>
  <c r="T8" i="2"/>
  <c r="S8" i="2"/>
  <c r="Q8" i="2"/>
  <c r="B8" i="5" s="1"/>
  <c r="O8" i="2"/>
  <c r="P8" i="2" s="1"/>
  <c r="U7" i="2"/>
  <c r="T7" i="2"/>
  <c r="S7" i="2"/>
  <c r="Q7" i="2"/>
  <c r="B7" i="5" s="1"/>
  <c r="P7" i="2"/>
  <c r="O7" i="2"/>
  <c r="U6" i="2"/>
  <c r="T6" i="2"/>
  <c r="S6" i="2"/>
  <c r="Q6" i="2"/>
  <c r="B6" i="5" s="1"/>
  <c r="O6" i="2"/>
  <c r="P6" i="2" s="1"/>
  <c r="U5" i="2"/>
  <c r="T5" i="2"/>
  <c r="S5" i="2"/>
  <c r="Q5" i="2"/>
  <c r="B5" i="5" s="1"/>
  <c r="O5" i="2"/>
  <c r="P5" i="2" s="1"/>
  <c r="U4" i="2"/>
  <c r="T4" i="2"/>
  <c r="S4" i="2"/>
  <c r="Q4" i="2"/>
  <c r="B4" i="5" s="1"/>
  <c r="O4" i="2"/>
  <c r="P4" i="2" s="1"/>
  <c r="U3" i="2"/>
  <c r="T3" i="2"/>
  <c r="S3" i="2"/>
  <c r="Q3" i="2"/>
  <c r="B3" i="5" s="1"/>
  <c r="O3" i="2"/>
  <c r="P3" i="2" s="1"/>
  <c r="U2" i="2"/>
  <c r="T2" i="2"/>
  <c r="S2" i="2"/>
  <c r="Q2" i="2"/>
  <c r="B2" i="5" s="1"/>
  <c r="O2" i="2"/>
  <c r="P2" i="2" s="1"/>
  <c r="K10" i="1"/>
  <c r="K9" i="1"/>
  <c r="K13" i="1"/>
  <c r="K8" i="1"/>
  <c r="K12" i="1"/>
  <c r="K11" i="1"/>
  <c r="K14" i="1"/>
  <c r="K15" i="1"/>
  <c r="B194" i="5" l="1"/>
  <c r="R194" i="2"/>
  <c r="B210" i="5"/>
  <c r="R210" i="2"/>
  <c r="B226" i="5"/>
  <c r="R226" i="2"/>
  <c r="B242" i="5"/>
  <c r="R242" i="2"/>
  <c r="B258" i="5"/>
  <c r="R258" i="2"/>
  <c r="B282" i="5"/>
  <c r="R282" i="2"/>
  <c r="B322" i="5"/>
  <c r="R322" i="2"/>
  <c r="B386" i="5"/>
  <c r="R386" i="2"/>
  <c r="B402" i="5"/>
  <c r="R402" i="2"/>
  <c r="B410" i="5"/>
  <c r="R410" i="2"/>
  <c r="R5" i="2"/>
  <c r="R13" i="2"/>
  <c r="R21" i="2"/>
  <c r="R33" i="2"/>
  <c r="B37" i="5"/>
  <c r="R37" i="2"/>
  <c r="R49" i="2"/>
  <c r="B167" i="5"/>
  <c r="R167" i="2"/>
  <c r="B274" i="5"/>
  <c r="R274" i="2"/>
  <c r="B290" i="5"/>
  <c r="R290" i="2"/>
  <c r="B29" i="5"/>
  <c r="R29" i="2"/>
  <c r="B45" i="5"/>
  <c r="R45" i="2"/>
  <c r="B330" i="5"/>
  <c r="R330" i="2"/>
  <c r="B338" i="5"/>
  <c r="R338" i="2"/>
  <c r="B346" i="5"/>
  <c r="R346" i="2"/>
  <c r="B354" i="5"/>
  <c r="R354" i="2"/>
  <c r="B362" i="5"/>
  <c r="R362" i="2"/>
  <c r="B370" i="5"/>
  <c r="R370" i="2"/>
  <c r="B378" i="5"/>
  <c r="R378" i="2"/>
  <c r="B394" i="5"/>
  <c r="R394" i="2"/>
  <c r="B165" i="5"/>
  <c r="R165" i="2"/>
  <c r="B199" i="5"/>
  <c r="R199" i="2"/>
  <c r="B215" i="5"/>
  <c r="R215" i="2"/>
  <c r="B231" i="5"/>
  <c r="R231" i="2"/>
  <c r="B247" i="5"/>
  <c r="R247" i="2"/>
  <c r="B263" i="5"/>
  <c r="R263" i="2"/>
  <c r="B418" i="5"/>
  <c r="R418" i="2"/>
  <c r="B426" i="5"/>
  <c r="R426" i="2"/>
  <c r="B434" i="5"/>
  <c r="R434" i="2"/>
  <c r="B442" i="5"/>
  <c r="R442" i="2"/>
  <c r="B450" i="5"/>
  <c r="R450" i="2"/>
  <c r="B458" i="5"/>
  <c r="R458" i="2"/>
  <c r="B466" i="5"/>
  <c r="R466" i="2"/>
  <c r="B474" i="5"/>
  <c r="R474" i="2"/>
  <c r="B482" i="5"/>
  <c r="R482" i="2"/>
  <c r="B490" i="5"/>
  <c r="R490" i="2"/>
  <c r="B498" i="5"/>
  <c r="R498" i="2"/>
  <c r="B506" i="5"/>
  <c r="R506" i="2"/>
  <c r="B514" i="5"/>
  <c r="R514" i="2"/>
  <c r="B522" i="5"/>
  <c r="R522" i="2"/>
  <c r="B530" i="5"/>
  <c r="R530" i="2"/>
  <c r="B538" i="5"/>
  <c r="R538" i="2"/>
  <c r="B546" i="5"/>
  <c r="R546" i="2"/>
  <c r="B554" i="5"/>
  <c r="R554" i="2"/>
  <c r="B562" i="5"/>
  <c r="R562" i="2"/>
  <c r="B570" i="5"/>
  <c r="R570" i="2"/>
  <c r="B628" i="5"/>
  <c r="R628" i="2"/>
  <c r="B676" i="5"/>
  <c r="R676" i="2"/>
  <c r="B173" i="5"/>
  <c r="R173" i="2"/>
  <c r="B190" i="5"/>
  <c r="R190" i="2"/>
  <c r="B206" i="5"/>
  <c r="R206" i="2"/>
  <c r="B222" i="5"/>
  <c r="R222" i="2"/>
  <c r="B238" i="5"/>
  <c r="R238" i="2"/>
  <c r="B254" i="5"/>
  <c r="R254" i="2"/>
  <c r="B293" i="5"/>
  <c r="R293" i="2"/>
  <c r="B320" i="5"/>
  <c r="R320" i="2"/>
  <c r="B328" i="5"/>
  <c r="R328" i="2"/>
  <c r="B336" i="5"/>
  <c r="R336" i="2"/>
  <c r="B344" i="5"/>
  <c r="R344" i="2"/>
  <c r="B352" i="5"/>
  <c r="R352" i="2"/>
  <c r="B360" i="5"/>
  <c r="R360" i="2"/>
  <c r="B368" i="5"/>
  <c r="R368" i="2"/>
  <c r="B376" i="5"/>
  <c r="R376" i="2"/>
  <c r="B384" i="5"/>
  <c r="R384" i="2"/>
  <c r="B392" i="5"/>
  <c r="R392" i="2"/>
  <c r="B400" i="5"/>
  <c r="R400" i="2"/>
  <c r="B408" i="5"/>
  <c r="R408" i="2"/>
  <c r="B416" i="5"/>
  <c r="R416" i="2"/>
  <c r="B424" i="5"/>
  <c r="R424" i="2"/>
  <c r="B432" i="5"/>
  <c r="R432" i="2"/>
  <c r="B440" i="5"/>
  <c r="R440" i="2"/>
  <c r="B448" i="5"/>
  <c r="R448" i="2"/>
  <c r="B456" i="5"/>
  <c r="R456" i="2"/>
  <c r="B464" i="5"/>
  <c r="R464" i="2"/>
  <c r="B472" i="5"/>
  <c r="R472" i="2"/>
  <c r="B480" i="5"/>
  <c r="R480" i="2"/>
  <c r="B488" i="5"/>
  <c r="R488" i="2"/>
  <c r="B496" i="5"/>
  <c r="R496" i="2"/>
  <c r="B504" i="5"/>
  <c r="R504" i="2"/>
  <c r="B512" i="5"/>
  <c r="R512" i="2"/>
  <c r="B520" i="5"/>
  <c r="R520" i="2"/>
  <c r="B528" i="5"/>
  <c r="R528" i="2"/>
  <c r="B536" i="5"/>
  <c r="R536" i="2"/>
  <c r="B544" i="5"/>
  <c r="R544" i="2"/>
  <c r="B552" i="5"/>
  <c r="R552" i="2"/>
  <c r="B560" i="5"/>
  <c r="R560" i="2"/>
  <c r="B568" i="5"/>
  <c r="R568" i="2"/>
  <c r="R586" i="2"/>
  <c r="R594" i="2"/>
  <c r="R602" i="2"/>
  <c r="R610" i="2"/>
  <c r="B641" i="5"/>
  <c r="R641" i="2"/>
  <c r="R169" i="2"/>
  <c r="R171" i="2"/>
  <c r="B183" i="5"/>
  <c r="R183" i="2"/>
  <c r="R195" i="2"/>
  <c r="B202" i="5"/>
  <c r="R202" i="2"/>
  <c r="R211" i="2"/>
  <c r="B218" i="5"/>
  <c r="R218" i="2"/>
  <c r="R227" i="2"/>
  <c r="B234" i="5"/>
  <c r="R234" i="2"/>
  <c r="R243" i="2"/>
  <c r="B250" i="5"/>
  <c r="R250" i="2"/>
  <c r="R259" i="2"/>
  <c r="R267" i="2"/>
  <c r="R280" i="2"/>
  <c r="R288" i="2"/>
  <c r="B318" i="5"/>
  <c r="R318" i="2"/>
  <c r="B326" i="5"/>
  <c r="R326" i="2"/>
  <c r="B334" i="5"/>
  <c r="R334" i="2"/>
  <c r="B342" i="5"/>
  <c r="R342" i="2"/>
  <c r="B350" i="5"/>
  <c r="R350" i="2"/>
  <c r="B358" i="5"/>
  <c r="R358" i="2"/>
  <c r="B366" i="5"/>
  <c r="R366" i="2"/>
  <c r="B374" i="5"/>
  <c r="R374" i="2"/>
  <c r="B382" i="5"/>
  <c r="R382" i="2"/>
  <c r="B390" i="5"/>
  <c r="R390" i="2"/>
  <c r="B398" i="5"/>
  <c r="R398" i="2"/>
  <c r="B406" i="5"/>
  <c r="R406" i="2"/>
  <c r="B414" i="5"/>
  <c r="R414" i="2"/>
  <c r="B422" i="5"/>
  <c r="R422" i="2"/>
  <c r="B430" i="5"/>
  <c r="R430" i="2"/>
  <c r="B438" i="5"/>
  <c r="R438" i="2"/>
  <c r="B446" i="5"/>
  <c r="R446" i="2"/>
  <c r="B454" i="5"/>
  <c r="R454" i="2"/>
  <c r="B462" i="5"/>
  <c r="R462" i="2"/>
  <c r="B470" i="5"/>
  <c r="R470" i="2"/>
  <c r="B478" i="5"/>
  <c r="R478" i="2"/>
  <c r="B486" i="5"/>
  <c r="R486" i="2"/>
  <c r="B494" i="5"/>
  <c r="R494" i="2"/>
  <c r="B502" i="5"/>
  <c r="R502" i="2"/>
  <c r="B510" i="5"/>
  <c r="R510" i="2"/>
  <c r="B518" i="5"/>
  <c r="R518" i="2"/>
  <c r="B526" i="5"/>
  <c r="R526" i="2"/>
  <c r="B534" i="5"/>
  <c r="R534" i="2"/>
  <c r="B542" i="5"/>
  <c r="R542" i="2"/>
  <c r="B550" i="5"/>
  <c r="R550" i="2"/>
  <c r="B558" i="5"/>
  <c r="R558" i="2"/>
  <c r="B566" i="5"/>
  <c r="R566" i="2"/>
  <c r="B639" i="5"/>
  <c r="R639" i="2"/>
  <c r="B198" i="5"/>
  <c r="R198" i="2"/>
  <c r="B214" i="5"/>
  <c r="R214" i="2"/>
  <c r="B230" i="5"/>
  <c r="R230" i="2"/>
  <c r="B246" i="5"/>
  <c r="R246" i="2"/>
  <c r="B262" i="5"/>
  <c r="R262" i="2"/>
  <c r="B316" i="5"/>
  <c r="R316" i="2"/>
  <c r="B324" i="5"/>
  <c r="R324" i="2"/>
  <c r="B332" i="5"/>
  <c r="R332" i="2"/>
  <c r="B340" i="5"/>
  <c r="R340" i="2"/>
  <c r="B348" i="5"/>
  <c r="R348" i="2"/>
  <c r="B356" i="5"/>
  <c r="R356" i="2"/>
  <c r="B364" i="5"/>
  <c r="R364" i="2"/>
  <c r="B372" i="5"/>
  <c r="R372" i="2"/>
  <c r="B380" i="5"/>
  <c r="R380" i="2"/>
  <c r="B388" i="5"/>
  <c r="R388" i="2"/>
  <c r="B396" i="5"/>
  <c r="R396" i="2"/>
  <c r="B404" i="5"/>
  <c r="R404" i="2"/>
  <c r="B412" i="5"/>
  <c r="R412" i="2"/>
  <c r="B420" i="5"/>
  <c r="R420" i="2"/>
  <c r="B428" i="5"/>
  <c r="R428" i="2"/>
  <c r="B436" i="5"/>
  <c r="R436" i="2"/>
  <c r="B444" i="5"/>
  <c r="R444" i="2"/>
  <c r="B452" i="5"/>
  <c r="R452" i="2"/>
  <c r="B460" i="5"/>
  <c r="R460" i="2"/>
  <c r="B468" i="5"/>
  <c r="R468" i="2"/>
  <c r="B476" i="5"/>
  <c r="R476" i="2"/>
  <c r="B484" i="5"/>
  <c r="R484" i="2"/>
  <c r="B492" i="5"/>
  <c r="R492" i="2"/>
  <c r="B500" i="5"/>
  <c r="R500" i="2"/>
  <c r="B508" i="5"/>
  <c r="R508" i="2"/>
  <c r="B516" i="5"/>
  <c r="R516" i="2"/>
  <c r="B524" i="5"/>
  <c r="R524" i="2"/>
  <c r="B532" i="5"/>
  <c r="R532" i="2"/>
  <c r="B540" i="5"/>
  <c r="R540" i="2"/>
  <c r="B548" i="5"/>
  <c r="R548" i="2"/>
  <c r="B556" i="5"/>
  <c r="R556" i="2"/>
  <c r="B564" i="5"/>
  <c r="R564" i="2"/>
  <c r="B618" i="5"/>
  <c r="R618" i="2"/>
  <c r="B645" i="5"/>
  <c r="R645" i="2"/>
  <c r="B720" i="5"/>
  <c r="R720" i="2"/>
  <c r="B736" i="5"/>
  <c r="R736" i="2"/>
  <c r="B752" i="5"/>
  <c r="R752" i="2"/>
  <c r="B768" i="5"/>
  <c r="R768" i="2"/>
  <c r="B784" i="5"/>
  <c r="R784" i="2"/>
  <c r="B800" i="5"/>
  <c r="R800" i="2"/>
  <c r="B816" i="5"/>
  <c r="R816" i="2"/>
  <c r="B832" i="5"/>
  <c r="R832" i="2"/>
  <c r="B848" i="5"/>
  <c r="R848" i="2"/>
  <c r="R679" i="2"/>
  <c r="R709" i="2"/>
  <c r="B716" i="5"/>
  <c r="R716" i="2"/>
  <c r="R725" i="2"/>
  <c r="B732" i="5"/>
  <c r="R732" i="2"/>
  <c r="R741" i="2"/>
  <c r="B748" i="5"/>
  <c r="R748" i="2"/>
  <c r="R757" i="2"/>
  <c r="B764" i="5"/>
  <c r="R764" i="2"/>
  <c r="R773" i="2"/>
  <c r="B780" i="5"/>
  <c r="R780" i="2"/>
  <c r="B796" i="5"/>
  <c r="R796" i="2"/>
  <c r="B812" i="5"/>
  <c r="R812" i="2"/>
  <c r="B828" i="5"/>
  <c r="R828" i="2"/>
  <c r="B844" i="5"/>
  <c r="R844" i="2"/>
  <c r="B860" i="5"/>
  <c r="R860" i="2"/>
  <c r="R632" i="2"/>
  <c r="R636" i="2"/>
  <c r="R647" i="2"/>
  <c r="R649" i="2"/>
  <c r="R653" i="2"/>
  <c r="R657" i="2"/>
  <c r="R661" i="2"/>
  <c r="R665" i="2"/>
  <c r="R669" i="2"/>
  <c r="R681" i="2"/>
  <c r="R685" i="2"/>
  <c r="R689" i="2"/>
  <c r="R693" i="2"/>
  <c r="R697" i="2"/>
  <c r="R701" i="2"/>
  <c r="R705" i="2"/>
  <c r="B712" i="5"/>
  <c r="R712" i="2"/>
  <c r="R721" i="2"/>
  <c r="B728" i="5"/>
  <c r="R728" i="2"/>
  <c r="R737" i="2"/>
  <c r="B744" i="5"/>
  <c r="R744" i="2"/>
  <c r="R753" i="2"/>
  <c r="B760" i="5"/>
  <c r="R760" i="2"/>
  <c r="R769" i="2"/>
  <c r="B776" i="5"/>
  <c r="R776" i="2"/>
  <c r="R785" i="2"/>
  <c r="B792" i="5"/>
  <c r="R792" i="2"/>
  <c r="B808" i="5"/>
  <c r="R808" i="2"/>
  <c r="B824" i="5"/>
  <c r="R824" i="2"/>
  <c r="B840" i="5"/>
  <c r="R840" i="2"/>
  <c r="B856" i="5"/>
  <c r="R856" i="2"/>
  <c r="R673" i="2"/>
  <c r="R680" i="2"/>
  <c r="B708" i="5"/>
  <c r="R708" i="2"/>
  <c r="R717" i="2"/>
  <c r="B724" i="5"/>
  <c r="R724" i="2"/>
  <c r="R733" i="2"/>
  <c r="B740" i="5"/>
  <c r="R740" i="2"/>
  <c r="R749" i="2"/>
  <c r="B756" i="5"/>
  <c r="R756" i="2"/>
  <c r="R765" i="2"/>
  <c r="B772" i="5"/>
  <c r="R772" i="2"/>
  <c r="R781" i="2"/>
  <c r="B788" i="5"/>
  <c r="R788" i="2"/>
  <c r="B804" i="5"/>
  <c r="R804" i="2"/>
  <c r="B820" i="5"/>
  <c r="R820" i="2"/>
  <c r="B836" i="5"/>
  <c r="R836" i="2"/>
  <c r="B852" i="5"/>
  <c r="R852" i="2"/>
  <c r="R864" i="2"/>
  <c r="R868" i="2"/>
  <c r="R872" i="2"/>
  <c r="R876" i="2"/>
  <c r="R880" i="2"/>
  <c r="R884" i="2"/>
  <c r="R888" i="2"/>
  <c r="R892" i="2"/>
  <c r="R896" i="2"/>
  <c r="R900" i="2"/>
  <c r="R904" i="2"/>
  <c r="R908" i="2"/>
  <c r="R912" i="2"/>
  <c r="R916" i="2"/>
  <c r="R920" i="2"/>
  <c r="R924" i="2"/>
  <c r="R928" i="2"/>
  <c r="R932" i="2"/>
  <c r="R936" i="2"/>
  <c r="R940" i="2"/>
  <c r="R944" i="2"/>
  <c r="R948" i="2"/>
  <c r="R952" i="2"/>
  <c r="R956" i="2"/>
  <c r="R960" i="2"/>
  <c r="R964" i="2"/>
  <c r="R968" i="2"/>
  <c r="R972" i="2"/>
  <c r="R976" i="2"/>
  <c r="R980" i="2"/>
  <c r="R984" i="2"/>
  <c r="R988" i="2"/>
  <c r="R4" i="2"/>
  <c r="R16" i="2"/>
  <c r="R28" i="2"/>
  <c r="R32" i="2"/>
  <c r="R36" i="2"/>
  <c r="R40" i="2"/>
  <c r="R44" i="2"/>
  <c r="R48" i="2"/>
  <c r="R52" i="2"/>
  <c r="R56" i="2"/>
  <c r="R60" i="2"/>
  <c r="R64" i="2"/>
  <c r="R68" i="2"/>
  <c r="R72" i="2"/>
  <c r="R76" i="2"/>
  <c r="R80" i="2"/>
  <c r="R84" i="2"/>
  <c r="R88" i="2"/>
  <c r="R92" i="2"/>
  <c r="R96" i="2"/>
  <c r="R100" i="2"/>
  <c r="R104" i="2"/>
  <c r="R108" i="2"/>
  <c r="R112" i="2"/>
  <c r="R116" i="2"/>
  <c r="R120" i="2"/>
  <c r="R124" i="2"/>
  <c r="R128" i="2"/>
  <c r="R132" i="2"/>
  <c r="R136" i="2"/>
  <c r="R140" i="2"/>
  <c r="R144" i="2"/>
  <c r="R148" i="2"/>
  <c r="R152" i="2"/>
  <c r="R156" i="2"/>
  <c r="R160" i="2"/>
  <c r="R164" i="2"/>
  <c r="R168" i="2"/>
  <c r="R172" i="2"/>
  <c r="R176" i="2"/>
  <c r="R180" i="2"/>
  <c r="R184" i="2"/>
  <c r="R188" i="2"/>
  <c r="R192" i="2"/>
  <c r="R196" i="2"/>
  <c r="R200" i="2"/>
  <c r="R204" i="2"/>
  <c r="R208" i="2"/>
  <c r="R212" i="2"/>
  <c r="R216" i="2"/>
  <c r="R220" i="2"/>
  <c r="R224" i="2"/>
  <c r="R228" i="2"/>
  <c r="R232" i="2"/>
  <c r="R236" i="2"/>
  <c r="R240" i="2"/>
  <c r="R244" i="2"/>
  <c r="R248" i="2"/>
  <c r="R252" i="2"/>
  <c r="R256" i="2"/>
  <c r="R260" i="2"/>
  <c r="R264" i="2"/>
  <c r="R268" i="2"/>
  <c r="R272" i="2"/>
  <c r="R8" i="2"/>
  <c r="R20" i="2"/>
  <c r="R24" i="2"/>
  <c r="R7" i="2"/>
  <c r="R11" i="2"/>
  <c r="R15" i="2"/>
  <c r="R19" i="2"/>
  <c r="R23" i="2"/>
  <c r="R27" i="2"/>
  <c r="R31" i="2"/>
  <c r="R35" i="2"/>
  <c r="R39" i="2"/>
  <c r="R43" i="2"/>
  <c r="R47" i="2"/>
  <c r="R51" i="2"/>
  <c r="R271" i="2"/>
  <c r="R275" i="2"/>
  <c r="R279" i="2"/>
  <c r="R283" i="2"/>
  <c r="R287" i="2"/>
  <c r="R291" i="2"/>
  <c r="R12" i="2"/>
  <c r="R3" i="2"/>
  <c r="R2" i="2"/>
  <c r="R6" i="2"/>
  <c r="R10" i="2"/>
  <c r="R14" i="2"/>
  <c r="R18" i="2"/>
  <c r="R22" i="2"/>
  <c r="R26" i="2"/>
  <c r="R30" i="2"/>
  <c r="R34" i="2"/>
  <c r="R38" i="2"/>
  <c r="R42" i="2"/>
  <c r="R46" i="2"/>
  <c r="R50" i="2"/>
  <c r="R54" i="2"/>
  <c r="R58" i="2"/>
  <c r="R62" i="2"/>
  <c r="R66" i="2"/>
  <c r="R70" i="2"/>
  <c r="R74" i="2"/>
  <c r="R78" i="2"/>
  <c r="R82" i="2"/>
  <c r="R86" i="2"/>
  <c r="R90" i="2"/>
  <c r="R94" i="2"/>
  <c r="R98" i="2"/>
  <c r="R102" i="2"/>
  <c r="R106" i="2"/>
  <c r="R110" i="2"/>
  <c r="R114" i="2"/>
  <c r="R118" i="2"/>
  <c r="R122" i="2"/>
  <c r="R126" i="2"/>
  <c r="R130" i="2"/>
  <c r="R134" i="2"/>
  <c r="R138" i="2"/>
  <c r="R142" i="2"/>
  <c r="R146" i="2"/>
  <c r="R150" i="2"/>
  <c r="R154" i="2"/>
  <c r="R158" i="2"/>
  <c r="R162" i="2"/>
  <c r="R166" i="2"/>
  <c r="R170" i="2"/>
  <c r="R182" i="2"/>
  <c r="R186" i="2"/>
  <c r="R177" i="2"/>
  <c r="R181" i="2"/>
  <c r="R185" i="2"/>
  <c r="R189" i="2"/>
  <c r="R193" i="2"/>
  <c r="R197" i="2"/>
  <c r="R201" i="2"/>
  <c r="R205" i="2"/>
  <c r="R209" i="2"/>
  <c r="R213" i="2"/>
  <c r="R217" i="2"/>
  <c r="R221" i="2"/>
  <c r="R225" i="2"/>
  <c r="R229" i="2"/>
  <c r="R233" i="2"/>
  <c r="R237" i="2"/>
  <c r="R241" i="2"/>
  <c r="R245" i="2"/>
  <c r="R249" i="2"/>
  <c r="R253" i="2"/>
  <c r="R257" i="2"/>
  <c r="R261" i="2"/>
  <c r="R265" i="2"/>
  <c r="R269" i="2"/>
  <c r="R273" i="2"/>
  <c r="R277" i="2"/>
  <c r="R281" i="2"/>
  <c r="R285" i="2"/>
  <c r="R289" i="2"/>
  <c r="B295" i="5"/>
  <c r="R295" i="2"/>
  <c r="B297" i="5"/>
  <c r="R297" i="2"/>
  <c r="B299" i="5"/>
  <c r="R299" i="2"/>
  <c r="B301" i="5"/>
  <c r="R301" i="2"/>
  <c r="B303" i="5"/>
  <c r="R303" i="2"/>
  <c r="R572" i="2"/>
  <c r="R576" i="2"/>
  <c r="R580" i="2"/>
  <c r="R584" i="2"/>
  <c r="R588" i="2"/>
  <c r="R592" i="2"/>
  <c r="R596" i="2"/>
  <c r="R600" i="2"/>
  <c r="R604" i="2"/>
  <c r="R608" i="2"/>
  <c r="R612" i="2"/>
  <c r="R616" i="2"/>
  <c r="R620" i="2"/>
  <c r="R624" i="2"/>
  <c r="R627" i="2"/>
  <c r="R635" i="2"/>
  <c r="R643" i="2"/>
  <c r="R307" i="2"/>
  <c r="R311" i="2"/>
  <c r="R315" i="2"/>
  <c r="R319" i="2"/>
  <c r="R323" i="2"/>
  <c r="R327" i="2"/>
  <c r="R331" i="2"/>
  <c r="R335" i="2"/>
  <c r="R339" i="2"/>
  <c r="R343" i="2"/>
  <c r="R347" i="2"/>
  <c r="R351" i="2"/>
  <c r="R355" i="2"/>
  <c r="R359" i="2"/>
  <c r="R363" i="2"/>
  <c r="R367" i="2"/>
  <c r="R371" i="2"/>
  <c r="R375" i="2"/>
  <c r="R379" i="2"/>
  <c r="R383" i="2"/>
  <c r="R387" i="2"/>
  <c r="R391" i="2"/>
  <c r="R395" i="2"/>
  <c r="R399" i="2"/>
  <c r="R403" i="2"/>
  <c r="R407" i="2"/>
  <c r="R411" i="2"/>
  <c r="R415" i="2"/>
  <c r="R419" i="2"/>
  <c r="R423" i="2"/>
  <c r="R427" i="2"/>
  <c r="R431" i="2"/>
  <c r="R435" i="2"/>
  <c r="R439" i="2"/>
  <c r="R443" i="2"/>
  <c r="R447" i="2"/>
  <c r="R451" i="2"/>
  <c r="R455" i="2"/>
  <c r="R459" i="2"/>
  <c r="R463" i="2"/>
  <c r="R467" i="2"/>
  <c r="R471" i="2"/>
  <c r="R475" i="2"/>
  <c r="R479" i="2"/>
  <c r="R483" i="2"/>
  <c r="R487" i="2"/>
  <c r="R491" i="2"/>
  <c r="R495" i="2"/>
  <c r="R499" i="2"/>
  <c r="R503" i="2"/>
  <c r="R507" i="2"/>
  <c r="R511" i="2"/>
  <c r="R515" i="2"/>
  <c r="R519" i="2"/>
  <c r="R523" i="2"/>
  <c r="R527" i="2"/>
  <c r="R531" i="2"/>
  <c r="R535" i="2"/>
  <c r="R539" i="2"/>
  <c r="R543" i="2"/>
  <c r="R547" i="2"/>
  <c r="R551" i="2"/>
  <c r="R555" i="2"/>
  <c r="R559" i="2"/>
  <c r="R563" i="2"/>
  <c r="R567" i="2"/>
  <c r="R571" i="2"/>
  <c r="R575" i="2"/>
  <c r="R579" i="2"/>
  <c r="R583" i="2"/>
  <c r="R587" i="2"/>
  <c r="R591" i="2"/>
  <c r="R595" i="2"/>
  <c r="R599" i="2"/>
  <c r="R603" i="2"/>
  <c r="R607" i="2"/>
  <c r="R611" i="2"/>
  <c r="R615" i="2"/>
  <c r="R619" i="2"/>
  <c r="R623" i="2"/>
  <c r="B626" i="5"/>
  <c r="R626" i="2"/>
  <c r="B634" i="5"/>
  <c r="R634" i="2"/>
  <c r="B642" i="5"/>
  <c r="R642" i="2"/>
  <c r="R305" i="2"/>
  <c r="R309" i="2"/>
  <c r="R313" i="2"/>
  <c r="R317" i="2"/>
  <c r="R321" i="2"/>
  <c r="R325" i="2"/>
  <c r="R329" i="2"/>
  <c r="R333" i="2"/>
  <c r="R337" i="2"/>
  <c r="R341" i="2"/>
  <c r="R345" i="2"/>
  <c r="R349" i="2"/>
  <c r="R353" i="2"/>
  <c r="R357" i="2"/>
  <c r="R361" i="2"/>
  <c r="R365" i="2"/>
  <c r="R369" i="2"/>
  <c r="R373" i="2"/>
  <c r="R377" i="2"/>
  <c r="R381" i="2"/>
  <c r="R385" i="2"/>
  <c r="R389" i="2"/>
  <c r="R393" i="2"/>
  <c r="R397" i="2"/>
  <c r="R401" i="2"/>
  <c r="R405" i="2"/>
  <c r="R409" i="2"/>
  <c r="R413" i="2"/>
  <c r="R417" i="2"/>
  <c r="R421" i="2"/>
  <c r="R425" i="2"/>
  <c r="R429" i="2"/>
  <c r="R433" i="2"/>
  <c r="R437" i="2"/>
  <c r="R441" i="2"/>
  <c r="R445" i="2"/>
  <c r="R449" i="2"/>
  <c r="R453" i="2"/>
  <c r="R457" i="2"/>
  <c r="R461" i="2"/>
  <c r="R465" i="2"/>
  <c r="R469" i="2"/>
  <c r="R473" i="2"/>
  <c r="R477" i="2"/>
  <c r="R481" i="2"/>
  <c r="R485" i="2"/>
  <c r="R489" i="2"/>
  <c r="R493" i="2"/>
  <c r="R497" i="2"/>
  <c r="R501" i="2"/>
  <c r="R505" i="2"/>
  <c r="R509" i="2"/>
  <c r="R513" i="2"/>
  <c r="R517" i="2"/>
  <c r="R521" i="2"/>
  <c r="R525" i="2"/>
  <c r="R529" i="2"/>
  <c r="R533" i="2"/>
  <c r="R537" i="2"/>
  <c r="R541" i="2"/>
  <c r="R545" i="2"/>
  <c r="R549" i="2"/>
  <c r="R553" i="2"/>
  <c r="R557" i="2"/>
  <c r="R561" i="2"/>
  <c r="R565" i="2"/>
  <c r="R569" i="2"/>
  <c r="R573" i="2"/>
  <c r="R577" i="2"/>
  <c r="R581" i="2"/>
  <c r="R585" i="2"/>
  <c r="R589" i="2"/>
  <c r="R593" i="2"/>
  <c r="R597" i="2"/>
  <c r="R601" i="2"/>
  <c r="R605" i="2"/>
  <c r="R609" i="2"/>
  <c r="R613" i="2"/>
  <c r="R617" i="2"/>
  <c r="R621" i="2"/>
  <c r="B630" i="5"/>
  <c r="R630" i="2"/>
  <c r="B638" i="5"/>
  <c r="R638" i="2"/>
  <c r="B646" i="5"/>
  <c r="R646" i="2"/>
  <c r="R993" i="2"/>
  <c r="B996" i="5"/>
  <c r="R996" i="2"/>
  <c r="R992" i="2"/>
  <c r="R651" i="2"/>
  <c r="R655" i="2"/>
  <c r="R659" i="2"/>
  <c r="R663" i="2"/>
  <c r="R667" i="2"/>
  <c r="R671" i="2"/>
  <c r="R675" i="2"/>
  <c r="R683" i="2"/>
  <c r="R687" i="2"/>
  <c r="R691" i="2"/>
  <c r="R695" i="2"/>
  <c r="R699" i="2"/>
  <c r="R703" i="2"/>
  <c r="R707" i="2"/>
  <c r="R711" i="2"/>
  <c r="R715" i="2"/>
  <c r="R719" i="2"/>
  <c r="R723" i="2"/>
  <c r="R727" i="2"/>
  <c r="R731" i="2"/>
  <c r="R735" i="2"/>
  <c r="R739" i="2"/>
  <c r="R743" i="2"/>
  <c r="R747" i="2"/>
  <c r="R751" i="2"/>
  <c r="R755" i="2"/>
  <c r="R759" i="2"/>
  <c r="R763" i="2"/>
  <c r="R767" i="2"/>
  <c r="R771" i="2"/>
  <c r="R775" i="2"/>
  <c r="R779" i="2"/>
  <c r="R783" i="2"/>
  <c r="R787" i="2"/>
  <c r="R791" i="2"/>
  <c r="R795" i="2"/>
  <c r="R799" i="2"/>
  <c r="R803" i="2"/>
  <c r="R807" i="2"/>
  <c r="R811" i="2"/>
  <c r="R815" i="2"/>
  <c r="R819" i="2"/>
  <c r="R823" i="2"/>
  <c r="R827" i="2"/>
  <c r="R831" i="2"/>
  <c r="R835" i="2"/>
  <c r="R839" i="2"/>
  <c r="R843" i="2"/>
  <c r="R847" i="2"/>
  <c r="R851" i="2"/>
  <c r="R855" i="2"/>
  <c r="R859" i="2"/>
  <c r="R863" i="2"/>
  <c r="R867" i="2"/>
  <c r="R871" i="2"/>
  <c r="R875" i="2"/>
  <c r="R879" i="2"/>
  <c r="R883" i="2"/>
  <c r="R887" i="2"/>
  <c r="R891" i="2"/>
  <c r="R895" i="2"/>
  <c r="R899" i="2"/>
  <c r="R903" i="2"/>
  <c r="R907" i="2"/>
  <c r="R911" i="2"/>
  <c r="R915" i="2"/>
  <c r="R919" i="2"/>
  <c r="R923" i="2"/>
  <c r="R927" i="2"/>
  <c r="R931" i="2"/>
  <c r="R935" i="2"/>
  <c r="R939" i="2"/>
  <c r="R943" i="2"/>
  <c r="R947" i="2"/>
  <c r="R951" i="2"/>
  <c r="R955" i="2"/>
  <c r="R959" i="2"/>
  <c r="R963" i="2"/>
  <c r="R967" i="2"/>
  <c r="R971" i="2"/>
  <c r="R975" i="2"/>
  <c r="R979" i="2"/>
  <c r="R983" i="2"/>
  <c r="R987" i="2"/>
  <c r="R991" i="2"/>
  <c r="R995" i="2"/>
  <c r="B997" i="5"/>
  <c r="R997" i="2"/>
  <c r="R650" i="2"/>
  <c r="R654" i="2"/>
  <c r="R658" i="2"/>
  <c r="R662" i="2"/>
  <c r="R666" i="2"/>
  <c r="R670" i="2"/>
  <c r="R674" i="2"/>
  <c r="R678" i="2"/>
  <c r="R682" i="2"/>
  <c r="R686" i="2"/>
  <c r="R690" i="2"/>
  <c r="R694" i="2"/>
  <c r="R698" i="2"/>
  <c r="R702" i="2"/>
  <c r="R706" i="2"/>
  <c r="R710" i="2"/>
  <c r="R714" i="2"/>
  <c r="R718" i="2"/>
  <c r="R722" i="2"/>
  <c r="R726" i="2"/>
  <c r="R730" i="2"/>
  <c r="R734" i="2"/>
  <c r="R738" i="2"/>
  <c r="R742" i="2"/>
  <c r="R746" i="2"/>
  <c r="R750" i="2"/>
  <c r="R754" i="2"/>
  <c r="R758" i="2"/>
  <c r="R762" i="2"/>
  <c r="R766" i="2"/>
  <c r="R770" i="2"/>
  <c r="R774" i="2"/>
  <c r="R778" i="2"/>
  <c r="R782" i="2"/>
  <c r="R786" i="2"/>
  <c r="R790" i="2"/>
  <c r="R794" i="2"/>
  <c r="R798" i="2"/>
  <c r="R802" i="2"/>
  <c r="R806" i="2"/>
  <c r="R810" i="2"/>
  <c r="R814" i="2"/>
  <c r="R818" i="2"/>
  <c r="R822" i="2"/>
  <c r="R826" i="2"/>
  <c r="R830" i="2"/>
  <c r="R834" i="2"/>
  <c r="R838" i="2"/>
  <c r="R842" i="2"/>
  <c r="R846" i="2"/>
  <c r="R850" i="2"/>
  <c r="R854" i="2"/>
  <c r="R858" i="2"/>
  <c r="R862" i="2"/>
  <c r="R866" i="2"/>
  <c r="R870" i="2"/>
  <c r="R874" i="2"/>
  <c r="R878" i="2"/>
  <c r="R882" i="2"/>
  <c r="R886" i="2"/>
  <c r="R890" i="2"/>
  <c r="R894" i="2"/>
  <c r="R898" i="2"/>
  <c r="R902" i="2"/>
  <c r="R906" i="2"/>
  <c r="R910" i="2"/>
  <c r="R914" i="2"/>
  <c r="R918" i="2"/>
  <c r="R922" i="2"/>
  <c r="R926" i="2"/>
  <c r="R930" i="2"/>
  <c r="R934" i="2"/>
  <c r="R938" i="2"/>
  <c r="R942" i="2"/>
  <c r="R946" i="2"/>
  <c r="R950" i="2"/>
  <c r="R954" i="2"/>
  <c r="R958" i="2"/>
  <c r="R962" i="2"/>
  <c r="R966" i="2"/>
  <c r="R970" i="2"/>
  <c r="R974" i="2"/>
  <c r="R978" i="2"/>
  <c r="R982" i="2"/>
  <c r="R986" i="2"/>
  <c r="R990" i="2"/>
  <c r="R994" i="2"/>
  <c r="B998" i="5"/>
  <c r="R998" i="2"/>
  <c r="R1000" i="2"/>
</calcChain>
</file>

<file path=xl/sharedStrings.xml><?xml version="1.0" encoding="utf-8"?>
<sst xmlns="http://schemas.openxmlformats.org/spreadsheetml/2006/main" count="21038" uniqueCount="2871">
  <si>
    <t>Country</t>
  </si>
  <si>
    <t>Questions</t>
  </si>
  <si>
    <t>IT</t>
  </si>
  <si>
    <t>Finance</t>
  </si>
  <si>
    <t>Sales</t>
  </si>
  <si>
    <t>Accounting</t>
  </si>
  <si>
    <t>Human Resources</t>
  </si>
  <si>
    <t>Engineering</t>
  </si>
  <si>
    <t>Marketing</t>
  </si>
  <si>
    <t>All</t>
  </si>
  <si>
    <t>Department_wise_Highest_Salary</t>
  </si>
  <si>
    <t>United States</t>
  </si>
  <si>
    <t>Highest Bonus%</t>
  </si>
  <si>
    <t>CANNOT APPLY SUMIFS OR COUNTIFS CALCULATIONS WITHIN IN THE SAME COLUMN</t>
  </si>
  <si>
    <t>Department wise total salary</t>
  </si>
  <si>
    <t>Total Employees in each Department</t>
  </si>
  <si>
    <t>Average for United States</t>
  </si>
  <si>
    <t>China</t>
  </si>
  <si>
    <t>Department wise total salary for China</t>
  </si>
  <si>
    <t>Brazil</t>
  </si>
  <si>
    <t>How many Employees in each Department for Brazil</t>
  </si>
  <si>
    <t>EEID</t>
  </si>
  <si>
    <t>Full Name</t>
  </si>
  <si>
    <t>Job Title</t>
  </si>
  <si>
    <t>Department</t>
  </si>
  <si>
    <t>Business Unit</t>
  </si>
  <si>
    <t>Gender</t>
  </si>
  <si>
    <t>Ethnicity</t>
  </si>
  <si>
    <t>Age</t>
  </si>
  <si>
    <t>Hire Date</t>
  </si>
  <si>
    <t>Annual Salary</t>
  </si>
  <si>
    <t>Bonus %</t>
  </si>
  <si>
    <t>City</t>
  </si>
  <si>
    <t>Exit Date</t>
  </si>
  <si>
    <t>Emp_status</t>
  </si>
  <si>
    <t>Is_active</t>
  </si>
  <si>
    <t>Bonus Amount</t>
  </si>
  <si>
    <t>Overall Salary</t>
  </si>
  <si>
    <t>Hire_year</t>
  </si>
  <si>
    <t>Hire_week</t>
  </si>
  <si>
    <t>Day</t>
  </si>
  <si>
    <t>E02387</t>
  </si>
  <si>
    <t>Emily Davis</t>
  </si>
  <si>
    <t>Sr. Manger</t>
  </si>
  <si>
    <t>Research &amp; Development</t>
  </si>
  <si>
    <t>Female</t>
  </si>
  <si>
    <t>Black</t>
  </si>
  <si>
    <t>Seattle</t>
  </si>
  <si>
    <t>E04105</t>
  </si>
  <si>
    <t>Theodore Dinh</t>
  </si>
  <si>
    <t>Technical Architect</t>
  </si>
  <si>
    <t>Manufacturing</t>
  </si>
  <si>
    <t>Male</t>
  </si>
  <si>
    <t>Asian</t>
  </si>
  <si>
    <t>Chongqing</t>
  </si>
  <si>
    <t/>
  </si>
  <si>
    <t>E02572</t>
  </si>
  <si>
    <t>Luna Sanders</t>
  </si>
  <si>
    <t>Director</t>
  </si>
  <si>
    <t>Speciality Products</t>
  </si>
  <si>
    <t>Caucasian</t>
  </si>
  <si>
    <t>Chicago</t>
  </si>
  <si>
    <t>E02832</t>
  </si>
  <si>
    <t>Penelope Jordan</t>
  </si>
  <si>
    <t>Computer Systems Manager</t>
  </si>
  <si>
    <t>E01639</t>
  </si>
  <si>
    <t>Austin Vo</t>
  </si>
  <si>
    <t>Sr. Analyst</t>
  </si>
  <si>
    <t>Phoenix</t>
  </si>
  <si>
    <t>E00644</t>
  </si>
  <si>
    <t>Joshua Gupta</t>
  </si>
  <si>
    <t>Account Representative</t>
  </si>
  <si>
    <t>Corporate</t>
  </si>
  <si>
    <t>E01550</t>
  </si>
  <si>
    <t>Ruby Barnes</t>
  </si>
  <si>
    <t>Manager</t>
  </si>
  <si>
    <t>E04332</t>
  </si>
  <si>
    <t>Luke Martin</t>
  </si>
  <si>
    <t>Analyst</t>
  </si>
  <si>
    <t>Miami</t>
  </si>
  <si>
    <t>E04533</t>
  </si>
  <si>
    <t>Easton Bailey</t>
  </si>
  <si>
    <t>Austin</t>
  </si>
  <si>
    <t>E03838</t>
  </si>
  <si>
    <t>Madeline Walker</t>
  </si>
  <si>
    <t>E00591</t>
  </si>
  <si>
    <t>Savannah Ali</t>
  </si>
  <si>
    <t>E03344</t>
  </si>
  <si>
    <t>Camila Rogers</t>
  </si>
  <si>
    <t>Controls Engineer</t>
  </si>
  <si>
    <t>E00530</t>
  </si>
  <si>
    <t>Eli Jones</t>
  </si>
  <si>
    <t>E04239</t>
  </si>
  <si>
    <t>Everleigh Ng</t>
  </si>
  <si>
    <t>Shanghai</t>
  </si>
  <si>
    <t>E03496</t>
  </si>
  <si>
    <t>Robert Yang</t>
  </si>
  <si>
    <t>E00549</t>
  </si>
  <si>
    <t>Isabella Xi</t>
  </si>
  <si>
    <t>Vice President</t>
  </si>
  <si>
    <t>E00163</t>
  </si>
  <si>
    <t>Bella Powell</t>
  </si>
  <si>
    <t>E00884</t>
  </si>
  <si>
    <t>Camila Silva</t>
  </si>
  <si>
    <t>Latino</t>
  </si>
  <si>
    <t>E04116</t>
  </si>
  <si>
    <t>David Barnes</t>
  </si>
  <si>
    <t>Columbus</t>
  </si>
  <si>
    <t>E04625</t>
  </si>
  <si>
    <t>Adam Dang</t>
  </si>
  <si>
    <t>E03680</t>
  </si>
  <si>
    <t>Elias Alvarado</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</si>
  <si>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</si>
  <si>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</si>
  <si>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</si>
  <si>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</si>
  <si>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</si>
  <si>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</si>
  <si>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</si>
  <si>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</si>
  <si>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</si>
  <si>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</si>
  <si>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</si>
  <si>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</si>
  <si>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</si>
  <si>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</si>
  <si>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</si>
  <si>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</si>
  <si>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</si>
  <si>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</si>
  <si>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</si>
  <si>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</si>
  <si>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</si>
  <si>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</si>
  <si>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</si>
  <si>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</si>
  <si>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</si>
  <si>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</si>
  <si>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</si>
  <si>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</si>
  <si>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</si>
  <si>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</si>
  <si>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</si>
  <si>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</si>
  <si>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</si>
  <si>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</si>
  <si>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</si>
  <si>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</si>
  <si>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</si>
  <si>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</si>
  <si>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</si>
  <si>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</si>
  <si>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</si>
  <si>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</si>
  <si>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</si>
  <si>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</si>
  <si>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</si>
  <si>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</si>
  <si>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</si>
  <si>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</si>
  <si>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</si>
  <si>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</si>
  <si>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</si>
  <si>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</si>
  <si>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</si>
  <si>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</si>
  <si>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</si>
  <si>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</si>
  <si>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</si>
  <si>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</si>
  <si>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</si>
  <si>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</si>
  <si>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</si>
  <si>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</si>
  <si>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</si>
  <si>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</si>
  <si>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</si>
  <si>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</si>
  <si>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</si>
  <si>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</si>
  <si>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</si>
  <si>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</si>
  <si>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</si>
  <si>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</si>
  <si>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</si>
  <si>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</si>
  <si>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</si>
  <si>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</si>
  <si>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</si>
  <si>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</si>
  <si>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</si>
  <si>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</si>
  <si>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</si>
  <si>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</si>
  <si>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</si>
  <si>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</si>
  <si>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</si>
  <si>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</si>
  <si>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</si>
  <si>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</si>
  <si>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</si>
  <si>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</si>
  <si>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</si>
  <si>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</si>
  <si>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</si>
  <si>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</si>
  <si>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</si>
  <si>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</si>
  <si>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</si>
  <si>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</si>
  <si>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</si>
  <si>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</si>
  <si>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</si>
  <si>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</si>
  <si>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</si>
  <si>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</si>
  <si>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</si>
  <si>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</si>
  <si>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</si>
  <si>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</si>
  <si>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</si>
  <si>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</si>
  <si>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</si>
  <si>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</si>
  <si>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</si>
  <si>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</si>
  <si>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</si>
  <si>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</si>
  <si>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</si>
  <si>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</si>
  <si>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</si>
  <si>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</si>
  <si>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</si>
  <si>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</si>
  <si>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</si>
  <si>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</si>
  <si>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</si>
  <si>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</si>
  <si>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</si>
  <si>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</si>
  <si>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</si>
  <si>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</si>
  <si>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</si>
  <si>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</si>
  <si>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</si>
  <si>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</si>
  <si>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</si>
  <si>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</si>
  <si>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</si>
  <si>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</si>
  <si>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</si>
  <si>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</si>
  <si>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</si>
  <si>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</si>
  <si>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</si>
  <si>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</si>
  <si>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</si>
  <si>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</si>
  <si>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</si>
  <si>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</si>
  <si>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</si>
  <si>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</si>
  <si>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</si>
  <si>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</si>
  <si>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</si>
  <si>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</si>
  <si>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</si>
  <si>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</si>
  <si>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</si>
  <si>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</si>
  <si>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</si>
  <si>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</si>
  <si>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</si>
  <si>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</si>
  <si>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</si>
  <si>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</si>
  <si>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</si>
  <si>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</si>
  <si>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</si>
  <si>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</si>
  <si>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</si>
  <si>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</si>
  <si>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</si>
  <si>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</si>
  <si>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</si>
  <si>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</si>
  <si>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</si>
  <si>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</si>
  <si>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</si>
  <si>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</si>
  <si>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</si>
  <si>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</si>
  <si>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</si>
  <si>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</si>
  <si>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</si>
  <si>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</si>
  <si>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</si>
  <si>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</si>
  <si>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</si>
  <si>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</si>
  <si>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</si>
  <si>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</si>
  <si>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</si>
  <si>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</si>
  <si>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</si>
  <si>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</si>
  <si>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</si>
  <si>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</si>
  <si>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</si>
  <si>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</si>
  <si>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</si>
  <si>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</si>
  <si>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</si>
  <si>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</si>
  <si>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</si>
  <si>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</si>
  <si>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</si>
  <si>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</si>
  <si>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</si>
  <si>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</si>
  <si>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</si>
  <si>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</si>
  <si>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</si>
  <si>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</si>
  <si>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</si>
  <si>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</si>
  <si>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</si>
  <si>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</si>
  <si>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</si>
  <si>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</si>
  <si>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</si>
  <si>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</si>
  <si>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</si>
  <si>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</si>
  <si>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</si>
  <si>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</si>
  <si>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</si>
  <si>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</si>
  <si>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</si>
  <si>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</si>
  <si>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</si>
  <si>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</si>
  <si>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</si>
  <si>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</si>
  <si>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</si>
  <si>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</si>
  <si>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</si>
  <si>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</si>
  <si>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</si>
  <si>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</si>
  <si>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</si>
  <si>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</si>
  <si>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</si>
  <si>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</si>
  <si>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</si>
  <si>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</si>
  <si>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</si>
  <si>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</si>
  <si>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</si>
  <si>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</si>
  <si>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</si>
  <si>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</si>
  <si>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</si>
  <si>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</si>
  <si>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</si>
  <si>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</si>
  <si>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</si>
  <si>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</si>
  <si>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</si>
  <si>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</si>
  <si>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</si>
  <si>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</si>
  <si>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</si>
  <si>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</si>
  <si>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</si>
  <si>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</si>
  <si>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</si>
  <si>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</si>
  <si>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</si>
  <si>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</si>
  <si>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</si>
  <si>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</si>
  <si>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</si>
  <si>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</si>
  <si>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</si>
  <si>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</si>
  <si>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</si>
  <si>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</si>
  <si>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</si>
  <si>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</si>
  <si>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</si>
  <si>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</si>
  <si>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</si>
  <si>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</si>
  <si>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</si>
  <si>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</si>
  <si>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</si>
  <si>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</si>
  <si>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</si>
  <si>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</si>
  <si>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</si>
  <si>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</si>
  <si>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</si>
  <si>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</si>
  <si>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</si>
  <si>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</si>
  <si>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</si>
  <si>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</si>
  <si>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</si>
  <si>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</si>
  <si>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</si>
  <si>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</si>
  <si>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</si>
  <si>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</si>
  <si>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</si>
  <si>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</si>
  <si>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</si>
  <si>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</si>
  <si>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</si>
  <si>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</si>
  <si>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</si>
  <si>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</si>
  <si>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</si>
  <si>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</si>
  <si>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</si>
  <si>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</si>
  <si>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</si>
  <si>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</si>
  <si>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</si>
  <si>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</si>
  <si>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</si>
  <si>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</si>
  <si>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</si>
  <si>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</si>
  <si>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</si>
  <si>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</si>
  <si>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</si>
  <si>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</si>
  <si>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</si>
  <si>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</si>
  <si>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</si>
  <si>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</si>
  <si>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</si>
  <si>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</si>
  <si>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</si>
  <si>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</si>
  <si>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</si>
  <si>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</si>
  <si>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</si>
  <si>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</si>
  <si>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</si>
  <si>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</si>
  <si>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</si>
  <si>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</si>
  <si>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</si>
  <si>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</si>
  <si>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</si>
  <si>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</si>
  <si>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</si>
  <si>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</si>
  <si>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</si>
  <si>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</si>
  <si>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</si>
  <si>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</si>
  <si>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</si>
  <si>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</si>
  <si>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</si>
  <si>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</si>
  <si>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</si>
  <si>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</si>
  <si>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</si>
  <si>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</si>
  <si>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</si>
  <si>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</si>
  <si>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</si>
  <si>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</si>
  <si>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</si>
  <si>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</si>
  <si>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</si>
  <si>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</si>
  <si>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</si>
  <si>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</si>
  <si>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</si>
  <si>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</si>
  <si>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</si>
  <si>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</si>
  <si>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</si>
  <si>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</si>
  <si>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</si>
  <si>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</si>
  <si>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</si>
  <si>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</si>
  <si>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</si>
  <si>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</si>
  <si>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</si>
  <si>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</si>
  <si>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</si>
  <si>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</si>
  <si>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</si>
  <si>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</si>
  <si>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</si>
  <si>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</si>
  <si>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</si>
  <si>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</si>
  <si>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</si>
  <si>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</si>
  <si>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</si>
  <si>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</si>
  <si>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</si>
  <si>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</si>
  <si>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</si>
  <si>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</si>
  <si>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</si>
  <si>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</si>
  <si>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</si>
  <si>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</si>
  <si>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</si>
  <si>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</si>
  <si>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</si>
  <si>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</si>
  <si>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</si>
  <si>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</si>
  <si>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</si>
  <si>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</si>
  <si>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</si>
  <si>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</si>
  <si>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</si>
  <si>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</si>
  <si>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</si>
  <si>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</si>
  <si>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</si>
  <si>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</si>
  <si>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</si>
  <si>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</si>
  <si>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</si>
  <si>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</si>
  <si>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</si>
  <si>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</si>
  <si>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</si>
  <si>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</si>
  <si>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</si>
  <si>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</si>
  <si>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</si>
  <si>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</si>
  <si>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</si>
  <si>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</si>
  <si>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</si>
  <si>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</si>
  <si>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</si>
  <si>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</si>
  <si>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</si>
  <si>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</si>
  <si>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</si>
  <si>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</si>
  <si>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</si>
  <si>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</si>
  <si>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</si>
  <si>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</si>
  <si>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</si>
  <si>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</si>
  <si>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</si>
  <si>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</si>
  <si>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</si>
  <si>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</si>
  <si>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</si>
  <si>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</si>
  <si>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</si>
  <si>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</si>
  <si>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</si>
  <si>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</si>
  <si>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</si>
  <si>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</si>
  <si>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</si>
  <si>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</si>
  <si>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</si>
  <si>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</si>
  <si>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</si>
  <si>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</si>
  <si>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</si>
  <si>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</si>
  <si>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</si>
  <si>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</si>
  <si>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</si>
  <si>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</si>
  <si>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</si>
  <si>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</si>
  <si>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</si>
  <si>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</si>
  <si>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</si>
  <si>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</si>
  <si>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</si>
  <si>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</si>
  <si>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</si>
  <si>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</si>
  <si>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</si>
  <si>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</si>
  <si>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</si>
  <si>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</si>
  <si>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</si>
  <si>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</si>
  <si>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</si>
  <si>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</si>
  <si>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</si>
  <si>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</si>
  <si>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</si>
  <si>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</si>
  <si>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</si>
  <si>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</si>
  <si>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</si>
  <si>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</si>
  <si>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</si>
  <si>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</si>
  <si>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</si>
  <si>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</si>
  <si>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</si>
  <si>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</si>
  <si>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</si>
  <si>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</si>
  <si>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</si>
  <si>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</si>
  <si>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</si>
  <si>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</si>
  <si>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</si>
  <si>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</si>
  <si>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</si>
  <si>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</si>
  <si>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</si>
  <si>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</si>
  <si>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</si>
  <si>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</si>
  <si>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</si>
  <si>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</si>
  <si>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</si>
  <si>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</si>
  <si>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</si>
  <si>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</si>
  <si>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</si>
  <si>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</si>
  <si>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</si>
  <si>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</si>
  <si>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</si>
  <si>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</si>
  <si>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</si>
  <si>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</si>
  <si>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</si>
  <si>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</si>
  <si>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</si>
  <si>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</si>
  <si>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</si>
  <si>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</si>
  <si>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</si>
  <si>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</si>
  <si>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</si>
  <si>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</si>
  <si>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</si>
  <si>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</si>
  <si>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</si>
  <si>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</si>
  <si>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</si>
  <si>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</si>
  <si>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</si>
  <si>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</si>
  <si>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</si>
  <si>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</si>
  <si>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</si>
  <si>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</si>
  <si>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</si>
  <si>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</si>
  <si>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</si>
  <si>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</si>
  <si>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</si>
  <si>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</si>
  <si>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</si>
  <si>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</si>
  <si>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</si>
  <si>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</si>
  <si>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</si>
  <si>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</si>
  <si>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</si>
  <si>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</si>
  <si>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</si>
  <si>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</si>
  <si>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</si>
  <si>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</si>
  <si>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</si>
  <si>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</si>
  <si>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</si>
  <si>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</si>
  <si>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</si>
  <si>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</si>
  <si>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</si>
  <si>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</si>
  <si>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</si>
  <si>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</si>
  <si>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</si>
  <si>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</si>
  <si>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</si>
  <si>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</si>
  <si>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</si>
  <si>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</si>
  <si>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</si>
  <si>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</si>
  <si>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</si>
  <si>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</si>
  <si>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</si>
  <si>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</si>
  <si>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</si>
  <si>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</si>
  <si>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</si>
  <si>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</si>
  <si>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</si>
  <si>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</si>
  <si>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</si>
  <si>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</si>
  <si>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</si>
  <si>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</si>
  <si>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</si>
  <si>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</si>
  <si>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</si>
  <si>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</si>
  <si>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</si>
  <si>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</si>
  <si>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</si>
  <si>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</si>
  <si>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</si>
  <si>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</si>
  <si>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</si>
  <si>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</si>
  <si>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</si>
  <si>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</si>
  <si>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</si>
  <si>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</si>
  <si>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</si>
  <si>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</si>
  <si>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</si>
  <si>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</si>
  <si>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</si>
  <si>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</si>
  <si>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</si>
  <si>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</si>
  <si>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</si>
  <si>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</si>
  <si>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</si>
  <si>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</si>
  <si>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</si>
  <si>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</si>
  <si>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</si>
  <si>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</si>
  <si>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</si>
  <si>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</si>
  <si>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</si>
  <si>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</si>
  <si>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</si>
  <si>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</si>
  <si>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</si>
  <si>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</si>
  <si>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</si>
  <si>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</si>
  <si>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</si>
  <si>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</si>
  <si>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</si>
  <si>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</si>
  <si>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</si>
  <si>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</si>
  <si>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</si>
  <si>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</si>
  <si>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</si>
  <si>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</si>
  <si>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</si>
  <si>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</si>
  <si>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</si>
  <si>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</si>
  <si>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</si>
  <si>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</si>
  <si>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</si>
  <si>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</si>
  <si>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</si>
  <si>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</si>
  <si>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</si>
  <si>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</si>
  <si>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</si>
  <si>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</si>
  <si>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</si>
  <si>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</si>
  <si>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</si>
  <si>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</si>
  <si>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</si>
  <si>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</si>
  <si>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</si>
  <si>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</si>
  <si>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</si>
  <si>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</si>
  <si>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</si>
  <si>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</si>
  <si>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</si>
  <si>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</si>
  <si>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</si>
  <si>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</si>
  <si>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</si>
  <si>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</si>
  <si>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</si>
  <si>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</si>
  <si>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</si>
  <si>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</si>
  <si>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</si>
  <si>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</si>
  <si>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</si>
  <si>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</si>
  <si>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</si>
  <si>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</si>
  <si>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</si>
  <si>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</si>
  <si>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</si>
  <si>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</si>
  <si>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</si>
  <si>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</si>
  <si>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</si>
  <si>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</si>
  <si>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</si>
  <si>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</si>
  <si>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</si>
  <si>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</si>
  <si>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</si>
  <si>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</si>
  <si>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</si>
  <si>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</si>
  <si>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</si>
  <si>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</si>
  <si>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</si>
  <si>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</si>
  <si>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</si>
  <si>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</si>
  <si>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</si>
  <si>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</si>
  <si>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</si>
  <si>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</si>
  <si>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</si>
  <si>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</si>
  <si>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</si>
  <si>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</si>
  <si>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</si>
  <si>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</si>
  <si>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</si>
  <si>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</si>
  <si>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</si>
  <si>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</si>
  <si>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</si>
  <si>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</si>
  <si>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</si>
  <si>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</si>
  <si>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</si>
  <si>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</si>
  <si>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</si>
  <si>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</si>
  <si>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</si>
  <si>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</si>
  <si>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</si>
  <si>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</si>
  <si>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</si>
  <si>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</si>
  <si>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</si>
  <si>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</si>
  <si>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</si>
  <si>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</si>
  <si>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</si>
  <si>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</si>
  <si>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</si>
  <si>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</si>
  <si>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</si>
  <si>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</si>
  <si>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</si>
  <si>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</si>
  <si>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</si>
  <si>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</si>
  <si>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</si>
  <si>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</si>
  <si>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</si>
  <si>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</si>
  <si>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</si>
  <si>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</si>
  <si>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</si>
  <si>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</si>
  <si>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</si>
  <si>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</si>
  <si>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</si>
  <si>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</si>
  <si>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</si>
  <si>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</si>
  <si>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</si>
  <si>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</si>
  <si>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</si>
  <si>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</si>
  <si>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</si>
  <si>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</si>
  <si>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</si>
  <si>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</si>
  <si>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</si>
  <si>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</si>
  <si>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</si>
  <si>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</si>
  <si>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</si>
  <si>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</si>
  <si>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</si>
  <si>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</si>
  <si>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</si>
  <si>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</si>
  <si>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</si>
  <si>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</si>
  <si>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</si>
  <si>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</si>
  <si>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</si>
  <si>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</si>
  <si>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</si>
  <si>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</si>
  <si>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</si>
  <si>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</si>
  <si>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</si>
  <si>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</si>
  <si>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</si>
  <si>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</si>
  <si>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</si>
  <si>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</si>
  <si>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</si>
  <si>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</si>
  <si>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</si>
  <si>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</si>
  <si>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</si>
  <si>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</si>
  <si>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</si>
  <si>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</si>
  <si>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</si>
  <si>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</si>
  <si>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</si>
  <si>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</si>
  <si>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</si>
  <si>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</si>
  <si>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</si>
  <si>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</si>
  <si>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</si>
  <si>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</si>
  <si>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</si>
  <si>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</si>
  <si>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</si>
  <si>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</si>
  <si>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</si>
  <si>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</si>
  <si>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</si>
  <si>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</si>
  <si>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</si>
  <si>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</si>
  <si>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</si>
  <si>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</si>
  <si>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</si>
  <si>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</si>
  <si>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</si>
  <si>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</si>
  <si>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</si>
  <si>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</si>
  <si>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</si>
  <si>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</si>
  <si>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</si>
  <si>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</si>
  <si>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</si>
  <si>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</si>
  <si>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</si>
  <si>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</si>
  <si>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</si>
  <si>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</si>
  <si>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</si>
  <si>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</si>
  <si>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</si>
  <si>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</si>
  <si>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</si>
  <si>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</si>
  <si>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</si>
  <si>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</si>
  <si>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</si>
  <si>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</si>
  <si>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</si>
  <si>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</si>
  <si>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</si>
  <si>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</si>
  <si>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</si>
  <si>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</si>
  <si>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</si>
  <si>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</si>
  <si>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</si>
  <si>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</si>
  <si>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</si>
  <si>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</si>
  <si>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</si>
  <si>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</si>
  <si>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</si>
  <si>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</si>
  <si>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</si>
  <si>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</si>
  <si>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</si>
  <si>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</si>
  <si>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</si>
  <si>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</si>
  <si>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</si>
  <si>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</si>
  <si>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</si>
  <si>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</si>
  <si>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</si>
  <si>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</si>
  <si>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</si>
  <si>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</si>
  <si>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</si>
  <si>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</si>
  <si>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</si>
  <si>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</si>
  <si>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</si>
  <si>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</si>
  <si>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</si>
  <si>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</si>
  <si>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</si>
  <si>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</si>
  <si>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</si>
  <si>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</si>
  <si>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</si>
  <si>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</si>
  <si>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</si>
  <si>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</si>
  <si>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</si>
  <si>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</si>
  <si>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</si>
  <si>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</si>
  <si>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</si>
  <si>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</si>
  <si>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</si>
  <si>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</si>
  <si>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</si>
  <si>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</si>
  <si>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</si>
  <si>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</si>
  <si>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</si>
  <si>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</si>
  <si>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</si>
  <si>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</si>
  <si>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</si>
  <si>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</si>
  <si>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</si>
  <si>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</si>
  <si>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</si>
  <si>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</si>
  <si>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</si>
  <si>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</si>
  <si>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</si>
  <si>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</si>
  <si>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</si>
  <si>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</si>
  <si>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</si>
  <si>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</si>
  <si>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</si>
  <si>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</si>
  <si>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</si>
  <si>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</si>
  <si>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</si>
  <si>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</si>
  <si>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</si>
  <si>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</si>
  <si>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</si>
  <si>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</si>
  <si>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</si>
  <si>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</si>
  <si>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</si>
  <si>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</si>
  <si>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</si>
  <si>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</si>
  <si>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</si>
  <si>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</si>
  <si>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</si>
  <si>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</si>
  <si>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</si>
  <si>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</si>
  <si>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</si>
  <si>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</si>
  <si>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</si>
  <si>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</si>
  <si>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</si>
  <si>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</si>
  <si>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</si>
  <si>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</si>
  <si>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</si>
  <si>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</si>
  <si>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</si>
  <si>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</si>
  <si>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</si>
  <si>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</si>
  <si>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</si>
  <si>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</si>
  <si>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</si>
  <si>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</si>
  <si>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</si>
  <si>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</si>
  <si>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</si>
  <si>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</si>
  <si>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</si>
  <si>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</si>
  <si>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</si>
  <si>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</si>
  <si>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</si>
  <si>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</si>
  <si>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</si>
  <si>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</si>
  <si>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</si>
  <si>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</si>
  <si>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</si>
  <si>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</si>
  <si>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</si>
  <si>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</si>
  <si>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</si>
  <si>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</si>
  <si>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</si>
  <si>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</si>
  <si>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</si>
  <si>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</si>
  <si>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</si>
  <si>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</si>
  <si>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</si>
  <si>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</si>
  <si>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</si>
  <si>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</si>
  <si>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</si>
  <si>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</si>
  <si>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</si>
  <si>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</si>
  <si>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</si>
  <si>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</si>
  <si>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</si>
  <si>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</si>
  <si>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</si>
  <si>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</si>
  <si>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</si>
  <si>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</si>
  <si>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</si>
  <si>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</si>
  <si>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</si>
  <si>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</si>
  <si>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</si>
  <si>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</si>
  <si>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</si>
  <si>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</si>
  <si>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</si>
  <si>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</si>
  <si>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</si>
  <si>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</si>
  <si>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</si>
  <si>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</si>
  <si>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</si>
  <si>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</si>
  <si>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</si>
  <si>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</si>
  <si>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</si>
  <si>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</si>
  <si>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</si>
  <si>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</si>
  <si>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</si>
  <si>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</si>
  <si>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</si>
  <si>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</si>
  <si>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</si>
  <si>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</si>
  <si>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</si>
  <si>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</si>
  <si>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</si>
  <si>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</si>
  <si>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</si>
  <si>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</si>
  <si>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</si>
  <si>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</si>
  <si>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</si>
  <si>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</si>
  <si>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</si>
  <si>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</si>
  <si>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</si>
  <si>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</si>
  <si>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</si>
  <si>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</si>
  <si>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</si>
  <si>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</si>
  <si>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</si>
  <si>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</si>
  <si>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</si>
  <si>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</si>
  <si>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</si>
  <si>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</si>
  <si>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</si>
  <si>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</si>
  <si>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</si>
  <si>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</si>
  <si>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</si>
  <si>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</si>
  <si>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</si>
  <si>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</si>
  <si>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</si>
  <si>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</si>
  <si>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</si>
  <si>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</si>
  <si>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</si>
  <si>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</si>
  <si>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</si>
  <si>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</si>
  <si>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</si>
  <si>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</si>
  <si>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</si>
  <si>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</si>
  <si>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</si>
  <si>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</si>
  <si>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</si>
  <si>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</si>
  <si>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</si>
  <si>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</si>
  <si>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</si>
  <si>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</si>
  <si>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</si>
  <si>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</si>
  <si>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</si>
  <si>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</si>
  <si>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</si>
  <si>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</si>
  <si>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</si>
  <si>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</si>
  <si>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</si>
  <si>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</si>
  <si>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</si>
  <si>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</si>
  <si>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</si>
  <si>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</si>
  <si>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</si>
  <si>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</si>
  <si>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</si>
  <si>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</si>
  <si>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</si>
  <si>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</si>
  <si>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</si>
  <si>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</si>
  <si>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</si>
  <si>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</si>
  <si>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</si>
  <si>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</si>
  <si>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</si>
  <si>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</si>
  <si>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</si>
  <si>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</si>
  <si>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</si>
  <si>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</si>
  <si>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</si>
  <si>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</si>
  <si>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</si>
  <si>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</si>
  <si>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</si>
  <si>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</si>
  <si>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</si>
  <si>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</si>
  <si>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</si>
  <si>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</si>
  <si>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</si>
  <si>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</si>
  <si>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</si>
  <si>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</si>
  <si>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</si>
  <si>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</si>
  <si>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</si>
  <si>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</si>
  <si>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</si>
  <si>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</si>
  <si>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</si>
  <si>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</si>
  <si>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</si>
  <si>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</si>
  <si>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</si>
  <si>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</si>
  <si>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</si>
  <si>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</si>
  <si>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</si>
  <si>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</si>
  <si>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</si>
  <si>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</si>
  <si>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</si>
  <si>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</si>
  <si>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</si>
  <si>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</si>
  <si>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</si>
  <si>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</si>
  <si>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</si>
  <si>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</si>
  <si>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</si>
  <si>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</si>
  <si>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</si>
  <si>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</si>
  <si>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</si>
  <si>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</si>
  <si>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</si>
  <si>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</si>
  <si>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</si>
  <si>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</si>
  <si>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</si>
  <si>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</si>
  <si>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</si>
  <si>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</si>
  <si>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</si>
  <si>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</si>
  <si>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</si>
  <si>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</si>
  <si>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</si>
  <si>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</si>
  <si>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</si>
  <si>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</si>
  <si>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</si>
  <si>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</si>
  <si>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</si>
  <si>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</si>
  <si>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</si>
  <si>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</si>
  <si>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</si>
  <si>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</si>
  <si>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</si>
  <si>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</si>
  <si>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</si>
  <si>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</si>
  <si>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</si>
  <si>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</si>
  <si>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</si>
  <si>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</si>
  <si>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</si>
  <si>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</si>
  <si>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</si>
  <si>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</si>
  <si>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</si>
  <si>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</si>
  <si>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</si>
  <si>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</si>
  <si>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</si>
  <si>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</si>
  <si>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</si>
  <si>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</si>
  <si>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</si>
  <si>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</si>
  <si>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</si>
  <si>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</si>
  <si>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</si>
  <si>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</si>
  <si>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</si>
  <si>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</si>
  <si>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</si>
  <si>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</si>
  <si>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</si>
  <si>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</si>
  <si>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</si>
  <si>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</si>
  <si>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</si>
  <si>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</si>
  <si>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</si>
  <si>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</si>
  <si>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</si>
  <si>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</si>
  <si>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</si>
  <si>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</si>
  <si>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</si>
  <si>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</si>
  <si>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</si>
  <si>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</si>
  <si>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</si>
  <si>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</si>
  <si>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</si>
  <si>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</si>
  <si>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</si>
  <si>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</si>
  <si>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</si>
  <si>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</si>
  <si>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</si>
  <si>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</si>
  <si>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</si>
  <si>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</si>
  <si>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</si>
  <si>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</si>
  <si>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</si>
  <si>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</si>
  <si>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</si>
  <si>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</si>
  <si>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</si>
  <si>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</si>
  <si>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</si>
  <si>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</si>
  <si>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</si>
  <si>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</si>
  <si>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</si>
  <si>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</si>
  <si>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</si>
  <si>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</si>
  <si>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</si>
  <si>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</si>
  <si>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</si>
  <si>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</si>
  <si>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</si>
  <si>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</si>
  <si>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</si>
  <si>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</si>
  <si>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</si>
  <si>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</si>
  <si>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</si>
  <si>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</si>
  <si>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</si>
  <si>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</si>
  <si>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</si>
  <si>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</si>
  <si>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</si>
  <si>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</si>
  <si>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</si>
  <si>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</si>
  <si>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</si>
  <si>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</si>
  <si>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</si>
  <si>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</si>
  <si>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</si>
  <si>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</si>
  <si>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</si>
  <si>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</si>
  <si>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</si>
  <si>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</si>
  <si>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</si>
  <si>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</si>
  <si>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</si>
  <si>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</si>
  <si>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</si>
  <si>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</si>
  <si>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</si>
  <si>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</si>
  <si>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</si>
  <si>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</si>
  <si>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</si>
  <si>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</si>
  <si>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</si>
  <si>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</si>
  <si>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</si>
  <si>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</si>
  <si>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</si>
  <si>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</si>
  <si>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</si>
  <si>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</si>
  <si>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</si>
  <si>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</si>
  <si>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</si>
  <si>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</si>
  <si>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</si>
  <si>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</si>
  <si>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</si>
  <si>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</si>
  <si>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</si>
  <si>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</si>
  <si>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</si>
  <si>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</si>
  <si>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</si>
  <si>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</si>
  <si>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</si>
  <si>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</si>
  <si>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</si>
  <si>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</si>
  <si>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</si>
  <si>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</si>
  <si>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</si>
  <si>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</si>
  <si>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</si>
  <si>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</si>
  <si>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</si>
  <si>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</si>
  <si>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</si>
  <si>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</si>
  <si>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</si>
  <si>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</si>
  <si>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</si>
  <si>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</si>
  <si>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</si>
  <si>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</si>
  <si>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</si>
  <si>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</si>
  <si>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</si>
  <si>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</si>
  <si>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</si>
  <si>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</si>
  <si>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</si>
  <si>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</si>
  <si>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</si>
  <si>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</si>
  <si>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</si>
  <si>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</si>
  <si>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</si>
  <si>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</si>
  <si>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</si>
  <si>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</si>
  <si>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</si>
  <si>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</si>
  <si>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</si>
  <si>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</si>
  <si>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</si>
  <si>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</si>
  <si>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</si>
  <si>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</si>
  <si>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</si>
  <si>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</si>
  <si>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</si>
  <si>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</si>
  <si>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</si>
  <si>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</si>
  <si>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</si>
  <si>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</si>
  <si>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</si>
  <si>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</si>
  <si>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</si>
  <si>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</si>
  <si>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</si>
  <si>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</si>
  <si>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</si>
  <si>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</si>
  <si>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</si>
  <si>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</si>
  <si>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</si>
  <si>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</si>
  <si>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</si>
  <si>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</si>
  <si>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</si>
  <si>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</si>
  <si>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</si>
  <si>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</si>
  <si>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</si>
  <si>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</si>
  <si>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</si>
  <si>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</si>
  <si>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</si>
  <si>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</si>
  <si>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</si>
  <si>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</si>
  <si>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</si>
  <si>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</si>
  <si>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</si>
  <si>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</si>
  <si>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</si>
  <si>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</si>
  <si>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</si>
  <si>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</si>
  <si>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</si>
  <si>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</si>
  <si>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</si>
  <si>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</si>
  <si>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</si>
  <si>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</si>
  <si>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</si>
  <si>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</si>
  <si>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</si>
  <si>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</si>
  <si>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</si>
  <si>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</si>
  <si>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</si>
  <si>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</si>
  <si>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</si>
  <si>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</si>
  <si>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</si>
  <si>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</si>
  <si>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</si>
  <si>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</si>
  <si>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</si>
  <si>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</si>
  <si>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</si>
  <si>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</si>
  <si>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</si>
  <si>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</si>
  <si>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</si>
  <si>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</si>
  <si>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</si>
  <si>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</si>
  <si>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</si>
  <si>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</si>
  <si>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</si>
  <si>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</si>
  <si>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</si>
  <si>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</si>
  <si>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</si>
  <si>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</si>
  <si>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</si>
  <si>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</si>
  <si>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</si>
  <si>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</si>
  <si>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</si>
  <si>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</si>
  <si>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</si>
  <si>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</si>
  <si>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</si>
  <si>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</si>
  <si>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</si>
  <si>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</si>
  <si>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</si>
  <si>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</si>
  <si>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</si>
  <si>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</si>
  <si>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</si>
  <si>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</si>
  <si>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</si>
  <si>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</si>
  <si>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</si>
  <si>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</si>
  <si>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</si>
  <si>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</si>
  <si>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</si>
  <si>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</si>
  <si>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</si>
  <si>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</si>
  <si>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</si>
  <si>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</si>
  <si>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</si>
  <si>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</si>
  <si>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</si>
  <si>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</si>
  <si>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</si>
  <si>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</si>
  <si>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</si>
  <si>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</si>
  <si>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</si>
  <si>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</si>
  <si>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</si>
  <si>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</si>
  <si>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</si>
  <si>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</si>
  <si>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</si>
  <si>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</si>
  <si>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</si>
  <si>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</si>
  <si>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</si>
  <si>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</si>
  <si>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</si>
  <si>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</si>
  <si>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</si>
  <si>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</si>
  <si>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</si>
  <si>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</si>
  <si>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</si>
  <si>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</si>
  <si>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</si>
  <si>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</si>
  <si>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</si>
  <si>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</si>
  <si>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</si>
  <si>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</si>
  <si>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</si>
  <si>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</si>
  <si>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</si>
  <si>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</si>
  <si>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</si>
  <si>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</si>
  <si>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</si>
  <si>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</si>
  <si>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</si>
  <si>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</si>
  <si>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</si>
  <si>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</si>
  <si>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</si>
  <si>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</si>
  <si>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</si>
  <si>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</si>
  <si>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</si>
  <si>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</si>
  <si>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</si>
  <si>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</si>
  <si>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</si>
  <si>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</si>
  <si>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</si>
  <si>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</si>
  <si>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</si>
  <si>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</si>
  <si>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</si>
  <si>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</si>
  <si>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</si>
  <si>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</si>
  <si>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</si>
  <si>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</si>
  <si>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</si>
  <si>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</si>
  <si>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</si>
  <si>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</si>
  <si>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</si>
  <si>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</si>
  <si>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</si>
  <si>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</si>
  <si>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</si>
  <si>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</si>
  <si>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</si>
  <si>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</si>
  <si>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</si>
  <si>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</si>
  <si>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</si>
  <si>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</si>
  <si>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</si>
  <si>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</si>
  <si>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</si>
  <si>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</si>
  <si>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</si>
  <si>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</si>
  <si>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</si>
  <si>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</si>
  <si>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</si>
  <si>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</si>
  <si>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</si>
  <si>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</si>
  <si>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</si>
  <si>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</si>
  <si>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</si>
  <si>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</si>
  <si>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</si>
  <si>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</si>
  <si>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</si>
  <si>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</si>
  <si>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</si>
  <si>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</si>
  <si>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</si>
  <si>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</si>
  <si>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</si>
  <si>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</si>
  <si>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</si>
  <si>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</si>
  <si>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</si>
  <si>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</si>
  <si>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</si>
  <si>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</si>
  <si>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</si>
  <si>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</si>
  <si>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</si>
  <si>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</si>
  <si>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</si>
  <si>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</si>
  <si>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</si>
  <si>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</si>
  <si>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</si>
  <si>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</si>
  <si>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</si>
  <si>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</si>
  <si>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</si>
  <si>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</si>
  <si>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</si>
  <si>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</si>
  <si>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</si>
  <si>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</si>
  <si>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</si>
  <si>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</si>
  <si>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</si>
  <si>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</si>
  <si>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</si>
  <si>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</si>
  <si>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</si>
  <si>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</si>
  <si>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</si>
  <si>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</si>
  <si>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</si>
  <si>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</si>
  <si>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</si>
  <si>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</si>
  <si>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</si>
  <si>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</si>
  <si>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</si>
  <si>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</si>
  <si>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</si>
  <si>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</si>
  <si>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</si>
  <si>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</si>
  <si>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</si>
  <si>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</si>
  <si>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</si>
  <si>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</si>
  <si>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</si>
  <si>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</si>
  <si>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</si>
  <si>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</si>
  <si>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</si>
  <si>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</si>
  <si>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</si>
  <si>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</si>
  <si>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</si>
  <si>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</si>
  <si>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</si>
  <si>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</si>
  <si>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</si>
  <si>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</si>
  <si>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</si>
  <si>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</si>
  <si>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</si>
  <si>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</si>
  <si>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</si>
  <si>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</si>
  <si>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</si>
  <si>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</si>
  <si>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</si>
  <si>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</si>
  <si>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</si>
  <si>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</si>
  <si>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</si>
  <si>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</si>
  <si>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</si>
  <si>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</si>
  <si>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</si>
  <si>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</si>
  <si>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</si>
  <si>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</si>
  <si>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</si>
  <si>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</si>
  <si>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</si>
  <si>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</si>
  <si>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</si>
  <si>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</si>
  <si>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</si>
  <si>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</si>
  <si>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</si>
  <si>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</si>
  <si>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</si>
  <si>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</si>
  <si>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</si>
  <si>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</si>
  <si>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</si>
  <si>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</si>
  <si>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</si>
  <si>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</si>
  <si>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</si>
  <si>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</si>
  <si>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</si>
  <si>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</si>
  <si>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</si>
  <si>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</si>
  <si>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</si>
  <si>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</si>
  <si>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</si>
  <si>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</si>
  <si>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</si>
  <si>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</si>
  <si>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</si>
  <si>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</si>
  <si>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</si>
  <si>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</si>
  <si>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</si>
  <si>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</si>
  <si>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</si>
  <si>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</si>
  <si>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</si>
  <si>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</si>
  <si>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</si>
  <si>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</si>
  <si>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</si>
  <si>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</si>
  <si>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</si>
  <si>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</si>
  <si>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</si>
  <si>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</si>
  <si>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</si>
  <si>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</si>
  <si>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</si>
  <si>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</si>
  <si>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</si>
  <si>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</si>
  <si>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</si>
  <si>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</si>
  <si>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</si>
  <si>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</si>
  <si>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</si>
  <si>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</si>
  <si>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</si>
  <si>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</si>
  <si>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</si>
  <si>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</si>
  <si>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</si>
  <si>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</si>
  <si>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</si>
  <si>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</si>
  <si>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</si>
  <si>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</si>
  <si>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</si>
  <si>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</si>
  <si>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</si>
  <si>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</si>
  <si>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</si>
  <si>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</si>
  <si>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</si>
  <si>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</si>
  <si>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</si>
  <si>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</si>
  <si>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</si>
  <si>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</si>
  <si>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</si>
  <si>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</si>
  <si>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</si>
  <si>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</si>
  <si>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</si>
  <si>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</si>
  <si>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</si>
  <si>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</si>
  <si>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</si>
  <si>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</si>
  <si>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</si>
  <si>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</si>
  <si>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</si>
  <si>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</si>
  <si>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</si>
  <si>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</si>
  <si>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</si>
  <si>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</si>
  <si>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</si>
  <si>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</si>
  <si>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</si>
  <si>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</si>
  <si>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</si>
  <si>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</si>
  <si>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</si>
  <si>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</si>
  <si>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</si>
  <si>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</si>
  <si>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</si>
  <si>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</si>
  <si>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</si>
  <si>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</si>
  <si>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</si>
  <si>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</si>
  <si>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</si>
  <si>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</si>
  <si>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</si>
  <si>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</si>
  <si>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</si>
  <si>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</si>
  <si>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</si>
  <si>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</si>
  <si>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</si>
  <si>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</si>
  <si>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</si>
  <si>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</si>
  <si>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</si>
  <si>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</si>
  <si>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</si>
  <si>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</si>
  <si>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</si>
  <si>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</si>
  <si>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</si>
  <si>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</si>
  <si>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</si>
  <si>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</si>
  <si>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</si>
  <si>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</si>
  <si>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</si>
  <si>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</si>
  <si>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</si>
  <si>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</si>
  <si>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</si>
  <si>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</si>
  <si>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</si>
  <si>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</si>
  <si>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</si>
  <si>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</si>
  <si>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</si>
  <si>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</si>
  <si>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</si>
  <si>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</si>
  <si>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</si>
  <si>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</si>
  <si>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</si>
  <si>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</si>
  <si>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</si>
  <si>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</si>
  <si>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</si>
  <si>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</si>
  <si>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</si>
  <si>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</si>
  <si>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</si>
  <si>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</si>
  <si>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</si>
  <si>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</si>
  <si>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</si>
  <si>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</si>
  <si>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</si>
  <si>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</si>
  <si>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</si>
  <si>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</si>
  <si>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</si>
  <si>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</si>
  <si>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</si>
  <si>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</si>
  <si>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</si>
  <si>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</si>
  <si>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</si>
  <si>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</si>
  <si>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</si>
  <si>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</si>
  <si>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</si>
  <si>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</si>
  <si>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</si>
  <si>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</si>
  <si>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</si>
  <si>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</si>
  <si>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</si>
  <si>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</si>
  <si>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</si>
  <si>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</si>
  <si>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</si>
  <si>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</si>
  <si>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</si>
  <si>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</si>
  <si>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Employees Data Summary</t>
  </si>
  <si>
    <t xml:space="preserve"> </t>
  </si>
  <si>
    <t>Grand Total</t>
  </si>
  <si>
    <t>E0000000</t>
  </si>
  <si>
    <t>Date</t>
  </si>
  <si>
    <t>Year</t>
  </si>
  <si>
    <t>Profit</t>
  </si>
  <si>
    <t>Investment</t>
  </si>
  <si>
    <t>Total_credit</t>
  </si>
  <si>
    <t>Profit%</t>
  </si>
  <si>
    <t>Sales Rank</t>
  </si>
  <si>
    <t>duplicates finding</t>
  </si>
  <si>
    <t>Student</t>
  </si>
  <si>
    <t>Maths</t>
  </si>
  <si>
    <t>Science</t>
  </si>
  <si>
    <t>Chemistry</t>
  </si>
  <si>
    <t>English</t>
  </si>
  <si>
    <t>Regional Language</t>
  </si>
  <si>
    <t>Total marks</t>
  </si>
  <si>
    <t>Avg</t>
  </si>
  <si>
    <t>Total Score</t>
  </si>
  <si>
    <t>Rank</t>
  </si>
  <si>
    <t>John</t>
  </si>
  <si>
    <t>Lincon</t>
  </si>
  <si>
    <t>Abu</t>
  </si>
  <si>
    <t>Adam</t>
  </si>
  <si>
    <t>Krishna</t>
  </si>
  <si>
    <t>Mahesh</t>
  </si>
  <si>
    <t>Suresh</t>
  </si>
  <si>
    <t>Naresh</t>
  </si>
  <si>
    <t>Ram Prasad</t>
  </si>
  <si>
    <t>Employee</t>
  </si>
  <si>
    <t>Salary Percentage Hike</t>
  </si>
  <si>
    <t>Status</t>
  </si>
  <si>
    <t>Salary</t>
  </si>
  <si>
    <t>Increment</t>
  </si>
  <si>
    <t>Emp Status</t>
  </si>
  <si>
    <t>Joy</t>
  </si>
  <si>
    <t>Kinder</t>
  </si>
  <si>
    <t>HR</t>
  </si>
  <si>
    <t>Emp_id</t>
  </si>
  <si>
    <t>First Name</t>
  </si>
  <si>
    <t>Last Name</t>
  </si>
  <si>
    <t>Name</t>
  </si>
  <si>
    <t>Performance Bucket</t>
  </si>
  <si>
    <t>Vlookup</t>
  </si>
  <si>
    <t>HLOOKUP</t>
  </si>
  <si>
    <t>Car Number</t>
  </si>
  <si>
    <t>row1</t>
  </si>
  <si>
    <t>Brand</t>
  </si>
  <si>
    <t>Formulae</t>
  </si>
  <si>
    <t>Marks</t>
  </si>
  <si>
    <t>Total Marks</t>
  </si>
  <si>
    <t>IFERROR</t>
  </si>
  <si>
    <t>Su</t>
  </si>
  <si>
    <t>Hyderabad</t>
  </si>
  <si>
    <t>SureshSu</t>
  </si>
  <si>
    <t>Car Type</t>
  </si>
  <si>
    <t>Sedan</t>
  </si>
  <si>
    <t>Jeep</t>
  </si>
  <si>
    <t>Hatchback</t>
  </si>
  <si>
    <t>row2</t>
  </si>
  <si>
    <t>Prasad</t>
  </si>
  <si>
    <t>Total</t>
  </si>
  <si>
    <t>Ma</t>
  </si>
  <si>
    <t>Goa</t>
  </si>
  <si>
    <t>NareshMa</t>
  </si>
  <si>
    <t>Topper</t>
  </si>
  <si>
    <t>Honda</t>
  </si>
  <si>
    <t>Mahindra</t>
  </si>
  <si>
    <t>Hyundai</t>
  </si>
  <si>
    <t>row3</t>
  </si>
  <si>
    <t>Komali</t>
  </si>
  <si>
    <t>Ram</t>
  </si>
  <si>
    <t>Ke</t>
  </si>
  <si>
    <t>Bangalore</t>
  </si>
  <si>
    <t>MaheshKe</t>
  </si>
  <si>
    <t>Bottom</t>
  </si>
  <si>
    <t>Manohar</t>
  </si>
  <si>
    <t>D</t>
  </si>
  <si>
    <t>Le</t>
  </si>
  <si>
    <t>Pankaj</t>
  </si>
  <si>
    <t>Chennai</t>
  </si>
  <si>
    <t>PankajLe</t>
  </si>
  <si>
    <t>Pramod</t>
  </si>
  <si>
    <t>A</t>
  </si>
  <si>
    <t>B</t>
  </si>
  <si>
    <t>Kesara</t>
  </si>
  <si>
    <t>Mumbai</t>
  </si>
  <si>
    <t>REPEAT CALCULATION AS ABOVE "AE" COLUMN AND USE IFERROR TO FIX THE ERROR</t>
  </si>
  <si>
    <t>C</t>
  </si>
  <si>
    <t>Lakshman</t>
  </si>
  <si>
    <t>Kolkata</t>
  </si>
  <si>
    <t>Tiruchi</t>
  </si>
  <si>
    <t>Raj</t>
  </si>
  <si>
    <t>Karimnagar</t>
  </si>
  <si>
    <t>Ongole</t>
  </si>
  <si>
    <t>ABCDR</t>
  </si>
  <si>
    <t>Praveen</t>
  </si>
  <si>
    <t>Delhi</t>
  </si>
  <si>
    <t>Pradeep</t>
  </si>
  <si>
    <t>Mangalore</t>
  </si>
  <si>
    <t>Chandra</t>
  </si>
  <si>
    <t>Mysore</t>
  </si>
  <si>
    <t>Kumar</t>
  </si>
  <si>
    <t>Chaitanya</t>
  </si>
  <si>
    <t>Kiran</t>
  </si>
  <si>
    <t>Tejaswini</t>
  </si>
  <si>
    <t>Swathi</t>
  </si>
  <si>
    <t>Swetha</t>
  </si>
  <si>
    <t>Sushma</t>
  </si>
  <si>
    <t>Srujana</t>
  </si>
  <si>
    <t>Sullur</t>
  </si>
  <si>
    <t>#</t>
  </si>
  <si>
    <t>Country, Other</t>
  </si>
  <si>
    <t>Total Cases</t>
  </si>
  <si>
    <t>New Cases</t>
  </si>
  <si>
    <t>Total Deaths</t>
  </si>
  <si>
    <t>New Deaths</t>
  </si>
  <si>
    <t>Total Recovered</t>
  </si>
  <si>
    <t>New Recovered</t>
  </si>
  <si>
    <t>Active Cases</t>
  </si>
  <si>
    <t>Serious, Critical</t>
  </si>
  <si>
    <t>Tot Cases/ 1M pop</t>
  </si>
  <si>
    <t>Deaths/ 1M pop</t>
  </si>
  <si>
    <t>Total Tests</t>
  </si>
  <si>
    <t>Tests/ 
                                1M pop</t>
  </si>
  <si>
    <t>Population</t>
  </si>
  <si>
    <t>World</t>
  </si>
  <si>
    <t>626,855,244</t>
  </si>
  <si>
    <t>+226,864</t>
  </si>
  <si>
    <t>16,134,498</t>
  </si>
  <si>
    <t>Europe</t>
  </si>
  <si>
    <t>233,280,133</t>
  </si>
  <si>
    <t>+67,678</t>
  </si>
  <si>
    <t>3,967,679</t>
  </si>
  <si>
    <t>Asia</t>
  </si>
  <si>
    <t>190,780,533</t>
  </si>
  <si>
    <t>+128,998</t>
  </si>
  <si>
    <t>7,579,212</t>
  </si>
  <si>
    <t>North America</t>
  </si>
  <si>
    <t>114,777,157</t>
  </si>
  <si>
    <t>+24,099</t>
  </si>
  <si>
    <t>3,052,812</t>
  </si>
  <si>
    <t>USA</t>
  </si>
  <si>
    <t>98,257,582</t>
  </si>
  <si>
    <t>+20,628</t>
  </si>
  <si>
    <t>1,432,078</t>
  </si>
  <si>
    <t>South America</t>
  </si>
  <si>
    <t>63,235,877</t>
  </si>
  <si>
    <t>+5,751</t>
  </si>
  <si>
    <t>791,885</t>
  </si>
  <si>
    <t>India</t>
  </si>
  <si>
    <t>44,138,235</t>
  </si>
  <si>
    <t>+293</t>
  </si>
  <si>
    <t>5,596</t>
  </si>
  <si>
    <t>France</t>
  </si>
  <si>
    <t>36,968,080</t>
  </si>
  <si>
    <t>+27,088</t>
  </si>
  <si>
    <t>900,795</t>
  </si>
  <si>
    <t>Germany</t>
  </si>
  <si>
    <t>35,862,800</t>
  </si>
  <si>
    <t>+9,800</t>
  </si>
  <si>
    <t>536,863</t>
  </si>
  <si>
    <t>34,262,104</t>
  </si>
  <si>
    <t>447,842</t>
  </si>
  <si>
    <t>S. Korea</t>
  </si>
  <si>
    <t>26,260,256</t>
  </si>
  <si>
    <t>+72,830</t>
  </si>
  <si>
    <t>970,601</t>
  </si>
  <si>
    <t>Japan</t>
  </si>
  <si>
    <t>20,741,641</t>
  </si>
  <si>
    <t>+15,699</t>
  </si>
  <si>
    <t>4,339,052</t>
  </si>
  <si>
    <t>Italy</t>
  </si>
  <si>
    <t>23,799,178</t>
  </si>
  <si>
    <t>507,169</t>
  </si>
  <si>
    <t>UK</t>
  </si>
  <si>
    <t>23,747,479</t>
  </si>
  <si>
    <t>+2,624</t>
  </si>
  <si>
    <t>80,014</t>
  </si>
  <si>
    <t>Russia</t>
  </si>
  <si>
    <t>21,014,391</t>
  </si>
  <si>
    <t>+5,132</t>
  </si>
  <si>
    <t>204,436</t>
  </si>
  <si>
    <t>Turkey</t>
  </si>
  <si>
    <t>16,904,137</t>
  </si>
  <si>
    <t>0</t>
  </si>
  <si>
    <t>Spain</t>
  </si>
  <si>
    <t>13,403,322</t>
  </si>
  <si>
    <t>95,377</t>
  </si>
  <si>
    <t>Oceania</t>
  </si>
  <si>
    <t>12,761,546</t>
  </si>
  <si>
    <t>307,618</t>
  </si>
  <si>
    <t>Africa</t>
  </si>
  <si>
    <t>12,019,292</t>
  </si>
  <si>
    <t>+338</t>
  </si>
  <si>
    <t>435,292</t>
  </si>
  <si>
    <t>Vietnam</t>
  </si>
  <si>
    <t>10,608,829</t>
  </si>
  <si>
    <t>+107</t>
  </si>
  <si>
    <t>865,511</t>
  </si>
  <si>
    <t>Australia</t>
  </si>
  <si>
    <t>10,546,102</t>
  </si>
  <si>
    <t>185,799</t>
  </si>
  <si>
    <t>Argentina</t>
  </si>
  <si>
    <t>9,590,207</t>
  </si>
  <si>
    <t>7,015</t>
  </si>
  <si>
    <t>Netherlands</t>
  </si>
  <si>
    <t>8,496,202</t>
  </si>
  <si>
    <t>25,648</t>
  </si>
  <si>
    <t>Taiwan</t>
  </si>
  <si>
    <t>8,019,866</t>
  </si>
  <si>
    <t>+18,569</t>
  </si>
  <si>
    <t>321,892</t>
  </si>
  <si>
    <t>Iran</t>
  </si>
  <si>
    <t>7,335,266</t>
  </si>
  <si>
    <t>+31</t>
  </si>
  <si>
    <t>79,896</t>
  </si>
  <si>
    <t>Mexico</t>
  </si>
  <si>
    <t>6,400,759</t>
  </si>
  <si>
    <t>401,508</t>
  </si>
  <si>
    <t>Indonesia</t>
  </si>
  <si>
    <t>6,463,466</t>
  </si>
  <si>
    <t>+5,228</t>
  </si>
  <si>
    <t>54,236</t>
  </si>
  <si>
    <t>Poland</t>
  </si>
  <si>
    <t>5,335,940</t>
  </si>
  <si>
    <t>900,018</t>
  </si>
  <si>
    <t>Colombia</t>
  </si>
  <si>
    <t>6,142,640</t>
  </si>
  <si>
    <t>33,470</t>
  </si>
  <si>
    <t>Austria</t>
  </si>
  <si>
    <t>5,506,704</t>
  </si>
  <si>
    <t>+3,793</t>
  </si>
  <si>
    <t>48,765</t>
  </si>
  <si>
    <t>Portugal</t>
  </si>
  <si>
    <t>5,499,908</t>
  </si>
  <si>
    <t>+947</t>
  </si>
  <si>
    <t>20,865</t>
  </si>
  <si>
    <t>Greece</t>
  </si>
  <si>
    <t>5,326,197</t>
  </si>
  <si>
    <t>+7,718</t>
  </si>
  <si>
    <t>44,184</t>
  </si>
  <si>
    <t>Ukraine</t>
  </si>
  <si>
    <t>5,214,768</t>
  </si>
  <si>
    <t>15,930</t>
  </si>
  <si>
    <t>Malaysia</t>
  </si>
  <si>
    <t>4,939,021</t>
  </si>
  <si>
    <t>+2,814</t>
  </si>
  <si>
    <t>23,099</t>
  </si>
  <si>
    <t>Chile</t>
  </si>
  <si>
    <t>4,858,162</t>
  </si>
  <si>
    <t>+3,318</t>
  </si>
  <si>
    <t>12,820</t>
  </si>
  <si>
    <t>DPRK</t>
  </si>
  <si>
    <t>4,772,739</t>
  </si>
  <si>
    <t>Israel</t>
  </si>
  <si>
    <t>4,700,423</t>
  </si>
  <si>
    <t>13,717</t>
  </si>
  <si>
    <t>Thailand</t>
  </si>
  <si>
    <t>4,649,509</t>
  </si>
  <si>
    <t>24,555</t>
  </si>
  <si>
    <t>Belgium</t>
  </si>
  <si>
    <t>4,583,528</t>
  </si>
  <si>
    <t>22,822</t>
  </si>
  <si>
    <t>Czechia</t>
  </si>
  <si>
    <t>4,509,978</t>
  </si>
  <si>
    <t>+890</t>
  </si>
  <si>
    <t>9,152</t>
  </si>
  <si>
    <t>Canada</t>
  </si>
  <si>
    <t>4,305,116</t>
  </si>
  <si>
    <t>+2,291</t>
  </si>
  <si>
    <t>55,379</t>
  </si>
  <si>
    <t>Switzerland</t>
  </si>
  <si>
    <t>4,225,705</t>
  </si>
  <si>
    <t>+3,157</t>
  </si>
  <si>
    <t>77,012</t>
  </si>
  <si>
    <t>Peru</t>
  </si>
  <si>
    <t>3,973,520</t>
  </si>
  <si>
    <t>+2,242</t>
  </si>
  <si>
    <t>100,383</t>
  </si>
  <si>
    <t>South Africa</t>
  </si>
  <si>
    <t>3,912,506</t>
  </si>
  <si>
    <t>27,799</t>
  </si>
  <si>
    <t>Philippines</t>
  </si>
  <si>
    <t>3,956,847</t>
  </si>
  <si>
    <t>+1,712</t>
  </si>
  <si>
    <t>18,430</t>
  </si>
  <si>
    <t>Romania</t>
  </si>
  <si>
    <t>3,226,070</t>
  </si>
  <si>
    <t>+441</t>
  </si>
  <si>
    <t>3,488</t>
  </si>
  <si>
    <t>Denmark</t>
  </si>
  <si>
    <t>3,135,720</t>
  </si>
  <si>
    <t>5,464</t>
  </si>
  <si>
    <t>Sweden</t>
  </si>
  <si>
    <t>2,594,443</t>
  </si>
  <si>
    <t>+605</t>
  </si>
  <si>
    <t>16,553</t>
  </si>
  <si>
    <t>Iraq</t>
  </si>
  <si>
    <t>2,437,149</t>
  </si>
  <si>
    <t>1,211</t>
  </si>
  <si>
    <t>Serbia</t>
  </si>
  <si>
    <t>2,397,339</t>
  </si>
  <si>
    <t>+798</t>
  </si>
  <si>
    <t>10,339</t>
  </si>
  <si>
    <t>Singapore</t>
  </si>
  <si>
    <t>2,096,242</t>
  </si>
  <si>
    <t>+1,360</t>
  </si>
  <si>
    <t>73,603</t>
  </si>
  <si>
    <t>Hungary</t>
  </si>
  <si>
    <t>2,104,358</t>
  </si>
  <si>
    <t>13,707</t>
  </si>
  <si>
    <t>Hong Kong</t>
  </si>
  <si>
    <t>1,892,576</t>
  </si>
  <si>
    <t>+5,645</t>
  </si>
  <si>
    <t>245,123</t>
  </si>
  <si>
    <t>Bangladesh</t>
  </si>
  <si>
    <t>1,986,051</t>
  </si>
  <si>
    <t>+62</t>
  </si>
  <si>
    <t>21,137</t>
  </si>
  <si>
    <t>New Zealand</t>
  </si>
  <si>
    <t>1,915,871</t>
  </si>
  <si>
    <t>25,949</t>
  </si>
  <si>
    <t>Slovakia</t>
  </si>
  <si>
    <t>1,834,203</t>
  </si>
  <si>
    <t>+97</t>
  </si>
  <si>
    <t>1,387</t>
  </si>
  <si>
    <t>Georgia</t>
  </si>
  <si>
    <t>1,776,548</t>
  </si>
  <si>
    <t>12,269</t>
  </si>
  <si>
    <t>Jordan</t>
  </si>
  <si>
    <t>1,731,007</t>
  </si>
  <si>
    <t>1,868</t>
  </si>
  <si>
    <t>Ireland</t>
  </si>
  <si>
    <t>1,666,385</t>
  </si>
  <si>
    <t>6,004</t>
  </si>
  <si>
    <t>Pakistan</t>
  </si>
  <si>
    <t>1,538,689</t>
  </si>
  <si>
    <t>5,953</t>
  </si>
  <si>
    <t>Norway</t>
  </si>
  <si>
    <t>1,462,835</t>
  </si>
  <si>
    <t>+198</t>
  </si>
  <si>
    <t>2,334</t>
  </si>
  <si>
    <t>Finland</t>
  </si>
  <si>
    <t>1,364,613</t>
  </si>
  <si>
    <t>+3,164</t>
  </si>
  <si>
    <t>33,194</t>
  </si>
  <si>
    <t>Kazakhstan</t>
  </si>
  <si>
    <t>1,382,292</t>
  </si>
  <si>
    <t>1,272</t>
  </si>
  <si>
    <t>Bulgaria</t>
  </si>
  <si>
    <t>1,245,162</t>
  </si>
  <si>
    <t>+4</t>
  </si>
  <si>
    <t>4,441</t>
  </si>
  <si>
    <t>Lithuania</t>
  </si>
  <si>
    <t>1,262,086</t>
  </si>
  <si>
    <t>+21</t>
  </si>
  <si>
    <t>5,958</t>
  </si>
  <si>
    <t>Morocco</t>
  </si>
  <si>
    <t>1,251,735</t>
  </si>
  <si>
    <t>+194</t>
  </si>
  <si>
    <t>1,276</t>
  </si>
  <si>
    <t>Slovenia</t>
  </si>
  <si>
    <t>1,240,457</t>
  </si>
  <si>
    <t>+943</t>
  </si>
  <si>
    <t>15,600</t>
  </si>
  <si>
    <t>Croatia</t>
  </si>
  <si>
    <t>1,235,244</t>
  </si>
  <si>
    <t>+285</t>
  </si>
  <si>
    <t>2,061</t>
  </si>
  <si>
    <t>Lebanon</t>
  </si>
  <si>
    <t>1,087,587</t>
  </si>
  <si>
    <t>122,388</t>
  </si>
  <si>
    <t>Guatemala</t>
  </si>
  <si>
    <t>1,133,158</t>
  </si>
  <si>
    <t>+454</t>
  </si>
  <si>
    <t>6,593</t>
  </si>
  <si>
    <t>Costa Rica</t>
  </si>
  <si>
    <t>860,711</t>
  </si>
  <si>
    <t>279,157</t>
  </si>
  <si>
    <t>Tunisia</t>
  </si>
  <si>
    <t>N/A</t>
  </si>
  <si>
    <t>Bolivia</t>
  </si>
  <si>
    <t>1,078,240</t>
  </si>
  <si>
    <t>+129</t>
  </si>
  <si>
    <t>11,538</t>
  </si>
  <si>
    <t>Cuba</t>
  </si>
  <si>
    <t>1,102,791</t>
  </si>
  <si>
    <t>+7</t>
  </si>
  <si>
    <t>100</t>
  </si>
  <si>
    <t>UAE</t>
  </si>
  <si>
    <t>1,024,595</t>
  </si>
  <si>
    <t>+215</t>
  </si>
  <si>
    <t>17,761</t>
  </si>
  <si>
    <t>Ecuador</t>
  </si>
  <si>
    <t>973,448</t>
  </si>
  <si>
    <t>1,744</t>
  </si>
  <si>
    <t>Panama</t>
  </si>
  <si>
    <t>985,881</t>
  </si>
  <si>
    <t>7,754</t>
  </si>
  <si>
    <t>Nepal</t>
  </si>
  <si>
    <t>988,763</t>
  </si>
  <si>
    <t>121</t>
  </si>
  <si>
    <t>Belarus</t>
  </si>
  <si>
    <t>985,592</t>
  </si>
  <si>
    <t>1,327</t>
  </si>
  <si>
    <t>Uruguay</t>
  </si>
  <si>
    <t>985,312</t>
  </si>
  <si>
    <t>1,026</t>
  </si>
  <si>
    <t>Mongolia</t>
  </si>
  <si>
    <t>987,141</t>
  </si>
  <si>
    <t>4,052</t>
  </si>
  <si>
    <t>Latvia</t>
  </si>
  <si>
    <t>950,319</t>
  </si>
  <si>
    <t>5,222</t>
  </si>
  <si>
    <t>Saudi Arabia</t>
  </si>
  <si>
    <t>813,257</t>
  </si>
  <si>
    <t>+35</t>
  </si>
  <si>
    <t>2,990</t>
  </si>
  <si>
    <t>Azerbaijan</t>
  </si>
  <si>
    <t>814,211</t>
  </si>
  <si>
    <t>+22</t>
  </si>
  <si>
    <t>258</t>
  </si>
  <si>
    <t>Paraguay</t>
  </si>
  <si>
    <t>Bahrain</t>
  </si>
  <si>
    <t>694,162</t>
  </si>
  <si>
    <t>+74</t>
  </si>
  <si>
    <t>924</t>
  </si>
  <si>
    <t>Sri Lanka</t>
  </si>
  <si>
    <t>654,883</t>
  </si>
  <si>
    <t>+3</t>
  </si>
  <si>
    <t>15</t>
  </si>
  <si>
    <t>Kuwait</t>
  </si>
  <si>
    <t>660,095</t>
  </si>
  <si>
    <t>+103</t>
  </si>
  <si>
    <t>82</t>
  </si>
  <si>
    <t>Dominican Republic</t>
  </si>
  <si>
    <t>644,785</t>
  </si>
  <si>
    <t>+719</t>
  </si>
  <si>
    <t>1,821</t>
  </si>
  <si>
    <t>Myanmar</t>
  </si>
  <si>
    <t>607,821</t>
  </si>
  <si>
    <t>5,987</t>
  </si>
  <si>
    <t>Palestine</t>
  </si>
  <si>
    <t>614,962</t>
  </si>
  <si>
    <t>450</t>
  </si>
  <si>
    <t>Cyprus</t>
  </si>
  <si>
    <t>601,425</t>
  </si>
  <si>
    <t>15,586</t>
  </si>
  <si>
    <t>Estonia</t>
  </si>
  <si>
    <t>524,990</t>
  </si>
  <si>
    <t>81,453</t>
  </si>
  <si>
    <t>Moldova</t>
  </si>
  <si>
    <t>504,142</t>
  </si>
  <si>
    <t>79,013</t>
  </si>
  <si>
    <t>Venezuela</t>
  </si>
  <si>
    <t>540,832</t>
  </si>
  <si>
    <t>+51</t>
  </si>
  <si>
    <t>1,111</t>
  </si>
  <si>
    <t>Egypt</t>
  </si>
  <si>
    <t>442,182</t>
  </si>
  <si>
    <t>48,850</t>
  </si>
  <si>
    <t>Libya</t>
  </si>
  <si>
    <t>500,604</t>
  </si>
  <si>
    <t>43</t>
  </si>
  <si>
    <t>Ethiopia</t>
  </si>
  <si>
    <t>472,485</t>
  </si>
  <si>
    <t>+18</t>
  </si>
  <si>
    <t>14,669</t>
  </si>
  <si>
    <t>Qatar</t>
  </si>
  <si>
    <t>477,620</t>
  </si>
  <si>
    <t>+760</t>
  </si>
  <si>
    <t>1,794</t>
  </si>
  <si>
    <t>Réunion</t>
  </si>
  <si>
    <t>418,572</t>
  </si>
  <si>
    <t>57,830</t>
  </si>
  <si>
    <t>Honduras</t>
  </si>
  <si>
    <t>Armenia</t>
  </si>
  <si>
    <t>434,866</t>
  </si>
  <si>
    <t>2,161</t>
  </si>
  <si>
    <t>Bosnia and Herzegovina</t>
  </si>
  <si>
    <t>378,424</t>
  </si>
  <si>
    <t>5,945</t>
  </si>
  <si>
    <t>Oman</t>
  </si>
  <si>
    <t>384,669</t>
  </si>
  <si>
    <t>10,098</t>
  </si>
  <si>
    <t>North Macedonia</t>
  </si>
  <si>
    <t>334,335</t>
  </si>
  <si>
    <t>807</t>
  </si>
  <si>
    <t>Kenya</t>
  </si>
  <si>
    <t>335,551</t>
  </si>
  <si>
    <t>+119</t>
  </si>
  <si>
    <t>651</t>
  </si>
  <si>
    <t>Zambia</t>
  </si>
  <si>
    <t>329,690</t>
  </si>
  <si>
    <t>37</t>
  </si>
  <si>
    <t>Albania</t>
  </si>
  <si>
    <t>328,236</t>
  </si>
  <si>
    <t>+17</t>
  </si>
  <si>
    <t>1,562</t>
  </si>
  <si>
    <t>287,361</t>
  </si>
  <si>
    <t>+3,378</t>
  </si>
  <si>
    <t>39,358</t>
  </si>
  <si>
    <t>Botswana</t>
  </si>
  <si>
    <t>323,747</t>
  </si>
  <si>
    <t>96</t>
  </si>
  <si>
    <t>Luxembourg</t>
  </si>
  <si>
    <t>288,991</t>
  </si>
  <si>
    <t>7,633</t>
  </si>
  <si>
    <t>Montenegro</t>
  </si>
  <si>
    <t>280,783</t>
  </si>
  <si>
    <t>+28</t>
  </si>
  <si>
    <t>226</t>
  </si>
  <si>
    <t>Algeria</t>
  </si>
  <si>
    <t>182,572</t>
  </si>
  <si>
    <t>+2</t>
  </si>
  <si>
    <t>81,649</t>
  </si>
  <si>
    <t>Nigeria</t>
  </si>
  <si>
    <t>259,640</t>
  </si>
  <si>
    <t>Zimbabwe</t>
  </si>
  <si>
    <t>251,904</t>
  </si>
  <si>
    <t>383</t>
  </si>
  <si>
    <t>Uzbekistan</t>
  </si>
  <si>
    <t>241,486</t>
  </si>
  <si>
    <t>3,710</t>
  </si>
  <si>
    <t>Brunei</t>
  </si>
  <si>
    <t>222,140</t>
  </si>
  <si>
    <t>18,679</t>
  </si>
  <si>
    <t>Mozambique</t>
  </si>
  <si>
    <t>228,310</t>
  </si>
  <si>
    <t>88</t>
  </si>
  <si>
    <t>Martinique</t>
  </si>
  <si>
    <t>Laos</t>
  </si>
  <si>
    <t>Iceland</t>
  </si>
  <si>
    <t>Kyrgyzstan</t>
  </si>
  <si>
    <t>196,406</t>
  </si>
  <si>
    <t>7,133</t>
  </si>
  <si>
    <t>Afghanistan</t>
  </si>
  <si>
    <t>183,865</t>
  </si>
  <si>
    <t>+23</t>
  </si>
  <si>
    <t>14,446</t>
  </si>
  <si>
    <t>El Salvador</t>
  </si>
  <si>
    <t>179,410</t>
  </si>
  <si>
    <t>18,145</t>
  </si>
  <si>
    <t>Guadeloupe</t>
  </si>
  <si>
    <t>Maldives</t>
  </si>
  <si>
    <t>163,687</t>
  </si>
  <si>
    <t>21,620</t>
  </si>
  <si>
    <t>Trinidad and Tobago</t>
  </si>
  <si>
    <t>180,912</t>
  </si>
  <si>
    <t>198</t>
  </si>
  <si>
    <t>Ghana</t>
  </si>
  <si>
    <t>169,541</t>
  </si>
  <si>
    <t>16</t>
  </si>
  <si>
    <t>Namibia</t>
  </si>
  <si>
    <t>165,826</t>
  </si>
  <si>
    <t>40</t>
  </si>
  <si>
    <t>Uganda</t>
  </si>
  <si>
    <t>100,431</t>
  </si>
  <si>
    <t>65,672</t>
  </si>
  <si>
    <t>Jamaica</t>
  </si>
  <si>
    <t>99,392</t>
  </si>
  <si>
    <t>49,219</t>
  </si>
  <si>
    <t>Cambodia</t>
  </si>
  <si>
    <t>135,005</t>
  </si>
  <si>
    <t>70</t>
  </si>
  <si>
    <t>Rwanda</t>
  </si>
  <si>
    <t>131,112</t>
  </si>
  <si>
    <t>183</t>
  </si>
  <si>
    <t>Cameroon</t>
  </si>
  <si>
    <t>118,616</t>
  </si>
  <si>
    <t>3,412</t>
  </si>
  <si>
    <t>Malta</t>
  </si>
  <si>
    <t>114,479</t>
  </si>
  <si>
    <t>569</t>
  </si>
  <si>
    <t>Angola</t>
  </si>
  <si>
    <t>102,367</t>
  </si>
  <si>
    <t>385</t>
  </si>
  <si>
    <t>Barbados</t>
  </si>
  <si>
    <t>102,435</t>
  </si>
  <si>
    <t>1,414</t>
  </si>
  <si>
    <t>French Guiana</t>
  </si>
  <si>
    <t>11,254</t>
  </si>
  <si>
    <t>84,724</t>
  </si>
  <si>
    <t>Channel Islands</t>
  </si>
  <si>
    <t>95,304</t>
  </si>
  <si>
    <t>517</t>
  </si>
  <si>
    <t>DRC</t>
  </si>
  <si>
    <t>83,610</t>
  </si>
  <si>
    <t>9,139</t>
  </si>
  <si>
    <t>Senegal</t>
  </si>
  <si>
    <t>86,872</t>
  </si>
  <si>
    <t>33</t>
  </si>
  <si>
    <t>Malawi</t>
  </si>
  <si>
    <t>85,009</t>
  </si>
  <si>
    <t>392</t>
  </si>
  <si>
    <t>Ivory Coast</t>
  </si>
  <si>
    <t>87,050</t>
  </si>
  <si>
    <t>+1</t>
  </si>
  <si>
    <t>7</t>
  </si>
  <si>
    <t>Suriname</t>
  </si>
  <si>
    <t>French Polynesia</t>
  </si>
  <si>
    <t>New Caledonia</t>
  </si>
  <si>
    <t>74,603</t>
  </si>
  <si>
    <t>1,134</t>
  </si>
  <si>
    <t>Eswatini</t>
  </si>
  <si>
    <t>72,255</t>
  </si>
  <si>
    <t>93</t>
  </si>
  <si>
    <t>Guyana</t>
  </si>
  <si>
    <t>70,232</t>
  </si>
  <si>
    <t>+11</t>
  </si>
  <si>
    <t>125</t>
  </si>
  <si>
    <t>Belize</t>
  </si>
  <si>
    <t>68,325</t>
  </si>
  <si>
    <t>35</t>
  </si>
  <si>
    <t>Fiji</t>
  </si>
  <si>
    <t>66,524</t>
  </si>
  <si>
    <t>1,049</t>
  </si>
  <si>
    <t>Madagascar</t>
  </si>
  <si>
    <t>65,450</t>
  </si>
  <si>
    <t>397</t>
  </si>
  <si>
    <t>Sudan</t>
  </si>
  <si>
    <t>58,016</t>
  </si>
  <si>
    <t>631</t>
  </si>
  <si>
    <t>Mauritania</t>
  </si>
  <si>
    <t>62,421</t>
  </si>
  <si>
    <t>3</t>
  </si>
  <si>
    <t>Cabo Verde</t>
  </si>
  <si>
    <t>62,491</t>
  </si>
  <si>
    <t>175</t>
  </si>
  <si>
    <t>Bhutan</t>
  </si>
  <si>
    <t>61,564</t>
  </si>
  <si>
    <t>918</t>
  </si>
  <si>
    <t>Syria</t>
  </si>
  <si>
    <t>54,232</t>
  </si>
  <si>
    <t>9</t>
  </si>
  <si>
    <t>Burundi</t>
  </si>
  <si>
    <t>50,418</t>
  </si>
  <si>
    <t>Seychelles</t>
  </si>
  <si>
    <t>49,606</t>
  </si>
  <si>
    <t>291</t>
  </si>
  <si>
    <t>Gabon</t>
  </si>
  <si>
    <t>48,582</t>
  </si>
  <si>
    <t>85</t>
  </si>
  <si>
    <t>Andorra</t>
  </si>
  <si>
    <t>46,731</t>
  </si>
  <si>
    <t>331</t>
  </si>
  <si>
    <t>Papua New Guinea</t>
  </si>
  <si>
    <t>43,982</t>
  </si>
  <si>
    <t>1,597</t>
  </si>
  <si>
    <t>Curaçao</t>
  </si>
  <si>
    <t>44,720</t>
  </si>
  <si>
    <t>971</t>
  </si>
  <si>
    <t>Aruba</t>
  </si>
  <si>
    <t>42,438</t>
  </si>
  <si>
    <t>967</t>
  </si>
  <si>
    <t>Mayotte</t>
  </si>
  <si>
    <t>Mauritius</t>
  </si>
  <si>
    <t>39,396</t>
  </si>
  <si>
    <t>744</t>
  </si>
  <si>
    <t>Tanzania</t>
  </si>
  <si>
    <t>Togo</t>
  </si>
  <si>
    <t>39,035</t>
  </si>
  <si>
    <t>Guinea</t>
  </si>
  <si>
    <t>37,218</t>
  </si>
  <si>
    <t>471</t>
  </si>
  <si>
    <t>Isle of Man</t>
  </si>
  <si>
    <t>Bahamas</t>
  </si>
  <si>
    <t>36,366</t>
  </si>
  <si>
    <t>292</t>
  </si>
  <si>
    <t>Faeroe Islands</t>
  </si>
  <si>
    <t>Lesotho</t>
  </si>
  <si>
    <t>25,980</t>
  </si>
  <si>
    <t>7,804</t>
  </si>
  <si>
    <t>Haiti</t>
  </si>
  <si>
    <t>32,897</t>
  </si>
  <si>
    <t>105</t>
  </si>
  <si>
    <t>Mali</t>
  </si>
  <si>
    <t>31,941</t>
  </si>
  <si>
    <t>77</t>
  </si>
  <si>
    <t>Cayman Islands</t>
  </si>
  <si>
    <t>8,553</t>
  </si>
  <si>
    <t>22,770</t>
  </si>
  <si>
    <t>Saint Lucia</t>
  </si>
  <si>
    <t>29,095</t>
  </si>
  <si>
    <t>51</t>
  </si>
  <si>
    <t>Benin</t>
  </si>
  <si>
    <t>27,746</t>
  </si>
  <si>
    <t>71</t>
  </si>
  <si>
    <t>Somalia</t>
  </si>
  <si>
    <t>13,182</t>
  </si>
  <si>
    <t>12,743</t>
  </si>
  <si>
    <t>Congo</t>
  </si>
  <si>
    <t>24,006</t>
  </si>
  <si>
    <t>983</t>
  </si>
  <si>
    <t>Solomon Islands</t>
  </si>
  <si>
    <t>Timor-Leste</t>
  </si>
  <si>
    <t>23,102</t>
  </si>
  <si>
    <t>114</t>
  </si>
  <si>
    <t>Micronesia</t>
  </si>
  <si>
    <t>San Marino</t>
  </si>
  <si>
    <t>21,826</t>
  </si>
  <si>
    <t>222</t>
  </si>
  <si>
    <t>Burkina Faso</t>
  </si>
  <si>
    <t>21,143</t>
  </si>
  <si>
    <t>101</t>
  </si>
  <si>
    <t>Liechtenstein</t>
  </si>
  <si>
    <t>20,795</t>
  </si>
  <si>
    <t>102</t>
  </si>
  <si>
    <t>Gibraltar</t>
  </si>
  <si>
    <t>16,579</t>
  </si>
  <si>
    <t>3,518</t>
  </si>
  <si>
    <t>Grenada</t>
  </si>
  <si>
    <t>19,358</t>
  </si>
  <si>
    <t>18</t>
  </si>
  <si>
    <t>Bermuda</t>
  </si>
  <si>
    <t>18,343</t>
  </si>
  <si>
    <t>24</t>
  </si>
  <si>
    <t>Nicaragua</t>
  </si>
  <si>
    <t>4,225</t>
  </si>
  <si>
    <t>14,041</t>
  </si>
  <si>
    <t>South Sudan</t>
  </si>
  <si>
    <t>18,115</t>
  </si>
  <si>
    <t>97</t>
  </si>
  <si>
    <t>Tajikistan</t>
  </si>
  <si>
    <t>17,264</t>
  </si>
  <si>
    <t>Equatorial Guinea</t>
  </si>
  <si>
    <t>16,879</t>
  </si>
  <si>
    <t>Tonga</t>
  </si>
  <si>
    <t>15,638</t>
  </si>
  <si>
    <t>532</t>
  </si>
  <si>
    <t>Samoa</t>
  </si>
  <si>
    <t>1,605</t>
  </si>
  <si>
    <t>14,333</t>
  </si>
  <si>
    <t>Dominica</t>
  </si>
  <si>
    <t>15,673</t>
  </si>
  <si>
    <t>13</t>
  </si>
  <si>
    <t>Djibouti</t>
  </si>
  <si>
    <t>15,427</t>
  </si>
  <si>
    <t>74</t>
  </si>
  <si>
    <t>Marshall Islands</t>
  </si>
  <si>
    <t>15,390</t>
  </si>
  <si>
    <t>134</t>
  </si>
  <si>
    <t>Monaco</t>
  </si>
  <si>
    <t>15,311</t>
  </si>
  <si>
    <t>166</t>
  </si>
  <si>
    <t>CAR</t>
  </si>
  <si>
    <t>14,615</t>
  </si>
  <si>
    <t>583</t>
  </si>
  <si>
    <t>Gambia</t>
  </si>
  <si>
    <t>12,189</t>
  </si>
  <si>
    <t>25</t>
  </si>
  <si>
    <t>Saint Martin</t>
  </si>
  <si>
    <t>1,399</t>
  </si>
  <si>
    <t>10,596</t>
  </si>
  <si>
    <t>Greenland</t>
  </si>
  <si>
    <t>2,761</t>
  </si>
  <si>
    <t>9,189</t>
  </si>
  <si>
    <t>Vanuatu</t>
  </si>
  <si>
    <t>11,937</t>
  </si>
  <si>
    <t>1</t>
  </si>
  <si>
    <t>Yemen</t>
  </si>
  <si>
    <t>9,124</t>
  </si>
  <si>
    <t>662</t>
  </si>
  <si>
    <t>Caribbean Netherlands</t>
  </si>
  <si>
    <t>10,476</t>
  </si>
  <si>
    <t>914</t>
  </si>
  <si>
    <t>Sint Maarten</t>
  </si>
  <si>
    <t>10,833</t>
  </si>
  <si>
    <t>Eritrea</t>
  </si>
  <si>
    <t>10,086</t>
  </si>
  <si>
    <t>Niger</t>
  </si>
  <si>
    <t>8,890</t>
  </si>
  <si>
    <t>729</t>
  </si>
  <si>
    <t>Antigua and Barbuda</t>
  </si>
  <si>
    <t>8,954</t>
  </si>
  <si>
    <t>6</t>
  </si>
  <si>
    <t>Comoros</t>
  </si>
  <si>
    <t>8,786</t>
  </si>
  <si>
    <t>Guinea-Bissau</t>
  </si>
  <si>
    <t>8,642</t>
  </si>
  <si>
    <t>30</t>
  </si>
  <si>
    <t>Liberia</t>
  </si>
  <si>
    <t>7,715</t>
  </si>
  <si>
    <t>Sierra Leone</t>
  </si>
  <si>
    <t>Chad</t>
  </si>
  <si>
    <t>4,874</t>
  </si>
  <si>
    <t>2,578</t>
  </si>
  <si>
    <t>British Virgin Islands</t>
  </si>
  <si>
    <t>St. Vincent Grenadines</t>
  </si>
  <si>
    <t>6,641</t>
  </si>
  <si>
    <t>356</t>
  </si>
  <si>
    <t>Saint Kitts and Nevis</t>
  </si>
  <si>
    <t>6,482</t>
  </si>
  <si>
    <t>Turks and Caicos</t>
  </si>
  <si>
    <t>6,392</t>
  </si>
  <si>
    <t>Cook Islands</t>
  </si>
  <si>
    <t>6,384</t>
  </si>
  <si>
    <t>4</t>
  </si>
  <si>
    <t>Sao Tome and Principe</t>
  </si>
  <si>
    <t>6,201</t>
  </si>
  <si>
    <t>Palau</t>
  </si>
  <si>
    <t>5,622</t>
  </si>
  <si>
    <t>156</t>
  </si>
  <si>
    <t>St. Barth</t>
  </si>
  <si>
    <t>Nauru</t>
  </si>
  <si>
    <t>4,609</t>
  </si>
  <si>
    <t>11</t>
  </si>
  <si>
    <t>Anguilla</t>
  </si>
  <si>
    <t>3,879</t>
  </si>
  <si>
    <t>Kiribati</t>
  </si>
  <si>
    <t>2,703</t>
  </si>
  <si>
    <t>714</t>
  </si>
  <si>
    <t>Saint Pierre Miquelon</t>
  </si>
  <si>
    <t>2,449</t>
  </si>
  <si>
    <t>832</t>
  </si>
  <si>
    <t>Tuvalu</t>
  </si>
  <si>
    <t>2,805</t>
  </si>
  <si>
    <t>Falkland Islands</t>
  </si>
  <si>
    <t>1,930</t>
  </si>
  <si>
    <t>Saint Helena</t>
  </si>
  <si>
    <t>2</t>
  </si>
  <si>
    <t>1,804</t>
  </si>
  <si>
    <t>Montserrat</t>
  </si>
  <si>
    <t>1,376</t>
  </si>
  <si>
    <t>19</t>
  </si>
  <si>
    <t>Macao</t>
  </si>
  <si>
    <t>791</t>
  </si>
  <si>
    <t>Wallis and Futuna</t>
  </si>
  <si>
    <t>438</t>
  </si>
  <si>
    <t>316</t>
  </si>
  <si>
    <t>706</t>
  </si>
  <si>
    <t>Diamond Princess</t>
  </si>
  <si>
    <t>699</t>
  </si>
  <si>
    <t>Niue</t>
  </si>
  <si>
    <t>107</t>
  </si>
  <si>
    <t>57</t>
  </si>
  <si>
    <t>Vatican City</t>
  </si>
  <si>
    <t>29</t>
  </si>
  <si>
    <t>Western Sahara</t>
  </si>
  <si>
    <t>MS Zaandam</t>
  </si>
  <si>
    <t>PRACTICE CREATING TABLE AND APPLY FORMULAS ON SOME SAMPLE DATA</t>
  </si>
  <si>
    <t>EQUAL</t>
  </si>
  <si>
    <t>CTRL+T</t>
  </si>
  <si>
    <t>BASIC FORMULAS</t>
  </si>
  <si>
    <t>LEFT</t>
  </si>
  <si>
    <t>RIGHT</t>
  </si>
  <si>
    <t>MID</t>
  </si>
  <si>
    <t>LEN</t>
  </si>
  <si>
    <t>TRIM</t>
  </si>
  <si>
    <t>CONCAT</t>
  </si>
  <si>
    <t>NOW</t>
  </si>
  <si>
    <t>Today</t>
  </si>
  <si>
    <t>YEAR</t>
  </si>
  <si>
    <t>DAY</t>
  </si>
  <si>
    <t>MONTH</t>
  </si>
  <si>
    <t>WEEKNUM</t>
  </si>
  <si>
    <t>NETWORKDAYS</t>
  </si>
  <si>
    <t>Row Labels</t>
  </si>
  <si>
    <t>COUNTA of Emp_status</t>
  </si>
  <si>
    <t>SUM of Annual Salary</t>
  </si>
  <si>
    <t>SUM of Bonus %</t>
  </si>
  <si>
    <t>Average SALARY</t>
  </si>
  <si>
    <t>Formula Text</t>
  </si>
  <si>
    <t>(All)</t>
  </si>
  <si>
    <t>Sum of Overall Salary</t>
  </si>
  <si>
    <t>Count of Gender</t>
  </si>
  <si>
    <t>Count of EEID</t>
  </si>
  <si>
    <t>Sum of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</si>
</sst>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name val="Calibri"/>
    </font>
    <font>
      <b/>
      <sz val="11"/>
      <name val="Calibri"/>
    </font>
    <font>
      <sz val="16"/>
      <color rgb="FFFF0000"/>
      <name val="Arial Black"/>
    </font>
    <font>
      <sz val="11"/>
      <name val="Calibri"/>
    </font>
    <font>
      <b/>
      <sz val="11"/>
      <color rgb="FFFFFFFF"/>
      <name val="Calibri"/>
    </font>
    <font>
      <b/>
      <sz val="24"/>
      <name val="Calibri"/>
    </font>
    <font>
      <b/>
      <sz val="11"/>
      <name val="Calibri"/>
      <family val="2"/>
    </font>
    <font>
      <sz val="11"/>
      <name val="Calibri"/>
      <family val="2"/>
    </font>
  </fonts>
  <fills count="10">
    <fill>
      <patternFill patternType="none"/>
    </fill>
    <fill>
      <patternFill patternType="gray125"/>
    </fill>
    <fill>
      <patternFill patternType="solid">
        <fgColor rgb="FF414042"/>
        <bgColor rgb="FF414042"/>
      </patternFill>
    </fill>
    <fill>
      <patternFill patternType="solid">
        <fgColor rgb="FF3DB182"/>
        <bgColor rgb="FF3DB182"/>
      </patternFill>
    </fill>
    <fill>
      <patternFill patternType="solid">
        <fgColor rgb="FFCBCFD4"/>
        <bgColor rgb="FFCBCFD4"/>
      </patternFill>
    </fill>
    <fill>
      <patternFill patternType="solid">
        <fgColor rgb="FF2D8461"/>
        <bgColor rgb="FF2D8461"/>
      </patternFill>
    </fill>
    <fill>
      <patternFill patternType="solid">
        <fgColor rgb="FFBF9000"/>
        <bgColor rgb="FFBF9000"/>
      </patternFill>
    </fill>
    <fill>
      <patternFill patternType="solid">
        <fgColor rgb="FFFFFF00"/>
        <bgColor indexed="64"/>
      </patternFill>
    </fill>
    <fill>
      <patternFill patternType="solid">
        <fgColor rgb="FFFFFF00"/>
        <bgColor rgb="FF2D8461"/>
      </patternFill>
    </fill>
    <fill>
      <patternFill patternType="solid">
        <fgColor theme="3" tint="0.39997558519241921"/>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FFFFFF"/>
      </left>
      <right/>
      <top style="thin">
        <color auto="1"/>
      </top>
      <bottom/>
      <diagonal/>
    </border>
    <border>
      <left style="medium">
        <color rgb="FFFFFFFF"/>
      </left>
      <right style="medium">
        <color rgb="FFFFFFFF"/>
      </right>
      <top/>
      <bottom/>
      <diagonal/>
    </border>
    <border>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style="thin">
        <color auto="1"/>
      </top>
      <bottom/>
      <diagonal/>
    </border>
    <border>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thin">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2">
    <xf numFmtId="0" fontId="0" fillId="0" borderId="0"/>
    <xf numFmtId="9" fontId="3" fillId="0" borderId="0" applyFont="0" applyFill="0" applyBorder="0" applyAlignment="0" applyProtection="0"/>
  </cellStyleXfs>
  <cellXfs count="92">
    <xf numFmtId="0" fontId="0" fillId="0" borderId="0" xfId="0" applyFont="1" applyAlignment="1"/>
    <xf numFmtId="0" fontId="0" fillId="0" borderId="0" xfId="0" applyFont="1" applyAlignment="1">
      <alignment horizontal="center" vertical="center"/>
    </xf>
    <xf numFmtId="0" fontId="0" fillId="0" borderId="1" xfId="0" applyFont="1" applyBorder="1" applyAlignment="1">
      <alignment horizontal="center" vertical="center"/>
    </xf>
    <xf numFmtId="14" fontId="4" fillId="3" borderId="10" xfId="0" applyNumberFormat="1" applyFont="1" applyFill="1" applyBorder="1" applyAlignment="1">
      <alignment horizontal="center" vertical="center"/>
    </xf>
    <xf numFmtId="0" fontId="4" fillId="2" borderId="11" xfId="0" applyFont="1" applyFill="1" applyBorder="1" applyAlignment="1">
      <alignment horizontal="left"/>
    </xf>
    <xf numFmtId="0" fontId="0" fillId="0" borderId="0" xfId="0" applyFont="1" applyAlignment="1">
      <alignment horizontal="center" vertical="center"/>
    </xf>
    <xf numFmtId="14" fontId="0" fillId="0" borderId="0" xfId="0" applyNumberFormat="1" applyFont="1" applyAlignment="1">
      <alignment horizontal="center" vertical="center"/>
    </xf>
    <xf numFmtId="1" fontId="0" fillId="4" borderId="12" xfId="0" applyNumberFormat="1" applyFont="1" applyFill="1" applyBorder="1"/>
    <xf numFmtId="0" fontId="0" fillId="4" borderId="12" xfId="0" applyFont="1" applyFill="1" applyBorder="1"/>
    <xf numFmtId="2" fontId="0" fillId="4" borderId="12" xfId="0" applyNumberFormat="1" applyFont="1" applyFill="1" applyBorder="1"/>
    <xf numFmtId="0" fontId="0" fillId="2" borderId="12" xfId="0" applyFont="1" applyFill="1" applyBorder="1"/>
    <xf numFmtId="0" fontId="0" fillId="0" borderId="0" xfId="0" applyFont="1"/>
    <xf numFmtId="0" fontId="0" fillId="2" borderId="12" xfId="0" applyFont="1" applyFill="1" applyBorder="1" applyAlignment="1">
      <alignment horizontal="left"/>
    </xf>
    <xf numFmtId="14" fontId="4" fillId="3" borderId="10" xfId="0" applyNumberFormat="1" applyFont="1" applyFill="1" applyBorder="1" applyAlignment="1">
      <alignment horizontal="center" vertical="center"/>
    </xf>
    <xf numFmtId="14" fontId="0" fillId="0" borderId="0" xfId="0" applyNumberFormat="1" applyFont="1" applyAlignment="1">
      <alignment horizontal="center" vertical="center"/>
    </xf>
    <xf numFmtId="1" fontId="0" fillId="4" borderId="17" xfId="0" applyNumberFormat="1" applyFont="1" applyFill="1" applyBorder="1" applyAlignment="1">
      <alignment horizontal="center" vertical="center"/>
    </xf>
    <xf numFmtId="0" fontId="0" fillId="4" borderId="17" xfId="0" applyFont="1" applyFill="1" applyBorder="1" applyAlignment="1">
      <alignment horizontal="center" vertical="center"/>
    </xf>
    <xf numFmtId="2" fontId="0" fillId="4" borderId="17" xfId="0" applyNumberFormat="1" applyFont="1" applyFill="1" applyBorder="1" applyAlignment="1">
      <alignment horizontal="center" vertical="center"/>
    </xf>
    <xf numFmtId="0" fontId="0" fillId="4" borderId="18" xfId="0" applyFont="1" applyFill="1" applyBorder="1" applyAlignment="1">
      <alignment horizontal="center" vertical="center"/>
    </xf>
    <xf numFmtId="14" fontId="4" fillId="3" borderId="10" xfId="0" applyNumberFormat="1" applyFont="1" applyFill="1" applyBorder="1" applyAlignment="1">
      <alignment horizontal="left"/>
    </xf>
    <xf numFmtId="0" fontId="1" fillId="5" borderId="19" xfId="0" applyFont="1" applyFill="1" applyBorder="1"/>
    <xf numFmtId="0" fontId="1" fillId="5" borderId="20"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1" xfId="0" applyFont="1" applyFill="1" applyBorder="1" applyAlignment="1">
      <alignment horizontal="center" vertical="center"/>
    </xf>
    <xf numFmtId="0" fontId="0" fillId="4" borderId="17" xfId="0" applyFont="1" applyFill="1" applyBorder="1"/>
    <xf numFmtId="2" fontId="0" fillId="4" borderId="17" xfId="0" applyNumberFormat="1" applyFont="1" applyFill="1" applyBorder="1"/>
    <xf numFmtId="14" fontId="0" fillId="0" borderId="0" xfId="0" applyNumberFormat="1" applyFont="1"/>
    <xf numFmtId="0" fontId="3" fillId="0" borderId="0" xfId="0" applyFont="1"/>
    <xf numFmtId="0" fontId="1" fillId="5" borderId="22" xfId="0" applyFont="1" applyFill="1" applyBorder="1" applyAlignment="1">
      <alignment horizontal="center" vertical="center"/>
    </xf>
    <xf numFmtId="0" fontId="0" fillId="0" borderId="1" xfId="0" applyFont="1" applyBorder="1"/>
    <xf numFmtId="9" fontId="0" fillId="0" borderId="0" xfId="0" applyNumberFormat="1" applyFont="1"/>
    <xf numFmtId="0" fontId="0" fillId="0" borderId="1" xfId="0" applyFont="1" applyBorder="1"/>
    <xf numFmtId="0" fontId="1" fillId="5" borderId="23"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24" xfId="0" applyFont="1" applyFill="1" applyBorder="1" applyAlignment="1">
      <alignment horizontal="center" vertical="center"/>
    </xf>
    <xf numFmtId="0" fontId="0" fillId="0" borderId="25" xfId="0" applyFont="1" applyBorder="1" applyAlignment="1">
      <alignment horizontal="center" vertical="center"/>
    </xf>
    <xf numFmtId="0" fontId="1" fillId="5" borderId="1" xfId="0" applyFont="1" applyFill="1" applyBorder="1"/>
    <xf numFmtId="0" fontId="1" fillId="5" borderId="12" xfId="0" applyFont="1" applyFill="1" applyBorder="1"/>
    <xf numFmtId="0" fontId="0" fillId="0" borderId="23" xfId="0" applyFont="1" applyBorder="1" applyAlignment="1">
      <alignment horizontal="center" vertical="center"/>
    </xf>
    <xf numFmtId="0" fontId="0" fillId="0" borderId="1" xfId="0" applyFont="1" applyBorder="1" applyAlignment="1">
      <alignment horizontal="right"/>
    </xf>
    <xf numFmtId="0" fontId="0" fillId="0" borderId="29" xfId="0" applyFont="1" applyBorder="1"/>
    <xf numFmtId="0" fontId="1" fillId="6" borderId="12" xfId="0" applyFont="1" applyFill="1" applyBorder="1"/>
    <xf numFmtId="22" fontId="0" fillId="0" borderId="0" xfId="0" applyNumberFormat="1" applyFont="1"/>
    <xf numFmtId="20" fontId="0" fillId="0" borderId="0" xfId="0" applyNumberFormat="1" applyFont="1"/>
    <xf numFmtId="14" fontId="0" fillId="0" borderId="0" xfId="0" applyNumberFormat="1" applyFont="1"/>
    <xf numFmtId="0" fontId="0" fillId="0" borderId="0" xfId="0" applyFont="1" applyAlignment="1"/>
    <xf numFmtId="0" fontId="1" fillId="2" borderId="30" xfId="0" applyFont="1" applyFill="1" applyBorder="1" applyAlignment="1">
      <alignment horizontal="center" vertical="center"/>
    </xf>
    <xf numFmtId="0" fontId="0" fillId="0" borderId="12" xfId="0" applyFont="1" applyBorder="1" applyAlignment="1"/>
    <xf numFmtId="0" fontId="0" fillId="0" borderId="31" xfId="0" applyFont="1" applyBorder="1" applyAlignment="1">
      <alignment horizontal="center" vertical="center"/>
    </xf>
    <xf numFmtId="0" fontId="0" fillId="0" borderId="31" xfId="0" applyFont="1" applyBorder="1" applyAlignment="1"/>
    <xf numFmtId="9" fontId="0" fillId="0" borderId="31" xfId="1" applyFont="1" applyBorder="1" applyAlignment="1"/>
    <xf numFmtId="0" fontId="7" fillId="0" borderId="31" xfId="0" applyFont="1" applyBorder="1" applyAlignment="1">
      <alignment horizontal="center" vertical="center"/>
    </xf>
    <xf numFmtId="2" fontId="0" fillId="0" borderId="31" xfId="0" applyNumberFormat="1" applyFont="1" applyBorder="1" applyAlignment="1"/>
    <xf numFmtId="0" fontId="6" fillId="2" borderId="30" xfId="0" applyFont="1" applyFill="1" applyBorder="1" applyAlignment="1">
      <alignment horizontal="center" vertical="center"/>
    </xf>
    <xf numFmtId="0" fontId="0" fillId="7" borderId="0" xfId="0" applyFont="1" applyFill="1" applyAlignment="1"/>
    <xf numFmtId="0" fontId="1" fillId="8" borderId="12"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xf numFmtId="0" fontId="3" fillId="0" borderId="5" xfId="0" applyFont="1" applyBorder="1"/>
    <xf numFmtId="0" fontId="0" fillId="0" borderId="0" xfId="0" applyFont="1" applyAlignment="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5" fillId="2" borderId="13" xfId="0" applyFont="1" applyFill="1" applyBorder="1" applyAlignment="1">
      <alignment horizontal="center" vertical="center"/>
    </xf>
    <xf numFmtId="0" fontId="3" fillId="0" borderId="14" xfId="0" applyFont="1" applyBorder="1"/>
    <xf numFmtId="0" fontId="3" fillId="0" borderId="15" xfId="0" applyFont="1" applyBorder="1"/>
    <xf numFmtId="0" fontId="3" fillId="0" borderId="16" xfId="0" applyFont="1" applyBorder="1"/>
    <xf numFmtId="0" fontId="1" fillId="5" borderId="26" xfId="0" applyFont="1" applyFill="1" applyBorder="1" applyAlignment="1">
      <alignment horizontal="center" vertical="center" wrapText="1"/>
    </xf>
    <xf numFmtId="0" fontId="3" fillId="0" borderId="27" xfId="0" applyFont="1" applyBorder="1"/>
    <xf numFmtId="0" fontId="3" fillId="0" borderId="28" xfId="0" applyFont="1" applyBorder="1"/>
    <xf numFmtId="0" fontId="0" fillId="0" borderId="32" xfId="0" pivotButton="1" applyFont="1" applyBorder="1" applyAlignment="1"/>
    <xf numFmtId="0" fontId="0" fillId="0" borderId="33" xfId="0" applyFont="1" applyBorder="1" applyAlignment="1"/>
    <xf numFmtId="0" fontId="0" fillId="0" borderId="32" xfId="0" applyFont="1" applyBorder="1" applyAlignment="1"/>
    <xf numFmtId="0" fontId="0" fillId="0" borderId="33" xfId="0" applyNumberFormat="1" applyFont="1" applyBorder="1" applyAlignment="1"/>
    <xf numFmtId="0" fontId="0" fillId="0" borderId="34" xfId="0" applyFont="1" applyBorder="1" applyAlignment="1"/>
    <xf numFmtId="0" fontId="0" fillId="0" borderId="35" xfId="0" applyNumberFormat="1" applyFont="1" applyBorder="1" applyAlignment="1"/>
    <xf numFmtId="0" fontId="0" fillId="0" borderId="36" xfId="0" applyFont="1" applyBorder="1" applyAlignment="1"/>
    <xf numFmtId="0" fontId="0" fillId="0" borderId="37" xfId="0" applyNumberFormat="1" applyFont="1" applyBorder="1" applyAlignment="1"/>
    <xf numFmtId="0" fontId="0" fillId="0" borderId="37" xfId="0" pivotButton="1" applyFont="1" applyBorder="1" applyAlignment="1"/>
    <xf numFmtId="0" fontId="0" fillId="0" borderId="37" xfId="0" applyFont="1" applyBorder="1" applyAlignment="1"/>
    <xf numFmtId="0" fontId="0" fillId="9" borderId="0" xfId="0" applyFont="1" applyFill="1" applyAlignment="1"/>
    <xf numFmtId="2" fontId="0" fillId="9" borderId="0" xfId="0" applyNumberFormat="1" applyFont="1" applyFill="1" applyAlignment="1"/>
    <xf numFmtId="0" fontId="0" fillId="9" borderId="32" xfId="0" applyFont="1" applyFill="1" applyBorder="1" applyAlignment="1"/>
    <xf numFmtId="2" fontId="0" fillId="9" borderId="33" xfId="0" applyNumberFormat="1" applyFont="1" applyFill="1" applyBorder="1" applyAlignment="1"/>
    <xf numFmtId="0" fontId="6" fillId="9" borderId="32" xfId="0" applyFont="1" applyFill="1" applyBorder="1" applyAlignment="1">
      <alignment horizontal="left"/>
    </xf>
    <xf numFmtId="0" fontId="0" fillId="9" borderId="32" xfId="0" applyFont="1" applyFill="1" applyBorder="1" applyAlignment="1">
      <alignment horizontal="left"/>
    </xf>
    <xf numFmtId="0" fontId="0" fillId="9" borderId="36" xfId="0" applyFont="1" applyFill="1" applyBorder="1" applyAlignment="1">
      <alignment horizontal="left"/>
    </xf>
    <xf numFmtId="2" fontId="0" fillId="9" borderId="37" xfId="0" applyNumberFormat="1" applyFont="1" applyFill="1" applyBorder="1" applyAlignment="1"/>
    <xf numFmtId="0" fontId="0" fillId="9" borderId="38" xfId="0" applyFont="1" applyFill="1" applyBorder="1" applyAlignment="1">
      <alignment horizontal="left"/>
    </xf>
    <xf numFmtId="2" fontId="0" fillId="9" borderId="39" xfId="0" applyNumberFormat="1" applyFont="1" applyFill="1" applyBorder="1" applyAlignment="1"/>
  </cellXfs>
  <cellStyles count="2">
    <cellStyle name="Normal" xfId="0" builtinId="0"/>
    <cellStyle name="Percent" xfId="1" builtinId="5"/>
  </cellStyles>
  <dxfs count="332">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165" formatCode="&quot;₹&quot;\ #,##0.00"/>
    </dxf>
    <dxf>
      <font>
        <b/>
        <family val="2"/>
      </font>
    </dxf>
    <dxf>
      <font>
        <b/>
        <family val="2"/>
      </font>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165" formatCode="&quot;₹&quot;\ #,##0.00"/>
    </dxf>
    <dxf>
      <font>
        <b/>
        <family val="2"/>
      </font>
    </dxf>
    <dxf>
      <font>
        <b/>
        <family val="2"/>
      </font>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165" formatCode="&quot;₹&quot;\ #,##0.00"/>
    </dxf>
    <dxf>
      <font>
        <b/>
        <family val="2"/>
      </font>
    </dxf>
    <dxf>
      <font>
        <b/>
        <family val="2"/>
      </font>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numFmt numFmtId="2" formatCode="0.00"/>
    </dxf>
    <dxf>
      <numFmt numFmtId="2" formatCode="0.0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fgColor rgb="FFD9EBFE"/>
          <bgColor rgb="FFD9EBFE"/>
        </patternFill>
      </fill>
    </dxf>
    <dxf>
      <fill>
        <patternFill patternType="solid">
          <fgColor rgb="FFD6F1E6"/>
          <bgColor rgb="FFD6F1E6"/>
        </patternFill>
      </fill>
    </dxf>
    <dxf>
      <fill>
        <patternFill patternType="none"/>
      </fill>
    </dxf>
    <dxf>
      <fill>
        <patternFill patternType="solid">
          <fgColor rgb="FFD9EBFE"/>
          <bgColor rgb="FFD9EBFE"/>
        </patternFill>
      </fill>
    </dxf>
    <dxf>
      <fill>
        <patternFill patternType="solid">
          <fgColor rgb="FFD9EBFE"/>
          <bgColor rgb="FFD9EBFE"/>
        </patternFill>
      </fill>
    </dxf>
    <dxf>
      <fill>
        <patternFill patternType="none"/>
      </fill>
    </dxf>
    <dxf>
      <fill>
        <patternFill patternType="solid">
          <fgColor rgb="FFD9EBFE"/>
          <bgColor rgb="FFD9EBFE"/>
        </patternFill>
      </fill>
    </dxf>
    <dxf>
      <fill>
        <patternFill patternType="solid">
          <fgColor rgb="FFB3D8FE"/>
          <bgColor rgb="FFB3D8FE"/>
        </patternFill>
      </fill>
    </dxf>
    <dxf>
      <fill>
        <patternFill patternType="none"/>
      </fill>
    </dxf>
  </dxfs>
  <tableStyles count="3">
    <tableStyle name="Sheet1-style" pivot="0" count="3" xr9:uid="{00000000-0011-0000-FFFF-FFFF00000000}">
      <tableStyleElement type="headerRow" dxfId="331"/>
      <tableStyleElement type="firstRowStripe" dxfId="330"/>
      <tableStyleElement type="secondRowStripe" dxfId="329"/>
    </tableStyle>
    <tableStyle name="Conditional_formatting-style" pivot="0" count="3" xr9:uid="{00000000-0011-0000-FFFF-FFFF01000000}">
      <tableStyleElement type="headerRow" dxfId="328"/>
      <tableStyleElement type="firstRowStripe" dxfId="327"/>
      <tableStyleElement type="secondRowStripe" dxfId="326"/>
    </tableStyle>
    <tableStyle name="Get_Data_WEB-style" pivot="0" count="3" xr9:uid="{00000000-0011-0000-FFFF-FFFF02000000}">
      <tableStyleElement type="headerRow" dxfId="325"/>
      <tableStyleElement type="firstRowStripe" dxfId="324"/>
      <tableStyleElement type="secondRowStripe" dxfId="3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i="0">
                <a:solidFill>
                  <a:srgbClr val="757575"/>
                </a:solidFill>
                <a:latin typeface="+mn-lt"/>
              </a:defRPr>
            </a:pPr>
            <a:r>
              <a:rPr sz="1400" b="1" i="0">
                <a:solidFill>
                  <a:srgbClr val="757575"/>
                </a:solidFill>
                <a:latin typeface="+mn-lt"/>
              </a:rPr>
              <a:t>Employees Count YoY</a:t>
            </a:r>
          </a:p>
        </c:rich>
      </c:tx>
      <c:overlay val="0"/>
    </c:title>
    <c:autoTitleDeleted val="0"/>
    <c:plotArea>
      <c:layout/>
      <c:barChart>
        <c:barDir val="col"/>
        <c:grouping val="clustered"/>
        <c:varyColors val="1"/>
        <c:ser>
          <c:idx val="0"/>
          <c:order val="0"/>
          <c:tx>
            <c:strRef>
              <c:f>Pivots!$A$3</c:f>
              <c:strCache>
                <c:ptCount val="1"/>
                <c:pt idx="0">
                  <c:v>Row Labels</c:v>
                </c:pt>
              </c:strCache>
            </c:strRef>
          </c:tx>
          <c:invertIfNegative val="1"/>
          <c:val>
            <c:numRef>
              <c:f>Pivots!$A$4:$A$29</c:f>
            </c:numRef>
          </c:val>
          <c:extLst>
            <c:ext xmlns:c16="http://schemas.microsoft.com/office/drawing/2014/chart" uri="{C3380CC4-5D6E-409C-BE32-E72D297353CC}">
              <c16:uniqueId val="{00000000-82C3-4946-8EE7-95DF72F63351}"/>
            </c:ext>
          </c:extLst>
        </c:ser>
        <c:ser>
          <c:idx val="1"/>
          <c:order val="1"/>
          <c:tx>
            <c:strRef>
              <c:f>Pivots!$B$3</c:f>
              <c:strCache>
                <c:ptCount val="1"/>
                <c:pt idx="0">
                  <c:v>COUNTA of Emp_status</c:v>
                </c:pt>
              </c:strCache>
            </c:strRef>
          </c:tx>
          <c:invertIfNegative val="1"/>
          <c:val>
            <c:numRef>
              <c:f>Pivots!$B$4:$B$29</c:f>
            </c:numRef>
          </c:val>
          <c:extLst>
            <c:ext xmlns:c16="http://schemas.microsoft.com/office/drawing/2014/chart" uri="{C3380CC4-5D6E-409C-BE32-E72D297353CC}">
              <c16:uniqueId val="{00000001-82C3-4946-8EE7-95DF72F63351}"/>
            </c:ext>
          </c:extLst>
        </c:ser>
        <c:dLbls>
          <c:showLegendKey val="0"/>
          <c:showVal val="0"/>
          <c:showCatName val="0"/>
          <c:showSerName val="0"/>
          <c:showPercent val="0"/>
          <c:showBubbleSize val="0"/>
        </c:dLbls>
        <c:gapWidth val="150"/>
        <c:axId val="-102608912"/>
        <c:axId val="-2048187488"/>
      </c:barChart>
      <c:catAx>
        <c:axId val="-1026089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out"/>
        <c:minorTickMark val="none"/>
        <c:tickLblPos val="nextTo"/>
        <c:txPr>
          <a:bodyPr/>
          <a:lstStyle/>
          <a:p>
            <a:pPr lvl="0">
              <a:defRPr sz="900" b="0" i="0">
                <a:solidFill>
                  <a:srgbClr val="000000"/>
                </a:solidFill>
                <a:latin typeface="+mn-lt"/>
              </a:defRPr>
            </a:pPr>
            <a:endParaRPr lang="en-US"/>
          </a:p>
        </c:txPr>
        <c:crossAx val="-2048187488"/>
        <c:crosses val="autoZero"/>
        <c:auto val="1"/>
        <c:lblAlgn val="ctr"/>
        <c:lblOffset val="100"/>
        <c:noMultiLvlLbl val="1"/>
      </c:catAx>
      <c:valAx>
        <c:axId val="-2048187488"/>
        <c:scaling>
          <c:orientation val="minMax"/>
        </c:scaling>
        <c:delete val="0"/>
        <c:axPos val="l"/>
        <c:majorTickMark val="cross"/>
        <c:minorTickMark val="cross"/>
        <c:tickLblPos val="nextTo"/>
        <c:spPr>
          <a:ln>
            <a:noFill/>
          </a:ln>
        </c:spPr>
        <c:crossAx val="-102608912"/>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Business Unit wise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Tables'!$A$68:$A$72</c:f>
              <c:strCache>
                <c:ptCount val="4"/>
                <c:pt idx="0">
                  <c:v>Corporate</c:v>
                </c:pt>
                <c:pt idx="1">
                  <c:v>Manufacturing</c:v>
                </c:pt>
                <c:pt idx="2">
                  <c:v>Research &amp; Development</c:v>
                </c:pt>
                <c:pt idx="3">
                  <c:v>Speciality Products</c:v>
                </c:pt>
              </c:strCache>
            </c:strRef>
          </c:cat>
          <c:val>
            <c:numRef>
              <c:f>'Pivot Tables'!$B$68:$B$72</c:f>
              <c:numCache>
                <c:formatCode>0.00</c:formatCode>
                <c:ptCount val="4"/>
                <c:pt idx="0">
                  <c:v>3674681.67</c:v>
                </c:pt>
                <c:pt idx="1">
                  <c:v>3694095.4900000007</c:v>
                </c:pt>
                <c:pt idx="2">
                  <c:v>2477035.16</c:v>
                </c:pt>
                <c:pt idx="3">
                  <c:v>4237979.6899999995</c:v>
                </c:pt>
              </c:numCache>
            </c:numRef>
          </c:val>
          <c:extLst>
            <c:ext xmlns:c16="http://schemas.microsoft.com/office/drawing/2014/chart" uri="{C3380CC4-5D6E-409C-BE32-E72D297353CC}">
              <c16:uniqueId val="{00000000-7014-41C2-8967-300AB47376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Bonus % YoY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Tables'!$F$41</c:f>
              <c:strCache>
                <c:ptCount val="1"/>
                <c:pt idx="0">
                  <c:v>Total</c:v>
                </c:pt>
              </c:strCache>
            </c:strRef>
          </c:tx>
          <c:spPr>
            <a:ln w="28575" cap="rnd">
              <a:solidFill>
                <a:schemeClr val="accent1"/>
              </a:solidFill>
              <a:round/>
            </a:ln>
            <a:effectLst/>
          </c:spPr>
          <c:marker>
            <c:symbol val="none"/>
          </c:marker>
          <c:cat>
            <c:strRef>
              <c:f>'Pivot Tables'!$E$42:$E$67</c:f>
              <c:strCache>
                <c:ptCount val="25"/>
                <c:pt idx="0">
                  <c:v>1994</c:v>
                </c:pt>
                <c:pt idx="1">
                  <c:v>1995</c:v>
                </c:pt>
                <c:pt idx="2">
                  <c:v>1996</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strCache>
            </c:strRef>
          </c:cat>
          <c:val>
            <c:numRef>
              <c:f>'Pivot Tables'!$F$42:$F$67</c:f>
              <c:numCache>
                <c:formatCode>0.00</c:formatCode>
                <c:ptCount val="25"/>
                <c:pt idx="0">
                  <c:v>0</c:v>
                </c:pt>
                <c:pt idx="1">
                  <c:v>0</c:v>
                </c:pt>
                <c:pt idx="2">
                  <c:v>0</c:v>
                </c:pt>
                <c:pt idx="3">
                  <c:v>0.05</c:v>
                </c:pt>
                <c:pt idx="4">
                  <c:v>0.12</c:v>
                </c:pt>
                <c:pt idx="5">
                  <c:v>0.06</c:v>
                </c:pt>
                <c:pt idx="6">
                  <c:v>0.28999999999999998</c:v>
                </c:pt>
                <c:pt idx="7">
                  <c:v>0.38</c:v>
                </c:pt>
                <c:pt idx="8">
                  <c:v>0.1</c:v>
                </c:pt>
                <c:pt idx="9">
                  <c:v>0.26</c:v>
                </c:pt>
                <c:pt idx="10">
                  <c:v>0.51</c:v>
                </c:pt>
                <c:pt idx="11">
                  <c:v>0</c:v>
                </c:pt>
                <c:pt idx="12">
                  <c:v>0.39</c:v>
                </c:pt>
                <c:pt idx="13">
                  <c:v>0.66</c:v>
                </c:pt>
                <c:pt idx="14">
                  <c:v>0.5</c:v>
                </c:pt>
                <c:pt idx="15">
                  <c:v>0.83999999999999986</c:v>
                </c:pt>
                <c:pt idx="16">
                  <c:v>1.1000000000000001</c:v>
                </c:pt>
                <c:pt idx="17">
                  <c:v>0.56000000000000005</c:v>
                </c:pt>
                <c:pt idx="18">
                  <c:v>0.38999999999999996</c:v>
                </c:pt>
                <c:pt idx="19">
                  <c:v>0.28000000000000003</c:v>
                </c:pt>
                <c:pt idx="20">
                  <c:v>1.0900000000000001</c:v>
                </c:pt>
                <c:pt idx="21">
                  <c:v>0.33999999999999997</c:v>
                </c:pt>
                <c:pt idx="22">
                  <c:v>0.36</c:v>
                </c:pt>
                <c:pt idx="23">
                  <c:v>1.69</c:v>
                </c:pt>
                <c:pt idx="24">
                  <c:v>1.03</c:v>
                </c:pt>
              </c:numCache>
            </c:numRef>
          </c:val>
          <c:smooth val="0"/>
          <c:extLst>
            <c:ext xmlns:c16="http://schemas.microsoft.com/office/drawing/2014/chart" uri="{C3380CC4-5D6E-409C-BE32-E72D297353CC}">
              <c16:uniqueId val="{00000000-47BB-4C2F-9C57-0DD492BB09F3}"/>
            </c:ext>
          </c:extLst>
        </c:ser>
        <c:dLbls>
          <c:showLegendKey val="0"/>
          <c:showVal val="0"/>
          <c:showCatName val="0"/>
          <c:showSerName val="0"/>
          <c:showPercent val="0"/>
          <c:showBubbleSize val="0"/>
        </c:dLbls>
        <c:smooth val="0"/>
        <c:axId val="2013463200"/>
        <c:axId val="2013454464"/>
      </c:lineChart>
      <c:catAx>
        <c:axId val="201346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54464"/>
        <c:crosses val="autoZero"/>
        <c:auto val="1"/>
        <c:lblAlgn val="ctr"/>
        <c:lblOffset val="100"/>
        <c:noMultiLvlLbl val="0"/>
      </c:catAx>
      <c:valAx>
        <c:axId val="2013454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6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Job Title</a:t>
            </a:r>
          </a:p>
        </c:rich>
      </c:tx>
      <c:overlay val="0"/>
    </c:title>
    <c:autoTitleDeleted val="0"/>
    <c:plotArea>
      <c:layout/>
      <c:barChart>
        <c:barDir val="col"/>
        <c:grouping val="clustered"/>
        <c:varyColors val="1"/>
        <c:ser>
          <c:idx val="0"/>
          <c:order val="0"/>
          <c:tx>
            <c:strRef>
              <c:f>Pivots!$A$37</c:f>
              <c:strCache>
                <c:ptCount val="1"/>
                <c:pt idx="0">
                  <c:v>Row Labels</c:v>
                </c:pt>
              </c:strCache>
            </c:strRef>
          </c:tx>
          <c:invertIfNegative val="1"/>
          <c:val>
            <c:numRef>
              <c:f>Pivots!$A$38:$A$45</c:f>
            </c:numRef>
          </c:val>
          <c:extLst>
            <c:ext xmlns:c16="http://schemas.microsoft.com/office/drawing/2014/chart" uri="{C3380CC4-5D6E-409C-BE32-E72D297353CC}">
              <c16:uniqueId val="{00000000-AE62-44BE-9035-B29223659BF6}"/>
            </c:ext>
          </c:extLst>
        </c:ser>
        <c:ser>
          <c:idx val="1"/>
          <c:order val="1"/>
          <c:tx>
            <c:strRef>
              <c:f>Pivots!$B$37</c:f>
              <c:strCache>
                <c:ptCount val="1"/>
                <c:pt idx="0">
                  <c:v>SUM of Annual Salary</c:v>
                </c:pt>
              </c:strCache>
            </c:strRef>
          </c:tx>
          <c:invertIfNegative val="1"/>
          <c:val>
            <c:numRef>
              <c:f>Pivots!$B$38:$B$45</c:f>
            </c:numRef>
          </c:val>
          <c:extLst>
            <c:ext xmlns:c16="http://schemas.microsoft.com/office/drawing/2014/chart" uri="{C3380CC4-5D6E-409C-BE32-E72D297353CC}">
              <c16:uniqueId val="{00000001-AE62-44BE-9035-B29223659BF6}"/>
            </c:ext>
          </c:extLst>
        </c:ser>
        <c:dLbls>
          <c:showLegendKey val="0"/>
          <c:showVal val="0"/>
          <c:showCatName val="0"/>
          <c:showSerName val="0"/>
          <c:showPercent val="0"/>
          <c:showBubbleSize val="0"/>
        </c:dLbls>
        <c:gapWidth val="150"/>
        <c:axId val="-2048191840"/>
        <c:axId val="-2048190752"/>
      </c:barChart>
      <c:catAx>
        <c:axId val="-204819184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48190752"/>
        <c:crosses val="autoZero"/>
        <c:auto val="1"/>
        <c:lblAlgn val="ctr"/>
        <c:lblOffset val="100"/>
        <c:noMultiLvlLbl val="1"/>
      </c:catAx>
      <c:valAx>
        <c:axId val="-2048190752"/>
        <c:scaling>
          <c:orientation val="minMax"/>
        </c:scaling>
        <c:delete val="0"/>
        <c:axPos val="l"/>
        <c:majorTickMark val="cross"/>
        <c:minorTickMark val="cross"/>
        <c:tickLblPos val="nextTo"/>
        <c:spPr>
          <a:ln>
            <a:noFill/>
          </a:ln>
        </c:spPr>
        <c:crossAx val="-2048191840"/>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Male Vs Female Employees</a:t>
            </a:r>
          </a:p>
        </c:rich>
      </c:tx>
      <c:overlay val="0"/>
    </c:title>
    <c:autoTitleDeleted val="0"/>
    <c:plotArea>
      <c:layout/>
      <c:barChart>
        <c:barDir val="bar"/>
        <c:grouping val="clustered"/>
        <c:varyColors val="1"/>
        <c:ser>
          <c:idx val="0"/>
          <c:order val="0"/>
          <c:tx>
            <c:strRef>
              <c:f>Pivots!$A$50</c:f>
              <c:strCache>
                <c:ptCount val="1"/>
                <c:pt idx="0">
                  <c:v>Row Labels</c:v>
                </c:pt>
              </c:strCache>
            </c:strRef>
          </c:tx>
          <c:invertIfNegative val="1"/>
          <c:val>
            <c:numRef>
              <c:f>Pivots!$A$51:$A$53</c:f>
            </c:numRef>
          </c:val>
          <c:extLst>
            <c:ext xmlns:c16="http://schemas.microsoft.com/office/drawing/2014/chart" uri="{C3380CC4-5D6E-409C-BE32-E72D297353CC}">
              <c16:uniqueId val="{00000000-8E65-43C9-8B43-686CBE44A9F3}"/>
            </c:ext>
          </c:extLst>
        </c:ser>
        <c:ser>
          <c:idx val="1"/>
          <c:order val="1"/>
          <c:tx>
            <c:strRef>
              <c:f>Pivots!$B$50</c:f>
              <c:strCache>
                <c:ptCount val="1"/>
                <c:pt idx="0">
                  <c:v>SUM of Annual Salary</c:v>
                </c:pt>
              </c:strCache>
            </c:strRef>
          </c:tx>
          <c:invertIfNegative val="1"/>
          <c:val>
            <c:numRef>
              <c:f>Pivots!$B$51:$B$53</c:f>
            </c:numRef>
          </c:val>
          <c:extLst>
            <c:ext xmlns:c16="http://schemas.microsoft.com/office/drawing/2014/chart" uri="{C3380CC4-5D6E-409C-BE32-E72D297353CC}">
              <c16:uniqueId val="{00000001-8E65-43C9-8B43-686CBE44A9F3}"/>
            </c:ext>
          </c:extLst>
        </c:ser>
        <c:dLbls>
          <c:showLegendKey val="0"/>
          <c:showVal val="0"/>
          <c:showCatName val="0"/>
          <c:showSerName val="0"/>
          <c:showPercent val="0"/>
          <c:showBubbleSize val="0"/>
        </c:dLbls>
        <c:gapWidth val="150"/>
        <c:axId val="-2048180960"/>
        <c:axId val="-2048189120"/>
      </c:barChart>
      <c:catAx>
        <c:axId val="-204818096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48189120"/>
        <c:crosses val="autoZero"/>
        <c:auto val="1"/>
        <c:lblAlgn val="ctr"/>
        <c:lblOffset val="100"/>
        <c:noMultiLvlLbl val="1"/>
      </c:catAx>
      <c:valAx>
        <c:axId val="-2048189120"/>
        <c:scaling>
          <c:orientation val="minMax"/>
        </c:scaling>
        <c:delete val="0"/>
        <c:axPos val="b"/>
        <c:majorTickMark val="cross"/>
        <c:minorTickMark val="cross"/>
        <c:tickLblPos val="nextTo"/>
        <c:spPr>
          <a:ln>
            <a:noFill/>
          </a:ln>
        </c:spPr>
        <c:crossAx val="-2048180960"/>
        <c:crosses val="max"/>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Countries Salary Share</a:t>
            </a:r>
          </a:p>
        </c:rich>
      </c:tx>
      <c:overlay val="0"/>
    </c:title>
    <c:autoTitleDeleted val="0"/>
    <c:plotArea>
      <c:layout/>
      <c:pieChart>
        <c:varyColors val="1"/>
        <c:ser>
          <c:idx val="0"/>
          <c:order val="0"/>
          <c:tx>
            <c:strRef>
              <c:f>Pivots!$A$56</c:f>
              <c:strCache>
                <c:ptCount val="1"/>
                <c:pt idx="0">
                  <c:v>Row Labels</c:v>
                </c:pt>
              </c:strCache>
            </c:strRef>
          </c:tx>
          <c:dPt>
            <c:idx val="0"/>
            <c:bubble3D val="0"/>
            <c:extLst>
              <c:ext xmlns:c16="http://schemas.microsoft.com/office/drawing/2014/chart" uri="{C3380CC4-5D6E-409C-BE32-E72D297353CC}">
                <c16:uniqueId val="{00000000-F806-4C44-AA6E-EF11D4498937}"/>
              </c:ext>
            </c:extLst>
          </c:dPt>
          <c:dPt>
            <c:idx val="1"/>
            <c:bubble3D val="0"/>
            <c:extLst>
              <c:ext xmlns:c16="http://schemas.microsoft.com/office/drawing/2014/chart" uri="{C3380CC4-5D6E-409C-BE32-E72D297353CC}">
                <c16:uniqueId val="{00000001-F806-4C44-AA6E-EF11D4498937}"/>
              </c:ext>
            </c:extLst>
          </c:dPt>
          <c:dPt>
            <c:idx val="2"/>
            <c:bubble3D val="0"/>
            <c:extLst>
              <c:ext xmlns:c16="http://schemas.microsoft.com/office/drawing/2014/chart" uri="{C3380CC4-5D6E-409C-BE32-E72D297353CC}">
                <c16:uniqueId val="{00000002-F806-4C44-AA6E-EF11D4498937}"/>
              </c:ext>
            </c:extLst>
          </c:dPt>
          <c:dPt>
            <c:idx val="3"/>
            <c:bubble3D val="0"/>
            <c:extLst>
              <c:ext xmlns:c16="http://schemas.microsoft.com/office/drawing/2014/chart" uri="{C3380CC4-5D6E-409C-BE32-E72D297353CC}">
                <c16:uniqueId val="{00000003-F806-4C44-AA6E-EF11D449893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Pivots!$A$57:$A$60</c:f>
            </c:numRef>
          </c:val>
          <c:extLst>
            <c:ext xmlns:c16="http://schemas.microsoft.com/office/drawing/2014/chart" uri="{C3380CC4-5D6E-409C-BE32-E72D297353CC}">
              <c16:uniqueId val="{00000004-F806-4C44-AA6E-EF11D4498937}"/>
            </c:ext>
          </c:extLst>
        </c:ser>
        <c:dLbls>
          <c:showLegendKey val="0"/>
          <c:showVal val="0"/>
          <c:showCatName val="0"/>
          <c:showSerName val="0"/>
          <c:showPercent val="0"/>
          <c:showBubbleSize val="0"/>
          <c:showLeaderLines val="1"/>
        </c:dLbls>
        <c:firstSliceAng val="0"/>
      </c:pieChart>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Bonus% YoY</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2048179872"/>
        <c:axId val="-2048189664"/>
      </c:lineChart>
      <c:catAx>
        <c:axId val="-20481798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48189664"/>
        <c:crosses val="autoZero"/>
        <c:auto val="1"/>
        <c:lblAlgn val="ctr"/>
        <c:lblOffset val="100"/>
        <c:noMultiLvlLbl val="1"/>
      </c:catAx>
      <c:valAx>
        <c:axId val="-2048189664"/>
        <c:scaling>
          <c:orientation val="minMax"/>
        </c:scaling>
        <c:delete val="0"/>
        <c:axPos val="l"/>
        <c:majorTickMark val="cross"/>
        <c:minorTickMark val="cross"/>
        <c:tickLblPos val="nextTo"/>
        <c:spPr>
          <a:ln>
            <a:noFill/>
          </a:ln>
        </c:spPr>
        <c:crossAx val="-2048179872"/>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Tables!Employee Salary Summary</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Country Salary</a:t>
            </a:r>
          </a:p>
        </c:rich>
      </c:tx>
      <c:layout>
        <c:manualLayout>
          <c:xMode val="edge"/>
          <c:yMode val="edge"/>
          <c:x val="0.1959637188208616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877-4D0D-BBA8-B21FF5BF18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Tables'!$A$5:$A$8</c:f>
              <c:strCache>
                <c:ptCount val="3"/>
                <c:pt idx="0">
                  <c:v>Brazil</c:v>
                </c:pt>
                <c:pt idx="1">
                  <c:v>China</c:v>
                </c:pt>
                <c:pt idx="2">
                  <c:v>United States</c:v>
                </c:pt>
              </c:strCache>
            </c:strRef>
          </c:cat>
          <c:val>
            <c:numRef>
              <c:f>'Pivot Tables'!$B$5:$B$8</c:f>
              <c:numCache>
                <c:formatCode>0.00</c:formatCode>
                <c:ptCount val="3"/>
                <c:pt idx="0">
                  <c:v>1153954.8799999999</c:v>
                </c:pt>
                <c:pt idx="1">
                  <c:v>2423049.6800000002</c:v>
                </c:pt>
                <c:pt idx="2">
                  <c:v>10506787.449999997</c:v>
                </c:pt>
              </c:numCache>
            </c:numRef>
          </c:val>
          <c:extLst>
            <c:ext xmlns:c16="http://schemas.microsoft.com/office/drawing/2014/chart" uri="{C3380CC4-5D6E-409C-BE32-E72D297353CC}">
              <c16:uniqueId val="{00000000-9877-4D0D-BBA8-B21FF5BF18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Male vs Female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Tables'!$B$13</c:f>
              <c:strCache>
                <c:ptCount val="1"/>
                <c:pt idx="0">
                  <c:v>Total</c:v>
                </c:pt>
              </c:strCache>
            </c:strRef>
          </c:tx>
          <c:spPr>
            <a:solidFill>
              <a:schemeClr val="accent1"/>
            </a:solidFill>
            <a:ln>
              <a:noFill/>
            </a:ln>
            <a:effectLst/>
          </c:spPr>
          <c:invertIfNegative val="0"/>
          <c:cat>
            <c:strRef>
              <c:f>'Pivot Tables'!$A$14:$A$16</c:f>
              <c:strCache>
                <c:ptCount val="2"/>
                <c:pt idx="0">
                  <c:v>Female</c:v>
                </c:pt>
                <c:pt idx="1">
                  <c:v>Male</c:v>
                </c:pt>
              </c:strCache>
            </c:strRef>
          </c:cat>
          <c:val>
            <c:numRef>
              <c:f>'Pivot Tables'!$B$14:$B$16</c:f>
              <c:numCache>
                <c:formatCode>0.00</c:formatCode>
                <c:ptCount val="2"/>
                <c:pt idx="0">
                  <c:v>54</c:v>
                </c:pt>
                <c:pt idx="1">
                  <c:v>43</c:v>
                </c:pt>
              </c:numCache>
            </c:numRef>
          </c:val>
          <c:extLst>
            <c:ext xmlns:c16="http://schemas.microsoft.com/office/drawing/2014/chart" uri="{C3380CC4-5D6E-409C-BE32-E72D297353CC}">
              <c16:uniqueId val="{00000000-6E37-49B9-9BDE-BD4C0FDC8623}"/>
            </c:ext>
          </c:extLst>
        </c:ser>
        <c:dLbls>
          <c:showLegendKey val="0"/>
          <c:showVal val="0"/>
          <c:showCatName val="0"/>
          <c:showSerName val="0"/>
          <c:showPercent val="0"/>
          <c:showBubbleSize val="0"/>
        </c:dLbls>
        <c:gapWidth val="182"/>
        <c:axId val="1829530528"/>
        <c:axId val="1829531360"/>
      </c:barChart>
      <c:catAx>
        <c:axId val="182953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531360"/>
        <c:crosses val="autoZero"/>
        <c:auto val="1"/>
        <c:lblAlgn val="ctr"/>
        <c:lblOffset val="100"/>
        <c:noMultiLvlLbl val="0"/>
      </c:catAx>
      <c:valAx>
        <c:axId val="182953136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2953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Tables!PivotTable3</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Job</a:t>
            </a:r>
            <a:r>
              <a:rPr lang="en-US" b="1" baseline="0"/>
              <a:t> Title wise Salary</a:t>
            </a:r>
            <a:endParaRPr lang="en-US" b="1"/>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rgbClr val="00B050"/>
          </a:solidFill>
          <a:ln>
            <a:solidFill>
              <a:srgbClr val="00B050"/>
            </a:solid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Tables'!$B$22</c:f>
              <c:strCache>
                <c:ptCount val="1"/>
                <c:pt idx="0">
                  <c:v>Total</c:v>
                </c:pt>
              </c:strCache>
            </c:strRef>
          </c:tx>
          <c:spPr>
            <a:solidFill>
              <a:srgbClr val="00B050"/>
            </a:solidFill>
            <a:ln>
              <a:solidFill>
                <a:srgbClr val="00B050"/>
              </a:solid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Tables'!$A$23:$A$30</c:f>
              <c:strCache>
                <c:ptCount val="7"/>
                <c:pt idx="0">
                  <c:v>Analyst</c:v>
                </c:pt>
                <c:pt idx="1">
                  <c:v>Analyst II</c:v>
                </c:pt>
                <c:pt idx="2">
                  <c:v>Director</c:v>
                </c:pt>
                <c:pt idx="3">
                  <c:v>Manager</c:v>
                </c:pt>
                <c:pt idx="4">
                  <c:v>Sr. Analyst</c:v>
                </c:pt>
                <c:pt idx="5">
                  <c:v>Sr. Manger</c:v>
                </c:pt>
                <c:pt idx="6">
                  <c:v>Vice President</c:v>
                </c:pt>
              </c:strCache>
            </c:strRef>
          </c:cat>
          <c:val>
            <c:numRef>
              <c:f>'Pivot Tables'!$B$23:$B$30</c:f>
              <c:numCache>
                <c:formatCode>0.00</c:formatCode>
                <c:ptCount val="7"/>
                <c:pt idx="0">
                  <c:v>743293</c:v>
                </c:pt>
                <c:pt idx="1">
                  <c:v>411988</c:v>
                </c:pt>
                <c:pt idx="2">
                  <c:v>3527341.2100000004</c:v>
                </c:pt>
                <c:pt idx="3">
                  <c:v>2018952.94</c:v>
                </c:pt>
                <c:pt idx="4">
                  <c:v>1667290</c:v>
                </c:pt>
                <c:pt idx="5">
                  <c:v>1767443.49</c:v>
                </c:pt>
                <c:pt idx="6">
                  <c:v>3947483.37</c:v>
                </c:pt>
              </c:numCache>
            </c:numRef>
          </c:val>
          <c:extLst>
            <c:ext xmlns:c16="http://schemas.microsoft.com/office/drawing/2014/chart" uri="{C3380CC4-5D6E-409C-BE32-E72D297353CC}">
              <c16:uniqueId val="{00000000-CCA0-4706-B667-EDA08F8666D4}"/>
            </c:ext>
          </c:extLst>
        </c:ser>
        <c:dLbls>
          <c:dLblPos val="inEnd"/>
          <c:showLegendKey val="0"/>
          <c:showVal val="1"/>
          <c:showCatName val="0"/>
          <c:showSerName val="0"/>
          <c:showPercent val="0"/>
          <c:showBubbleSize val="0"/>
        </c:dLbls>
        <c:gapWidth val="41"/>
        <c:axId val="1941162480"/>
        <c:axId val="1941159568"/>
      </c:barChart>
      <c:catAx>
        <c:axId val="194116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41159568"/>
        <c:crosses val="autoZero"/>
        <c:auto val="1"/>
        <c:lblAlgn val="ctr"/>
        <c:lblOffset val="100"/>
        <c:noMultiLvlLbl val="0"/>
      </c:catAx>
      <c:valAx>
        <c:axId val="1941159568"/>
        <c:scaling>
          <c:orientation val="minMax"/>
        </c:scaling>
        <c:delete val="1"/>
        <c:axPos val="l"/>
        <c:numFmt formatCode="0.00" sourceLinked="1"/>
        <c:majorTickMark val="none"/>
        <c:minorTickMark val="none"/>
        <c:tickLblPos val="nextTo"/>
        <c:crossAx val="194116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Practice Data.xlsx]Pivot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Employee Count YoY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c:f>
              <c:strCache>
                <c:ptCount val="1"/>
                <c:pt idx="0">
                  <c:v>Total</c:v>
                </c:pt>
              </c:strCache>
            </c:strRef>
          </c:tx>
          <c:spPr>
            <a:ln w="28575" cap="rnd">
              <a:solidFill>
                <a:schemeClr val="accent1"/>
              </a:solidFill>
              <a:round/>
            </a:ln>
            <a:effectLst/>
          </c:spPr>
          <c:marker>
            <c:symbol val="none"/>
          </c:marker>
          <c:cat>
            <c:strRef>
              <c:f>'Pivot Tables'!$A$39:$A$64</c:f>
              <c:strCache>
                <c:ptCount val="25"/>
                <c:pt idx="0">
                  <c:v>1994</c:v>
                </c:pt>
                <c:pt idx="1">
                  <c:v>1995</c:v>
                </c:pt>
                <c:pt idx="2">
                  <c:v>1996</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strCache>
            </c:strRef>
          </c:cat>
          <c:val>
            <c:numRef>
              <c:f>'Pivot Tables'!$B$39:$B$64</c:f>
              <c:numCache>
                <c:formatCode>0.00</c:formatCode>
                <c:ptCount val="25"/>
                <c:pt idx="0">
                  <c:v>1</c:v>
                </c:pt>
                <c:pt idx="1">
                  <c:v>1</c:v>
                </c:pt>
                <c:pt idx="2">
                  <c:v>1</c:v>
                </c:pt>
                <c:pt idx="3">
                  <c:v>1</c:v>
                </c:pt>
                <c:pt idx="4">
                  <c:v>1</c:v>
                </c:pt>
                <c:pt idx="5">
                  <c:v>1</c:v>
                </c:pt>
                <c:pt idx="6">
                  <c:v>2</c:v>
                </c:pt>
                <c:pt idx="7">
                  <c:v>3</c:v>
                </c:pt>
                <c:pt idx="8">
                  <c:v>1</c:v>
                </c:pt>
                <c:pt idx="9">
                  <c:v>4</c:v>
                </c:pt>
                <c:pt idx="10">
                  <c:v>3</c:v>
                </c:pt>
                <c:pt idx="11">
                  <c:v>1</c:v>
                </c:pt>
                <c:pt idx="12">
                  <c:v>3</c:v>
                </c:pt>
                <c:pt idx="13">
                  <c:v>5</c:v>
                </c:pt>
                <c:pt idx="14">
                  <c:v>6</c:v>
                </c:pt>
                <c:pt idx="15">
                  <c:v>4</c:v>
                </c:pt>
                <c:pt idx="16">
                  <c:v>4</c:v>
                </c:pt>
                <c:pt idx="17">
                  <c:v>5</c:v>
                </c:pt>
                <c:pt idx="18">
                  <c:v>3</c:v>
                </c:pt>
                <c:pt idx="19">
                  <c:v>5</c:v>
                </c:pt>
                <c:pt idx="20">
                  <c:v>8</c:v>
                </c:pt>
                <c:pt idx="21">
                  <c:v>7</c:v>
                </c:pt>
                <c:pt idx="22">
                  <c:v>10</c:v>
                </c:pt>
                <c:pt idx="23">
                  <c:v>9</c:v>
                </c:pt>
                <c:pt idx="24">
                  <c:v>8</c:v>
                </c:pt>
              </c:numCache>
            </c:numRef>
          </c:val>
          <c:smooth val="0"/>
          <c:extLst>
            <c:ext xmlns:c16="http://schemas.microsoft.com/office/drawing/2014/chart" uri="{C3380CC4-5D6E-409C-BE32-E72D297353CC}">
              <c16:uniqueId val="{00000000-A5F0-4571-951D-AA0ED384B812}"/>
            </c:ext>
          </c:extLst>
        </c:ser>
        <c:dLbls>
          <c:showLegendKey val="0"/>
          <c:showVal val="0"/>
          <c:showCatName val="0"/>
          <c:showSerName val="0"/>
          <c:showPercent val="0"/>
          <c:showBubbleSize val="0"/>
        </c:dLbls>
        <c:smooth val="0"/>
        <c:axId val="1834981632"/>
        <c:axId val="1834985792"/>
      </c:lineChart>
      <c:catAx>
        <c:axId val="18349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85792"/>
        <c:crosses val="autoZero"/>
        <c:auto val="1"/>
        <c:lblAlgn val="ctr"/>
        <c:lblOffset val="100"/>
        <c:noMultiLvlLbl val="0"/>
      </c:catAx>
      <c:valAx>
        <c:axId val="1834985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9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3</xdr:col>
      <xdr:colOff>9525</xdr:colOff>
      <xdr:row>2</xdr:row>
      <xdr:rowOff>114300</xdr:rowOff>
    </xdr:from>
    <xdr:ext cx="5800725" cy="26955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152400</xdr:colOff>
      <xdr:row>2</xdr:row>
      <xdr:rowOff>171450</xdr:rowOff>
    </xdr:from>
    <xdr:ext cx="6067425" cy="2619375"/>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38100</xdr:colOff>
      <xdr:row>22</xdr:row>
      <xdr:rowOff>123825</xdr:rowOff>
    </xdr:from>
    <xdr:ext cx="3267075" cy="2695575"/>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409575</xdr:colOff>
      <xdr:row>22</xdr:row>
      <xdr:rowOff>133350</xdr:rowOff>
    </xdr:from>
    <xdr:ext cx="3733800" cy="2695575"/>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15</xdr:col>
      <xdr:colOff>209550</xdr:colOff>
      <xdr:row>22</xdr:row>
      <xdr:rowOff>133350</xdr:rowOff>
    </xdr:from>
    <xdr:ext cx="4953000" cy="2676525"/>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3</xdr:col>
      <xdr:colOff>638174</xdr:colOff>
      <xdr:row>13</xdr:row>
      <xdr:rowOff>169100</xdr:rowOff>
    </xdr:from>
    <xdr:to>
      <xdr:col>14</xdr:col>
      <xdr:colOff>0</xdr:colOff>
      <xdr:row>20</xdr:row>
      <xdr:rowOff>95250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333A0DC5-EF86-49E6-9DE5-FBEBBB133A9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135210" y="2645600"/>
              <a:ext cx="4886326" cy="125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66428</xdr:colOff>
      <xdr:row>13</xdr:row>
      <xdr:rowOff>169100</xdr:rowOff>
    </xdr:from>
    <xdr:to>
      <xdr:col>19</xdr:col>
      <xdr:colOff>191242</xdr:colOff>
      <xdr:row>20</xdr:row>
      <xdr:rowOff>95250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EB77DD02-12A5-4CA1-9075-B57FBB3FEDD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087964" y="2645600"/>
              <a:ext cx="1825707" cy="125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254950</xdr:colOff>
      <xdr:row>13</xdr:row>
      <xdr:rowOff>169100</xdr:rowOff>
    </xdr:from>
    <xdr:to>
      <xdr:col>36</xdr:col>
      <xdr:colOff>408215</xdr:colOff>
      <xdr:row>20</xdr:row>
      <xdr:rowOff>108857</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14FC9E65-1133-44A5-A6B8-5C419839F2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977379" y="2645600"/>
              <a:ext cx="7433086" cy="1273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1607992</xdr:colOff>
      <xdr:row>0</xdr:row>
      <xdr:rowOff>136379</xdr:rowOff>
    </xdr:from>
    <xdr:to>
      <xdr:col>14</xdr:col>
      <xdr:colOff>17319</xdr:colOff>
      <xdr:row>13</xdr:row>
      <xdr:rowOff>138545</xdr:rowOff>
    </xdr:to>
    <xdr:graphicFrame macro="">
      <xdr:nvGraphicFramePr>
        <xdr:cNvPr id="5" name="Chart 4">
          <a:extLst>
            <a:ext uri="{FF2B5EF4-FFF2-40B4-BE49-F238E27FC236}">
              <a16:creationId xmlns:a16="http://schemas.microsoft.com/office/drawing/2014/main" id="{3A219FD9-52FA-40D4-9000-5722B187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1613438</xdr:colOff>
      <xdr:row>20</xdr:row>
      <xdr:rowOff>112505</xdr:rowOff>
    </xdr:from>
    <xdr:to>
      <xdr:col>14</xdr:col>
      <xdr:colOff>2</xdr:colOff>
      <xdr:row>34</xdr:row>
      <xdr:rowOff>176893</xdr:rowOff>
    </xdr:to>
    <xdr:graphicFrame macro="">
      <xdr:nvGraphicFramePr>
        <xdr:cNvPr id="6" name="Chart 5">
          <a:extLst>
            <a:ext uri="{FF2B5EF4-FFF2-40B4-BE49-F238E27FC236}">
              <a16:creationId xmlns:a16="http://schemas.microsoft.com/office/drawing/2014/main" id="{F800A34E-B0EC-4C13-9EE2-DBC47C019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58141</xdr:colOff>
      <xdr:row>20</xdr:row>
      <xdr:rowOff>120669</xdr:rowOff>
    </xdr:from>
    <xdr:to>
      <xdr:col>29</xdr:col>
      <xdr:colOff>272144</xdr:colOff>
      <xdr:row>35</xdr:row>
      <xdr:rowOff>6369</xdr:rowOff>
    </xdr:to>
    <xdr:graphicFrame macro="">
      <xdr:nvGraphicFramePr>
        <xdr:cNvPr id="7" name="Chart 6">
          <a:extLst>
            <a:ext uri="{FF2B5EF4-FFF2-40B4-BE49-F238E27FC236}">
              <a16:creationId xmlns:a16="http://schemas.microsoft.com/office/drawing/2014/main" id="{FC0F6880-A305-4C5E-944A-A4C1193F2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27090</xdr:colOff>
      <xdr:row>0</xdr:row>
      <xdr:rowOff>134278</xdr:rowOff>
    </xdr:from>
    <xdr:to>
      <xdr:col>27</xdr:col>
      <xdr:colOff>290820</xdr:colOff>
      <xdr:row>13</xdr:row>
      <xdr:rowOff>68036</xdr:rowOff>
    </xdr:to>
    <xdr:graphicFrame macro="">
      <xdr:nvGraphicFramePr>
        <xdr:cNvPr id="8" name="Chart 7">
          <a:extLst>
            <a:ext uri="{FF2B5EF4-FFF2-40B4-BE49-F238E27FC236}">
              <a16:creationId xmlns:a16="http://schemas.microsoft.com/office/drawing/2014/main" id="{FC2EA299-6DF6-4FF4-B700-2839BC2D6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34019</xdr:colOff>
      <xdr:row>0</xdr:row>
      <xdr:rowOff>111579</xdr:rowOff>
    </xdr:from>
    <xdr:to>
      <xdr:col>36</xdr:col>
      <xdr:colOff>387804</xdr:colOff>
      <xdr:row>13</xdr:row>
      <xdr:rowOff>68036</xdr:rowOff>
    </xdr:to>
    <xdr:graphicFrame macro="">
      <xdr:nvGraphicFramePr>
        <xdr:cNvPr id="9" name="Chart 8">
          <a:extLst>
            <a:ext uri="{FF2B5EF4-FFF2-40B4-BE49-F238E27FC236}">
              <a16:creationId xmlns:a16="http://schemas.microsoft.com/office/drawing/2014/main" id="{F4984194-24F4-4490-A5F6-744A2580E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333374</xdr:colOff>
      <xdr:row>20</xdr:row>
      <xdr:rowOff>125186</xdr:rowOff>
    </xdr:from>
    <xdr:to>
      <xdr:col>36</xdr:col>
      <xdr:colOff>449036</xdr:colOff>
      <xdr:row>35</xdr:row>
      <xdr:rowOff>10886</xdr:rowOff>
    </xdr:to>
    <xdr:graphicFrame macro="">
      <xdr:nvGraphicFramePr>
        <xdr:cNvPr id="10" name="Chart 9">
          <a:extLst>
            <a:ext uri="{FF2B5EF4-FFF2-40B4-BE49-F238E27FC236}">
              <a16:creationId xmlns:a16="http://schemas.microsoft.com/office/drawing/2014/main" id="{19A3E42D-F79E-44CB-B292-B8D419C91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ijay Kumar" refreshedDate="44970.953063310182" refreshedVersion="7" recordCount="1000" xr:uid="{00000000-000A-0000-FFFF-FFFF07000000}">
  <cacheSource type="worksheet">
    <worksheetSource ref="A1:U1001" sheet="Raw_data"/>
  </cacheSource>
  <cacheFields count="21">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Emp_status" numFmtId="1">
      <sharedItems/>
    </cacheField>
    <cacheField name="Is_active" numFmtId="0">
      <sharedItems containsSemiMixedTypes="0" containsString="0" containsNumber="1" containsInteger="1" minValue="0" maxValue="1"/>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Hire_week" numFmtId="0">
      <sharedItems containsSemiMixedTypes="0" containsString="0" containsNumber="1" containsInteger="1" minValue="1" maxValue="53"/>
    </cacheField>
    <cacheField name="Da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umar" refreshedDate="44970.954836689816" createdVersion="7" refreshedVersion="7" minRefreshableVersion="3" recordCount="1001" xr:uid="{9756D9CE-72DB-420D-AA4C-1EB5FD9B5E16}">
  <cacheSource type="worksheet">
    <worksheetSource ref="A1:U1002" sheet="Raw_data"/>
  </cacheSource>
  <cacheFields count="22">
    <cacheField name="EEID" numFmtId="0">
      <sharedItems count="912">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 v="E000000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 name="Emp_status" numFmtId="1">
      <sharedItems count="2">
        <s v="Not Active"/>
        <s v="Active"/>
      </sharedItems>
    </cacheField>
    <cacheField name="Is_active" numFmtId="0">
      <sharedItems containsSemiMixedTypes="0" containsString="0" containsNumber="1" containsInteger="1" minValue="0" maxValue="1"/>
    </cacheField>
    <cacheField name="Bonus Amount" numFmtId="2">
      <sharedItems containsSemiMixedTypes="0" containsString="0" containsNumber="1" minValue="0" maxValue="103370.40000000001"/>
    </cacheField>
    <cacheField name="Overall Salary" numFmtId="2">
      <sharedItems containsSemiMixedTypes="0" containsString="0" containsNumber="1" minValue="40063" maxValue="361796.4"/>
    </cacheField>
    <cacheField name="Hire_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Hire_week" numFmtId="0">
      <sharedItems containsSemiMixedTypes="0" containsString="0" containsNumber="1" containsInteger="1" minValue="1" maxValue="53"/>
    </cacheField>
    <cacheField name="Day" numFmtId="0">
      <sharedItems/>
    </cacheField>
    <cacheField name="Bonus Salary Increment" numFmtId="0" formula="'Annual Salary' *'Bonus %'" databaseField="0"/>
  </cacheFields>
  <extLst>
    <ext xmlns:x14="http://schemas.microsoft.com/office/spreadsheetml/2009/9/main" uri="{725AE2AE-9491-48be-B2B4-4EB974FC3084}">
      <x14:pivotCacheDefinition pivotCacheId="1146082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s v="Research &amp; Development"/>
    <x v="0"/>
    <s v="Black"/>
    <n v="55"/>
    <d v="2016-04-08T00:00:00"/>
    <n v="141604"/>
    <n v="0.15"/>
    <x v="0"/>
    <s v="Seattle"/>
    <d v="2021-10-16T00:00:00"/>
    <s v="Not Active"/>
    <n v="1"/>
    <n v="21240.6"/>
    <n v="162844.6"/>
    <x v="0"/>
    <n v="15"/>
    <s v="Friday"/>
  </r>
  <r>
    <s v="E04105"/>
    <s v="Theodore Dinh"/>
    <x v="1"/>
    <x v="0"/>
    <s v="Manufacturing"/>
    <x v="1"/>
    <s v="Asian"/>
    <n v="59"/>
    <d v="1997-11-29T00:00:00"/>
    <n v="99975"/>
    <n v="0"/>
    <x v="1"/>
    <s v="Chongqing"/>
    <s v=""/>
    <s v="Active"/>
    <n v="0"/>
    <n v="0"/>
    <n v="99975"/>
    <x v="1"/>
    <n v="48"/>
    <s v="Saturday"/>
  </r>
  <r>
    <s v="E02572"/>
    <s v="Luna Sanders"/>
    <x v="2"/>
    <x v="1"/>
    <s v="Speciality Products"/>
    <x v="0"/>
    <s v="Caucasian"/>
    <n v="50"/>
    <d v="2006-10-26T00:00:00"/>
    <n v="163099"/>
    <n v="0.2"/>
    <x v="0"/>
    <s v="Chicago"/>
    <s v=""/>
    <s v="Active"/>
    <n v="0"/>
    <n v="32619.800000000003"/>
    <n v="195718.8"/>
    <x v="2"/>
    <n v="43"/>
    <s v="Thursday"/>
  </r>
  <r>
    <s v="E02832"/>
    <s v="Penelope Jordan"/>
    <x v="3"/>
    <x v="0"/>
    <s v="Manufacturing"/>
    <x v="0"/>
    <s v="Caucasian"/>
    <n v="26"/>
    <d v="2019-09-27T00:00:00"/>
    <n v="84913"/>
    <n v="7.0000000000000007E-2"/>
    <x v="0"/>
    <s v="Chicago"/>
    <s v=""/>
    <s v="Active"/>
    <n v="0"/>
    <n v="5943.9100000000008"/>
    <n v="90856.91"/>
    <x v="3"/>
    <n v="39"/>
    <s v="Friday"/>
  </r>
  <r>
    <s v="E01639"/>
    <s v="Austin Vo"/>
    <x v="4"/>
    <x v="1"/>
    <s v="Manufacturing"/>
    <x v="1"/>
    <s v="Asian"/>
    <n v="55"/>
    <d v="1995-11-20T00:00:00"/>
    <n v="95409"/>
    <n v="0"/>
    <x v="0"/>
    <s v="Phoenix"/>
    <s v=""/>
    <s v="Active"/>
    <n v="0"/>
    <n v="0"/>
    <n v="95409"/>
    <x v="4"/>
    <n v="47"/>
    <s v="Monday"/>
  </r>
  <r>
    <s v="E00644"/>
    <s v="Joshua Gupta"/>
    <x v="5"/>
    <x v="2"/>
    <s v="Corporate"/>
    <x v="1"/>
    <s v="Asian"/>
    <n v="57"/>
    <d v="2017-01-24T00:00:00"/>
    <n v="50994"/>
    <n v="0"/>
    <x v="1"/>
    <s v="Chongqing"/>
    <s v=""/>
    <s v="Active"/>
    <n v="0"/>
    <n v="0"/>
    <n v="50994"/>
    <x v="5"/>
    <n v="4"/>
    <s v="Tuesday"/>
  </r>
  <r>
    <s v="E01550"/>
    <s v="Ruby Barnes"/>
    <x v="6"/>
    <x v="0"/>
    <s v="Corporate"/>
    <x v="0"/>
    <s v="Caucasian"/>
    <n v="27"/>
    <d v="2020-07-01T00:00:00"/>
    <n v="119746"/>
    <n v="0.1"/>
    <x v="0"/>
    <s v="Phoenix"/>
    <s v=""/>
    <s v="Active"/>
    <n v="0"/>
    <n v="11974.6"/>
    <n v="131720.6"/>
    <x v="6"/>
    <n v="27"/>
    <s v="Wednesday"/>
  </r>
  <r>
    <s v="E04332"/>
    <s v="Luke Martin"/>
    <x v="7"/>
    <x v="1"/>
    <s v="Manufacturing"/>
    <x v="1"/>
    <s v="Black"/>
    <n v="25"/>
    <d v="2020-05-16T00:00:00"/>
    <n v="41336"/>
    <n v="0"/>
    <x v="0"/>
    <s v="Miami"/>
    <d v="2021-05-20T00:00:00"/>
    <s v="Not Active"/>
    <n v="1"/>
    <n v="0"/>
    <n v="41336"/>
    <x v="6"/>
    <n v="20"/>
    <s v="Saturday"/>
  </r>
  <r>
    <s v="E04533"/>
    <s v="Easton Bailey"/>
    <x v="6"/>
    <x v="3"/>
    <s v="Manufacturing"/>
    <x v="1"/>
    <s v="Caucasian"/>
    <n v="29"/>
    <d v="2019-01-25T00:00:00"/>
    <n v="113527"/>
    <n v="0.06"/>
    <x v="0"/>
    <s v="Austin"/>
    <s v=""/>
    <s v="Active"/>
    <n v="0"/>
    <n v="6811.62"/>
    <n v="120338.62"/>
    <x v="3"/>
    <n v="4"/>
    <s v="Friday"/>
  </r>
  <r>
    <s v="E03838"/>
    <s v="Madeline Walker"/>
    <x v="4"/>
    <x v="1"/>
    <s v="Speciality Products"/>
    <x v="0"/>
    <s v="Caucasian"/>
    <n v="34"/>
    <d v="2018-06-13T00:00:00"/>
    <n v="77203"/>
    <n v="0"/>
    <x v="0"/>
    <s v="Chicago"/>
    <s v=""/>
    <s v="Active"/>
    <n v="0"/>
    <n v="0"/>
    <n v="77203"/>
    <x v="7"/>
    <n v="24"/>
    <s v="Wednesday"/>
  </r>
  <r>
    <s v="E00591"/>
    <s v="Savannah Ali"/>
    <x v="0"/>
    <x v="4"/>
    <s v="Manufacturing"/>
    <x v="0"/>
    <s v="Asian"/>
    <n v="36"/>
    <d v="2009-02-11T00:00:00"/>
    <n v="157333"/>
    <n v="0.15"/>
    <x v="0"/>
    <s v="Miami"/>
    <s v=""/>
    <s v="Active"/>
    <n v="0"/>
    <n v="23599.95"/>
    <n v="180932.95"/>
    <x v="8"/>
    <n v="7"/>
    <s v="Wednesday"/>
  </r>
  <r>
    <s v="E03344"/>
    <s v="Camila Rogers"/>
    <x v="8"/>
    <x v="5"/>
    <s v="Speciality Products"/>
    <x v="0"/>
    <s v="Caucasian"/>
    <n v="27"/>
    <d v="2021-10-21T00:00:00"/>
    <n v="109851"/>
    <n v="0"/>
    <x v="0"/>
    <s v="Seattle"/>
    <s v=""/>
    <s v="Active"/>
    <n v="0"/>
    <n v="0"/>
    <n v="109851"/>
    <x v="9"/>
    <n v="43"/>
    <s v="Thursday"/>
  </r>
  <r>
    <s v="E00530"/>
    <s v="Eli Jones"/>
    <x v="6"/>
    <x v="4"/>
    <s v="Manufacturing"/>
    <x v="1"/>
    <s v="Caucasian"/>
    <n v="59"/>
    <d v="1999-03-14T00:00:00"/>
    <n v="105086"/>
    <n v="0.09"/>
    <x v="0"/>
    <s v="Austin"/>
    <s v=""/>
    <s v="Active"/>
    <n v="0"/>
    <n v="9457.74"/>
    <n v="114543.74"/>
    <x v="10"/>
    <n v="12"/>
    <s v="Sunday"/>
  </r>
  <r>
    <s v="E04239"/>
    <s v="Everleigh Ng"/>
    <x v="0"/>
    <x v="1"/>
    <s v="Research &amp; Development"/>
    <x v="0"/>
    <s v="Asian"/>
    <n v="51"/>
    <d v="2021-06-10T00:00:00"/>
    <n v="146742"/>
    <n v="0.1"/>
    <x v="1"/>
    <s v="Shanghai"/>
    <s v=""/>
    <s v="Active"/>
    <n v="0"/>
    <n v="14674.2"/>
    <n v="161416.20000000001"/>
    <x v="9"/>
    <n v="24"/>
    <s v="Thursday"/>
  </r>
  <r>
    <s v="E03496"/>
    <s v="Robert Yang"/>
    <x v="4"/>
    <x v="3"/>
    <s v="Speciality Products"/>
    <x v="1"/>
    <s v="Asian"/>
    <n v="31"/>
    <d v="2017-11-04T00:00:00"/>
    <n v="97078"/>
    <n v="0"/>
    <x v="0"/>
    <s v="Austin"/>
    <d v="2020-03-09T00:00:00"/>
    <s v="Not Active"/>
    <n v="1"/>
    <n v="0"/>
    <n v="97078"/>
    <x v="5"/>
    <n v="44"/>
    <s v="Saturday"/>
  </r>
  <r>
    <s v="E00549"/>
    <s v="Isabella Xi"/>
    <x v="9"/>
    <x v="6"/>
    <s v="Research &amp; Development"/>
    <x v="0"/>
    <s v="Asian"/>
    <n v="41"/>
    <d v="2013-03-13T00:00:00"/>
    <n v="249270"/>
    <n v="0.3"/>
    <x v="0"/>
    <s v="Seattle"/>
    <s v=""/>
    <s v="Active"/>
    <n v="0"/>
    <n v="74781"/>
    <n v="324051"/>
    <x v="11"/>
    <n v="11"/>
    <s v="Wednesday"/>
  </r>
  <r>
    <s v="E00163"/>
    <s v="Bella Powell"/>
    <x v="2"/>
    <x v="1"/>
    <s v="Research &amp; Development"/>
    <x v="0"/>
    <s v="Black"/>
    <n v="65"/>
    <d v="2002-03-04T00:00:00"/>
    <n v="175837"/>
    <n v="0.2"/>
    <x v="0"/>
    <s v="Phoenix"/>
    <s v=""/>
    <s v="Active"/>
    <n v="0"/>
    <n v="35167.4"/>
    <n v="211004.4"/>
    <x v="12"/>
    <n v="10"/>
    <s v="Monday"/>
  </r>
  <r>
    <s v="E00884"/>
    <s v="Camila Silva"/>
    <x v="0"/>
    <x v="6"/>
    <s v="Speciality Products"/>
    <x v="0"/>
    <s v="Latino"/>
    <n v="64"/>
    <d v="2003-12-01T00:00:00"/>
    <n v="154828"/>
    <n v="0.13"/>
    <x v="0"/>
    <s v="Seattle"/>
    <s v=""/>
    <s v="Active"/>
    <n v="0"/>
    <n v="20127.64"/>
    <n v="174955.64"/>
    <x v="13"/>
    <n v="49"/>
    <s v="Monday"/>
  </r>
  <r>
    <s v="E04116"/>
    <s v="David Barnes"/>
    <x v="2"/>
    <x v="0"/>
    <s v="Corporate"/>
    <x v="1"/>
    <s v="Caucasian"/>
    <n v="64"/>
    <d v="2013-11-03T00:00:00"/>
    <n v="186503"/>
    <n v="0.24"/>
    <x v="0"/>
    <s v="Columbus"/>
    <s v=""/>
    <s v="Active"/>
    <n v="0"/>
    <n v="44760.72"/>
    <n v="231263.72"/>
    <x v="11"/>
    <n v="45"/>
    <s v="Sunday"/>
  </r>
  <r>
    <s v="E04625"/>
    <s v="Adam Dang"/>
    <x v="2"/>
    <x v="2"/>
    <s v="Research &amp; Development"/>
    <x v="1"/>
    <s v="Asian"/>
    <n v="45"/>
    <d v="2002-07-09T00:00:00"/>
    <n v="166331"/>
    <n v="0.18"/>
    <x v="1"/>
    <s v="Chongqing"/>
    <s v=""/>
    <s v="Active"/>
    <n v="0"/>
    <n v="29939.579999999998"/>
    <n v="196270.58"/>
    <x v="12"/>
    <n v="28"/>
    <s v="Tuesday"/>
  </r>
  <r>
    <s v="E03680"/>
    <s v="Elias Alvarado"/>
    <x v="0"/>
    <x v="0"/>
    <s v="Manufacturing"/>
    <x v="1"/>
    <s v="Latino"/>
    <n v="56"/>
    <d v="2012-01-09T00:00:00"/>
    <n v="146140"/>
    <n v="0.1"/>
    <x v="2"/>
    <s v="Manaus"/>
    <s v=""/>
    <s v="Active"/>
    <n v="0"/>
    <n v="14614"/>
    <n v="160754"/>
    <x v="14"/>
    <n v="2"/>
    <s v="Monday"/>
  </r>
  <r>
    <s v="E04732"/>
    <s v="Eva Rivera"/>
    <x v="2"/>
    <x v="2"/>
    <s v="Manufacturing"/>
    <x v="0"/>
    <s v="Latino"/>
    <n v="36"/>
    <d v="2021-04-02T00:00:00"/>
    <n v="151703"/>
    <n v="0.21"/>
    <x v="0"/>
    <s v="Miami"/>
    <s v=""/>
    <s v="Active"/>
    <n v="0"/>
    <n v="31857.629999999997"/>
    <n v="183560.63"/>
    <x v="9"/>
    <n v="14"/>
    <s v="Friday"/>
  </r>
  <r>
    <s v="E03484"/>
    <s v="Logan Rivera"/>
    <x v="2"/>
    <x v="0"/>
    <s v="Research &amp; Development"/>
    <x v="1"/>
    <s v="Latino"/>
    <n v="59"/>
    <d v="2002-05-24T00:00:00"/>
    <n v="172787"/>
    <n v="0.28000000000000003"/>
    <x v="2"/>
    <s v="Rio de Janerio"/>
    <s v=""/>
    <s v="Active"/>
    <n v="0"/>
    <n v="48380.360000000008"/>
    <n v="221167.36000000002"/>
    <x v="12"/>
    <n v="21"/>
    <s v="Friday"/>
  </r>
  <r>
    <s v="E00671"/>
    <s v="Leonardo Dixon"/>
    <x v="7"/>
    <x v="2"/>
    <s v="Speciality Products"/>
    <x v="1"/>
    <s v="Caucasian"/>
    <n v="37"/>
    <d v="2019-09-05T00:00:00"/>
    <n v="49998"/>
    <n v="0"/>
    <x v="0"/>
    <s v="Seattle"/>
    <s v=""/>
    <s v="Active"/>
    <n v="0"/>
    <n v="0"/>
    <n v="49998"/>
    <x v="3"/>
    <n v="36"/>
    <s v="Thursday"/>
  </r>
  <r>
    <s v="E02071"/>
    <s v="Mateo Her"/>
    <x v="9"/>
    <x v="2"/>
    <s v="Speciality Products"/>
    <x v="1"/>
    <s v="Asian"/>
    <n v="44"/>
    <d v="2014-03-02T00:00:00"/>
    <n v="207172"/>
    <n v="0.31"/>
    <x v="1"/>
    <s v="Chongqing"/>
    <s v=""/>
    <s v="Active"/>
    <n v="0"/>
    <n v="64223.32"/>
    <n v="271395.32"/>
    <x v="15"/>
    <n v="10"/>
    <s v="Sunday"/>
  </r>
  <r>
    <s v="E02206"/>
    <s v="Jose Henderson"/>
    <x v="2"/>
    <x v="4"/>
    <s v="Speciality Products"/>
    <x v="1"/>
    <s v="Black"/>
    <n v="41"/>
    <d v="2015-04-17T00:00:00"/>
    <n v="152239"/>
    <n v="0.23"/>
    <x v="0"/>
    <s v="Columbus"/>
    <s v=""/>
    <s v="Active"/>
    <n v="0"/>
    <n v="35014.97"/>
    <n v="187253.97"/>
    <x v="16"/>
    <n v="16"/>
    <s v="Friday"/>
  </r>
  <r>
    <s v="E04545"/>
    <s v="Abigail Mejia"/>
    <x v="10"/>
    <x v="5"/>
    <s v="Corporate"/>
    <x v="0"/>
    <s v="Latino"/>
    <n v="56"/>
    <d v="2005-02-05T00:00:00"/>
    <n v="98581"/>
    <n v="0"/>
    <x v="2"/>
    <s v="Rio de Janerio"/>
    <s v=""/>
    <s v="Active"/>
    <n v="0"/>
    <n v="0"/>
    <n v="98581"/>
    <x v="17"/>
    <n v="6"/>
    <s v="Saturday"/>
  </r>
  <r>
    <s v="E00154"/>
    <s v="Wyatt Chin"/>
    <x v="9"/>
    <x v="5"/>
    <s v="Speciality Products"/>
    <x v="1"/>
    <s v="Asian"/>
    <n v="43"/>
    <d v="2004-06-07T00:00:00"/>
    <n v="246231"/>
    <n v="0.31"/>
    <x v="0"/>
    <s v="Seattle"/>
    <s v=""/>
    <s v="Active"/>
    <n v="0"/>
    <n v="76331.61"/>
    <n v="322562.61"/>
    <x v="18"/>
    <n v="24"/>
    <s v="Monday"/>
  </r>
  <r>
    <s v="E03343"/>
    <s v="Carson Lu"/>
    <x v="11"/>
    <x v="5"/>
    <s v="Speciality Products"/>
    <x v="1"/>
    <s v="Asian"/>
    <n v="64"/>
    <d v="1996-12-04T00:00:00"/>
    <n v="99354"/>
    <n v="0.12"/>
    <x v="1"/>
    <s v="Beijing"/>
    <s v=""/>
    <s v="Active"/>
    <n v="0"/>
    <n v="11922.48"/>
    <n v="111276.48"/>
    <x v="19"/>
    <n v="49"/>
    <s v="Wednesday"/>
  </r>
  <r>
    <s v="E00304"/>
    <s v="Dylan Choi"/>
    <x v="9"/>
    <x v="0"/>
    <s v="Corporate"/>
    <x v="1"/>
    <s v="Asian"/>
    <n v="63"/>
    <d v="2012-05-11T00:00:00"/>
    <n v="231141"/>
    <n v="0.34"/>
    <x v="1"/>
    <s v="Beijing"/>
    <s v=""/>
    <s v="Active"/>
    <n v="0"/>
    <n v="78587.94"/>
    <n v="309728.94"/>
    <x v="14"/>
    <n v="19"/>
    <s v="Friday"/>
  </r>
  <r>
    <s v="E02594"/>
    <s v="Ezekiel Kumar"/>
    <x v="12"/>
    <x v="0"/>
    <s v="Research &amp; Development"/>
    <x v="1"/>
    <s v="Asian"/>
    <n v="28"/>
    <d v="2017-06-25T00:00:00"/>
    <n v="54775"/>
    <n v="0"/>
    <x v="0"/>
    <s v="Columbus"/>
    <s v=""/>
    <s v="Active"/>
    <n v="0"/>
    <n v="0"/>
    <n v="54775"/>
    <x v="5"/>
    <n v="26"/>
    <s v="Sunday"/>
  </r>
  <r>
    <s v="E00402"/>
    <s v="Dominic Guzman"/>
    <x v="7"/>
    <x v="1"/>
    <s v="Manufacturing"/>
    <x v="1"/>
    <s v="Latino"/>
    <n v="65"/>
    <d v="2004-05-16T00:00:00"/>
    <n v="55499"/>
    <n v="0"/>
    <x v="2"/>
    <s v="Manaus"/>
    <s v=""/>
    <s v="Active"/>
    <n v="0"/>
    <n v="0"/>
    <n v="55499"/>
    <x v="18"/>
    <n v="21"/>
    <s v="Sunday"/>
  </r>
  <r>
    <s v="E01994"/>
    <s v="Angel Powell"/>
    <x v="13"/>
    <x v="2"/>
    <s v="Research &amp; Development"/>
    <x v="1"/>
    <s v="Caucasian"/>
    <n v="61"/>
    <d v="2008-07-11T00:00:00"/>
    <n v="66521"/>
    <n v="0"/>
    <x v="0"/>
    <s v="Seattle"/>
    <s v=""/>
    <s v="Active"/>
    <n v="0"/>
    <n v="0"/>
    <n v="66521"/>
    <x v="20"/>
    <n v="28"/>
    <s v="Friday"/>
  </r>
  <r>
    <s v="E03549"/>
    <s v="Mateo Vu"/>
    <x v="5"/>
    <x v="2"/>
    <s v="Speciality Products"/>
    <x v="1"/>
    <s v="Asian"/>
    <n v="30"/>
    <d v="2016-09-29T00:00:00"/>
    <n v="59100"/>
    <n v="0"/>
    <x v="1"/>
    <s v="Chongqing"/>
    <s v=""/>
    <s v="Active"/>
    <n v="0"/>
    <n v="0"/>
    <n v="59100"/>
    <x v="0"/>
    <n v="40"/>
    <s v="Thursday"/>
  </r>
  <r>
    <s v="E03247"/>
    <s v="Caroline Jenkins"/>
    <x v="7"/>
    <x v="1"/>
    <s v="Research &amp; Development"/>
    <x v="0"/>
    <s v="Caucasian"/>
    <n v="27"/>
    <d v="2018-05-06T00:00:00"/>
    <n v="49011"/>
    <n v="0"/>
    <x v="0"/>
    <s v="Chicago"/>
    <s v=""/>
    <s v="Active"/>
    <n v="0"/>
    <n v="0"/>
    <n v="49011"/>
    <x v="7"/>
    <n v="19"/>
    <s v="Sunday"/>
  </r>
  <r>
    <s v="E02074"/>
    <s v="Nora Brown"/>
    <x v="14"/>
    <x v="0"/>
    <s v="Manufacturing"/>
    <x v="0"/>
    <s v="Caucasian"/>
    <n v="32"/>
    <d v="2014-02-11T00:00:00"/>
    <n v="99575"/>
    <n v="0"/>
    <x v="0"/>
    <s v="Austin"/>
    <s v=""/>
    <s v="Active"/>
    <n v="0"/>
    <n v="0"/>
    <n v="99575"/>
    <x v="15"/>
    <n v="7"/>
    <s v="Tuesday"/>
  </r>
  <r>
    <s v="E04152"/>
    <s v="Adeline Huang"/>
    <x v="8"/>
    <x v="5"/>
    <s v="Manufacturing"/>
    <x v="0"/>
    <s v="Asian"/>
    <n v="34"/>
    <d v="2019-12-16T00:00:00"/>
    <n v="99989"/>
    <n v="0"/>
    <x v="1"/>
    <s v="Chengdu"/>
    <s v=""/>
    <s v="Active"/>
    <n v="0"/>
    <n v="0"/>
    <n v="99989"/>
    <x v="3"/>
    <n v="51"/>
    <s v="Monday"/>
  </r>
  <r>
    <s v="E01628"/>
    <s v="Jackson Perry"/>
    <x v="9"/>
    <x v="6"/>
    <s v="Research &amp; Development"/>
    <x v="1"/>
    <s v="Caucasian"/>
    <n v="27"/>
    <d v="2019-10-20T00:00:00"/>
    <n v="256420"/>
    <n v="0.3"/>
    <x v="0"/>
    <s v="Phoenix"/>
    <s v=""/>
    <s v="Active"/>
    <n v="0"/>
    <n v="76926"/>
    <n v="333346"/>
    <x v="3"/>
    <n v="43"/>
    <s v="Sunday"/>
  </r>
  <r>
    <s v="E04285"/>
    <s v="Riley Padilla"/>
    <x v="1"/>
    <x v="0"/>
    <s v="Manufacturing"/>
    <x v="0"/>
    <s v="Latino"/>
    <n v="35"/>
    <d v="2013-05-15T00:00:00"/>
    <n v="78940"/>
    <n v="0"/>
    <x v="0"/>
    <s v="Miami"/>
    <s v=""/>
    <s v="Active"/>
    <n v="0"/>
    <n v="0"/>
    <n v="78940"/>
    <x v="11"/>
    <n v="20"/>
    <s v="Wednesday"/>
  </r>
  <r>
    <s v="E01417"/>
    <s v="Leah Pena"/>
    <x v="14"/>
    <x v="0"/>
    <s v="Corporate"/>
    <x v="0"/>
    <s v="Latino"/>
    <n v="57"/>
    <d v="1994-01-03T00:00:00"/>
    <n v="82872"/>
    <n v="0"/>
    <x v="2"/>
    <s v="Manaus"/>
    <s v=""/>
    <s v="Active"/>
    <n v="0"/>
    <n v="0"/>
    <n v="82872"/>
    <x v="21"/>
    <n v="2"/>
    <s v="Monday"/>
  </r>
  <r>
    <s v="E01754"/>
    <s v="Owen Lam"/>
    <x v="15"/>
    <x v="4"/>
    <s v="Speciality Products"/>
    <x v="1"/>
    <s v="Asian"/>
    <n v="30"/>
    <d v="2017-05-29T00:00:00"/>
    <n v="86317"/>
    <n v="0"/>
    <x v="1"/>
    <s v="Chengdu"/>
    <d v="2017-07-16T00:00:00"/>
    <s v="Not Active"/>
    <n v="1"/>
    <n v="0"/>
    <n v="86317"/>
    <x v="5"/>
    <n v="22"/>
    <s v="Monday"/>
  </r>
  <r>
    <s v="E03749"/>
    <s v="Kennedy Foster"/>
    <x v="6"/>
    <x v="6"/>
    <s v="Speciality Products"/>
    <x v="0"/>
    <s v="Caucasian"/>
    <n v="53"/>
    <d v="2013-11-23T00:00:00"/>
    <n v="113135"/>
    <n v="0.05"/>
    <x v="0"/>
    <s v="Austin"/>
    <s v=""/>
    <s v="Active"/>
    <n v="0"/>
    <n v="5656.75"/>
    <n v="118791.75"/>
    <x v="11"/>
    <n v="47"/>
    <s v="Saturday"/>
  </r>
  <r>
    <s v="E03574"/>
    <s v="John Moore"/>
    <x v="9"/>
    <x v="0"/>
    <s v="Speciality Products"/>
    <x v="1"/>
    <s v="Caucasian"/>
    <n v="52"/>
    <d v="2005-11-08T00:00:00"/>
    <n v="199808"/>
    <n v="0.32"/>
    <x v="0"/>
    <s v="Seattle"/>
    <s v=""/>
    <s v="Active"/>
    <n v="0"/>
    <n v="63938.560000000005"/>
    <n v="263746.56"/>
    <x v="17"/>
    <n v="46"/>
    <s v="Tuesday"/>
  </r>
  <r>
    <s v="E04600"/>
    <s v="William Vu"/>
    <x v="5"/>
    <x v="2"/>
    <s v="Speciality Products"/>
    <x v="1"/>
    <s v="Asian"/>
    <n v="37"/>
    <d v="2013-11-14T00:00:00"/>
    <n v="56037"/>
    <n v="0"/>
    <x v="1"/>
    <s v="Shanghai"/>
    <s v=""/>
    <s v="Active"/>
    <n v="0"/>
    <n v="0"/>
    <n v="56037"/>
    <x v="11"/>
    <n v="46"/>
    <s v="Thursday"/>
  </r>
  <r>
    <s v="E00586"/>
    <s v="Sadie Washington"/>
    <x v="0"/>
    <x v="6"/>
    <s v="Research &amp; Development"/>
    <x v="0"/>
    <s v="Caucasian"/>
    <n v="29"/>
    <d v="2019-05-24T00:00:00"/>
    <n v="122350"/>
    <n v="0.12"/>
    <x v="0"/>
    <s v="Phoenix"/>
    <s v=""/>
    <s v="Active"/>
    <n v="0"/>
    <n v="14682"/>
    <n v="137032"/>
    <x v="3"/>
    <n v="21"/>
    <s v="Friday"/>
  </r>
  <r>
    <s v="E03538"/>
    <s v="Gabriel Holmes"/>
    <x v="14"/>
    <x v="0"/>
    <s v="Research &amp; Development"/>
    <x v="1"/>
    <s v="Caucasian"/>
    <n v="40"/>
    <d v="2010-11-04T00:00:00"/>
    <n v="92952"/>
    <n v="0"/>
    <x v="0"/>
    <s v="Seattle"/>
    <s v=""/>
    <s v="Active"/>
    <n v="0"/>
    <n v="0"/>
    <n v="92952"/>
    <x v="22"/>
    <n v="45"/>
    <s v="Thursday"/>
  </r>
  <r>
    <s v="E02185"/>
    <s v="Wyatt Rojas"/>
    <x v="3"/>
    <x v="0"/>
    <s v="Corporate"/>
    <x v="1"/>
    <s v="Latino"/>
    <n v="32"/>
    <d v="2013-03-20T00:00:00"/>
    <n v="79921"/>
    <n v="0.05"/>
    <x v="0"/>
    <s v="Austin"/>
    <s v=""/>
    <s v="Active"/>
    <n v="0"/>
    <n v="3996.05"/>
    <n v="83917.05"/>
    <x v="11"/>
    <n v="12"/>
    <s v="Wednesday"/>
  </r>
  <r>
    <s v="E03830"/>
    <s v="Eva Coleman"/>
    <x v="2"/>
    <x v="0"/>
    <s v="Research &amp; Development"/>
    <x v="0"/>
    <s v="Black"/>
    <n v="37"/>
    <d v="2009-09-20T00:00:00"/>
    <n v="167199"/>
    <n v="0.2"/>
    <x v="0"/>
    <s v="Seattle"/>
    <s v=""/>
    <s v="Active"/>
    <n v="0"/>
    <n v="33439.800000000003"/>
    <n v="200638.8"/>
    <x v="8"/>
    <n v="39"/>
    <s v="Sunday"/>
  </r>
  <r>
    <s v="E03720"/>
    <s v="Dominic Clark"/>
    <x v="10"/>
    <x v="5"/>
    <s v="Research &amp; Development"/>
    <x v="1"/>
    <s v="Caucasian"/>
    <n v="52"/>
    <d v="2012-10-17T00:00:00"/>
    <n v="71476"/>
    <n v="0"/>
    <x v="0"/>
    <s v="Phoenix"/>
    <s v=""/>
    <s v="Active"/>
    <n v="0"/>
    <n v="0"/>
    <n v="71476"/>
    <x v="14"/>
    <n v="42"/>
    <s v="Wednesday"/>
  </r>
  <r>
    <s v="E03025"/>
    <s v="Lucy Alexander"/>
    <x v="2"/>
    <x v="5"/>
    <s v="Manufacturing"/>
    <x v="0"/>
    <s v="Caucasian"/>
    <n v="45"/>
    <d v="2014-10-29T00:00:00"/>
    <n v="189420"/>
    <n v="0.2"/>
    <x v="0"/>
    <s v="Seattle"/>
    <s v=""/>
    <s v="Active"/>
    <n v="0"/>
    <n v="37884"/>
    <n v="227304"/>
    <x v="15"/>
    <n v="44"/>
    <s v="Wednesday"/>
  </r>
  <r>
    <s v="E04917"/>
    <s v="Everleigh Washington"/>
    <x v="16"/>
    <x v="4"/>
    <s v="Research &amp; Development"/>
    <x v="0"/>
    <s v="Caucasian"/>
    <n v="64"/>
    <d v="2001-10-20T00:00:00"/>
    <n v="64057"/>
    <n v="0"/>
    <x v="0"/>
    <s v="Phoenix"/>
    <s v=""/>
    <s v="Active"/>
    <n v="0"/>
    <n v="0"/>
    <n v="64057"/>
    <x v="23"/>
    <n v="42"/>
    <s v="Saturday"/>
  </r>
  <r>
    <s v="E00415"/>
    <s v="Leilani Butler"/>
    <x v="13"/>
    <x v="6"/>
    <s v="Manufacturing"/>
    <x v="0"/>
    <s v="Black"/>
    <n v="27"/>
    <d v="2021-09-21T00:00:00"/>
    <n v="68728"/>
    <n v="0"/>
    <x v="0"/>
    <s v="Phoenix"/>
    <s v=""/>
    <s v="Active"/>
    <n v="0"/>
    <n v="0"/>
    <n v="68728"/>
    <x v="9"/>
    <n v="39"/>
    <s v="Tuesday"/>
  </r>
  <r>
    <s v="E02862"/>
    <s v="Peyton Huang"/>
    <x v="0"/>
    <x v="0"/>
    <s v="Manufacturing"/>
    <x v="0"/>
    <s v="Asian"/>
    <n v="25"/>
    <d v="2021-07-02T00:00:00"/>
    <n v="125633"/>
    <n v="0.11"/>
    <x v="1"/>
    <s v="Beijing"/>
    <s v=""/>
    <s v="Active"/>
    <n v="0"/>
    <n v="13819.63"/>
    <n v="139452.63"/>
    <x v="9"/>
    <n v="27"/>
    <s v="Friday"/>
  </r>
  <r>
    <s v="E04207"/>
    <s v="John Contreras"/>
    <x v="13"/>
    <x v="6"/>
    <s v="Manufacturing"/>
    <x v="1"/>
    <s v="Latino"/>
    <n v="35"/>
    <d v="2011-05-15T00:00:00"/>
    <n v="66889"/>
    <n v="0"/>
    <x v="0"/>
    <s v="Columbus"/>
    <s v=""/>
    <s v="Active"/>
    <n v="0"/>
    <n v="0"/>
    <n v="66889"/>
    <x v="24"/>
    <n v="21"/>
    <s v="Sunday"/>
  </r>
  <r>
    <s v="E02139"/>
    <s v="Rylee Yu"/>
    <x v="2"/>
    <x v="3"/>
    <s v="Research &amp; Development"/>
    <x v="0"/>
    <s v="Asian"/>
    <n v="36"/>
    <d v="2015-09-29T00:00:00"/>
    <n v="178700"/>
    <n v="0.28999999999999998"/>
    <x v="0"/>
    <s v="Seattle"/>
    <s v=""/>
    <s v="Active"/>
    <n v="0"/>
    <n v="51823"/>
    <n v="230523"/>
    <x v="16"/>
    <n v="40"/>
    <s v="Tuesday"/>
  </r>
  <r>
    <s v="E01797"/>
    <s v="Piper Lewis"/>
    <x v="17"/>
    <x v="5"/>
    <s v="Research &amp; Development"/>
    <x v="0"/>
    <s v="Caucasian"/>
    <n v="33"/>
    <d v="2018-12-22T00:00:00"/>
    <n v="83990"/>
    <n v="0"/>
    <x v="0"/>
    <s v="Chicago"/>
    <s v=""/>
    <s v="Active"/>
    <n v="0"/>
    <n v="0"/>
    <n v="83990"/>
    <x v="7"/>
    <n v="51"/>
    <s v="Saturday"/>
  </r>
  <r>
    <s v="E01839"/>
    <s v="Stella Alexander"/>
    <x v="18"/>
    <x v="5"/>
    <s v="Corporate"/>
    <x v="0"/>
    <s v="Caucasian"/>
    <n v="52"/>
    <d v="2005-12-10T00:00:00"/>
    <n v="102043"/>
    <n v="0"/>
    <x v="0"/>
    <s v="Chicago"/>
    <s v=""/>
    <s v="Active"/>
    <n v="0"/>
    <n v="0"/>
    <n v="102043"/>
    <x v="17"/>
    <n v="50"/>
    <s v="Saturday"/>
  </r>
  <r>
    <s v="E01633"/>
    <s v="Addison Do"/>
    <x v="19"/>
    <x v="5"/>
    <s v="Manufacturing"/>
    <x v="0"/>
    <s v="Asian"/>
    <n v="46"/>
    <d v="2001-05-30T00:00:00"/>
    <n v="90678"/>
    <n v="0"/>
    <x v="0"/>
    <s v="Columbus"/>
    <s v=""/>
    <s v="Active"/>
    <n v="0"/>
    <n v="0"/>
    <n v="90678"/>
    <x v="23"/>
    <n v="22"/>
    <s v="Wednesday"/>
  </r>
  <r>
    <s v="E01848"/>
    <s v="Zoey Jackson"/>
    <x v="20"/>
    <x v="4"/>
    <s v="Manufacturing"/>
    <x v="0"/>
    <s v="Black"/>
    <n v="46"/>
    <d v="2008-08-21T00:00:00"/>
    <n v="59067"/>
    <n v="0"/>
    <x v="0"/>
    <s v="Miami"/>
    <s v=""/>
    <s v="Active"/>
    <n v="0"/>
    <n v="0"/>
    <n v="59067"/>
    <x v="20"/>
    <n v="34"/>
    <s v="Thursday"/>
  </r>
  <r>
    <s v="E00716"/>
    <s v="John Chow"/>
    <x v="0"/>
    <x v="6"/>
    <s v="Research &amp; Development"/>
    <x v="1"/>
    <s v="Asian"/>
    <n v="45"/>
    <d v="2021-03-11T00:00:00"/>
    <n v="135062"/>
    <n v="0.15"/>
    <x v="1"/>
    <s v="Chengdu"/>
    <s v=""/>
    <s v="Active"/>
    <n v="0"/>
    <n v="20259.3"/>
    <n v="155321.29999999999"/>
    <x v="9"/>
    <n v="11"/>
    <s v="Thursday"/>
  </r>
  <r>
    <s v="E00699"/>
    <s v="Ava Ayala"/>
    <x v="0"/>
    <x v="0"/>
    <s v="Corporate"/>
    <x v="0"/>
    <s v="Latino"/>
    <n v="55"/>
    <d v="2006-08-16T00:00:00"/>
    <n v="159044"/>
    <n v="0.1"/>
    <x v="2"/>
    <s v="Manaus"/>
    <s v=""/>
    <s v="Active"/>
    <n v="0"/>
    <n v="15904.400000000001"/>
    <n v="174948.4"/>
    <x v="2"/>
    <n v="33"/>
    <s v="Wednesday"/>
  </r>
  <r>
    <s v="E00502"/>
    <s v="Natalia Salazar"/>
    <x v="4"/>
    <x v="3"/>
    <s v="Manufacturing"/>
    <x v="0"/>
    <s v="Latino"/>
    <n v="44"/>
    <d v="2019-01-02T00:00:00"/>
    <n v="74691"/>
    <n v="0"/>
    <x v="2"/>
    <s v="Manaus"/>
    <d v="2020-07-08T00:00:00"/>
    <s v="Not Active"/>
    <n v="1"/>
    <n v="0"/>
    <n v="74691"/>
    <x v="3"/>
    <n v="1"/>
    <s v="Wednesday"/>
  </r>
  <r>
    <s v="E04000"/>
    <s v="Skylar Carrillo"/>
    <x v="11"/>
    <x v="5"/>
    <s v="Corporate"/>
    <x v="0"/>
    <s v="Latino"/>
    <n v="44"/>
    <d v="2008-12-18T00:00:00"/>
    <n v="92753"/>
    <n v="0.13"/>
    <x v="0"/>
    <s v="Austin"/>
    <d v="2021-06-24T00:00:00"/>
    <s v="Not Active"/>
    <n v="1"/>
    <n v="12057.890000000001"/>
    <n v="104810.89"/>
    <x v="20"/>
    <n v="51"/>
    <s v="Thursday"/>
  </r>
  <r>
    <s v="E02112"/>
    <s v="Christian Sanders"/>
    <x v="9"/>
    <x v="4"/>
    <s v="Speciality Products"/>
    <x v="1"/>
    <s v="Black"/>
    <n v="45"/>
    <d v="2013-08-07T00:00:00"/>
    <n v="236946"/>
    <n v="0.37"/>
    <x v="0"/>
    <s v="Seattle"/>
    <s v=""/>
    <s v="Active"/>
    <n v="0"/>
    <n v="87670.02"/>
    <n v="324616.02"/>
    <x v="11"/>
    <n v="32"/>
    <s v="Wednesday"/>
  </r>
  <r>
    <s v="E03824"/>
    <s v="Penelope Coleman"/>
    <x v="7"/>
    <x v="1"/>
    <s v="Corporate"/>
    <x v="0"/>
    <s v="Black"/>
    <n v="36"/>
    <d v="2021-08-27T00:00:00"/>
    <n v="48906"/>
    <n v="0"/>
    <x v="0"/>
    <s v="Miami"/>
    <s v=""/>
    <s v="Active"/>
    <n v="0"/>
    <n v="0"/>
    <n v="48906"/>
    <x v="9"/>
    <n v="35"/>
    <s v="Friday"/>
  </r>
  <r>
    <s v="E03906"/>
    <s v="Piper Richardson"/>
    <x v="4"/>
    <x v="2"/>
    <s v="Corporate"/>
    <x v="0"/>
    <s v="Caucasian"/>
    <n v="38"/>
    <d v="2008-01-27T00:00:00"/>
    <n v="80024"/>
    <n v="0"/>
    <x v="0"/>
    <s v="Columbus"/>
    <s v=""/>
    <s v="Active"/>
    <n v="0"/>
    <n v="0"/>
    <n v="80024"/>
    <x v="20"/>
    <n v="5"/>
    <s v="Sunday"/>
  </r>
  <r>
    <s v="E00436"/>
    <s v="Everly Walker"/>
    <x v="16"/>
    <x v="4"/>
    <s v="Speciality Products"/>
    <x v="0"/>
    <s v="Caucasian"/>
    <n v="41"/>
    <d v="2009-10-23T00:00:00"/>
    <n v="54415"/>
    <n v="0"/>
    <x v="0"/>
    <s v="Seattle"/>
    <d v="2014-01-22T00:00:00"/>
    <s v="Not Active"/>
    <n v="1"/>
    <n v="0"/>
    <n v="54415"/>
    <x v="8"/>
    <n v="43"/>
    <s v="Friday"/>
  </r>
  <r>
    <s v="E04798"/>
    <s v="Aurora Ali"/>
    <x v="6"/>
    <x v="6"/>
    <s v="Research &amp; Development"/>
    <x v="0"/>
    <s v="Asian"/>
    <n v="30"/>
    <d v="2016-04-24T00:00:00"/>
    <n v="120341"/>
    <n v="7.0000000000000007E-2"/>
    <x v="0"/>
    <s v="Seattle"/>
    <s v=""/>
    <s v="Active"/>
    <n v="0"/>
    <n v="8423.8700000000008"/>
    <n v="128764.87"/>
    <x v="0"/>
    <n v="18"/>
    <s v="Sunday"/>
  </r>
  <r>
    <s v="E01249"/>
    <s v="Penelope Guerrero"/>
    <x v="9"/>
    <x v="0"/>
    <s v="Speciality Products"/>
    <x v="0"/>
    <s v="Latino"/>
    <n v="43"/>
    <d v="2009-08-04T00:00:00"/>
    <n v="208415"/>
    <n v="0.35"/>
    <x v="0"/>
    <s v="Seattle"/>
    <s v=""/>
    <s v="Active"/>
    <n v="0"/>
    <n v="72945.25"/>
    <n v="281360.25"/>
    <x v="8"/>
    <n v="32"/>
    <s v="Tuesday"/>
  </r>
  <r>
    <s v="E03349"/>
    <s v="Anna Mehta"/>
    <x v="21"/>
    <x v="0"/>
    <s v="Speciality Products"/>
    <x v="0"/>
    <s v="Asian"/>
    <n v="32"/>
    <d v="2020-01-05T00:00:00"/>
    <n v="78844"/>
    <n v="0"/>
    <x v="0"/>
    <s v="Seattle"/>
    <s v=""/>
    <s v="Active"/>
    <n v="0"/>
    <n v="0"/>
    <n v="78844"/>
    <x v="6"/>
    <n v="2"/>
    <s v="Sunday"/>
  </r>
  <r>
    <s v="E02966"/>
    <s v="William Foster"/>
    <x v="17"/>
    <x v="5"/>
    <s v="Manufacturing"/>
    <x v="1"/>
    <s v="Caucasian"/>
    <n v="58"/>
    <d v="2002-05-23T00:00:00"/>
    <n v="76354"/>
    <n v="0"/>
    <x v="0"/>
    <s v="Phoenix"/>
    <d v="2021-09-26T00:00:00"/>
    <s v="Not Active"/>
    <n v="1"/>
    <n v="0"/>
    <n v="76354"/>
    <x v="12"/>
    <n v="21"/>
    <s v="Thursday"/>
  </r>
  <r>
    <s v="E01499"/>
    <s v="Jade Rojas"/>
    <x v="2"/>
    <x v="1"/>
    <s v="Speciality Products"/>
    <x v="0"/>
    <s v="Latino"/>
    <n v="37"/>
    <d v="2019-01-28T00:00:00"/>
    <n v="165927"/>
    <n v="0.2"/>
    <x v="0"/>
    <s v="Phoenix"/>
    <s v=""/>
    <s v="Active"/>
    <n v="0"/>
    <n v="33185.4"/>
    <n v="199112.4"/>
    <x v="3"/>
    <n v="5"/>
    <s v="Monday"/>
  </r>
  <r>
    <s v="E00105"/>
    <s v="Isla Espinoza"/>
    <x v="6"/>
    <x v="3"/>
    <s v="Speciality Products"/>
    <x v="0"/>
    <s v="Latino"/>
    <n v="38"/>
    <d v="2021-11-16T00:00:00"/>
    <n v="109812"/>
    <n v="0.09"/>
    <x v="2"/>
    <s v="Manaus"/>
    <s v=""/>
    <s v="Active"/>
    <n v="0"/>
    <n v="9883.08"/>
    <n v="119695.08"/>
    <x v="9"/>
    <n v="47"/>
    <s v="Tuesday"/>
  </r>
  <r>
    <s v="E00665"/>
    <s v="David Chu"/>
    <x v="8"/>
    <x v="5"/>
    <s v="Corporate"/>
    <x v="1"/>
    <s v="Asian"/>
    <n v="55"/>
    <d v="1998-09-03T00:00:00"/>
    <n v="86299"/>
    <n v="0"/>
    <x v="0"/>
    <s v="Seattle"/>
    <s v=""/>
    <s v="Active"/>
    <n v="0"/>
    <n v="0"/>
    <n v="86299"/>
    <x v="25"/>
    <n v="36"/>
    <s v="Thursday"/>
  </r>
  <r>
    <s v="E00791"/>
    <s v="Thomas Padilla"/>
    <x v="9"/>
    <x v="6"/>
    <s v="Research &amp; Development"/>
    <x v="1"/>
    <s v="Latino"/>
    <n v="57"/>
    <d v="2003-07-26T00:00:00"/>
    <n v="206624"/>
    <n v="0.4"/>
    <x v="2"/>
    <s v="Sao Paulo"/>
    <s v=""/>
    <s v="Active"/>
    <n v="0"/>
    <n v="82649.600000000006"/>
    <n v="289273.59999999998"/>
    <x v="13"/>
    <n v="30"/>
    <s v="Saturday"/>
  </r>
  <r>
    <s v="E01540"/>
    <s v="Miles Salazar"/>
    <x v="12"/>
    <x v="0"/>
    <s v="Manufacturing"/>
    <x v="1"/>
    <s v="Latino"/>
    <n v="36"/>
    <d v="2010-12-23T00:00:00"/>
    <n v="53215"/>
    <n v="0"/>
    <x v="2"/>
    <s v="Sao Paulo"/>
    <d v="2014-03-27T00:00:00"/>
    <s v="Not Active"/>
    <n v="1"/>
    <n v="0"/>
    <n v="53215"/>
    <x v="22"/>
    <n v="52"/>
    <s v="Thursday"/>
  </r>
  <r>
    <s v="E04474"/>
    <s v="Mila Hong"/>
    <x v="22"/>
    <x v="5"/>
    <s v="Research &amp; Development"/>
    <x v="0"/>
    <s v="Asian"/>
    <n v="30"/>
    <d v="2017-05-22T00:00:00"/>
    <n v="86858"/>
    <n v="0"/>
    <x v="1"/>
    <s v="Chongqing"/>
    <d v="2017-10-08T00:00:00"/>
    <s v="Not Active"/>
    <n v="1"/>
    <n v="0"/>
    <n v="86858"/>
    <x v="5"/>
    <n v="21"/>
    <s v="Monday"/>
  </r>
  <r>
    <s v="E03417"/>
    <s v="Benjamin Moua"/>
    <x v="3"/>
    <x v="0"/>
    <s v="Manufacturing"/>
    <x v="1"/>
    <s v="Asian"/>
    <n v="40"/>
    <d v="2007-07-02T00:00:00"/>
    <n v="93971"/>
    <n v="0.08"/>
    <x v="1"/>
    <s v="Chongqing"/>
    <s v=""/>
    <s v="Active"/>
    <n v="0"/>
    <n v="7517.68"/>
    <n v="101488.68"/>
    <x v="26"/>
    <n v="27"/>
    <s v="Monday"/>
  </r>
  <r>
    <s v="E00254"/>
    <s v="Samuel Morales"/>
    <x v="13"/>
    <x v="1"/>
    <s v="Corporate"/>
    <x v="1"/>
    <s v="Latino"/>
    <n v="34"/>
    <d v="2015-06-27T00:00:00"/>
    <n v="57008"/>
    <n v="0"/>
    <x v="0"/>
    <s v="Phoenix"/>
    <s v=""/>
    <s v="Active"/>
    <n v="0"/>
    <n v="0"/>
    <n v="57008"/>
    <x v="16"/>
    <n v="26"/>
    <s v="Saturday"/>
  </r>
  <r>
    <s v="E02166"/>
    <s v="John Soto"/>
    <x v="0"/>
    <x v="1"/>
    <s v="Manufacturing"/>
    <x v="1"/>
    <s v="Latino"/>
    <n v="60"/>
    <d v="2015-09-23T00:00:00"/>
    <n v="141899"/>
    <n v="0.15"/>
    <x v="0"/>
    <s v="Phoenix"/>
    <s v=""/>
    <s v="Active"/>
    <n v="0"/>
    <n v="21284.85"/>
    <n v="163183.85"/>
    <x v="16"/>
    <n v="39"/>
    <s v="Wednesday"/>
  </r>
  <r>
    <s v="E00935"/>
    <s v="Joseph Martin"/>
    <x v="13"/>
    <x v="6"/>
    <s v="Corporate"/>
    <x v="1"/>
    <s v="Black"/>
    <n v="41"/>
    <d v="2016-09-13T00:00:00"/>
    <n v="64847"/>
    <n v="0"/>
    <x v="0"/>
    <s v="Miami"/>
    <s v=""/>
    <s v="Active"/>
    <n v="0"/>
    <n v="0"/>
    <n v="64847"/>
    <x v="0"/>
    <n v="38"/>
    <s v="Tuesday"/>
  </r>
  <r>
    <s v="E01525"/>
    <s v="Jose Ross"/>
    <x v="11"/>
    <x v="5"/>
    <s v="Research &amp; Development"/>
    <x v="1"/>
    <s v="Caucasian"/>
    <n v="53"/>
    <d v="1992-04-08T00:00:00"/>
    <n v="116878"/>
    <n v="0.11"/>
    <x v="0"/>
    <s v="Miami"/>
    <s v=""/>
    <s v="Active"/>
    <n v="0"/>
    <n v="12856.58"/>
    <n v="129734.58"/>
    <x v="27"/>
    <n v="15"/>
    <s v="Wednesday"/>
  </r>
  <r>
    <s v="E00386"/>
    <s v="Parker James"/>
    <x v="10"/>
    <x v="5"/>
    <s v="Speciality Products"/>
    <x v="1"/>
    <s v="Black"/>
    <n v="45"/>
    <d v="2005-02-05T00:00:00"/>
    <n v="70505"/>
    <n v="0"/>
    <x v="0"/>
    <s v="Austin"/>
    <s v=""/>
    <s v="Active"/>
    <n v="0"/>
    <n v="0"/>
    <n v="70505"/>
    <x v="17"/>
    <n v="6"/>
    <s v="Saturday"/>
  </r>
  <r>
    <s v="E00416"/>
    <s v="Everleigh Fernandez"/>
    <x v="2"/>
    <x v="5"/>
    <s v="Research &amp; Development"/>
    <x v="0"/>
    <s v="Latino"/>
    <n v="30"/>
    <d v="2016-05-22T00:00:00"/>
    <n v="189702"/>
    <n v="0.28000000000000003"/>
    <x v="2"/>
    <s v="Manaus"/>
    <d v="2020-12-21T00:00:00"/>
    <s v="Not Active"/>
    <n v="1"/>
    <n v="53116.560000000005"/>
    <n v="242818.56"/>
    <x v="0"/>
    <n v="22"/>
    <s v="Sunday"/>
  </r>
  <r>
    <s v="E03383"/>
    <s v="Lincoln Hall"/>
    <x v="2"/>
    <x v="3"/>
    <s v="Speciality Products"/>
    <x v="1"/>
    <s v="Caucasian"/>
    <n v="26"/>
    <d v="2020-07-28T00:00:00"/>
    <n v="180664"/>
    <n v="0.27"/>
    <x v="0"/>
    <s v="Chicago"/>
    <s v=""/>
    <s v="Active"/>
    <n v="0"/>
    <n v="48779.280000000006"/>
    <n v="229443.28"/>
    <x v="6"/>
    <n v="31"/>
    <s v="Tuesday"/>
  </r>
  <r>
    <s v="E01516"/>
    <s v="Willow Mai"/>
    <x v="20"/>
    <x v="4"/>
    <s v="Manufacturing"/>
    <x v="0"/>
    <s v="Asian"/>
    <n v="45"/>
    <d v="2003-12-17T00:00:00"/>
    <n v="48345"/>
    <n v="0"/>
    <x v="1"/>
    <s v="Chengdu"/>
    <s v=""/>
    <s v="Active"/>
    <n v="0"/>
    <n v="0"/>
    <n v="48345"/>
    <x v="13"/>
    <n v="51"/>
    <s v="Wednesday"/>
  </r>
  <r>
    <s v="E01234"/>
    <s v="Jack Cheng"/>
    <x v="2"/>
    <x v="4"/>
    <s v="Manufacturing"/>
    <x v="1"/>
    <s v="Asian"/>
    <n v="42"/>
    <d v="2014-01-16T00:00:00"/>
    <n v="152214"/>
    <n v="0.3"/>
    <x v="1"/>
    <s v="Beijing"/>
    <s v=""/>
    <s v="Active"/>
    <n v="0"/>
    <n v="45664.2"/>
    <n v="197878.2"/>
    <x v="15"/>
    <n v="3"/>
    <s v="Thursday"/>
  </r>
  <r>
    <s v="E03440"/>
    <s v="Genesis Navarro"/>
    <x v="21"/>
    <x v="0"/>
    <s v="Corporate"/>
    <x v="0"/>
    <s v="Latino"/>
    <n v="41"/>
    <d v="2009-04-28T00:00:00"/>
    <n v="69803"/>
    <n v="0"/>
    <x v="2"/>
    <s v="Manaus"/>
    <s v=""/>
    <s v="Active"/>
    <n v="0"/>
    <n v="0"/>
    <n v="69803"/>
    <x v="8"/>
    <n v="18"/>
    <s v="Tuesday"/>
  </r>
  <r>
    <s v="E00431"/>
    <s v="Eliza Hernandez"/>
    <x v="23"/>
    <x v="0"/>
    <s v="Corporate"/>
    <x v="0"/>
    <s v="Latino"/>
    <n v="48"/>
    <d v="2019-07-04T00:00:00"/>
    <n v="76588"/>
    <n v="0"/>
    <x v="2"/>
    <s v="Rio de Janerio"/>
    <s v=""/>
    <s v="Active"/>
    <n v="0"/>
    <n v="0"/>
    <n v="76588"/>
    <x v="3"/>
    <n v="27"/>
    <s v="Thursday"/>
  </r>
  <r>
    <s v="E01258"/>
    <s v="Gabriel Brooks"/>
    <x v="24"/>
    <x v="0"/>
    <s v="Manufacturing"/>
    <x v="1"/>
    <s v="Caucasian"/>
    <n v="29"/>
    <d v="2018-12-10T00:00:00"/>
    <n v="84596"/>
    <n v="0"/>
    <x v="0"/>
    <s v="Miami"/>
    <s v=""/>
    <s v="Active"/>
    <n v="0"/>
    <n v="0"/>
    <n v="84596"/>
    <x v="7"/>
    <n v="50"/>
    <s v="Monday"/>
  </r>
  <r>
    <s v="E00440"/>
    <s v="Jack Huynh"/>
    <x v="6"/>
    <x v="6"/>
    <s v="Research &amp; Development"/>
    <x v="1"/>
    <s v="Asian"/>
    <n v="27"/>
    <d v="2018-09-25T00:00:00"/>
    <n v="114441"/>
    <n v="0.1"/>
    <x v="1"/>
    <s v="Chongqing"/>
    <d v="2019-12-22T00:00:00"/>
    <s v="Not Active"/>
    <n v="1"/>
    <n v="11444.1"/>
    <n v="125885.1"/>
    <x v="7"/>
    <n v="39"/>
    <s v="Tuesday"/>
  </r>
  <r>
    <s v="E00595"/>
    <s v="Everly Chow"/>
    <x v="0"/>
    <x v="1"/>
    <s v="Speciality Products"/>
    <x v="0"/>
    <s v="Asian"/>
    <n v="33"/>
    <d v="2018-04-21T00:00:00"/>
    <n v="140402"/>
    <n v="0.15"/>
    <x v="1"/>
    <s v="Beijing"/>
    <s v=""/>
    <s v="Active"/>
    <n v="0"/>
    <n v="21060.3"/>
    <n v="161462.29999999999"/>
    <x v="7"/>
    <n v="16"/>
    <s v="Saturday"/>
  </r>
  <r>
    <s v="E00972"/>
    <s v="Amelia Salazar"/>
    <x v="13"/>
    <x v="1"/>
    <s v="Corporate"/>
    <x v="0"/>
    <s v="Latino"/>
    <n v="26"/>
    <d v="2019-04-23T00:00:00"/>
    <n v="59817"/>
    <n v="0"/>
    <x v="2"/>
    <s v="Sao Paulo"/>
    <s v=""/>
    <s v="Active"/>
    <n v="0"/>
    <n v="0"/>
    <n v="59817"/>
    <x v="3"/>
    <n v="17"/>
    <s v="Tuesday"/>
  </r>
  <r>
    <s v="E04562"/>
    <s v="Xavier Zheng"/>
    <x v="5"/>
    <x v="2"/>
    <s v="Manufacturing"/>
    <x v="1"/>
    <s v="Asian"/>
    <n v="31"/>
    <d v="2017-07-22T00:00:00"/>
    <n v="55854"/>
    <n v="0"/>
    <x v="0"/>
    <s v="Austin"/>
    <s v=""/>
    <s v="Active"/>
    <n v="0"/>
    <n v="0"/>
    <n v="55854"/>
    <x v="5"/>
    <n v="29"/>
    <s v="Saturday"/>
  </r>
  <r>
    <s v="E02802"/>
    <s v="Matthew Chau"/>
    <x v="15"/>
    <x v="4"/>
    <s v="Research &amp; Development"/>
    <x v="1"/>
    <s v="Asian"/>
    <n v="53"/>
    <d v="2002-11-16T00:00:00"/>
    <n v="95998"/>
    <n v="0"/>
    <x v="0"/>
    <s v="Seattle"/>
    <s v=""/>
    <s v="Active"/>
    <n v="0"/>
    <n v="0"/>
    <n v="95998"/>
    <x v="12"/>
    <n v="46"/>
    <s v="Saturday"/>
  </r>
  <r>
    <s v="E01427"/>
    <s v="Mia Cheng"/>
    <x v="0"/>
    <x v="2"/>
    <s v="Manufacturing"/>
    <x v="0"/>
    <s v="Asian"/>
    <n v="34"/>
    <d v="2015-04-22T00:00:00"/>
    <n v="154941"/>
    <n v="0.13"/>
    <x v="0"/>
    <s v="Phoenix"/>
    <s v=""/>
    <s v="Active"/>
    <n v="0"/>
    <n v="20142.330000000002"/>
    <n v="175083.33000000002"/>
    <x v="16"/>
    <n v="17"/>
    <s v="Wednesday"/>
  </r>
  <r>
    <s v="E04568"/>
    <s v="Rylee Yu"/>
    <x v="9"/>
    <x v="1"/>
    <s v="Speciality Products"/>
    <x v="0"/>
    <s v="Asian"/>
    <n v="54"/>
    <d v="2011-07-10T00:00:00"/>
    <n v="247022"/>
    <n v="0.3"/>
    <x v="1"/>
    <s v="Beijing"/>
    <s v=""/>
    <s v="Active"/>
    <n v="0"/>
    <n v="74106.599999999991"/>
    <n v="321128.59999999998"/>
    <x v="24"/>
    <n v="29"/>
    <s v="Sunday"/>
  </r>
  <r>
    <s v="E04931"/>
    <s v="Zoe Romero"/>
    <x v="23"/>
    <x v="0"/>
    <s v="Manufacturing"/>
    <x v="0"/>
    <s v="Latino"/>
    <n v="32"/>
    <d v="2021-10-05T00:00:00"/>
    <n v="88072"/>
    <n v="0"/>
    <x v="2"/>
    <s v="Sao Paulo"/>
    <s v=""/>
    <s v="Active"/>
    <n v="0"/>
    <n v="0"/>
    <n v="88072"/>
    <x v="9"/>
    <n v="41"/>
    <s v="Tuesday"/>
  </r>
  <r>
    <s v="E00443"/>
    <s v="Nolan Bui"/>
    <x v="3"/>
    <x v="0"/>
    <s v="Research &amp; Development"/>
    <x v="1"/>
    <s v="Asian"/>
    <n v="28"/>
    <d v="2020-05-26T00:00:00"/>
    <n v="67925"/>
    <n v="0.08"/>
    <x v="1"/>
    <s v="Shanghai"/>
    <s v=""/>
    <s v="Active"/>
    <n v="0"/>
    <n v="5434"/>
    <n v="73359"/>
    <x v="6"/>
    <n v="22"/>
    <s v="Tuesday"/>
  </r>
  <r>
    <s v="E03890"/>
    <s v="Nevaeh Jones"/>
    <x v="9"/>
    <x v="2"/>
    <s v="Manufacturing"/>
    <x v="0"/>
    <s v="Caucasian"/>
    <n v="31"/>
    <d v="2020-08-20T00:00:00"/>
    <n v="219693"/>
    <n v="0.3"/>
    <x v="0"/>
    <s v="Austin"/>
    <s v=""/>
    <s v="Active"/>
    <n v="0"/>
    <n v="65907.899999999994"/>
    <n v="285600.90000000002"/>
    <x v="6"/>
    <n v="34"/>
    <s v="Thursday"/>
  </r>
  <r>
    <s v="E01194"/>
    <s v="Samantha Adams"/>
    <x v="22"/>
    <x v="5"/>
    <s v="Research &amp; Development"/>
    <x v="0"/>
    <s v="Caucasian"/>
    <n v="45"/>
    <d v="2013-04-22T00:00:00"/>
    <n v="61773"/>
    <n v="0"/>
    <x v="0"/>
    <s v="Seattle"/>
    <s v=""/>
    <s v="Active"/>
    <n v="0"/>
    <n v="0"/>
    <n v="61773"/>
    <x v="11"/>
    <n v="17"/>
    <s v="Monday"/>
  </r>
  <r>
    <s v="E02875"/>
    <s v="Madeline Shin"/>
    <x v="3"/>
    <x v="0"/>
    <s v="Speciality Products"/>
    <x v="0"/>
    <s v="Asian"/>
    <n v="48"/>
    <d v="2007-01-09T00:00:00"/>
    <n v="74546"/>
    <n v="0.09"/>
    <x v="0"/>
    <s v="Seattle"/>
    <s v=""/>
    <s v="Active"/>
    <n v="0"/>
    <n v="6709.1399999999994"/>
    <n v="81255.14"/>
    <x v="26"/>
    <n v="2"/>
    <s v="Tuesday"/>
  </r>
  <r>
    <s v="E04959"/>
    <s v="Noah King"/>
    <x v="25"/>
    <x v="5"/>
    <s v="Speciality Products"/>
    <x v="1"/>
    <s v="Black"/>
    <n v="56"/>
    <d v="2015-01-27T00:00:00"/>
    <n v="62575"/>
    <n v="0"/>
    <x v="0"/>
    <s v="Miami"/>
    <s v=""/>
    <s v="Active"/>
    <n v="0"/>
    <n v="0"/>
    <n v="62575"/>
    <x v="16"/>
    <n v="5"/>
    <s v="Tuesday"/>
  </r>
  <r>
    <s v="E03816"/>
    <s v="Leilani Chow"/>
    <x v="2"/>
    <x v="4"/>
    <s v="Corporate"/>
    <x v="0"/>
    <s v="Asian"/>
    <n v="27"/>
    <d v="2021-02-23T00:00:00"/>
    <n v="199041"/>
    <n v="0.16"/>
    <x v="1"/>
    <s v="Beijing"/>
    <s v=""/>
    <s v="Active"/>
    <n v="0"/>
    <n v="31846.560000000001"/>
    <n v="230887.56"/>
    <x v="9"/>
    <n v="9"/>
    <s v="Tuesday"/>
  </r>
  <r>
    <s v="E01261"/>
    <s v="Connor Simmons"/>
    <x v="13"/>
    <x v="3"/>
    <s v="Speciality Products"/>
    <x v="1"/>
    <s v="Caucasian"/>
    <n v="55"/>
    <d v="2007-04-05T00:00:00"/>
    <n v="52310"/>
    <n v="0"/>
    <x v="0"/>
    <s v="Miami"/>
    <d v="2018-10-12T00:00:00"/>
    <s v="Not Active"/>
    <n v="1"/>
    <n v="0"/>
    <n v="52310"/>
    <x v="26"/>
    <n v="14"/>
    <s v="Thursday"/>
  </r>
  <r>
    <s v="E03612"/>
    <s v="Grayson Cooper"/>
    <x v="0"/>
    <x v="1"/>
    <s v="Speciality Products"/>
    <x v="1"/>
    <s v="Black"/>
    <n v="64"/>
    <d v="2013-06-29T00:00:00"/>
    <n v="159571"/>
    <n v="0.1"/>
    <x v="0"/>
    <s v="Columbus"/>
    <s v=""/>
    <s v="Active"/>
    <n v="0"/>
    <n v="15957.1"/>
    <n v="175528.1"/>
    <x v="11"/>
    <n v="26"/>
    <s v="Saturday"/>
  </r>
  <r>
    <s v="E01388"/>
    <s v="Ivy Soto"/>
    <x v="17"/>
    <x v="5"/>
    <s v="Research &amp; Development"/>
    <x v="0"/>
    <s v="Latino"/>
    <n v="50"/>
    <d v="1997-10-23T00:00:00"/>
    <n v="91763"/>
    <n v="0"/>
    <x v="0"/>
    <s v="Austin"/>
    <s v=""/>
    <s v="Active"/>
    <n v="0"/>
    <n v="0"/>
    <n v="91763"/>
    <x v="1"/>
    <n v="43"/>
    <s v="Thursday"/>
  </r>
  <r>
    <s v="E03875"/>
    <s v="Aurora Simmons"/>
    <x v="25"/>
    <x v="5"/>
    <s v="Corporate"/>
    <x v="0"/>
    <s v="Caucasian"/>
    <n v="51"/>
    <d v="1995-12-22T00:00:00"/>
    <n v="96475"/>
    <n v="0"/>
    <x v="0"/>
    <s v="Austin"/>
    <s v=""/>
    <s v="Active"/>
    <n v="0"/>
    <n v="0"/>
    <n v="96475"/>
    <x v="4"/>
    <n v="51"/>
    <s v="Friday"/>
  </r>
  <r>
    <s v="E04413"/>
    <s v="Andrew Thomas"/>
    <x v="8"/>
    <x v="5"/>
    <s v="Manufacturing"/>
    <x v="1"/>
    <s v="Caucasian"/>
    <n v="36"/>
    <d v="2016-12-02T00:00:00"/>
    <n v="113781"/>
    <n v="0"/>
    <x v="0"/>
    <s v="Columbus"/>
    <s v=""/>
    <s v="Active"/>
    <n v="0"/>
    <n v="0"/>
    <n v="113781"/>
    <x v="0"/>
    <n v="49"/>
    <s v="Friday"/>
  </r>
  <r>
    <s v="E00691"/>
    <s v="Ezekiel Desai"/>
    <x v="2"/>
    <x v="1"/>
    <s v="Research &amp; Development"/>
    <x v="1"/>
    <s v="Asian"/>
    <n v="42"/>
    <d v="2003-01-15T00:00:00"/>
    <n v="166599"/>
    <n v="0.26"/>
    <x v="0"/>
    <s v="Seattle"/>
    <s v=""/>
    <s v="Active"/>
    <n v="0"/>
    <n v="43315.74"/>
    <n v="209914.74"/>
    <x v="13"/>
    <n v="3"/>
    <s v="Wednesday"/>
  </r>
  <r>
    <s v="E03047"/>
    <s v="Gabriella Gupta"/>
    <x v="26"/>
    <x v="2"/>
    <s v="Corporate"/>
    <x v="0"/>
    <s v="Asian"/>
    <n v="41"/>
    <d v="2005-02-15T00:00:00"/>
    <n v="95372"/>
    <n v="0"/>
    <x v="1"/>
    <s v="Shanghai"/>
    <s v=""/>
    <s v="Active"/>
    <n v="0"/>
    <n v="0"/>
    <n v="95372"/>
    <x v="17"/>
    <n v="8"/>
    <s v="Tuesday"/>
  </r>
  <r>
    <s v="E04903"/>
    <s v="Skylar Liu"/>
    <x v="2"/>
    <x v="0"/>
    <s v="Research &amp; Development"/>
    <x v="0"/>
    <s v="Asian"/>
    <n v="29"/>
    <d v="2020-08-09T00:00:00"/>
    <n v="161203"/>
    <n v="0.15"/>
    <x v="1"/>
    <s v="Chengdu"/>
    <s v=""/>
    <s v="Active"/>
    <n v="0"/>
    <n v="24180.45"/>
    <n v="185383.45"/>
    <x v="6"/>
    <n v="33"/>
    <s v="Sunday"/>
  </r>
  <r>
    <s v="E04735"/>
    <s v="Nova Coleman"/>
    <x v="27"/>
    <x v="0"/>
    <s v="Manufacturing"/>
    <x v="0"/>
    <s v="Caucasian"/>
    <n v="44"/>
    <d v="2006-12-13T00:00:00"/>
    <n v="74738"/>
    <n v="0"/>
    <x v="0"/>
    <s v="Miami"/>
    <s v=""/>
    <s v="Active"/>
    <n v="0"/>
    <n v="0"/>
    <n v="74738"/>
    <x v="2"/>
    <n v="50"/>
    <s v="Wednesday"/>
  </r>
  <r>
    <s v="E02850"/>
    <s v="Evelyn Dinh"/>
    <x v="2"/>
    <x v="2"/>
    <s v="Research &amp; Development"/>
    <x v="0"/>
    <s v="Asian"/>
    <n v="41"/>
    <d v="2018-08-10T00:00:00"/>
    <n v="171173"/>
    <n v="0.21"/>
    <x v="0"/>
    <s v="Columbus"/>
    <s v=""/>
    <s v="Active"/>
    <n v="0"/>
    <n v="35946.33"/>
    <n v="207119.33000000002"/>
    <x v="7"/>
    <n v="32"/>
    <s v="Friday"/>
  </r>
  <r>
    <s v="E03583"/>
    <s v="Brooks Marquez"/>
    <x v="9"/>
    <x v="2"/>
    <s v="Corporate"/>
    <x v="1"/>
    <s v="Latino"/>
    <n v="61"/>
    <d v="2019-09-24T00:00:00"/>
    <n v="201464"/>
    <n v="0.37"/>
    <x v="0"/>
    <s v="Chicago"/>
    <s v=""/>
    <s v="Active"/>
    <n v="0"/>
    <n v="74541.679999999993"/>
    <n v="276005.68"/>
    <x v="3"/>
    <n v="39"/>
    <s v="Tuesday"/>
  </r>
  <r>
    <s v="E02017"/>
    <s v="Connor Joseph"/>
    <x v="2"/>
    <x v="4"/>
    <s v="Corporate"/>
    <x v="1"/>
    <s v="Caucasian"/>
    <n v="50"/>
    <d v="1998-07-22T00:00:00"/>
    <n v="174895"/>
    <n v="0.15"/>
    <x v="0"/>
    <s v="Chicago"/>
    <s v=""/>
    <s v="Active"/>
    <n v="0"/>
    <n v="26234.25"/>
    <n v="201129.25"/>
    <x v="25"/>
    <n v="30"/>
    <s v="Wednesday"/>
  </r>
  <r>
    <s v="E01642"/>
    <s v="Mia Lam"/>
    <x v="0"/>
    <x v="0"/>
    <s v="Manufacturing"/>
    <x v="0"/>
    <s v="Asian"/>
    <n v="49"/>
    <d v="2006-04-18T00:00:00"/>
    <n v="134486"/>
    <n v="0.14000000000000001"/>
    <x v="0"/>
    <s v="Austin"/>
    <s v=""/>
    <s v="Active"/>
    <n v="0"/>
    <n v="18828.04"/>
    <n v="153314.04"/>
    <x v="2"/>
    <n v="16"/>
    <s v="Tuesday"/>
  </r>
  <r>
    <s v="E04379"/>
    <s v="Scarlett Rodriguez"/>
    <x v="4"/>
    <x v="1"/>
    <s v="Manufacturing"/>
    <x v="0"/>
    <s v="Latino"/>
    <n v="60"/>
    <d v="2007-02-24T00:00:00"/>
    <n v="71699"/>
    <n v="0"/>
    <x v="2"/>
    <s v="Manaus"/>
    <s v=""/>
    <s v="Active"/>
    <n v="0"/>
    <n v="0"/>
    <n v="71699"/>
    <x v="26"/>
    <n v="8"/>
    <s v="Saturday"/>
  </r>
  <r>
    <s v="E04131"/>
    <s v="Cora Rivera"/>
    <x v="4"/>
    <x v="6"/>
    <s v="Corporate"/>
    <x v="0"/>
    <s v="Latino"/>
    <n v="42"/>
    <d v="2021-01-02T00:00:00"/>
    <n v="94430"/>
    <n v="0"/>
    <x v="0"/>
    <s v="Seattle"/>
    <s v=""/>
    <s v="Active"/>
    <n v="0"/>
    <n v="0"/>
    <n v="94430"/>
    <x v="9"/>
    <n v="1"/>
    <s v="Saturday"/>
  </r>
  <r>
    <s v="E02872"/>
    <s v="Liam Jung"/>
    <x v="6"/>
    <x v="1"/>
    <s v="Corporate"/>
    <x v="1"/>
    <s v="Asian"/>
    <n v="39"/>
    <d v="2010-01-14T00:00:00"/>
    <n v="103504"/>
    <n v="7.0000000000000007E-2"/>
    <x v="1"/>
    <s v="Chengdu"/>
    <s v=""/>
    <s v="Active"/>
    <n v="0"/>
    <n v="7245.2800000000007"/>
    <n v="110749.28"/>
    <x v="22"/>
    <n v="3"/>
    <s v="Thursday"/>
  </r>
  <r>
    <s v="E02331"/>
    <s v="Sophia Huynh"/>
    <x v="14"/>
    <x v="0"/>
    <s v="Manufacturing"/>
    <x v="0"/>
    <s v="Asian"/>
    <n v="55"/>
    <d v="2005-08-09T00:00:00"/>
    <n v="92771"/>
    <n v="0"/>
    <x v="0"/>
    <s v="Miami"/>
    <s v=""/>
    <s v="Active"/>
    <n v="0"/>
    <n v="0"/>
    <n v="92771"/>
    <x v="17"/>
    <n v="33"/>
    <s v="Tuesday"/>
  </r>
  <r>
    <s v="E00417"/>
    <s v="Athena Carrillo"/>
    <x v="13"/>
    <x v="1"/>
    <s v="Speciality Products"/>
    <x v="0"/>
    <s v="Latino"/>
    <n v="39"/>
    <d v="2006-04-06T00:00:00"/>
    <n v="71531"/>
    <n v="0"/>
    <x v="0"/>
    <s v="Columbus"/>
    <s v=""/>
    <s v="Active"/>
    <n v="0"/>
    <n v="0"/>
    <n v="71531"/>
    <x v="2"/>
    <n v="14"/>
    <s v="Thursday"/>
  </r>
  <r>
    <s v="E04267"/>
    <s v="Greyson Sanders"/>
    <x v="21"/>
    <x v="0"/>
    <s v="Speciality Products"/>
    <x v="1"/>
    <s v="Black"/>
    <n v="28"/>
    <d v="2019-03-06T00:00:00"/>
    <n v="90304"/>
    <n v="0"/>
    <x v="0"/>
    <s v="Chicago"/>
    <s v=""/>
    <s v="Active"/>
    <n v="0"/>
    <n v="0"/>
    <n v="90304"/>
    <x v="3"/>
    <n v="10"/>
    <s v="Wednesday"/>
  </r>
  <r>
    <s v="E03061"/>
    <s v="Vivian Lewis"/>
    <x v="6"/>
    <x v="6"/>
    <s v="Manufacturing"/>
    <x v="0"/>
    <s v="Caucasian"/>
    <n v="65"/>
    <d v="2011-09-07T00:00:00"/>
    <n v="104903"/>
    <n v="0.1"/>
    <x v="0"/>
    <s v="Columbus"/>
    <s v=""/>
    <s v="Active"/>
    <n v="0"/>
    <n v="10490.300000000001"/>
    <n v="115393.3"/>
    <x v="24"/>
    <n v="37"/>
    <s v="Wednesday"/>
  </r>
  <r>
    <s v="E00013"/>
    <s v="Elena Vang"/>
    <x v="7"/>
    <x v="1"/>
    <s v="Corporate"/>
    <x v="0"/>
    <s v="Asian"/>
    <n v="52"/>
    <d v="2019-02-19T00:00:00"/>
    <n v="55859"/>
    <n v="0"/>
    <x v="1"/>
    <s v="Beijing"/>
    <s v=""/>
    <s v="Active"/>
    <n v="0"/>
    <n v="0"/>
    <n v="55859"/>
    <x v="3"/>
    <n v="8"/>
    <s v="Tuesday"/>
  </r>
  <r>
    <s v="E04265"/>
    <s v="Natalia Diaz"/>
    <x v="19"/>
    <x v="5"/>
    <s v="Corporate"/>
    <x v="0"/>
    <s v="Latino"/>
    <n v="62"/>
    <d v="2006-10-12T00:00:00"/>
    <n v="79785"/>
    <n v="0"/>
    <x v="0"/>
    <s v="Austin"/>
    <s v=""/>
    <s v="Active"/>
    <n v="0"/>
    <n v="0"/>
    <n v="79785"/>
    <x v="2"/>
    <n v="41"/>
    <s v="Thursday"/>
  </r>
  <r>
    <s v="E04769"/>
    <s v="Mila Leung"/>
    <x v="4"/>
    <x v="6"/>
    <s v="Corporate"/>
    <x v="0"/>
    <s v="Asian"/>
    <n v="39"/>
    <d v="2007-11-05T00:00:00"/>
    <n v="99017"/>
    <n v="0"/>
    <x v="1"/>
    <s v="Beijing"/>
    <s v=""/>
    <s v="Active"/>
    <n v="0"/>
    <n v="0"/>
    <n v="99017"/>
    <x v="26"/>
    <n v="45"/>
    <s v="Monday"/>
  </r>
  <r>
    <s v="E03042"/>
    <s v="Ava Nelson"/>
    <x v="28"/>
    <x v="0"/>
    <s v="Manufacturing"/>
    <x v="0"/>
    <s v="Caucasian"/>
    <n v="63"/>
    <d v="1992-04-01T00:00:00"/>
    <n v="53809"/>
    <n v="0"/>
    <x v="0"/>
    <s v="Phoenix"/>
    <s v=""/>
    <s v="Active"/>
    <n v="0"/>
    <n v="0"/>
    <n v="53809"/>
    <x v="27"/>
    <n v="14"/>
    <s v="Wednesday"/>
  </r>
  <r>
    <s v="E00527"/>
    <s v="Mateo Chu"/>
    <x v="17"/>
    <x v="5"/>
    <s v="Speciality Products"/>
    <x v="1"/>
    <s v="Asian"/>
    <n v="27"/>
    <d v="2020-04-16T00:00:00"/>
    <n v="71864"/>
    <n v="0"/>
    <x v="1"/>
    <s v="Chengdu"/>
    <s v=""/>
    <s v="Active"/>
    <n v="0"/>
    <n v="0"/>
    <n v="71864"/>
    <x v="6"/>
    <n v="16"/>
    <s v="Thursday"/>
  </r>
  <r>
    <s v="E01095"/>
    <s v="Isla Lai"/>
    <x v="9"/>
    <x v="1"/>
    <s v="Corporate"/>
    <x v="0"/>
    <s v="Asian"/>
    <n v="37"/>
    <d v="2011-12-06T00:00:00"/>
    <n v="225558"/>
    <n v="0.33"/>
    <x v="1"/>
    <s v="Shanghai"/>
    <s v=""/>
    <s v="Active"/>
    <n v="0"/>
    <n v="74434.14"/>
    <n v="299992.14"/>
    <x v="24"/>
    <n v="50"/>
    <s v="Tuesday"/>
  </r>
  <r>
    <s v="E03131"/>
    <s v="Ezekiel Reed"/>
    <x v="0"/>
    <x v="0"/>
    <s v="Manufacturing"/>
    <x v="1"/>
    <s v="Caucasian"/>
    <n v="37"/>
    <d v="2014-02-25T00:00:00"/>
    <n v="128984"/>
    <n v="0.12"/>
    <x v="0"/>
    <s v="Miami"/>
    <d v="2021-05-01T00:00:00"/>
    <s v="Not Active"/>
    <n v="1"/>
    <n v="15478.08"/>
    <n v="144462.07999999999"/>
    <x v="15"/>
    <n v="9"/>
    <s v="Tuesday"/>
  </r>
  <r>
    <s v="E01713"/>
    <s v="Nolan Guzman"/>
    <x v="17"/>
    <x v="5"/>
    <s v="Speciality Products"/>
    <x v="1"/>
    <s v="Latino"/>
    <n v="46"/>
    <d v="1999-06-20T00:00:00"/>
    <n v="96997"/>
    <n v="0"/>
    <x v="2"/>
    <s v="Sao Paulo"/>
    <s v=""/>
    <s v="Active"/>
    <n v="0"/>
    <n v="0"/>
    <n v="96997"/>
    <x v="10"/>
    <n v="26"/>
    <s v="Sunday"/>
  </r>
  <r>
    <s v="E00128"/>
    <s v="Everleigh Espinoza"/>
    <x v="2"/>
    <x v="4"/>
    <s v="Manufacturing"/>
    <x v="0"/>
    <s v="Latino"/>
    <n v="54"/>
    <d v="2018-01-22T00:00:00"/>
    <n v="176294"/>
    <n v="0.28000000000000003"/>
    <x v="0"/>
    <s v="Austin"/>
    <s v=""/>
    <s v="Active"/>
    <n v="0"/>
    <n v="49362.320000000007"/>
    <n v="225656.32000000001"/>
    <x v="7"/>
    <n v="4"/>
    <s v="Monday"/>
  </r>
  <r>
    <s v="E03849"/>
    <s v="Evelyn Jung"/>
    <x v="7"/>
    <x v="2"/>
    <s v="Research &amp; Development"/>
    <x v="0"/>
    <s v="Asian"/>
    <n v="30"/>
    <d v="2021-02-14T00:00:00"/>
    <n v="48340"/>
    <n v="0"/>
    <x v="1"/>
    <s v="Beijing"/>
    <s v=""/>
    <s v="Active"/>
    <n v="0"/>
    <n v="0"/>
    <n v="48340"/>
    <x v="9"/>
    <n v="8"/>
    <s v="Sunday"/>
  </r>
  <r>
    <s v="E02464"/>
    <s v="Sophie Silva"/>
    <x v="9"/>
    <x v="5"/>
    <s v="Corporate"/>
    <x v="0"/>
    <s v="Latino"/>
    <n v="28"/>
    <d v="2017-07-06T00:00:00"/>
    <n v="240488"/>
    <n v="0.4"/>
    <x v="2"/>
    <s v="Rio de Janerio"/>
    <s v=""/>
    <s v="Active"/>
    <n v="0"/>
    <n v="96195.200000000012"/>
    <n v="336683.2"/>
    <x v="5"/>
    <n v="27"/>
    <s v="Thursday"/>
  </r>
  <r>
    <s v="E00306"/>
    <s v="Mateo Williams"/>
    <x v="14"/>
    <x v="0"/>
    <s v="Manufacturing"/>
    <x v="1"/>
    <s v="Caucasian"/>
    <n v="40"/>
    <d v="2011-01-22T00:00:00"/>
    <n v="97339"/>
    <n v="0"/>
    <x v="0"/>
    <s v="Austin"/>
    <s v=""/>
    <s v="Active"/>
    <n v="0"/>
    <n v="0"/>
    <n v="97339"/>
    <x v="24"/>
    <n v="4"/>
    <s v="Saturday"/>
  </r>
  <r>
    <s v="E03737"/>
    <s v="Kennedy Rahman"/>
    <x v="9"/>
    <x v="4"/>
    <s v="Manufacturing"/>
    <x v="0"/>
    <s v="Asian"/>
    <n v="49"/>
    <d v="2003-02-28T00:00:00"/>
    <n v="211291"/>
    <n v="0.37"/>
    <x v="1"/>
    <s v="Chongqing"/>
    <s v=""/>
    <s v="Active"/>
    <n v="0"/>
    <n v="78177.67"/>
    <n v="289468.67"/>
    <x v="13"/>
    <n v="9"/>
    <s v="Friday"/>
  </r>
  <r>
    <s v="E02783"/>
    <s v="Levi Mendez"/>
    <x v="9"/>
    <x v="2"/>
    <s v="Research &amp; Development"/>
    <x v="1"/>
    <s v="Latino"/>
    <n v="39"/>
    <d v="2011-08-23T00:00:00"/>
    <n v="249506"/>
    <n v="0.3"/>
    <x v="2"/>
    <s v="Rio de Janerio"/>
    <s v=""/>
    <s v="Active"/>
    <n v="0"/>
    <n v="74851.8"/>
    <n v="324357.8"/>
    <x v="24"/>
    <n v="35"/>
    <s v="Tuesday"/>
  </r>
  <r>
    <s v="E02939"/>
    <s v="Julian Fong"/>
    <x v="10"/>
    <x v="5"/>
    <s v="Speciality Products"/>
    <x v="1"/>
    <s v="Asian"/>
    <n v="61"/>
    <d v="2002-11-22T00:00:00"/>
    <n v="80950"/>
    <n v="0"/>
    <x v="1"/>
    <s v="Chongqing"/>
    <s v=""/>
    <s v="Active"/>
    <n v="0"/>
    <n v="0"/>
    <n v="80950"/>
    <x v="12"/>
    <n v="47"/>
    <s v="Friday"/>
  </r>
  <r>
    <s v="E02706"/>
    <s v="Nevaeh Kang"/>
    <x v="18"/>
    <x v="5"/>
    <s v="Research &amp; Development"/>
    <x v="0"/>
    <s v="Asian"/>
    <n v="46"/>
    <d v="2021-01-10T00:00:00"/>
    <n v="86538"/>
    <n v="0"/>
    <x v="1"/>
    <s v="Chengdu"/>
    <s v=""/>
    <s v="Active"/>
    <n v="0"/>
    <n v="0"/>
    <n v="86538"/>
    <x v="9"/>
    <n v="3"/>
    <s v="Sunday"/>
  </r>
  <r>
    <s v="E00170"/>
    <s v="Hannah Nelson"/>
    <x v="4"/>
    <x v="6"/>
    <s v="Speciality Products"/>
    <x v="0"/>
    <s v="Caucasian"/>
    <n v="35"/>
    <d v="2019-09-07T00:00:00"/>
    <n v="70992"/>
    <n v="0"/>
    <x v="0"/>
    <s v="Austin"/>
    <s v=""/>
    <s v="Active"/>
    <n v="0"/>
    <n v="0"/>
    <n v="70992"/>
    <x v="3"/>
    <n v="36"/>
    <s v="Saturday"/>
  </r>
  <r>
    <s v="E01425"/>
    <s v="Anthony Rogers"/>
    <x v="9"/>
    <x v="5"/>
    <s v="Corporate"/>
    <x v="1"/>
    <s v="Caucasian"/>
    <n v="33"/>
    <d v="2015-06-18T00:00:00"/>
    <n v="205314"/>
    <n v="0.3"/>
    <x v="0"/>
    <s v="Columbus"/>
    <s v=""/>
    <s v="Active"/>
    <n v="0"/>
    <n v="61594.2"/>
    <n v="266908.2"/>
    <x v="16"/>
    <n v="25"/>
    <s v="Thursday"/>
  </r>
  <r>
    <s v="E00130"/>
    <s v="Paisley Kang"/>
    <x v="9"/>
    <x v="4"/>
    <s v="Corporate"/>
    <x v="0"/>
    <s v="Asian"/>
    <n v="61"/>
    <d v="2017-03-10T00:00:00"/>
    <n v="196951"/>
    <n v="0.33"/>
    <x v="1"/>
    <s v="Beijing"/>
    <s v=""/>
    <s v="Active"/>
    <n v="0"/>
    <n v="64993.83"/>
    <n v="261944.83000000002"/>
    <x v="5"/>
    <n v="10"/>
    <s v="Friday"/>
  </r>
  <r>
    <s v="E02094"/>
    <s v="Matthew Gupta"/>
    <x v="24"/>
    <x v="0"/>
    <s v="Speciality Products"/>
    <x v="1"/>
    <s v="Asian"/>
    <n v="45"/>
    <d v="2005-09-18T00:00:00"/>
    <n v="67686"/>
    <n v="0"/>
    <x v="1"/>
    <s v="Beijing"/>
    <s v=""/>
    <s v="Active"/>
    <n v="0"/>
    <n v="0"/>
    <n v="67686"/>
    <x v="17"/>
    <n v="39"/>
    <s v="Sunday"/>
  </r>
  <r>
    <s v="E03567"/>
    <s v="Silas Chavez"/>
    <x v="1"/>
    <x v="0"/>
    <s v="Research &amp; Development"/>
    <x v="1"/>
    <s v="Latino"/>
    <n v="51"/>
    <d v="2008-04-15T00:00:00"/>
    <n v="86431"/>
    <n v="0"/>
    <x v="0"/>
    <s v="Columbus"/>
    <s v=""/>
    <s v="Active"/>
    <n v="0"/>
    <n v="0"/>
    <n v="86431"/>
    <x v="20"/>
    <n v="16"/>
    <s v="Tuesday"/>
  </r>
  <r>
    <s v="E04682"/>
    <s v="Colton Thao"/>
    <x v="6"/>
    <x v="4"/>
    <s v="Manufacturing"/>
    <x v="1"/>
    <s v="Asian"/>
    <n v="55"/>
    <d v="1995-11-16T00:00:00"/>
    <n v="125936"/>
    <n v="0.08"/>
    <x v="1"/>
    <s v="Chongqing"/>
    <s v=""/>
    <s v="Active"/>
    <n v="0"/>
    <n v="10074.880000000001"/>
    <n v="136010.88"/>
    <x v="4"/>
    <n v="46"/>
    <s v="Thursday"/>
  </r>
  <r>
    <s v="E00957"/>
    <s v="Genesis Perry"/>
    <x v="0"/>
    <x v="2"/>
    <s v="Corporate"/>
    <x v="0"/>
    <s v="Caucasian"/>
    <n v="46"/>
    <d v="2013-07-18T00:00:00"/>
    <n v="149712"/>
    <n v="0.14000000000000001"/>
    <x v="0"/>
    <s v="Columbus"/>
    <s v=""/>
    <s v="Active"/>
    <n v="0"/>
    <n v="20959.68"/>
    <n v="170671.68"/>
    <x v="11"/>
    <n v="29"/>
    <s v="Thursday"/>
  </r>
  <r>
    <s v="E04458"/>
    <s v="Alexander Bryant"/>
    <x v="17"/>
    <x v="5"/>
    <s v="Speciality Products"/>
    <x v="1"/>
    <s v="Caucasian"/>
    <n v="30"/>
    <d v="2021-10-02T00:00:00"/>
    <n v="88758"/>
    <n v="0"/>
    <x v="0"/>
    <s v="Seattle"/>
    <s v=""/>
    <s v="Active"/>
    <n v="0"/>
    <n v="0"/>
    <n v="88758"/>
    <x v="9"/>
    <n v="40"/>
    <s v="Saturday"/>
  </r>
  <r>
    <s v="E01499"/>
    <s v="Elias Zhang"/>
    <x v="29"/>
    <x v="0"/>
    <s v="Research &amp; Development"/>
    <x v="1"/>
    <s v="Asian"/>
    <n v="54"/>
    <d v="2013-07-13T00:00:00"/>
    <n v="83639"/>
    <n v="0"/>
    <x v="1"/>
    <s v="Beijing"/>
    <s v=""/>
    <s v="Active"/>
    <n v="0"/>
    <n v="0"/>
    <n v="83639"/>
    <x v="11"/>
    <n v="28"/>
    <s v="Saturday"/>
  </r>
  <r>
    <s v="E00521"/>
    <s v="Lily Carter"/>
    <x v="23"/>
    <x v="0"/>
    <s v="Research &amp; Development"/>
    <x v="0"/>
    <s v="Caucasian"/>
    <n v="54"/>
    <d v="1998-05-18T00:00:00"/>
    <n v="68268"/>
    <n v="0"/>
    <x v="0"/>
    <s v="Phoenix"/>
    <s v=""/>
    <s v="Active"/>
    <n v="0"/>
    <n v="0"/>
    <n v="68268"/>
    <x v="25"/>
    <n v="21"/>
    <s v="Monday"/>
  </r>
  <r>
    <s v="E03717"/>
    <s v="Joseph Ruiz"/>
    <x v="17"/>
    <x v="5"/>
    <s v="Manufacturing"/>
    <x v="1"/>
    <s v="Latino"/>
    <n v="45"/>
    <d v="2002-02-26T00:00:00"/>
    <n v="75819"/>
    <n v="0"/>
    <x v="2"/>
    <s v="Sao Paulo"/>
    <s v=""/>
    <s v="Active"/>
    <n v="0"/>
    <n v="0"/>
    <n v="75819"/>
    <x v="12"/>
    <n v="9"/>
    <s v="Tuesday"/>
  </r>
  <r>
    <s v="E01533"/>
    <s v="Avery Bailey"/>
    <x v="4"/>
    <x v="2"/>
    <s v="Speciality Products"/>
    <x v="0"/>
    <s v="Caucasian"/>
    <n v="49"/>
    <d v="1996-05-15T00:00:00"/>
    <n v="86658"/>
    <n v="0"/>
    <x v="0"/>
    <s v="Phoenix"/>
    <s v=""/>
    <s v="Active"/>
    <n v="0"/>
    <n v="0"/>
    <n v="86658"/>
    <x v="19"/>
    <n v="20"/>
    <s v="Wednesday"/>
  </r>
  <r>
    <s v="E04449"/>
    <s v="Miles Hsu"/>
    <x v="13"/>
    <x v="1"/>
    <s v="Research &amp; Development"/>
    <x v="1"/>
    <s v="Asian"/>
    <n v="55"/>
    <d v="2014-03-16T00:00:00"/>
    <n v="74552"/>
    <n v="0"/>
    <x v="1"/>
    <s v="Chengdu"/>
    <s v=""/>
    <s v="Active"/>
    <n v="0"/>
    <n v="0"/>
    <n v="74552"/>
    <x v="15"/>
    <n v="12"/>
    <s v="Sunday"/>
  </r>
  <r>
    <s v="E02855"/>
    <s v="Piper Cheng"/>
    <x v="14"/>
    <x v="0"/>
    <s v="Manufacturing"/>
    <x v="0"/>
    <s v="Asian"/>
    <n v="62"/>
    <d v="2009-03-15T00:00:00"/>
    <n v="82839"/>
    <n v="0"/>
    <x v="0"/>
    <s v="Miami"/>
    <s v=""/>
    <s v="Active"/>
    <n v="0"/>
    <n v="0"/>
    <n v="82839"/>
    <x v="8"/>
    <n v="12"/>
    <s v="Sunday"/>
  </r>
  <r>
    <s v="E00816"/>
    <s v="Skylar Watson"/>
    <x v="23"/>
    <x v="0"/>
    <s v="Speciality Products"/>
    <x v="0"/>
    <s v="Caucasian"/>
    <n v="28"/>
    <d v="2021-10-08T00:00:00"/>
    <n v="64475"/>
    <n v="0"/>
    <x v="0"/>
    <s v="Phoenix"/>
    <s v=""/>
    <s v="Active"/>
    <n v="0"/>
    <n v="0"/>
    <n v="64475"/>
    <x v="9"/>
    <n v="41"/>
    <s v="Friday"/>
  </r>
  <r>
    <s v="E02283"/>
    <s v="Jaxon Park"/>
    <x v="23"/>
    <x v="0"/>
    <s v="Manufacturing"/>
    <x v="1"/>
    <s v="Asian"/>
    <n v="33"/>
    <d v="2020-07-24T00:00:00"/>
    <n v="69453"/>
    <n v="0"/>
    <x v="1"/>
    <s v="Chengdu"/>
    <s v=""/>
    <s v="Active"/>
    <n v="0"/>
    <n v="0"/>
    <n v="69453"/>
    <x v="6"/>
    <n v="30"/>
    <s v="Friday"/>
  </r>
  <r>
    <s v="E04888"/>
    <s v="Elijah Henry"/>
    <x v="6"/>
    <x v="0"/>
    <s v="Corporate"/>
    <x v="1"/>
    <s v="Caucasian"/>
    <n v="32"/>
    <d v="2014-01-03T00:00:00"/>
    <n v="127148"/>
    <n v="0.1"/>
    <x v="0"/>
    <s v="Miami"/>
    <s v=""/>
    <s v="Active"/>
    <n v="0"/>
    <n v="12714.800000000001"/>
    <n v="139862.79999999999"/>
    <x v="15"/>
    <n v="1"/>
    <s v="Friday"/>
  </r>
  <r>
    <s v="E03907"/>
    <s v="Camila Watson"/>
    <x v="9"/>
    <x v="1"/>
    <s v="Speciality Products"/>
    <x v="0"/>
    <s v="Caucasian"/>
    <n v="32"/>
    <d v="2018-01-02T00:00:00"/>
    <n v="190253"/>
    <n v="0.33"/>
    <x v="0"/>
    <s v="Austin"/>
    <s v=""/>
    <s v="Active"/>
    <n v="0"/>
    <n v="62783.490000000005"/>
    <n v="253036.49"/>
    <x v="7"/>
    <n v="1"/>
    <s v="Tuesday"/>
  </r>
  <r>
    <s v="E02166"/>
    <s v="Lucas Thomas"/>
    <x v="6"/>
    <x v="3"/>
    <s v="Research &amp; Development"/>
    <x v="1"/>
    <s v="Caucasian"/>
    <n v="55"/>
    <d v="2000-04-28T00:00:00"/>
    <n v="115798"/>
    <n v="0.05"/>
    <x v="0"/>
    <s v="Miami"/>
    <s v=""/>
    <s v="Active"/>
    <n v="0"/>
    <n v="5789.9000000000005"/>
    <n v="121587.9"/>
    <x v="28"/>
    <n v="18"/>
    <s v="Friday"/>
  </r>
  <r>
    <s v="E00431"/>
    <s v="Skylar Doan"/>
    <x v="15"/>
    <x v="4"/>
    <s v="Research &amp; Development"/>
    <x v="0"/>
    <s v="Asian"/>
    <n v="58"/>
    <d v="1994-08-21T00:00:00"/>
    <n v="93102"/>
    <n v="0"/>
    <x v="0"/>
    <s v="Seattle"/>
    <d v="2013-12-13T00:00:00"/>
    <s v="Not Active"/>
    <n v="1"/>
    <n v="0"/>
    <n v="93102"/>
    <x v="21"/>
    <n v="35"/>
    <s v="Sunday"/>
  </r>
  <r>
    <s v="E01501"/>
    <s v="Hudson Liu"/>
    <x v="11"/>
    <x v="5"/>
    <s v="Speciality Products"/>
    <x v="1"/>
    <s v="Asian"/>
    <n v="34"/>
    <d v="2017-11-16T00:00:00"/>
    <n v="110054"/>
    <n v="0.15"/>
    <x v="0"/>
    <s v="Miami"/>
    <s v=""/>
    <s v="Active"/>
    <n v="0"/>
    <n v="16508.099999999999"/>
    <n v="126562.1"/>
    <x v="5"/>
    <n v="46"/>
    <s v="Thursday"/>
  </r>
  <r>
    <s v="E01141"/>
    <s v="Gianna Williams"/>
    <x v="10"/>
    <x v="5"/>
    <s v="Research &amp; Development"/>
    <x v="0"/>
    <s v="Black"/>
    <n v="27"/>
    <d v="2021-01-28T00:00:00"/>
    <n v="95786"/>
    <n v="0"/>
    <x v="0"/>
    <s v="Chicago"/>
    <s v=""/>
    <s v="Active"/>
    <n v="0"/>
    <n v="0"/>
    <n v="95786"/>
    <x v="9"/>
    <n v="5"/>
    <s v="Thursday"/>
  </r>
  <r>
    <s v="E02254"/>
    <s v="Jaxson Sandoval"/>
    <x v="4"/>
    <x v="2"/>
    <s v="Speciality Products"/>
    <x v="1"/>
    <s v="Latino"/>
    <n v="61"/>
    <d v="2017-05-03T00:00:00"/>
    <n v="90855"/>
    <n v="0"/>
    <x v="2"/>
    <s v="Sao Paulo"/>
    <s v=""/>
    <s v="Active"/>
    <n v="0"/>
    <n v="0"/>
    <n v="90855"/>
    <x v="5"/>
    <n v="18"/>
    <s v="Wednesday"/>
  </r>
  <r>
    <s v="E04504"/>
    <s v="Jameson Alvarado"/>
    <x v="14"/>
    <x v="0"/>
    <s v="Manufacturing"/>
    <x v="1"/>
    <s v="Latino"/>
    <n v="47"/>
    <d v="1999-03-14T00:00:00"/>
    <n v="92897"/>
    <n v="0"/>
    <x v="2"/>
    <s v="Sao Paulo"/>
    <s v=""/>
    <s v="Active"/>
    <n v="0"/>
    <n v="0"/>
    <n v="92897"/>
    <x v="10"/>
    <n v="12"/>
    <s v="Sunday"/>
  </r>
  <r>
    <s v="E03394"/>
    <s v="Joseph Ly"/>
    <x v="9"/>
    <x v="6"/>
    <s v="Speciality Products"/>
    <x v="1"/>
    <s v="Asian"/>
    <n v="40"/>
    <d v="2009-02-28T00:00:00"/>
    <n v="242919"/>
    <n v="0.31"/>
    <x v="1"/>
    <s v="Chongqing"/>
    <s v=""/>
    <s v="Active"/>
    <n v="0"/>
    <n v="75304.89"/>
    <n v="318223.89"/>
    <x v="8"/>
    <n v="9"/>
    <s v="Saturday"/>
  </r>
  <r>
    <s v="E02942"/>
    <s v="Daniel Richardson"/>
    <x v="2"/>
    <x v="5"/>
    <s v="Speciality Products"/>
    <x v="1"/>
    <s v="Caucasian"/>
    <n v="30"/>
    <d v="2018-05-20T00:00:00"/>
    <n v="184368"/>
    <n v="0.28999999999999998"/>
    <x v="0"/>
    <s v="Austin"/>
    <s v=""/>
    <s v="Active"/>
    <n v="0"/>
    <n v="53466.719999999994"/>
    <n v="237834.72"/>
    <x v="7"/>
    <n v="21"/>
    <s v="Sunday"/>
  </r>
  <r>
    <s v="E04130"/>
    <s v="Elias Figueroa"/>
    <x v="0"/>
    <x v="1"/>
    <s v="Corporate"/>
    <x v="1"/>
    <s v="Latino"/>
    <n v="45"/>
    <d v="2021-12-24T00:00:00"/>
    <n v="144754"/>
    <n v="0.15"/>
    <x v="0"/>
    <s v="Phoenix"/>
    <s v=""/>
    <s v="Active"/>
    <n v="0"/>
    <n v="21713.1"/>
    <n v="166467.1"/>
    <x v="9"/>
    <n v="52"/>
    <s v="Friday"/>
  </r>
  <r>
    <s v="E02848"/>
    <s v="Emma Brooks"/>
    <x v="26"/>
    <x v="2"/>
    <s v="Research &amp; Development"/>
    <x v="0"/>
    <s v="Caucasian"/>
    <n v="30"/>
    <d v="2016-12-18T00:00:00"/>
    <n v="89458"/>
    <n v="0"/>
    <x v="0"/>
    <s v="Austin"/>
    <s v=""/>
    <s v="Active"/>
    <n v="0"/>
    <n v="0"/>
    <n v="89458"/>
    <x v="0"/>
    <n v="52"/>
    <s v="Sunday"/>
  </r>
  <r>
    <s v="E00085"/>
    <s v="Isla Wong"/>
    <x v="9"/>
    <x v="3"/>
    <s v="Corporate"/>
    <x v="0"/>
    <s v="Asian"/>
    <n v="56"/>
    <d v="2014-03-16T00:00:00"/>
    <n v="190815"/>
    <n v="0.4"/>
    <x v="0"/>
    <s v="Austin"/>
    <s v=""/>
    <s v="Active"/>
    <n v="0"/>
    <n v="76326"/>
    <n v="267141"/>
    <x v="15"/>
    <n v="12"/>
    <s v="Sunday"/>
  </r>
  <r>
    <s v="E03956"/>
    <s v="Everly Walker"/>
    <x v="0"/>
    <x v="2"/>
    <s v="Research &amp; Development"/>
    <x v="0"/>
    <s v="Caucasian"/>
    <n v="62"/>
    <d v="1999-08-02T00:00:00"/>
    <n v="137995"/>
    <n v="0.14000000000000001"/>
    <x v="0"/>
    <s v="Austin"/>
    <s v=""/>
    <s v="Active"/>
    <n v="0"/>
    <n v="19319.300000000003"/>
    <n v="157314.29999999999"/>
    <x v="10"/>
    <n v="32"/>
    <s v="Monday"/>
  </r>
  <r>
    <s v="E00672"/>
    <s v="Mila Pena"/>
    <x v="15"/>
    <x v="4"/>
    <s v="Manufacturing"/>
    <x v="0"/>
    <s v="Latino"/>
    <n v="45"/>
    <d v="2007-12-21T00:00:00"/>
    <n v="93840"/>
    <n v="0"/>
    <x v="2"/>
    <s v="Manaus"/>
    <s v=""/>
    <s v="Active"/>
    <n v="0"/>
    <n v="0"/>
    <n v="93840"/>
    <x v="26"/>
    <n v="51"/>
    <s v="Friday"/>
  </r>
  <r>
    <s v="E04618"/>
    <s v="Mason Zhao"/>
    <x v="1"/>
    <x v="0"/>
    <s v="Research &amp; Development"/>
    <x v="1"/>
    <s v="Asian"/>
    <n v="46"/>
    <d v="2021-10-26T00:00:00"/>
    <n v="94790"/>
    <n v="0"/>
    <x v="1"/>
    <s v="Chongqing"/>
    <s v=""/>
    <s v="Active"/>
    <n v="0"/>
    <n v="0"/>
    <n v="94790"/>
    <x v="9"/>
    <n v="44"/>
    <s v="Tuesday"/>
  </r>
  <r>
    <s v="E03506"/>
    <s v="Jaxson Mai"/>
    <x v="9"/>
    <x v="4"/>
    <s v="Research &amp; Development"/>
    <x v="1"/>
    <s v="Asian"/>
    <n v="48"/>
    <d v="2014-03-08T00:00:00"/>
    <n v="197367"/>
    <n v="0.39"/>
    <x v="0"/>
    <s v="Austin"/>
    <s v=""/>
    <s v="Active"/>
    <n v="0"/>
    <n v="76973.13"/>
    <n v="274340.13"/>
    <x v="15"/>
    <n v="10"/>
    <s v="Saturday"/>
  </r>
  <r>
    <s v="E00568"/>
    <s v="Ava Garza"/>
    <x v="2"/>
    <x v="3"/>
    <s v="Manufacturing"/>
    <x v="0"/>
    <s v="Latino"/>
    <n v="27"/>
    <d v="2018-06-25T00:00:00"/>
    <n v="174097"/>
    <n v="0.21"/>
    <x v="0"/>
    <s v="Phoenix"/>
    <s v=""/>
    <s v="Active"/>
    <n v="0"/>
    <n v="36560.369999999995"/>
    <n v="210657.37"/>
    <x v="7"/>
    <n v="26"/>
    <s v="Monday"/>
  </r>
  <r>
    <s v="E00535"/>
    <s v="Nathan Mendez"/>
    <x v="6"/>
    <x v="0"/>
    <s v="Speciality Products"/>
    <x v="1"/>
    <s v="Latino"/>
    <n v="53"/>
    <d v="2006-10-31T00:00:00"/>
    <n v="120128"/>
    <n v="0.1"/>
    <x v="0"/>
    <s v="Austin"/>
    <s v=""/>
    <s v="Active"/>
    <n v="0"/>
    <n v="12012.800000000001"/>
    <n v="132140.79999999999"/>
    <x v="2"/>
    <n v="44"/>
    <s v="Tuesday"/>
  </r>
  <r>
    <s v="E04630"/>
    <s v="Maria Griffin"/>
    <x v="6"/>
    <x v="6"/>
    <s v="Manufacturing"/>
    <x v="0"/>
    <s v="Caucasian"/>
    <n v="59"/>
    <d v="2007-04-25T00:00:00"/>
    <n v="129708"/>
    <n v="0.05"/>
    <x v="0"/>
    <s v="Miami"/>
    <s v=""/>
    <s v="Active"/>
    <n v="0"/>
    <n v="6485.4000000000005"/>
    <n v="136193.4"/>
    <x v="26"/>
    <n v="17"/>
    <s v="Wednesday"/>
  </r>
  <r>
    <s v="E00874"/>
    <s v="Alexander Choi"/>
    <x v="6"/>
    <x v="6"/>
    <s v="Research &amp; Development"/>
    <x v="1"/>
    <s v="Asian"/>
    <n v="55"/>
    <d v="1994-09-18T00:00:00"/>
    <n v="102270"/>
    <n v="0.1"/>
    <x v="0"/>
    <s v="Chicago"/>
    <s v=""/>
    <s v="Active"/>
    <n v="0"/>
    <n v="10227"/>
    <n v="112497"/>
    <x v="21"/>
    <n v="39"/>
    <s v="Sunday"/>
  </r>
  <r>
    <s v="E01546"/>
    <s v="Maria Hong"/>
    <x v="9"/>
    <x v="1"/>
    <s v="Speciality Products"/>
    <x v="0"/>
    <s v="Asian"/>
    <n v="43"/>
    <d v="2005-07-31T00:00:00"/>
    <n v="249686"/>
    <n v="0.31"/>
    <x v="1"/>
    <s v="Chongqing"/>
    <s v=""/>
    <s v="Active"/>
    <n v="0"/>
    <n v="77402.66"/>
    <n v="327088.66000000003"/>
    <x v="17"/>
    <n v="32"/>
    <s v="Sunday"/>
  </r>
  <r>
    <s v="E00941"/>
    <s v="Sophie Ali"/>
    <x v="7"/>
    <x v="1"/>
    <s v="Manufacturing"/>
    <x v="0"/>
    <s v="Asian"/>
    <n v="55"/>
    <d v="2002-03-28T00:00:00"/>
    <n v="50475"/>
    <n v="0"/>
    <x v="0"/>
    <s v="Columbus"/>
    <s v=""/>
    <s v="Active"/>
    <n v="0"/>
    <n v="0"/>
    <n v="50475"/>
    <x v="12"/>
    <n v="13"/>
    <s v="Thursday"/>
  </r>
  <r>
    <s v="E03446"/>
    <s v="Julian Ross"/>
    <x v="6"/>
    <x v="6"/>
    <s v="Research &amp; Development"/>
    <x v="1"/>
    <s v="Caucasian"/>
    <n v="51"/>
    <d v="2020-07-02T00:00:00"/>
    <n v="100099"/>
    <n v="0.08"/>
    <x v="0"/>
    <s v="Miami"/>
    <s v=""/>
    <s v="Active"/>
    <n v="0"/>
    <n v="8007.92"/>
    <n v="108106.92"/>
    <x v="6"/>
    <n v="27"/>
    <s v="Thursday"/>
  </r>
  <r>
    <s v="E01361"/>
    <s v="Emma Hill"/>
    <x v="12"/>
    <x v="0"/>
    <s v="Manufacturing"/>
    <x v="0"/>
    <s v="Caucasian"/>
    <n v="54"/>
    <d v="2016-12-27T00:00:00"/>
    <n v="41673"/>
    <n v="0"/>
    <x v="0"/>
    <s v="Miami"/>
    <s v=""/>
    <s v="Active"/>
    <n v="0"/>
    <n v="0"/>
    <n v="41673"/>
    <x v="0"/>
    <n v="53"/>
    <s v="Tuesday"/>
  </r>
  <r>
    <s v="E01631"/>
    <s v="Leilani Yee"/>
    <x v="4"/>
    <x v="6"/>
    <s v="Speciality Products"/>
    <x v="0"/>
    <s v="Asian"/>
    <n v="47"/>
    <d v="2017-07-12T00:00:00"/>
    <n v="70996"/>
    <n v="0"/>
    <x v="1"/>
    <s v="Chengdu"/>
    <s v=""/>
    <s v="Active"/>
    <n v="0"/>
    <n v="0"/>
    <n v="70996"/>
    <x v="5"/>
    <n v="28"/>
    <s v="Wednesday"/>
  </r>
  <r>
    <s v="E03719"/>
    <s v="Jack Brown"/>
    <x v="7"/>
    <x v="6"/>
    <s v="Corporate"/>
    <x v="1"/>
    <s v="Caucasian"/>
    <n v="55"/>
    <d v="2004-12-07T00:00:00"/>
    <n v="40752"/>
    <n v="0"/>
    <x v="0"/>
    <s v="Phoenix"/>
    <s v=""/>
    <s v="Active"/>
    <n v="0"/>
    <n v="0"/>
    <n v="40752"/>
    <x v="18"/>
    <n v="50"/>
    <s v="Tuesday"/>
  </r>
  <r>
    <s v="E03269"/>
    <s v="Charlotte Chu"/>
    <x v="24"/>
    <x v="0"/>
    <s v="Manufacturing"/>
    <x v="0"/>
    <s v="Asian"/>
    <n v="50"/>
    <d v="2001-01-23T00:00:00"/>
    <n v="97537"/>
    <n v="0"/>
    <x v="1"/>
    <s v="Chengdu"/>
    <s v=""/>
    <s v="Active"/>
    <n v="0"/>
    <n v="0"/>
    <n v="97537"/>
    <x v="23"/>
    <n v="4"/>
    <s v="Tuesday"/>
  </r>
  <r>
    <s v="E01037"/>
    <s v="Jeremiah Chu"/>
    <x v="30"/>
    <x v="0"/>
    <s v="Research &amp; Development"/>
    <x v="1"/>
    <s v="Asian"/>
    <n v="31"/>
    <d v="2020-09-12T00:00:00"/>
    <n v="96567"/>
    <n v="0"/>
    <x v="1"/>
    <s v="Shanghai"/>
    <s v=""/>
    <s v="Active"/>
    <n v="0"/>
    <n v="0"/>
    <n v="96567"/>
    <x v="6"/>
    <n v="37"/>
    <s v="Saturday"/>
  </r>
  <r>
    <s v="E00671"/>
    <s v="Miles Cho"/>
    <x v="28"/>
    <x v="0"/>
    <s v="Speciality Products"/>
    <x v="1"/>
    <s v="Asian"/>
    <n v="47"/>
    <d v="1999-03-10T00:00:00"/>
    <n v="49404"/>
    <n v="0"/>
    <x v="1"/>
    <s v="Beijing"/>
    <s v=""/>
    <s v="Active"/>
    <n v="0"/>
    <n v="0"/>
    <n v="49404"/>
    <x v="10"/>
    <n v="11"/>
    <s v="Wednesday"/>
  </r>
  <r>
    <s v="E02216"/>
    <s v="Caleb Marquez"/>
    <x v="30"/>
    <x v="0"/>
    <s v="Research &amp; Development"/>
    <x v="1"/>
    <s v="Latino"/>
    <n v="29"/>
    <d v="2019-10-15T00:00:00"/>
    <n v="66819"/>
    <n v="0"/>
    <x v="2"/>
    <s v="Rio de Janerio"/>
    <s v=""/>
    <s v="Active"/>
    <n v="0"/>
    <n v="0"/>
    <n v="66819"/>
    <x v="3"/>
    <n v="42"/>
    <s v="Tuesday"/>
  </r>
  <r>
    <s v="E02803"/>
    <s v="Eli Soto"/>
    <x v="7"/>
    <x v="6"/>
    <s v="Speciality Products"/>
    <x v="1"/>
    <s v="Latino"/>
    <n v="38"/>
    <d v="2016-05-02T00:00:00"/>
    <n v="50784"/>
    <n v="0"/>
    <x v="2"/>
    <s v="Rio de Janerio"/>
    <s v=""/>
    <s v="Active"/>
    <n v="0"/>
    <n v="0"/>
    <n v="50784"/>
    <x v="0"/>
    <n v="19"/>
    <s v="Monday"/>
  </r>
  <r>
    <s v="E01584"/>
    <s v="Carter Mejia"/>
    <x v="0"/>
    <x v="4"/>
    <s v="Research &amp; Development"/>
    <x v="1"/>
    <s v="Latino"/>
    <n v="29"/>
    <d v="2019-05-09T00:00:00"/>
    <n v="125828"/>
    <n v="0.15"/>
    <x v="2"/>
    <s v="Sao Paulo"/>
    <s v=""/>
    <s v="Active"/>
    <n v="0"/>
    <n v="18874.2"/>
    <n v="144702.20000000001"/>
    <x v="3"/>
    <n v="19"/>
    <s v="Thursday"/>
  </r>
  <r>
    <s v="E02489"/>
    <s v="Ethan Clark"/>
    <x v="15"/>
    <x v="4"/>
    <s v="Manufacturing"/>
    <x v="1"/>
    <s v="Caucasian"/>
    <n v="33"/>
    <d v="2017-08-04T00:00:00"/>
    <n v="92610"/>
    <n v="0"/>
    <x v="0"/>
    <s v="Columbus"/>
    <s v=""/>
    <s v="Active"/>
    <n v="0"/>
    <n v="0"/>
    <n v="92610"/>
    <x v="5"/>
    <n v="31"/>
    <s v="Friday"/>
  </r>
  <r>
    <s v="E03189"/>
    <s v="Asher Jackson"/>
    <x v="0"/>
    <x v="2"/>
    <s v="Speciality Products"/>
    <x v="1"/>
    <s v="Caucasian"/>
    <n v="50"/>
    <d v="2003-03-25T00:00:00"/>
    <n v="123405"/>
    <n v="0.13"/>
    <x v="0"/>
    <s v="Columbus"/>
    <s v=""/>
    <s v="Active"/>
    <n v="0"/>
    <n v="16042.650000000001"/>
    <n v="139447.65"/>
    <x v="13"/>
    <n v="13"/>
    <s v="Tuesday"/>
  </r>
  <r>
    <s v="E03560"/>
    <s v="Ayla Ng"/>
    <x v="5"/>
    <x v="2"/>
    <s v="Manufacturing"/>
    <x v="0"/>
    <s v="Asian"/>
    <n v="46"/>
    <d v="2004-03-20T00:00:00"/>
    <n v="73004"/>
    <n v="0"/>
    <x v="1"/>
    <s v="Beijing"/>
    <s v=""/>
    <s v="Active"/>
    <n v="0"/>
    <n v="0"/>
    <n v="73004"/>
    <x v="18"/>
    <n v="12"/>
    <s v="Saturday"/>
  </r>
  <r>
    <s v="E00769"/>
    <s v="Jose Kang"/>
    <x v="11"/>
    <x v="5"/>
    <s v="Corporate"/>
    <x v="1"/>
    <s v="Asian"/>
    <n v="57"/>
    <d v="1999-04-25T00:00:00"/>
    <n v="95061"/>
    <n v="0.1"/>
    <x v="1"/>
    <s v="Shanghai"/>
    <s v=""/>
    <s v="Active"/>
    <n v="0"/>
    <n v="9506.1"/>
    <n v="104567.1"/>
    <x v="10"/>
    <n v="18"/>
    <s v="Sunday"/>
  </r>
  <r>
    <s v="E02791"/>
    <s v="Aubrey Romero"/>
    <x v="2"/>
    <x v="2"/>
    <s v="Corporate"/>
    <x v="0"/>
    <s v="Latino"/>
    <n v="49"/>
    <d v="1998-04-02T00:00:00"/>
    <n v="160832"/>
    <n v="0.3"/>
    <x v="0"/>
    <s v="Phoenix"/>
    <s v=""/>
    <s v="Active"/>
    <n v="0"/>
    <n v="48249.599999999999"/>
    <n v="209081.60000000001"/>
    <x v="25"/>
    <n v="14"/>
    <s v="Thursday"/>
  </r>
  <r>
    <s v="E02333"/>
    <s v="Jaxson Wright"/>
    <x v="31"/>
    <x v="0"/>
    <s v="Manufacturing"/>
    <x v="1"/>
    <s v="Black"/>
    <n v="54"/>
    <d v="2010-12-28T00:00:00"/>
    <n v="64417"/>
    <n v="0"/>
    <x v="0"/>
    <s v="Columbus"/>
    <s v=""/>
    <s v="Active"/>
    <n v="0"/>
    <n v="0"/>
    <n v="64417"/>
    <x v="22"/>
    <n v="53"/>
    <s v="Tuesday"/>
  </r>
  <r>
    <s v="E01002"/>
    <s v="Elias Ali"/>
    <x v="6"/>
    <x v="2"/>
    <s v="Corporate"/>
    <x v="1"/>
    <s v="Asian"/>
    <n v="28"/>
    <d v="2021-03-19T00:00:00"/>
    <n v="127543"/>
    <n v="0.06"/>
    <x v="1"/>
    <s v="Shanghai"/>
    <s v=""/>
    <s v="Active"/>
    <n v="0"/>
    <n v="7652.58"/>
    <n v="135195.57999999999"/>
    <x v="9"/>
    <n v="12"/>
    <s v="Friday"/>
  </r>
  <r>
    <s v="E03520"/>
    <s v="Nolan Pena"/>
    <x v="7"/>
    <x v="6"/>
    <s v="Manufacturing"/>
    <x v="1"/>
    <s v="Latino"/>
    <n v="30"/>
    <d v="2018-06-21T00:00:00"/>
    <n v="56154"/>
    <n v="0"/>
    <x v="2"/>
    <s v="Sao Paulo"/>
    <s v=""/>
    <s v="Active"/>
    <n v="0"/>
    <n v="0"/>
    <n v="56154"/>
    <x v="7"/>
    <n v="25"/>
    <s v="Thursday"/>
  </r>
  <r>
    <s v="E00752"/>
    <s v="Luna Liu"/>
    <x v="9"/>
    <x v="2"/>
    <s v="Manufacturing"/>
    <x v="0"/>
    <s v="Asian"/>
    <n v="36"/>
    <d v="2014-02-22T00:00:00"/>
    <n v="218530"/>
    <n v="0.3"/>
    <x v="1"/>
    <s v="Shanghai"/>
    <s v=""/>
    <s v="Active"/>
    <n v="0"/>
    <n v="65559"/>
    <n v="284089"/>
    <x v="15"/>
    <n v="8"/>
    <s v="Saturday"/>
  </r>
  <r>
    <s v="E00233"/>
    <s v="Brooklyn Reyes"/>
    <x v="31"/>
    <x v="0"/>
    <s v="Manufacturing"/>
    <x v="0"/>
    <s v="Latino"/>
    <n v="36"/>
    <d v="2019-12-19T00:00:00"/>
    <n v="91954"/>
    <n v="0"/>
    <x v="0"/>
    <s v="Columbus"/>
    <s v=""/>
    <s v="Active"/>
    <n v="0"/>
    <n v="0"/>
    <n v="91954"/>
    <x v="3"/>
    <n v="51"/>
    <s v="Thursday"/>
  </r>
  <r>
    <s v="E02639"/>
    <s v="Hadley Parker"/>
    <x v="9"/>
    <x v="6"/>
    <s v="Corporate"/>
    <x v="0"/>
    <s v="Black"/>
    <n v="30"/>
    <d v="2016-09-21T00:00:00"/>
    <n v="221217"/>
    <n v="0.32"/>
    <x v="0"/>
    <s v="Columbus"/>
    <d v="2017-09-25T00:00:00"/>
    <s v="Not Active"/>
    <n v="1"/>
    <n v="70789.440000000002"/>
    <n v="292006.44"/>
    <x v="0"/>
    <n v="39"/>
    <s v="Wednesday"/>
  </r>
  <r>
    <s v="E00697"/>
    <s v="Jonathan Chavez"/>
    <x v="27"/>
    <x v="0"/>
    <s v="Manufacturing"/>
    <x v="1"/>
    <s v="Latino"/>
    <n v="29"/>
    <d v="2017-05-11T00:00:00"/>
    <n v="87536"/>
    <n v="0"/>
    <x v="0"/>
    <s v="Seattle"/>
    <s v=""/>
    <s v="Active"/>
    <n v="0"/>
    <n v="0"/>
    <n v="87536"/>
    <x v="5"/>
    <n v="19"/>
    <s v="Thursday"/>
  </r>
  <r>
    <s v="E02183"/>
    <s v="Sarah Ayala"/>
    <x v="7"/>
    <x v="2"/>
    <s v="Corporate"/>
    <x v="0"/>
    <s v="Latino"/>
    <n v="47"/>
    <d v="2015-06-09T00:00:00"/>
    <n v="41429"/>
    <n v="0"/>
    <x v="0"/>
    <s v="Seattle"/>
    <s v=""/>
    <s v="Active"/>
    <n v="0"/>
    <n v="0"/>
    <n v="41429"/>
    <x v="16"/>
    <n v="24"/>
    <s v="Tuesday"/>
  </r>
  <r>
    <s v="E00715"/>
    <s v="Elijah Kang"/>
    <x v="9"/>
    <x v="5"/>
    <s v="Manufacturing"/>
    <x v="1"/>
    <s v="Asian"/>
    <n v="35"/>
    <d v="2011-10-10T00:00:00"/>
    <n v="245482"/>
    <n v="0.39"/>
    <x v="0"/>
    <s v="Seattle"/>
    <s v=""/>
    <s v="Active"/>
    <n v="0"/>
    <n v="95737.98000000001"/>
    <n v="341219.98"/>
    <x v="24"/>
    <n v="42"/>
    <s v="Monday"/>
  </r>
  <r>
    <s v="E04288"/>
    <s v="Ella White"/>
    <x v="25"/>
    <x v="5"/>
    <s v="Manufacturing"/>
    <x v="0"/>
    <s v="Caucasian"/>
    <n v="25"/>
    <d v="2020-01-20T00:00:00"/>
    <n v="71359"/>
    <n v="0"/>
    <x v="0"/>
    <s v="Phoenix"/>
    <s v=""/>
    <s v="Active"/>
    <n v="0"/>
    <n v="0"/>
    <n v="71359"/>
    <x v="6"/>
    <n v="4"/>
    <s v="Monday"/>
  </r>
  <r>
    <s v="E02421"/>
    <s v="Jordan Truong"/>
    <x v="2"/>
    <x v="5"/>
    <s v="Speciality Products"/>
    <x v="1"/>
    <s v="Asian"/>
    <n v="45"/>
    <d v="2014-08-28T00:00:00"/>
    <n v="183161"/>
    <n v="0.22"/>
    <x v="0"/>
    <s v="Miami"/>
    <s v=""/>
    <s v="Active"/>
    <n v="0"/>
    <n v="40295.42"/>
    <n v="223456.41999999998"/>
    <x v="15"/>
    <n v="35"/>
    <s v="Thursday"/>
  </r>
  <r>
    <s v="E00523"/>
    <s v="Daniel Jordan"/>
    <x v="32"/>
    <x v="0"/>
    <s v="Corporate"/>
    <x v="1"/>
    <s v="Caucasian"/>
    <n v="58"/>
    <d v="1993-07-26T00:00:00"/>
    <n v="69260"/>
    <n v="0"/>
    <x v="0"/>
    <s v="Phoenix"/>
    <s v=""/>
    <s v="Active"/>
    <n v="0"/>
    <n v="0"/>
    <n v="69260"/>
    <x v="29"/>
    <n v="31"/>
    <s v="Monday"/>
  </r>
  <r>
    <s v="E03615"/>
    <s v="Daniel Dixon"/>
    <x v="19"/>
    <x v="5"/>
    <s v="Speciality Products"/>
    <x v="1"/>
    <s v="Caucasian"/>
    <n v="51"/>
    <d v="1999-10-09T00:00:00"/>
    <n v="95639"/>
    <n v="0"/>
    <x v="0"/>
    <s v="Austin"/>
    <s v=""/>
    <s v="Active"/>
    <n v="0"/>
    <n v="0"/>
    <n v="95639"/>
    <x v="10"/>
    <n v="41"/>
    <s v="Saturday"/>
  </r>
  <r>
    <s v="E02761"/>
    <s v="Luca Duong"/>
    <x v="6"/>
    <x v="4"/>
    <s v="Research &amp; Development"/>
    <x v="1"/>
    <s v="Asian"/>
    <n v="48"/>
    <d v="2004-06-30T00:00:00"/>
    <n v="120660"/>
    <n v="7.0000000000000007E-2"/>
    <x v="1"/>
    <s v="Chengdu"/>
    <s v=""/>
    <s v="Active"/>
    <n v="0"/>
    <n v="8446.2000000000007"/>
    <n v="129106.2"/>
    <x v="18"/>
    <n v="27"/>
    <s v="Wednesday"/>
  </r>
  <r>
    <s v="E02121"/>
    <s v="Levi Brown"/>
    <x v="4"/>
    <x v="2"/>
    <s v="Corporate"/>
    <x v="1"/>
    <s v="Black"/>
    <n v="36"/>
    <d v="2021-12-26T00:00:00"/>
    <n v="75119"/>
    <n v="0"/>
    <x v="0"/>
    <s v="Chicago"/>
    <s v=""/>
    <s v="Active"/>
    <n v="0"/>
    <n v="0"/>
    <n v="75119"/>
    <x v="9"/>
    <n v="53"/>
    <s v="Sunday"/>
  </r>
  <r>
    <s v="E01486"/>
    <s v="Mason Cho"/>
    <x v="9"/>
    <x v="3"/>
    <s v="Research &amp; Development"/>
    <x v="1"/>
    <s v="Asian"/>
    <n v="59"/>
    <d v="2011-05-18T00:00:00"/>
    <n v="192213"/>
    <n v="0.4"/>
    <x v="0"/>
    <s v="Chicago"/>
    <s v=""/>
    <s v="Active"/>
    <n v="0"/>
    <n v="76885.2"/>
    <n v="269098.2"/>
    <x v="24"/>
    <n v="21"/>
    <s v="Wednesday"/>
  </r>
  <r>
    <s v="E00725"/>
    <s v="Nova Herrera"/>
    <x v="5"/>
    <x v="2"/>
    <s v="Speciality Products"/>
    <x v="0"/>
    <s v="Latino"/>
    <n v="45"/>
    <d v="2014-05-10T00:00:00"/>
    <n v="65047"/>
    <n v="0"/>
    <x v="2"/>
    <s v="Sao Paulo"/>
    <s v=""/>
    <s v="Active"/>
    <n v="0"/>
    <n v="0"/>
    <n v="65047"/>
    <x v="15"/>
    <n v="19"/>
    <s v="Saturday"/>
  </r>
  <r>
    <s v="E03027"/>
    <s v="Elijah Watson"/>
    <x v="0"/>
    <x v="2"/>
    <s v="Manufacturing"/>
    <x v="1"/>
    <s v="Caucasian"/>
    <n v="29"/>
    <d v="2017-03-16T00:00:00"/>
    <n v="151413"/>
    <n v="0.15"/>
    <x v="0"/>
    <s v="Seattle"/>
    <s v=""/>
    <s v="Active"/>
    <n v="0"/>
    <n v="22711.95"/>
    <n v="174124.95"/>
    <x v="5"/>
    <n v="11"/>
    <s v="Thursday"/>
  </r>
  <r>
    <s v="E03689"/>
    <s v="Wesley Gray"/>
    <x v="4"/>
    <x v="3"/>
    <s v="Speciality Products"/>
    <x v="1"/>
    <s v="Caucasian"/>
    <n v="62"/>
    <d v="2003-04-22T00:00:00"/>
    <n v="76906"/>
    <n v="0"/>
    <x v="0"/>
    <s v="Seattle"/>
    <s v=""/>
    <s v="Active"/>
    <n v="0"/>
    <n v="0"/>
    <n v="76906"/>
    <x v="13"/>
    <n v="17"/>
    <s v="Tuesday"/>
  </r>
  <r>
    <s v="E01986"/>
    <s v="Wesley Sharma"/>
    <x v="6"/>
    <x v="0"/>
    <s v="Corporate"/>
    <x v="1"/>
    <s v="Asian"/>
    <n v="51"/>
    <d v="1994-02-23T00:00:00"/>
    <n v="122802"/>
    <n v="0.05"/>
    <x v="1"/>
    <s v="Shanghai"/>
    <s v=""/>
    <s v="Active"/>
    <n v="0"/>
    <n v="6140.1"/>
    <n v="128942.1"/>
    <x v="21"/>
    <n v="9"/>
    <s v="Wednesday"/>
  </r>
  <r>
    <s v="E01286"/>
    <s v="Mateo Mendez"/>
    <x v="25"/>
    <x v="5"/>
    <s v="Research &amp; Development"/>
    <x v="1"/>
    <s v="Latino"/>
    <n v="47"/>
    <d v="1998-07-14T00:00:00"/>
    <n v="99091"/>
    <n v="0"/>
    <x v="0"/>
    <s v="Austin"/>
    <s v=""/>
    <s v="Active"/>
    <n v="0"/>
    <n v="0"/>
    <n v="99091"/>
    <x v="25"/>
    <n v="29"/>
    <s v="Tuesday"/>
  </r>
  <r>
    <s v="E01409"/>
    <s v="Jose Molina"/>
    <x v="8"/>
    <x v="5"/>
    <s v="Manufacturing"/>
    <x v="1"/>
    <s v="Latino"/>
    <n v="40"/>
    <d v="2008-02-28T00:00:00"/>
    <n v="113987"/>
    <n v="0"/>
    <x v="2"/>
    <s v="Manaus"/>
    <s v=""/>
    <s v="Active"/>
    <n v="0"/>
    <n v="0"/>
    <n v="113987"/>
    <x v="20"/>
    <n v="9"/>
    <s v="Thursday"/>
  </r>
  <r>
    <s v="E00626"/>
    <s v="Luna Simmons"/>
    <x v="4"/>
    <x v="1"/>
    <s v="Corporate"/>
    <x v="0"/>
    <s v="Caucasian"/>
    <n v="28"/>
    <d v="2020-09-04T00:00:00"/>
    <n v="95045"/>
    <n v="0"/>
    <x v="0"/>
    <s v="Chicago"/>
    <s v=""/>
    <s v="Active"/>
    <n v="0"/>
    <n v="0"/>
    <n v="95045"/>
    <x v="6"/>
    <n v="36"/>
    <s v="Friday"/>
  </r>
  <r>
    <s v="E04342"/>
    <s v="Samantha Barnes"/>
    <x v="9"/>
    <x v="6"/>
    <s v="Speciality Products"/>
    <x v="0"/>
    <s v="Caucasian"/>
    <n v="29"/>
    <d v="2017-01-05T00:00:00"/>
    <n v="190401"/>
    <n v="0.37"/>
    <x v="0"/>
    <s v="Columbus"/>
    <s v=""/>
    <s v="Active"/>
    <n v="0"/>
    <n v="70448.37"/>
    <n v="260849.37"/>
    <x v="5"/>
    <n v="1"/>
    <s v="Thursday"/>
  </r>
  <r>
    <s v="E03904"/>
    <s v="Hunter Ortiz"/>
    <x v="4"/>
    <x v="1"/>
    <s v="Corporate"/>
    <x v="1"/>
    <s v="Latino"/>
    <n v="46"/>
    <d v="2013-01-20T00:00:00"/>
    <n v="86061"/>
    <n v="0"/>
    <x v="2"/>
    <s v="Rio de Janerio"/>
    <s v=""/>
    <s v="Active"/>
    <n v="0"/>
    <n v="0"/>
    <n v="86061"/>
    <x v="11"/>
    <n v="4"/>
    <s v="Sunday"/>
  </r>
  <r>
    <s v="E01291"/>
    <s v="Thomas Aguilar"/>
    <x v="26"/>
    <x v="2"/>
    <s v="Speciality Products"/>
    <x v="1"/>
    <s v="Latino"/>
    <n v="45"/>
    <d v="2021-02-10T00:00:00"/>
    <n v="79882"/>
    <n v="0"/>
    <x v="0"/>
    <s v="Phoenix"/>
    <s v=""/>
    <s v="Active"/>
    <n v="0"/>
    <n v="0"/>
    <n v="79882"/>
    <x v="9"/>
    <n v="7"/>
    <s v="Wednesday"/>
  </r>
  <r>
    <s v="E00917"/>
    <s v="Skylar Bell"/>
    <x v="9"/>
    <x v="5"/>
    <s v="Manufacturing"/>
    <x v="0"/>
    <s v="Caucasian"/>
    <n v="30"/>
    <d v="2018-03-06T00:00:00"/>
    <n v="255431"/>
    <n v="0.36"/>
    <x v="0"/>
    <s v="Columbus"/>
    <s v=""/>
    <s v="Active"/>
    <n v="0"/>
    <n v="91955.16"/>
    <n v="347386.16000000003"/>
    <x v="7"/>
    <n v="10"/>
    <s v="Tuesday"/>
  </r>
  <r>
    <s v="E01484"/>
    <s v="Anna Zhu"/>
    <x v="31"/>
    <x v="0"/>
    <s v="Manufacturing"/>
    <x v="0"/>
    <s v="Asian"/>
    <n v="48"/>
    <d v="2003-08-22T00:00:00"/>
    <n v="82017"/>
    <n v="0"/>
    <x v="1"/>
    <s v="Beijing"/>
    <s v=""/>
    <s v="Active"/>
    <n v="0"/>
    <n v="0"/>
    <n v="82017"/>
    <x v="13"/>
    <n v="34"/>
    <s v="Friday"/>
  </r>
  <r>
    <s v="E03864"/>
    <s v="Ella Hunter"/>
    <x v="7"/>
    <x v="1"/>
    <s v="Manufacturing"/>
    <x v="0"/>
    <s v="Caucasian"/>
    <n v="51"/>
    <d v="2017-01-18T00:00:00"/>
    <n v="53799"/>
    <n v="0"/>
    <x v="0"/>
    <s v="Columbus"/>
    <s v=""/>
    <s v="Active"/>
    <n v="0"/>
    <n v="0"/>
    <n v="53799"/>
    <x v="5"/>
    <n v="3"/>
    <s v="Wednesday"/>
  </r>
  <r>
    <s v="E00488"/>
    <s v="Emery Hunter"/>
    <x v="4"/>
    <x v="2"/>
    <s v="Corporate"/>
    <x v="0"/>
    <s v="Caucasian"/>
    <n v="28"/>
    <d v="2021-07-03T00:00:00"/>
    <n v="82739"/>
    <n v="0"/>
    <x v="0"/>
    <s v="Phoenix"/>
    <s v=""/>
    <s v="Active"/>
    <n v="0"/>
    <n v="0"/>
    <n v="82739"/>
    <x v="9"/>
    <n v="27"/>
    <s v="Saturday"/>
  </r>
  <r>
    <s v="E02227"/>
    <s v="Sofia Parker"/>
    <x v="21"/>
    <x v="0"/>
    <s v="Manufacturing"/>
    <x v="0"/>
    <s v="Caucasian"/>
    <n v="36"/>
    <d v="2014-05-30T00:00:00"/>
    <n v="99080"/>
    <n v="0"/>
    <x v="0"/>
    <s v="Chicago"/>
    <s v=""/>
    <s v="Active"/>
    <n v="0"/>
    <n v="0"/>
    <n v="99080"/>
    <x v="15"/>
    <n v="22"/>
    <s v="Friday"/>
  </r>
  <r>
    <s v="E04802"/>
    <s v="Lucy Fong"/>
    <x v="26"/>
    <x v="2"/>
    <s v="Corporate"/>
    <x v="0"/>
    <s v="Asian"/>
    <n v="40"/>
    <d v="2011-01-20T00:00:00"/>
    <n v="96719"/>
    <n v="0"/>
    <x v="1"/>
    <s v="Chengdu"/>
    <s v=""/>
    <s v="Active"/>
    <n v="0"/>
    <n v="0"/>
    <n v="96719"/>
    <x v="24"/>
    <n v="4"/>
    <s v="Thursday"/>
  </r>
  <r>
    <s v="E01970"/>
    <s v="Vivian Barnes"/>
    <x v="2"/>
    <x v="4"/>
    <s v="Research &amp; Development"/>
    <x v="0"/>
    <s v="Caucasian"/>
    <n v="51"/>
    <d v="2021-03-28T00:00:00"/>
    <n v="180687"/>
    <n v="0.19"/>
    <x v="0"/>
    <s v="Phoenix"/>
    <s v=""/>
    <s v="Active"/>
    <n v="0"/>
    <n v="34330.53"/>
    <n v="215017.53"/>
    <x v="9"/>
    <n v="14"/>
    <s v="Sunday"/>
  </r>
  <r>
    <s v="E02813"/>
    <s v="Kai Chow"/>
    <x v="11"/>
    <x v="5"/>
    <s v="Corporate"/>
    <x v="1"/>
    <s v="Asian"/>
    <n v="45"/>
    <d v="2001-04-12T00:00:00"/>
    <n v="95743"/>
    <n v="0.15"/>
    <x v="0"/>
    <s v="Austin"/>
    <d v="2010-01-15T00:00:00"/>
    <s v="Not Active"/>
    <n v="1"/>
    <n v="14361.449999999999"/>
    <n v="110104.45"/>
    <x v="23"/>
    <n v="15"/>
    <s v="Thursday"/>
  </r>
  <r>
    <s v="E02031"/>
    <s v="Melody Cooper"/>
    <x v="25"/>
    <x v="5"/>
    <s v="Research &amp; Development"/>
    <x v="0"/>
    <s v="Caucasian"/>
    <n v="44"/>
    <d v="2009-09-04T00:00:00"/>
    <n v="89695"/>
    <n v="0"/>
    <x v="0"/>
    <s v="Austin"/>
    <s v=""/>
    <s v="Active"/>
    <n v="0"/>
    <n v="0"/>
    <n v="89695"/>
    <x v="8"/>
    <n v="36"/>
    <s v="Friday"/>
  </r>
  <r>
    <s v="E03252"/>
    <s v="James Bui"/>
    <x v="6"/>
    <x v="1"/>
    <s v="Manufacturing"/>
    <x v="1"/>
    <s v="Asian"/>
    <n v="64"/>
    <d v="1998-07-20T00:00:00"/>
    <n v="122753"/>
    <n v="0.09"/>
    <x v="1"/>
    <s v="Chongqing"/>
    <s v=""/>
    <s v="Active"/>
    <n v="0"/>
    <n v="11047.77"/>
    <n v="133800.76999999999"/>
    <x v="25"/>
    <n v="30"/>
    <s v="Monday"/>
  </r>
  <r>
    <s v="E04871"/>
    <s v="Liam Grant"/>
    <x v="15"/>
    <x v="4"/>
    <s v="Research &amp; Development"/>
    <x v="1"/>
    <s v="Caucasian"/>
    <n v="30"/>
    <d v="2015-03-15T00:00:00"/>
    <n v="93734"/>
    <n v="0"/>
    <x v="0"/>
    <s v="Phoenix"/>
    <s v=""/>
    <s v="Active"/>
    <n v="0"/>
    <n v="0"/>
    <n v="93734"/>
    <x v="16"/>
    <n v="12"/>
    <s v="Sunday"/>
  </r>
  <r>
    <s v="E03547"/>
    <s v="Owen Han"/>
    <x v="7"/>
    <x v="3"/>
    <s v="Corporate"/>
    <x v="1"/>
    <s v="Asian"/>
    <n v="28"/>
    <d v="2017-05-12T00:00:00"/>
    <n v="52069"/>
    <n v="0"/>
    <x v="1"/>
    <s v="Chongqing"/>
    <s v=""/>
    <s v="Active"/>
    <n v="0"/>
    <n v="0"/>
    <n v="52069"/>
    <x v="5"/>
    <n v="19"/>
    <s v="Friday"/>
  </r>
  <r>
    <s v="E04742"/>
    <s v="Kinsley Vega"/>
    <x v="9"/>
    <x v="3"/>
    <s v="Corporate"/>
    <x v="0"/>
    <s v="Latino"/>
    <n v="33"/>
    <d v="2020-12-16T00:00:00"/>
    <n v="258426"/>
    <n v="0.4"/>
    <x v="2"/>
    <s v="Rio de Janerio"/>
    <s v=""/>
    <s v="Active"/>
    <n v="0"/>
    <n v="103370.40000000001"/>
    <n v="361796.4"/>
    <x v="6"/>
    <n v="51"/>
    <s v="Wednesday"/>
  </r>
  <r>
    <s v="E01070"/>
    <s v="Leonardo Martin"/>
    <x v="6"/>
    <x v="1"/>
    <s v="Speciality Products"/>
    <x v="1"/>
    <s v="Black"/>
    <n v="51"/>
    <d v="1995-02-16T00:00:00"/>
    <n v="125375"/>
    <n v="0.09"/>
    <x v="0"/>
    <s v="Chicago"/>
    <s v=""/>
    <s v="Active"/>
    <n v="0"/>
    <n v="11283.75"/>
    <n v="136658.75"/>
    <x v="4"/>
    <n v="7"/>
    <s v="Thursday"/>
  </r>
  <r>
    <s v="E04359"/>
    <s v="Greyson Lam"/>
    <x v="9"/>
    <x v="3"/>
    <s v="Manufacturing"/>
    <x v="1"/>
    <s v="Asian"/>
    <n v="25"/>
    <d v="2021-02-08T00:00:00"/>
    <n v="198243"/>
    <n v="0.31"/>
    <x v="0"/>
    <s v="Miami"/>
    <s v=""/>
    <s v="Active"/>
    <n v="0"/>
    <n v="61455.33"/>
    <n v="259698.33000000002"/>
    <x v="9"/>
    <n v="7"/>
    <s v="Monday"/>
  </r>
  <r>
    <s v="E03268"/>
    <s v="Emilia Rivera"/>
    <x v="22"/>
    <x v="5"/>
    <s v="Research &amp; Development"/>
    <x v="0"/>
    <s v="Latino"/>
    <n v="42"/>
    <d v="2017-11-23T00:00:00"/>
    <n v="96023"/>
    <n v="0"/>
    <x v="0"/>
    <s v="Miami"/>
    <s v=""/>
    <s v="Active"/>
    <n v="0"/>
    <n v="0"/>
    <n v="96023"/>
    <x v="5"/>
    <n v="47"/>
    <s v="Thursday"/>
  </r>
  <r>
    <s v="E04035"/>
    <s v="Penelope Johnson"/>
    <x v="4"/>
    <x v="6"/>
    <s v="Research &amp; Development"/>
    <x v="0"/>
    <s v="Caucasian"/>
    <n v="34"/>
    <d v="2012-06-25T00:00:00"/>
    <n v="83066"/>
    <n v="0"/>
    <x v="0"/>
    <s v="Chicago"/>
    <d v="2013-06-05T00:00:00"/>
    <s v="Not Active"/>
    <n v="1"/>
    <n v="0"/>
    <n v="83066"/>
    <x v="14"/>
    <n v="26"/>
    <s v="Monday"/>
  </r>
  <r>
    <s v="E01221"/>
    <s v="Eva Figueroa"/>
    <x v="13"/>
    <x v="2"/>
    <s v="Research &amp; Development"/>
    <x v="0"/>
    <s v="Latino"/>
    <n v="48"/>
    <d v="2014-05-14T00:00:00"/>
    <n v="61216"/>
    <n v="0"/>
    <x v="0"/>
    <s v="Seattle"/>
    <s v=""/>
    <s v="Active"/>
    <n v="0"/>
    <n v="0"/>
    <n v="61216"/>
    <x v="15"/>
    <n v="20"/>
    <s v="Wednesday"/>
  </r>
  <r>
    <s v="E00276"/>
    <s v="Ezekiel Jordan"/>
    <x v="0"/>
    <x v="3"/>
    <s v="Corporate"/>
    <x v="1"/>
    <s v="Caucasian"/>
    <n v="33"/>
    <d v="2013-02-10T00:00:00"/>
    <n v="144231"/>
    <n v="0.14000000000000001"/>
    <x v="0"/>
    <s v="Columbus"/>
    <d v="2020-07-17T00:00:00"/>
    <s v="Not Active"/>
    <n v="1"/>
    <n v="20192.34"/>
    <n v="164423.34"/>
    <x v="11"/>
    <n v="7"/>
    <s v="Sunday"/>
  </r>
  <r>
    <s v="E01687"/>
    <s v="Luke Mai"/>
    <x v="16"/>
    <x v="4"/>
    <s v="Research &amp; Development"/>
    <x v="1"/>
    <s v="Asian"/>
    <n v="41"/>
    <d v="2007-10-24T00:00:00"/>
    <n v="51630"/>
    <n v="0"/>
    <x v="1"/>
    <s v="Beijing"/>
    <s v=""/>
    <s v="Active"/>
    <n v="0"/>
    <n v="0"/>
    <n v="51630"/>
    <x v="26"/>
    <n v="43"/>
    <s v="Wednesday"/>
  </r>
  <r>
    <s v="E02844"/>
    <s v="Charles Diaz"/>
    <x v="0"/>
    <x v="2"/>
    <s v="Corporate"/>
    <x v="1"/>
    <s v="Latino"/>
    <n v="55"/>
    <d v="2013-11-16T00:00:00"/>
    <n v="124129"/>
    <n v="0.15"/>
    <x v="2"/>
    <s v="Sao Paulo"/>
    <s v=""/>
    <s v="Active"/>
    <n v="0"/>
    <n v="18619.349999999999"/>
    <n v="142748.35"/>
    <x v="11"/>
    <n v="46"/>
    <s v="Saturday"/>
  </r>
  <r>
    <s v="E01263"/>
    <s v="Adam Espinoza"/>
    <x v="22"/>
    <x v="5"/>
    <s v="Manufacturing"/>
    <x v="1"/>
    <s v="Latino"/>
    <n v="36"/>
    <d v="2009-04-09T00:00:00"/>
    <n v="60055"/>
    <n v="0"/>
    <x v="0"/>
    <s v="Seattle"/>
    <s v=""/>
    <s v="Active"/>
    <n v="0"/>
    <n v="0"/>
    <n v="60055"/>
    <x v="8"/>
    <n v="15"/>
    <s v="Thursday"/>
  </r>
  <r>
    <s v="E00119"/>
    <s v="Jack Maldonado"/>
    <x v="2"/>
    <x v="5"/>
    <s v="Research &amp; Development"/>
    <x v="1"/>
    <s v="Latino"/>
    <n v="31"/>
    <d v="2020-08-26T00:00:00"/>
    <n v="189290"/>
    <n v="0.22"/>
    <x v="2"/>
    <s v="Sao Paulo"/>
    <d v="2020-09-25T00:00:00"/>
    <s v="Not Active"/>
    <n v="1"/>
    <n v="41643.800000000003"/>
    <n v="230933.8"/>
    <x v="6"/>
    <n v="35"/>
    <s v="Wednesday"/>
  </r>
  <r>
    <s v="E03935"/>
    <s v="Cora Jiang"/>
    <x v="9"/>
    <x v="0"/>
    <s v="Corporate"/>
    <x v="0"/>
    <s v="Asian"/>
    <n v="53"/>
    <d v="2008-04-30T00:00:00"/>
    <n v="182202"/>
    <n v="0.3"/>
    <x v="0"/>
    <s v="Austin"/>
    <s v=""/>
    <s v="Active"/>
    <n v="0"/>
    <n v="54660.6"/>
    <n v="236862.6"/>
    <x v="20"/>
    <n v="18"/>
    <s v="Wednesday"/>
  </r>
  <r>
    <s v="E00742"/>
    <s v="Cooper Mitchell"/>
    <x v="6"/>
    <x v="2"/>
    <s v="Speciality Products"/>
    <x v="1"/>
    <s v="Caucasian"/>
    <n v="43"/>
    <d v="2006-01-31T00:00:00"/>
    <n v="117518"/>
    <n v="7.0000000000000007E-2"/>
    <x v="0"/>
    <s v="Seattle"/>
    <s v=""/>
    <s v="Active"/>
    <n v="0"/>
    <n v="8226.26"/>
    <n v="125744.26"/>
    <x v="2"/>
    <n v="5"/>
    <s v="Tuesday"/>
  </r>
  <r>
    <s v="E02810"/>
    <s v="Layla Torres"/>
    <x v="0"/>
    <x v="1"/>
    <s v="Manufacturing"/>
    <x v="0"/>
    <s v="Latino"/>
    <n v="37"/>
    <d v="2013-02-24T00:00:00"/>
    <n v="157474"/>
    <n v="0.11"/>
    <x v="2"/>
    <s v="Rio de Janerio"/>
    <s v=""/>
    <s v="Active"/>
    <n v="0"/>
    <n v="17322.14"/>
    <n v="174796.14"/>
    <x v="11"/>
    <n v="9"/>
    <s v="Sunday"/>
  </r>
  <r>
    <s v="E01860"/>
    <s v="Jack Edwards"/>
    <x v="6"/>
    <x v="6"/>
    <s v="Manufacturing"/>
    <x v="1"/>
    <s v="Caucasian"/>
    <n v="38"/>
    <d v="2008-04-06T00:00:00"/>
    <n v="126856"/>
    <n v="0.06"/>
    <x v="0"/>
    <s v="Columbus"/>
    <s v=""/>
    <s v="Active"/>
    <n v="0"/>
    <n v="7611.36"/>
    <n v="134467.35999999999"/>
    <x v="20"/>
    <n v="15"/>
    <s v="Sunday"/>
  </r>
  <r>
    <s v="E04890"/>
    <s v="Eleanor Chan"/>
    <x v="0"/>
    <x v="3"/>
    <s v="Manufacturing"/>
    <x v="0"/>
    <s v="Asian"/>
    <n v="49"/>
    <d v="2001-04-02T00:00:00"/>
    <n v="129124"/>
    <n v="0.12"/>
    <x v="1"/>
    <s v="Shanghai"/>
    <s v=""/>
    <s v="Active"/>
    <n v="0"/>
    <n v="15494.88"/>
    <n v="144618.88"/>
    <x v="23"/>
    <n v="14"/>
    <s v="Monday"/>
  </r>
  <r>
    <s v="E02285"/>
    <s v="Aria Xi"/>
    <x v="2"/>
    <x v="2"/>
    <s v="Research &amp; Development"/>
    <x v="0"/>
    <s v="Asian"/>
    <n v="45"/>
    <d v="2002-03-01T00:00:00"/>
    <n v="165181"/>
    <n v="0.16"/>
    <x v="0"/>
    <s v="Seattle"/>
    <s v=""/>
    <s v="Active"/>
    <n v="0"/>
    <n v="26428.959999999999"/>
    <n v="191609.96"/>
    <x v="12"/>
    <n v="9"/>
    <s v="Friday"/>
  </r>
  <r>
    <s v="E00842"/>
    <s v="John Vega"/>
    <x v="9"/>
    <x v="1"/>
    <s v="Corporate"/>
    <x v="1"/>
    <s v="Latino"/>
    <n v="50"/>
    <d v="2004-01-18T00:00:00"/>
    <n v="247939"/>
    <n v="0.35"/>
    <x v="2"/>
    <s v="Rio de Janerio"/>
    <s v=""/>
    <s v="Active"/>
    <n v="0"/>
    <n v="86778.65"/>
    <n v="334717.65000000002"/>
    <x v="18"/>
    <n v="4"/>
    <s v="Sunday"/>
  </r>
  <r>
    <s v="E01271"/>
    <s v="Luke Munoz"/>
    <x v="2"/>
    <x v="5"/>
    <s v="Speciality Products"/>
    <x v="1"/>
    <s v="Latino"/>
    <n v="64"/>
    <d v="2017-08-25T00:00:00"/>
    <n v="169509"/>
    <n v="0.18"/>
    <x v="2"/>
    <s v="Manaus"/>
    <s v=""/>
    <s v="Active"/>
    <n v="0"/>
    <n v="30511.62"/>
    <n v="200020.62"/>
    <x v="5"/>
    <n v="34"/>
    <s v="Friday"/>
  </r>
  <r>
    <s v="E01921"/>
    <s v="Sarah Daniels"/>
    <x v="0"/>
    <x v="3"/>
    <s v="Manufacturing"/>
    <x v="0"/>
    <s v="Caucasian"/>
    <n v="55"/>
    <d v="2011-01-09T00:00:00"/>
    <n v="138521"/>
    <n v="0.1"/>
    <x v="0"/>
    <s v="Miami"/>
    <s v=""/>
    <s v="Active"/>
    <n v="0"/>
    <n v="13852.1"/>
    <n v="152373.1"/>
    <x v="24"/>
    <n v="3"/>
    <s v="Sunday"/>
  </r>
  <r>
    <s v="E03664"/>
    <s v="Aria Castro"/>
    <x v="11"/>
    <x v="5"/>
    <s v="Speciality Products"/>
    <x v="0"/>
    <s v="Latino"/>
    <n v="45"/>
    <d v="2014-03-14T00:00:00"/>
    <n v="113873"/>
    <n v="0.11"/>
    <x v="2"/>
    <s v="Rio de Janerio"/>
    <s v=""/>
    <s v="Active"/>
    <n v="0"/>
    <n v="12526.03"/>
    <n v="126399.03"/>
    <x v="15"/>
    <n v="11"/>
    <s v="Friday"/>
  </r>
  <r>
    <s v="E00813"/>
    <s v="Autumn Joseph"/>
    <x v="14"/>
    <x v="0"/>
    <s v="Corporate"/>
    <x v="0"/>
    <s v="Black"/>
    <n v="39"/>
    <d v="2018-05-09T00:00:00"/>
    <n v="73317"/>
    <n v="0"/>
    <x v="0"/>
    <s v="Miami"/>
    <s v=""/>
    <s v="Active"/>
    <n v="0"/>
    <n v="0"/>
    <n v="73317"/>
    <x v="7"/>
    <n v="19"/>
    <s v="Wednesday"/>
  </r>
  <r>
    <s v="E00870"/>
    <s v="Evelyn Liang"/>
    <x v="31"/>
    <x v="0"/>
    <s v="Speciality Products"/>
    <x v="0"/>
    <s v="Asian"/>
    <n v="40"/>
    <d v="2013-06-26T00:00:00"/>
    <n v="69096"/>
    <n v="0"/>
    <x v="0"/>
    <s v="Seattle"/>
    <s v=""/>
    <s v="Active"/>
    <n v="0"/>
    <n v="0"/>
    <n v="69096"/>
    <x v="11"/>
    <n v="26"/>
    <s v="Wednesday"/>
  </r>
  <r>
    <s v="E04167"/>
    <s v="Henry Alvarez"/>
    <x v="15"/>
    <x v="4"/>
    <s v="Manufacturing"/>
    <x v="1"/>
    <s v="Latino"/>
    <n v="48"/>
    <d v="2005-04-12T00:00:00"/>
    <n v="87158"/>
    <n v="0"/>
    <x v="2"/>
    <s v="Manaus"/>
    <s v=""/>
    <s v="Active"/>
    <n v="0"/>
    <n v="0"/>
    <n v="87158"/>
    <x v="17"/>
    <n v="16"/>
    <s v="Tuesday"/>
  </r>
  <r>
    <s v="E00245"/>
    <s v="Benjamin Delgado"/>
    <x v="22"/>
    <x v="5"/>
    <s v="Corporate"/>
    <x v="1"/>
    <s v="Latino"/>
    <n v="64"/>
    <d v="1992-09-28T00:00:00"/>
    <n v="70778"/>
    <n v="0"/>
    <x v="0"/>
    <s v="Austin"/>
    <s v=""/>
    <s v="Active"/>
    <n v="0"/>
    <n v="0"/>
    <n v="70778"/>
    <x v="27"/>
    <n v="40"/>
    <s v="Monday"/>
  </r>
  <r>
    <s v="E00976"/>
    <s v="Zoe Rodriguez"/>
    <x v="2"/>
    <x v="4"/>
    <s v="Speciality Products"/>
    <x v="0"/>
    <s v="Latino"/>
    <n v="65"/>
    <d v="2004-05-23T00:00:00"/>
    <n v="153938"/>
    <n v="0.2"/>
    <x v="0"/>
    <s v="Phoenix"/>
    <s v=""/>
    <s v="Active"/>
    <n v="0"/>
    <n v="30787.600000000002"/>
    <n v="184725.6"/>
    <x v="18"/>
    <n v="22"/>
    <s v="Sunday"/>
  </r>
  <r>
    <s v="E04112"/>
    <s v="Axel Chu"/>
    <x v="28"/>
    <x v="0"/>
    <s v="Research &amp; Development"/>
    <x v="1"/>
    <s v="Asian"/>
    <n v="43"/>
    <d v="2018-05-04T00:00:00"/>
    <n v="59888"/>
    <n v="0"/>
    <x v="1"/>
    <s v="Beijing"/>
    <s v=""/>
    <s v="Active"/>
    <n v="0"/>
    <n v="0"/>
    <n v="59888"/>
    <x v="7"/>
    <n v="18"/>
    <s v="Friday"/>
  </r>
  <r>
    <s v="E01807"/>
    <s v="Cameron Evans"/>
    <x v="22"/>
    <x v="5"/>
    <s v="Corporate"/>
    <x v="1"/>
    <s v="Caucasian"/>
    <n v="50"/>
    <d v="2018-12-13T00:00:00"/>
    <n v="63098"/>
    <n v="0"/>
    <x v="0"/>
    <s v="Columbus"/>
    <s v=""/>
    <s v="Active"/>
    <n v="0"/>
    <n v="0"/>
    <n v="63098"/>
    <x v="7"/>
    <n v="50"/>
    <s v="Thursday"/>
  </r>
  <r>
    <s v="E04103"/>
    <s v="Isabella Soto"/>
    <x v="9"/>
    <x v="1"/>
    <s v="Corporate"/>
    <x v="0"/>
    <s v="Latino"/>
    <n v="27"/>
    <d v="2021-12-15T00:00:00"/>
    <n v="255369"/>
    <n v="0.33"/>
    <x v="2"/>
    <s v="Sao Paulo"/>
    <s v=""/>
    <s v="Active"/>
    <n v="0"/>
    <n v="84271.77"/>
    <n v="339640.77"/>
    <x v="9"/>
    <n v="51"/>
    <s v="Wednesday"/>
  </r>
  <r>
    <s v="E01412"/>
    <s v="Eva Jenkins"/>
    <x v="0"/>
    <x v="4"/>
    <s v="Manufacturing"/>
    <x v="0"/>
    <s v="Black"/>
    <n v="55"/>
    <d v="2004-11-10T00:00:00"/>
    <n v="142318"/>
    <n v="0.14000000000000001"/>
    <x v="0"/>
    <s v="Chicago"/>
    <s v=""/>
    <s v="Active"/>
    <n v="0"/>
    <n v="19924.52"/>
    <n v="162242.51999999999"/>
    <x v="18"/>
    <n v="46"/>
    <s v="Wednesday"/>
  </r>
  <r>
    <s v="E04386"/>
    <s v="Cameron Powell"/>
    <x v="20"/>
    <x v="4"/>
    <s v="Manufacturing"/>
    <x v="1"/>
    <s v="Black"/>
    <n v="41"/>
    <d v="2004-08-20T00:00:00"/>
    <n v="49186"/>
    <n v="0"/>
    <x v="0"/>
    <s v="Austin"/>
    <d v="2008-06-17T00:00:00"/>
    <s v="Not Active"/>
    <n v="1"/>
    <n v="0"/>
    <n v="49186"/>
    <x v="18"/>
    <n v="34"/>
    <s v="Friday"/>
  </r>
  <r>
    <s v="E01232"/>
    <s v="Samantha Foster"/>
    <x v="9"/>
    <x v="4"/>
    <s v="Research &amp; Development"/>
    <x v="0"/>
    <s v="Black"/>
    <n v="34"/>
    <d v="2019-07-27T00:00:00"/>
    <n v="220937"/>
    <n v="0.38"/>
    <x v="0"/>
    <s v="Austin"/>
    <s v=""/>
    <s v="Active"/>
    <n v="0"/>
    <n v="83956.06"/>
    <n v="304893.06"/>
    <x v="3"/>
    <n v="30"/>
    <s v="Saturday"/>
  </r>
  <r>
    <s v="E04572"/>
    <s v="Jade Li"/>
    <x v="2"/>
    <x v="0"/>
    <s v="Speciality Products"/>
    <x v="0"/>
    <s v="Asian"/>
    <n v="47"/>
    <d v="2012-10-26T00:00:00"/>
    <n v="183156"/>
    <n v="0.3"/>
    <x v="0"/>
    <s v="Seattle"/>
    <s v=""/>
    <s v="Active"/>
    <n v="0"/>
    <n v="54946.799999999996"/>
    <n v="238102.8"/>
    <x v="14"/>
    <n v="43"/>
    <s v="Friday"/>
  </r>
  <r>
    <s v="E02747"/>
    <s v="Kinsley Acosta"/>
    <x v="9"/>
    <x v="0"/>
    <s v="Speciality Products"/>
    <x v="0"/>
    <s v="Latino"/>
    <n v="32"/>
    <d v="2020-07-22T00:00:00"/>
    <n v="192749"/>
    <n v="0.31"/>
    <x v="0"/>
    <s v="Chicago"/>
    <s v=""/>
    <s v="Active"/>
    <n v="0"/>
    <n v="59752.19"/>
    <n v="252501.19"/>
    <x v="6"/>
    <n v="30"/>
    <s v="Wednesday"/>
  </r>
  <r>
    <s v="E01064"/>
    <s v="Clara Kang"/>
    <x v="0"/>
    <x v="0"/>
    <s v="Manufacturing"/>
    <x v="0"/>
    <s v="Asian"/>
    <n v="39"/>
    <d v="2017-03-25T00:00:00"/>
    <n v="135325"/>
    <n v="0.14000000000000001"/>
    <x v="0"/>
    <s v="Phoenix"/>
    <s v=""/>
    <s v="Active"/>
    <n v="0"/>
    <n v="18945.5"/>
    <n v="154270.5"/>
    <x v="5"/>
    <n v="12"/>
    <s v="Saturday"/>
  </r>
  <r>
    <s v="E00178"/>
    <s v="Harper Alexander"/>
    <x v="4"/>
    <x v="2"/>
    <s v="Speciality Products"/>
    <x v="0"/>
    <s v="Caucasian"/>
    <n v="26"/>
    <d v="2019-10-14T00:00:00"/>
    <n v="79356"/>
    <n v="0"/>
    <x v="0"/>
    <s v="Phoenix"/>
    <s v=""/>
    <s v="Active"/>
    <n v="0"/>
    <n v="0"/>
    <n v="79356"/>
    <x v="3"/>
    <n v="42"/>
    <s v="Monday"/>
  </r>
  <r>
    <s v="E01091"/>
    <s v="Carter Reed"/>
    <x v="25"/>
    <x v="5"/>
    <s v="Manufacturing"/>
    <x v="1"/>
    <s v="Black"/>
    <n v="40"/>
    <d v="2005-07-07T00:00:00"/>
    <n v="74412"/>
    <n v="0"/>
    <x v="0"/>
    <s v="Seattle"/>
    <s v=""/>
    <s v="Active"/>
    <n v="0"/>
    <n v="0"/>
    <n v="74412"/>
    <x v="17"/>
    <n v="28"/>
    <s v="Thursday"/>
  </r>
  <r>
    <s v="E01525"/>
    <s v="Charlotte Ruiz"/>
    <x v="3"/>
    <x v="0"/>
    <s v="Manufacturing"/>
    <x v="0"/>
    <s v="Latino"/>
    <n v="32"/>
    <d v="2017-10-02T00:00:00"/>
    <n v="61886"/>
    <n v="0.09"/>
    <x v="2"/>
    <s v="Rio de Janerio"/>
    <s v=""/>
    <s v="Active"/>
    <n v="0"/>
    <n v="5569.74"/>
    <n v="67455.740000000005"/>
    <x v="5"/>
    <n v="40"/>
    <s v="Monday"/>
  </r>
  <r>
    <s v="E01309"/>
    <s v="Everleigh Jiang"/>
    <x v="2"/>
    <x v="3"/>
    <s v="Research &amp; Development"/>
    <x v="0"/>
    <s v="Asian"/>
    <n v="58"/>
    <d v="2003-05-14T00:00:00"/>
    <n v="173071"/>
    <n v="0.28999999999999998"/>
    <x v="0"/>
    <s v="Columbus"/>
    <s v=""/>
    <s v="Active"/>
    <n v="0"/>
    <n v="50190.59"/>
    <n v="223261.59"/>
    <x v="13"/>
    <n v="20"/>
    <s v="Wednesday"/>
  </r>
  <r>
    <s v="E02378"/>
    <s v="Audrey Smith"/>
    <x v="17"/>
    <x v="5"/>
    <s v="Research &amp; Development"/>
    <x v="0"/>
    <s v="Caucasian"/>
    <n v="58"/>
    <d v="1995-10-27T00:00:00"/>
    <n v="70189"/>
    <n v="0"/>
    <x v="0"/>
    <s v="Columbus"/>
    <s v=""/>
    <s v="Active"/>
    <n v="0"/>
    <n v="0"/>
    <n v="70189"/>
    <x v="4"/>
    <n v="43"/>
    <s v="Friday"/>
  </r>
  <r>
    <s v="E04127"/>
    <s v="Emery Acosta"/>
    <x v="9"/>
    <x v="2"/>
    <s v="Research &amp; Development"/>
    <x v="0"/>
    <s v="Latino"/>
    <n v="42"/>
    <d v="2013-09-11T00:00:00"/>
    <n v="181452"/>
    <n v="0.3"/>
    <x v="0"/>
    <s v="Columbus"/>
    <s v=""/>
    <s v="Active"/>
    <n v="0"/>
    <n v="54435.6"/>
    <n v="235887.6"/>
    <x v="11"/>
    <n v="37"/>
    <s v="Wednesday"/>
  </r>
  <r>
    <s v="E02072"/>
    <s v="Charles Robinson"/>
    <x v="16"/>
    <x v="4"/>
    <s v="Speciality Products"/>
    <x v="1"/>
    <s v="Caucasian"/>
    <n v="26"/>
    <d v="2021-03-12T00:00:00"/>
    <n v="70369"/>
    <n v="0"/>
    <x v="0"/>
    <s v="Seattle"/>
    <s v=""/>
    <s v="Active"/>
    <n v="0"/>
    <n v="0"/>
    <n v="70369"/>
    <x v="9"/>
    <n v="11"/>
    <s v="Friday"/>
  </r>
  <r>
    <s v="E02555"/>
    <s v="Landon Lopez"/>
    <x v="4"/>
    <x v="3"/>
    <s v="Manufacturing"/>
    <x v="1"/>
    <s v="Latino"/>
    <n v="38"/>
    <d v="2008-07-05T00:00:00"/>
    <n v="78056"/>
    <n v="0"/>
    <x v="2"/>
    <s v="Sao Paulo"/>
    <s v=""/>
    <s v="Active"/>
    <n v="0"/>
    <n v="0"/>
    <n v="78056"/>
    <x v="20"/>
    <n v="27"/>
    <s v="Saturday"/>
  </r>
  <r>
    <s v="E00187"/>
    <s v="Miles Mehta"/>
    <x v="2"/>
    <x v="1"/>
    <s v="Research &amp; Development"/>
    <x v="1"/>
    <s v="Asian"/>
    <n v="64"/>
    <d v="1996-05-02T00:00:00"/>
    <n v="189933"/>
    <n v="0.23"/>
    <x v="0"/>
    <s v="Miami"/>
    <s v=""/>
    <s v="Active"/>
    <n v="0"/>
    <n v="43684.590000000004"/>
    <n v="233617.59"/>
    <x v="19"/>
    <n v="18"/>
    <s v="Thursday"/>
  </r>
  <r>
    <s v="E04332"/>
    <s v="Ezra Simmons"/>
    <x v="18"/>
    <x v="5"/>
    <s v="Speciality Products"/>
    <x v="1"/>
    <s v="Caucasian"/>
    <n v="38"/>
    <d v="2010-07-01T00:00:00"/>
    <n v="78237"/>
    <n v="0"/>
    <x v="0"/>
    <s v="Phoenix"/>
    <s v=""/>
    <s v="Active"/>
    <n v="0"/>
    <n v="0"/>
    <n v="78237"/>
    <x v="22"/>
    <n v="27"/>
    <s v="Thursday"/>
  </r>
  <r>
    <s v="E02062"/>
    <s v="Nora Santiago"/>
    <x v="7"/>
    <x v="3"/>
    <s v="Research &amp; Development"/>
    <x v="0"/>
    <s v="Latino"/>
    <n v="55"/>
    <d v="1996-06-26T00:00:00"/>
    <n v="48687"/>
    <n v="0"/>
    <x v="2"/>
    <s v="Rio de Janerio"/>
    <s v=""/>
    <s v="Active"/>
    <n v="0"/>
    <n v="0"/>
    <n v="48687"/>
    <x v="19"/>
    <n v="26"/>
    <s v="Wednesday"/>
  </r>
  <r>
    <s v="E00034"/>
    <s v="Caroline Herrera"/>
    <x v="0"/>
    <x v="6"/>
    <s v="Manufacturing"/>
    <x v="0"/>
    <s v="Latino"/>
    <n v="45"/>
    <d v="2004-08-19T00:00:00"/>
    <n v="121065"/>
    <n v="0.15"/>
    <x v="2"/>
    <s v="Rio de Janerio"/>
    <s v=""/>
    <s v="Active"/>
    <n v="0"/>
    <n v="18159.75"/>
    <n v="139224.75"/>
    <x v="18"/>
    <n v="34"/>
    <s v="Thursday"/>
  </r>
  <r>
    <s v="E00273"/>
    <s v="David Owens"/>
    <x v="4"/>
    <x v="2"/>
    <s v="Corporate"/>
    <x v="1"/>
    <s v="Black"/>
    <n v="43"/>
    <d v="2004-04-16T00:00:00"/>
    <n v="94246"/>
    <n v="0"/>
    <x v="0"/>
    <s v="Austin"/>
    <s v=""/>
    <s v="Active"/>
    <n v="0"/>
    <n v="0"/>
    <n v="94246"/>
    <x v="18"/>
    <n v="16"/>
    <s v="Friday"/>
  </r>
  <r>
    <s v="E00691"/>
    <s v="Avery Yee"/>
    <x v="28"/>
    <x v="0"/>
    <s v="Manufacturing"/>
    <x v="0"/>
    <s v="Asian"/>
    <n v="34"/>
    <d v="2016-05-22T00:00:00"/>
    <n v="44614"/>
    <n v="0"/>
    <x v="0"/>
    <s v="Miami"/>
    <s v=""/>
    <s v="Active"/>
    <n v="0"/>
    <n v="0"/>
    <n v="44614"/>
    <x v="0"/>
    <n v="22"/>
    <s v="Sunday"/>
  </r>
  <r>
    <s v="E01403"/>
    <s v="Xavier Park"/>
    <x v="9"/>
    <x v="0"/>
    <s v="Research &amp; Development"/>
    <x v="1"/>
    <s v="Asian"/>
    <n v="40"/>
    <d v="2020-11-08T00:00:00"/>
    <n v="234469"/>
    <n v="0.31"/>
    <x v="1"/>
    <s v="Chengdu"/>
    <s v=""/>
    <s v="Active"/>
    <n v="0"/>
    <n v="72685.39"/>
    <n v="307154.39"/>
    <x v="6"/>
    <n v="46"/>
    <s v="Sunday"/>
  </r>
  <r>
    <s v="E03438"/>
    <s v="Asher Morales"/>
    <x v="18"/>
    <x v="5"/>
    <s v="Research &amp; Development"/>
    <x v="1"/>
    <s v="Latino"/>
    <n v="52"/>
    <d v="2020-07-10T00:00:00"/>
    <n v="88272"/>
    <n v="0"/>
    <x v="2"/>
    <s v="Sao Paulo"/>
    <s v=""/>
    <s v="Active"/>
    <n v="0"/>
    <n v="0"/>
    <n v="88272"/>
    <x v="6"/>
    <n v="28"/>
    <s v="Friday"/>
  </r>
  <r>
    <s v="E04136"/>
    <s v="Mason Cao"/>
    <x v="13"/>
    <x v="1"/>
    <s v="Corporate"/>
    <x v="1"/>
    <s v="Asian"/>
    <n v="52"/>
    <d v="2017-09-14T00:00:00"/>
    <n v="74449"/>
    <n v="0"/>
    <x v="1"/>
    <s v="Beijing"/>
    <s v=""/>
    <s v="Active"/>
    <n v="0"/>
    <n v="0"/>
    <n v="74449"/>
    <x v="5"/>
    <n v="37"/>
    <s v="Thursday"/>
  </r>
  <r>
    <s v="E02944"/>
    <s v="Joshua Fong"/>
    <x v="9"/>
    <x v="5"/>
    <s v="Speciality Products"/>
    <x v="1"/>
    <s v="Asian"/>
    <n v="47"/>
    <d v="2012-06-11T00:00:00"/>
    <n v="222941"/>
    <n v="0.39"/>
    <x v="1"/>
    <s v="Beijing"/>
    <s v=""/>
    <s v="Active"/>
    <n v="0"/>
    <n v="86946.99"/>
    <n v="309887.99"/>
    <x v="14"/>
    <n v="24"/>
    <s v="Monday"/>
  </r>
  <r>
    <s v="E03300"/>
    <s v="Maria Chin"/>
    <x v="7"/>
    <x v="6"/>
    <s v="Manufacturing"/>
    <x v="0"/>
    <s v="Asian"/>
    <n v="65"/>
    <d v="2013-09-26T00:00:00"/>
    <n v="50341"/>
    <n v="0"/>
    <x v="1"/>
    <s v="Beijing"/>
    <s v=""/>
    <s v="Active"/>
    <n v="0"/>
    <n v="0"/>
    <n v="50341"/>
    <x v="11"/>
    <n v="39"/>
    <s v="Thursday"/>
  </r>
  <r>
    <s v="E00078"/>
    <s v="Eva Garcia"/>
    <x v="16"/>
    <x v="4"/>
    <s v="Corporate"/>
    <x v="0"/>
    <s v="Latino"/>
    <n v="31"/>
    <d v="2021-04-11T00:00:00"/>
    <n v="72235"/>
    <n v="0"/>
    <x v="2"/>
    <s v="Manaus"/>
    <s v=""/>
    <s v="Active"/>
    <n v="0"/>
    <n v="0"/>
    <n v="72235"/>
    <x v="9"/>
    <n v="16"/>
    <s v="Sunday"/>
  </r>
  <r>
    <s v="E00825"/>
    <s v="Anna Molina"/>
    <x v="4"/>
    <x v="3"/>
    <s v="Corporate"/>
    <x v="0"/>
    <s v="Latino"/>
    <n v="41"/>
    <d v="2016-06-12T00:00:00"/>
    <n v="70165"/>
    <n v="0"/>
    <x v="0"/>
    <s v="Columbus"/>
    <s v=""/>
    <s v="Active"/>
    <n v="0"/>
    <n v="0"/>
    <n v="70165"/>
    <x v="0"/>
    <n v="25"/>
    <s v="Sunday"/>
  </r>
  <r>
    <s v="E04972"/>
    <s v="Logan Bryant"/>
    <x v="0"/>
    <x v="6"/>
    <s v="Speciality Products"/>
    <x v="1"/>
    <s v="Caucasian"/>
    <n v="30"/>
    <d v="2020-07-18T00:00:00"/>
    <n v="148485"/>
    <n v="0.15"/>
    <x v="0"/>
    <s v="Miami"/>
    <s v=""/>
    <s v="Active"/>
    <n v="0"/>
    <n v="22272.75"/>
    <n v="170757.75"/>
    <x v="6"/>
    <n v="29"/>
    <s v="Saturday"/>
  </r>
  <r>
    <s v="E03941"/>
    <s v="Isla Han"/>
    <x v="1"/>
    <x v="0"/>
    <s v="Manufacturing"/>
    <x v="0"/>
    <s v="Asian"/>
    <n v="58"/>
    <d v="2005-06-18T00:00:00"/>
    <n v="86089"/>
    <n v="0"/>
    <x v="0"/>
    <s v="Chicago"/>
    <s v=""/>
    <s v="Active"/>
    <n v="0"/>
    <n v="0"/>
    <n v="86089"/>
    <x v="17"/>
    <n v="25"/>
    <s v="Saturday"/>
  </r>
  <r>
    <s v="E02148"/>
    <s v="Christopher Vega"/>
    <x v="11"/>
    <x v="5"/>
    <s v="Research &amp; Development"/>
    <x v="1"/>
    <s v="Latino"/>
    <n v="54"/>
    <d v="2007-10-27T00:00:00"/>
    <n v="106313"/>
    <n v="0.15"/>
    <x v="0"/>
    <s v="Chicago"/>
    <s v=""/>
    <s v="Active"/>
    <n v="0"/>
    <n v="15946.949999999999"/>
    <n v="122259.95"/>
    <x v="26"/>
    <n v="43"/>
    <s v="Saturday"/>
  </r>
  <r>
    <s v="E02252"/>
    <s v="Lillian Park"/>
    <x v="7"/>
    <x v="6"/>
    <s v="Research &amp; Development"/>
    <x v="0"/>
    <s v="Asian"/>
    <n v="40"/>
    <d v="2021-02-24T00:00:00"/>
    <n v="46833"/>
    <n v="0"/>
    <x v="1"/>
    <s v="Chengdu"/>
    <d v="2021-11-10T00:00:00"/>
    <s v="Not Active"/>
    <n v="1"/>
    <n v="0"/>
    <n v="46833"/>
    <x v="9"/>
    <n v="9"/>
    <s v="Wednesday"/>
  </r>
  <r>
    <s v="E03096"/>
    <s v="Kennedy Zhang"/>
    <x v="2"/>
    <x v="1"/>
    <s v="Research &amp; Development"/>
    <x v="0"/>
    <s v="Asian"/>
    <n v="63"/>
    <d v="2000-10-27T00:00:00"/>
    <n v="155320"/>
    <n v="0.17"/>
    <x v="1"/>
    <s v="Chongqing"/>
    <s v=""/>
    <s v="Active"/>
    <n v="0"/>
    <n v="26404.400000000001"/>
    <n v="181724.4"/>
    <x v="28"/>
    <n v="44"/>
    <s v="Friday"/>
  </r>
  <r>
    <s v="E04800"/>
    <s v="Eli Han"/>
    <x v="4"/>
    <x v="3"/>
    <s v="Manufacturing"/>
    <x v="1"/>
    <s v="Asian"/>
    <n v="40"/>
    <d v="2016-01-15T00:00:00"/>
    <n v="89984"/>
    <n v="0"/>
    <x v="1"/>
    <s v="Chengdu"/>
    <s v=""/>
    <s v="Active"/>
    <n v="0"/>
    <n v="0"/>
    <n v="89984"/>
    <x v="0"/>
    <n v="3"/>
    <s v="Friday"/>
  </r>
  <r>
    <s v="E02838"/>
    <s v="Julia Pham"/>
    <x v="11"/>
    <x v="5"/>
    <s v="Speciality Products"/>
    <x v="0"/>
    <s v="Asian"/>
    <n v="65"/>
    <d v="2006-03-16T00:00:00"/>
    <n v="83756"/>
    <n v="0.14000000000000001"/>
    <x v="1"/>
    <s v="Shanghai"/>
    <s v=""/>
    <s v="Active"/>
    <n v="0"/>
    <n v="11725.840000000002"/>
    <n v="95481.84"/>
    <x v="2"/>
    <n v="11"/>
    <s v="Thursday"/>
  </r>
  <r>
    <s v="E02980"/>
    <s v="Hailey Shin"/>
    <x v="2"/>
    <x v="4"/>
    <s v="Corporate"/>
    <x v="0"/>
    <s v="Asian"/>
    <n v="57"/>
    <d v="2016-10-24T00:00:00"/>
    <n v="176324"/>
    <n v="0.23"/>
    <x v="1"/>
    <s v="Shanghai"/>
    <s v=""/>
    <s v="Active"/>
    <n v="0"/>
    <n v="40554.520000000004"/>
    <n v="216878.52000000002"/>
    <x v="0"/>
    <n v="44"/>
    <s v="Monday"/>
  </r>
  <r>
    <s v="E04477"/>
    <s v="Connor Grant"/>
    <x v="4"/>
    <x v="3"/>
    <s v="Speciality Products"/>
    <x v="1"/>
    <s v="Caucasian"/>
    <n v="27"/>
    <d v="2021-10-13T00:00:00"/>
    <n v="74077"/>
    <n v="0"/>
    <x v="0"/>
    <s v="Seattle"/>
    <s v=""/>
    <s v="Active"/>
    <n v="0"/>
    <n v="0"/>
    <n v="74077"/>
    <x v="9"/>
    <n v="42"/>
    <s v="Wednesday"/>
  </r>
  <r>
    <s v="E04348"/>
    <s v="Natalia Owens"/>
    <x v="6"/>
    <x v="4"/>
    <s v="Manufacturing"/>
    <x v="0"/>
    <s v="Caucasian"/>
    <n v="31"/>
    <d v="2021-01-18T00:00:00"/>
    <n v="104162"/>
    <n v="7.0000000000000007E-2"/>
    <x v="0"/>
    <s v="Austin"/>
    <s v=""/>
    <s v="Active"/>
    <n v="0"/>
    <n v="7291.3400000000011"/>
    <n v="111453.34"/>
    <x v="9"/>
    <n v="4"/>
    <s v="Monday"/>
  </r>
  <r>
    <s v="E01638"/>
    <s v="Maria He"/>
    <x v="30"/>
    <x v="0"/>
    <s v="Corporate"/>
    <x v="0"/>
    <s v="Asian"/>
    <n v="45"/>
    <d v="2010-08-28T00:00:00"/>
    <n v="82162"/>
    <n v="0"/>
    <x v="1"/>
    <s v="Beijing"/>
    <d v="2020-10-03T00:00:00"/>
    <s v="Not Active"/>
    <n v="1"/>
    <n v="0"/>
    <n v="82162"/>
    <x v="22"/>
    <n v="35"/>
    <s v="Saturday"/>
  </r>
  <r>
    <s v="E03419"/>
    <s v="Jade Yi"/>
    <x v="5"/>
    <x v="2"/>
    <s v="Speciality Products"/>
    <x v="0"/>
    <s v="Asian"/>
    <n v="47"/>
    <d v="2015-07-10T00:00:00"/>
    <n v="63880"/>
    <n v="0"/>
    <x v="1"/>
    <s v="Chongqing"/>
    <s v=""/>
    <s v="Active"/>
    <n v="0"/>
    <n v="0"/>
    <n v="63880"/>
    <x v="16"/>
    <n v="28"/>
    <s v="Friday"/>
  </r>
  <r>
    <s v="E04222"/>
    <s v="Quinn Xiong"/>
    <x v="22"/>
    <x v="5"/>
    <s v="Research &amp; Development"/>
    <x v="0"/>
    <s v="Asian"/>
    <n v="55"/>
    <d v="2013-09-08T00:00:00"/>
    <n v="73248"/>
    <n v="0"/>
    <x v="0"/>
    <s v="Columbus"/>
    <s v=""/>
    <s v="Active"/>
    <n v="0"/>
    <n v="0"/>
    <n v="73248"/>
    <x v="11"/>
    <n v="37"/>
    <s v="Sunday"/>
  </r>
  <r>
    <s v="E04126"/>
    <s v="Dominic Baker"/>
    <x v="4"/>
    <x v="3"/>
    <s v="Manufacturing"/>
    <x v="1"/>
    <s v="Black"/>
    <n v="51"/>
    <d v="2020-10-09T00:00:00"/>
    <n v="91853"/>
    <n v="0"/>
    <x v="0"/>
    <s v="Chicago"/>
    <s v=""/>
    <s v="Active"/>
    <n v="0"/>
    <n v="0"/>
    <n v="91853"/>
    <x v="6"/>
    <n v="41"/>
    <s v="Friday"/>
  </r>
  <r>
    <s v="E01896"/>
    <s v="Adam Nelson"/>
    <x v="2"/>
    <x v="1"/>
    <s v="Speciality Products"/>
    <x v="1"/>
    <s v="Caucasian"/>
    <n v="25"/>
    <d v="2020-01-14T00:00:00"/>
    <n v="168014"/>
    <n v="0.27"/>
    <x v="0"/>
    <s v="Chicago"/>
    <d v="2021-07-27T00:00:00"/>
    <s v="Not Active"/>
    <n v="1"/>
    <n v="45363.780000000006"/>
    <n v="213377.78"/>
    <x v="6"/>
    <n v="3"/>
    <s v="Tuesday"/>
  </r>
  <r>
    <s v="E03018"/>
    <s v="Autumn Reed"/>
    <x v="25"/>
    <x v="5"/>
    <s v="Corporate"/>
    <x v="0"/>
    <s v="Caucasian"/>
    <n v="37"/>
    <d v="2017-09-17T00:00:00"/>
    <n v="70770"/>
    <n v="0"/>
    <x v="0"/>
    <s v="Miami"/>
    <s v=""/>
    <s v="Active"/>
    <n v="0"/>
    <n v="0"/>
    <n v="70770"/>
    <x v="5"/>
    <n v="38"/>
    <s v="Sunday"/>
  </r>
  <r>
    <s v="E03325"/>
    <s v="Robert Edwards"/>
    <x v="16"/>
    <x v="4"/>
    <s v="Corporate"/>
    <x v="1"/>
    <s v="Caucasian"/>
    <n v="62"/>
    <d v="2004-10-11T00:00:00"/>
    <n v="50825"/>
    <n v="0"/>
    <x v="0"/>
    <s v="Seattle"/>
    <s v=""/>
    <s v="Active"/>
    <n v="0"/>
    <n v="0"/>
    <n v="50825"/>
    <x v="18"/>
    <n v="42"/>
    <s v="Monday"/>
  </r>
  <r>
    <s v="E04037"/>
    <s v="Roman Martinez"/>
    <x v="0"/>
    <x v="1"/>
    <s v="Research &amp; Development"/>
    <x v="1"/>
    <s v="Latino"/>
    <n v="31"/>
    <d v="2015-09-19T00:00:00"/>
    <n v="145846"/>
    <n v="0.15"/>
    <x v="2"/>
    <s v="Manaus"/>
    <s v=""/>
    <s v="Active"/>
    <n v="0"/>
    <n v="21876.899999999998"/>
    <n v="167722.9"/>
    <x v="16"/>
    <n v="38"/>
    <s v="Saturday"/>
  </r>
  <r>
    <s v="E01902"/>
    <s v="Eleanor Li"/>
    <x v="0"/>
    <x v="4"/>
    <s v="Research &amp; Development"/>
    <x v="0"/>
    <s v="Asian"/>
    <n v="64"/>
    <d v="2003-12-07T00:00:00"/>
    <n v="125807"/>
    <n v="0.15"/>
    <x v="0"/>
    <s v="Chicago"/>
    <s v=""/>
    <s v="Active"/>
    <n v="0"/>
    <n v="18871.05"/>
    <n v="144678.04999999999"/>
    <x v="13"/>
    <n v="50"/>
    <s v="Sunday"/>
  </r>
  <r>
    <s v="E01466"/>
    <s v="Connor Vang"/>
    <x v="7"/>
    <x v="2"/>
    <s v="Speciality Products"/>
    <x v="1"/>
    <s v="Asian"/>
    <n v="25"/>
    <d v="2021-07-28T00:00:00"/>
    <n v="46845"/>
    <n v="0"/>
    <x v="0"/>
    <s v="Miami"/>
    <s v=""/>
    <s v="Active"/>
    <n v="0"/>
    <n v="0"/>
    <n v="46845"/>
    <x v="9"/>
    <n v="31"/>
    <s v="Wednesday"/>
  </r>
  <r>
    <s v="E02038"/>
    <s v="Ellie Chung"/>
    <x v="0"/>
    <x v="6"/>
    <s v="Corporate"/>
    <x v="0"/>
    <s v="Asian"/>
    <n v="59"/>
    <d v="2008-08-29T00:00:00"/>
    <n v="157969"/>
    <n v="0.1"/>
    <x v="1"/>
    <s v="Chongqing"/>
    <s v=""/>
    <s v="Active"/>
    <n v="0"/>
    <n v="15796.900000000001"/>
    <n v="173765.9"/>
    <x v="20"/>
    <n v="35"/>
    <s v="Friday"/>
  </r>
  <r>
    <s v="E03474"/>
    <s v="Violet Hall"/>
    <x v="29"/>
    <x v="0"/>
    <s v="Corporate"/>
    <x v="0"/>
    <s v="Caucasian"/>
    <n v="40"/>
    <d v="2010-12-10T00:00:00"/>
    <n v="97807"/>
    <n v="0"/>
    <x v="0"/>
    <s v="Chicago"/>
    <s v=""/>
    <s v="Active"/>
    <n v="0"/>
    <n v="0"/>
    <n v="97807"/>
    <x v="22"/>
    <n v="50"/>
    <s v="Friday"/>
  </r>
  <r>
    <s v="E02744"/>
    <s v="Dylan Padilla"/>
    <x v="16"/>
    <x v="4"/>
    <s v="Manufacturing"/>
    <x v="1"/>
    <s v="Latino"/>
    <n v="31"/>
    <d v="2015-12-09T00:00:00"/>
    <n v="73854"/>
    <n v="0"/>
    <x v="0"/>
    <s v="Seattle"/>
    <s v=""/>
    <s v="Active"/>
    <n v="0"/>
    <n v="0"/>
    <n v="73854"/>
    <x v="16"/>
    <n v="50"/>
    <s v="Wednesday"/>
  </r>
  <r>
    <s v="E00702"/>
    <s v="Nathan Pham"/>
    <x v="0"/>
    <x v="3"/>
    <s v="Manufacturing"/>
    <x v="1"/>
    <s v="Asian"/>
    <n v="45"/>
    <d v="2006-12-12T00:00:00"/>
    <n v="149537"/>
    <n v="0.14000000000000001"/>
    <x v="0"/>
    <s v="Seattle"/>
    <s v=""/>
    <s v="Active"/>
    <n v="0"/>
    <n v="20935.18"/>
    <n v="170472.18"/>
    <x v="2"/>
    <n v="50"/>
    <s v="Tuesday"/>
  </r>
  <r>
    <s v="E03081"/>
    <s v="Ayla Brown"/>
    <x v="0"/>
    <x v="2"/>
    <s v="Manufacturing"/>
    <x v="0"/>
    <s v="Caucasian"/>
    <n v="49"/>
    <d v="2013-04-15T00:00:00"/>
    <n v="128303"/>
    <n v="0.15"/>
    <x v="0"/>
    <s v="Phoenix"/>
    <s v=""/>
    <s v="Active"/>
    <n v="0"/>
    <n v="19245.45"/>
    <n v="147548.45000000001"/>
    <x v="11"/>
    <n v="16"/>
    <s v="Monday"/>
  </r>
  <r>
    <s v="E01281"/>
    <s v="Isaac Mitchell"/>
    <x v="23"/>
    <x v="0"/>
    <s v="Speciality Products"/>
    <x v="1"/>
    <s v="Black"/>
    <n v="46"/>
    <d v="2005-06-10T00:00:00"/>
    <n v="67374"/>
    <n v="0"/>
    <x v="0"/>
    <s v="Austin"/>
    <s v=""/>
    <s v="Active"/>
    <n v="0"/>
    <n v="0"/>
    <n v="67374"/>
    <x v="17"/>
    <n v="24"/>
    <s v="Friday"/>
  </r>
  <r>
    <s v="E04029"/>
    <s v="Jayden Jimenez"/>
    <x v="6"/>
    <x v="4"/>
    <s v="Corporate"/>
    <x v="1"/>
    <s v="Latino"/>
    <n v="46"/>
    <d v="2011-09-24T00:00:00"/>
    <n v="102167"/>
    <n v="0.06"/>
    <x v="2"/>
    <s v="Rio de Janerio"/>
    <s v=""/>
    <s v="Active"/>
    <n v="0"/>
    <n v="6130.0199999999995"/>
    <n v="108297.02"/>
    <x v="24"/>
    <n v="39"/>
    <s v="Saturday"/>
  </r>
  <r>
    <s v="E01116"/>
    <s v="Jaxon Tran"/>
    <x v="0"/>
    <x v="2"/>
    <s v="Manufacturing"/>
    <x v="1"/>
    <s v="Asian"/>
    <n v="45"/>
    <d v="2007-09-07T00:00:00"/>
    <n v="151027"/>
    <n v="0.1"/>
    <x v="1"/>
    <s v="Shanghai"/>
    <s v=""/>
    <s v="Active"/>
    <n v="0"/>
    <n v="15102.7"/>
    <n v="166129.70000000001"/>
    <x v="26"/>
    <n v="36"/>
    <s v="Friday"/>
  </r>
  <r>
    <s v="E01753"/>
    <s v="Connor Fong"/>
    <x v="6"/>
    <x v="3"/>
    <s v="Speciality Products"/>
    <x v="1"/>
    <s v="Asian"/>
    <n v="40"/>
    <d v="2018-02-16T00:00:00"/>
    <n v="120905"/>
    <n v="0.05"/>
    <x v="0"/>
    <s v="Seattle"/>
    <s v=""/>
    <s v="Active"/>
    <n v="0"/>
    <n v="6045.25"/>
    <n v="126950.25"/>
    <x v="7"/>
    <n v="7"/>
    <s v="Friday"/>
  </r>
  <r>
    <s v="E04072"/>
    <s v="Emery Mitchell"/>
    <x v="9"/>
    <x v="1"/>
    <s v="Manufacturing"/>
    <x v="0"/>
    <s v="Caucasian"/>
    <n v="48"/>
    <d v="2018-06-02T00:00:00"/>
    <n v="231567"/>
    <n v="0.36"/>
    <x v="0"/>
    <s v="Seattle"/>
    <s v=""/>
    <s v="Active"/>
    <n v="0"/>
    <n v="83364.12"/>
    <n v="314931.12"/>
    <x v="7"/>
    <n v="22"/>
    <s v="Saturday"/>
  </r>
  <r>
    <s v="E00672"/>
    <s v="Landon Luu"/>
    <x v="9"/>
    <x v="0"/>
    <s v="Research &amp; Development"/>
    <x v="1"/>
    <s v="Asian"/>
    <n v="31"/>
    <d v="2015-07-12T00:00:00"/>
    <n v="215388"/>
    <n v="0.33"/>
    <x v="0"/>
    <s v="Miami"/>
    <s v=""/>
    <s v="Active"/>
    <n v="0"/>
    <n v="71078.040000000008"/>
    <n v="286466.04000000004"/>
    <x v="16"/>
    <n v="29"/>
    <s v="Sunday"/>
  </r>
  <r>
    <s v="E04419"/>
    <s v="Sophia Ahmed"/>
    <x v="0"/>
    <x v="2"/>
    <s v="Speciality Products"/>
    <x v="0"/>
    <s v="Asian"/>
    <n v="30"/>
    <d v="2015-06-13T00:00:00"/>
    <n v="127972"/>
    <n v="0.11"/>
    <x v="0"/>
    <s v="Seattle"/>
    <s v=""/>
    <s v="Active"/>
    <n v="0"/>
    <n v="14076.92"/>
    <n v="142048.92000000001"/>
    <x v="16"/>
    <n v="24"/>
    <s v="Saturday"/>
  </r>
  <r>
    <s v="E00467"/>
    <s v="Sofia Dinh"/>
    <x v="19"/>
    <x v="5"/>
    <s v="Corporate"/>
    <x v="0"/>
    <s v="Asian"/>
    <n v="55"/>
    <d v="1995-08-04T00:00:00"/>
    <n v="80701"/>
    <n v="0"/>
    <x v="0"/>
    <s v="Chicago"/>
    <d v="2005-04-14T00:00:00"/>
    <s v="Not Active"/>
    <n v="1"/>
    <n v="0"/>
    <n v="80701"/>
    <x v="4"/>
    <n v="31"/>
    <s v="Friday"/>
  </r>
  <r>
    <s v="E00365"/>
    <s v="Jonathan Patel"/>
    <x v="6"/>
    <x v="6"/>
    <s v="Corporate"/>
    <x v="1"/>
    <s v="Asian"/>
    <n v="28"/>
    <d v="2020-02-02T00:00:00"/>
    <n v="115417"/>
    <n v="0.06"/>
    <x v="1"/>
    <s v="Shanghai"/>
    <s v=""/>
    <s v="Active"/>
    <n v="0"/>
    <n v="6925.0199999999995"/>
    <n v="122342.02"/>
    <x v="6"/>
    <n v="6"/>
    <s v="Sunday"/>
  </r>
  <r>
    <s v="E00306"/>
    <s v="Piper Patterson"/>
    <x v="10"/>
    <x v="5"/>
    <s v="Corporate"/>
    <x v="0"/>
    <s v="Caucasian"/>
    <n v="45"/>
    <d v="2019-06-19T00:00:00"/>
    <n v="88045"/>
    <n v="0"/>
    <x v="0"/>
    <s v="Chicago"/>
    <s v=""/>
    <s v="Active"/>
    <n v="0"/>
    <n v="0"/>
    <n v="88045"/>
    <x v="3"/>
    <n v="25"/>
    <s v="Wednesday"/>
  </r>
  <r>
    <s v="E03292"/>
    <s v="Cora Evans"/>
    <x v="3"/>
    <x v="0"/>
    <s v="Speciality Products"/>
    <x v="0"/>
    <s v="Black"/>
    <n v="45"/>
    <d v="2018-03-26T00:00:00"/>
    <n v="86478"/>
    <n v="0.06"/>
    <x v="0"/>
    <s v="Austin"/>
    <s v=""/>
    <s v="Active"/>
    <n v="0"/>
    <n v="5188.6799999999994"/>
    <n v="91666.68"/>
    <x v="7"/>
    <n v="13"/>
    <s v="Monday"/>
  </r>
  <r>
    <s v="E04779"/>
    <s v="Cameron Young"/>
    <x v="9"/>
    <x v="5"/>
    <s v="Manufacturing"/>
    <x v="1"/>
    <s v="Caucasian"/>
    <n v="63"/>
    <d v="2016-01-18T00:00:00"/>
    <n v="180994"/>
    <n v="0.39"/>
    <x v="0"/>
    <s v="Seattle"/>
    <s v=""/>
    <s v="Active"/>
    <n v="0"/>
    <n v="70587.66"/>
    <n v="251581.66"/>
    <x v="0"/>
    <n v="4"/>
    <s v="Monday"/>
  </r>
  <r>
    <s v="E00501"/>
    <s v="Melody Ho"/>
    <x v="13"/>
    <x v="1"/>
    <s v="Research &amp; Development"/>
    <x v="0"/>
    <s v="Asian"/>
    <n v="55"/>
    <d v="2007-12-02T00:00:00"/>
    <n v="64494"/>
    <n v="0"/>
    <x v="0"/>
    <s v="Columbus"/>
    <s v=""/>
    <s v="Active"/>
    <n v="0"/>
    <n v="0"/>
    <n v="64494"/>
    <x v="26"/>
    <n v="49"/>
    <s v="Sunday"/>
  </r>
  <r>
    <s v="E01132"/>
    <s v="Aiden Bryant"/>
    <x v="5"/>
    <x v="2"/>
    <s v="Manufacturing"/>
    <x v="1"/>
    <s v="Black"/>
    <n v="47"/>
    <d v="2002-10-21T00:00:00"/>
    <n v="70122"/>
    <n v="0"/>
    <x v="0"/>
    <s v="Columbus"/>
    <s v=""/>
    <s v="Active"/>
    <n v="0"/>
    <n v="0"/>
    <n v="70122"/>
    <x v="12"/>
    <n v="43"/>
    <s v="Monday"/>
  </r>
  <r>
    <s v="E00556"/>
    <s v="Grayson Walker"/>
    <x v="2"/>
    <x v="3"/>
    <s v="Manufacturing"/>
    <x v="1"/>
    <s v="Caucasian"/>
    <n v="29"/>
    <d v="2017-02-19T00:00:00"/>
    <n v="181854"/>
    <n v="0.28999999999999998"/>
    <x v="0"/>
    <s v="Seattle"/>
    <d v="2020-04-24T00:00:00"/>
    <s v="Not Active"/>
    <n v="1"/>
    <n v="52737.659999999996"/>
    <n v="234591.66"/>
    <x v="5"/>
    <n v="8"/>
    <s v="Sunday"/>
  </r>
  <r>
    <s v="E00311"/>
    <s v="Scarlett Figueroa"/>
    <x v="20"/>
    <x v="4"/>
    <s v="Speciality Products"/>
    <x v="0"/>
    <s v="Latino"/>
    <n v="34"/>
    <d v="2016-10-21T00:00:00"/>
    <n v="52811"/>
    <n v="0"/>
    <x v="0"/>
    <s v="Miami"/>
    <s v=""/>
    <s v="Active"/>
    <n v="0"/>
    <n v="0"/>
    <n v="52811"/>
    <x v="0"/>
    <n v="43"/>
    <s v="Friday"/>
  </r>
  <r>
    <s v="E04567"/>
    <s v="Madeline Hoang"/>
    <x v="28"/>
    <x v="0"/>
    <s v="Research &amp; Development"/>
    <x v="0"/>
    <s v="Asian"/>
    <n v="28"/>
    <d v="2019-10-25T00:00:00"/>
    <n v="50111"/>
    <n v="0"/>
    <x v="1"/>
    <s v="Chengdu"/>
    <s v=""/>
    <s v="Active"/>
    <n v="0"/>
    <n v="0"/>
    <n v="50111"/>
    <x v="3"/>
    <n v="43"/>
    <s v="Friday"/>
  </r>
  <r>
    <s v="E04378"/>
    <s v="Ezra Simmons"/>
    <x v="32"/>
    <x v="0"/>
    <s v="Manufacturing"/>
    <x v="1"/>
    <s v="Black"/>
    <n v="31"/>
    <d v="2016-05-07T00:00:00"/>
    <n v="71192"/>
    <n v="0"/>
    <x v="0"/>
    <s v="Austin"/>
    <s v=""/>
    <s v="Active"/>
    <n v="0"/>
    <n v="0"/>
    <n v="71192"/>
    <x v="0"/>
    <n v="19"/>
    <s v="Saturday"/>
  </r>
  <r>
    <s v="E03251"/>
    <s v="Ruby Medina"/>
    <x v="2"/>
    <x v="2"/>
    <s v="Manufacturing"/>
    <x v="0"/>
    <s v="Latino"/>
    <n v="50"/>
    <d v="2018-12-18T00:00:00"/>
    <n v="155351"/>
    <n v="0.2"/>
    <x v="0"/>
    <s v="Seattle"/>
    <s v=""/>
    <s v="Active"/>
    <n v="0"/>
    <n v="31070.2"/>
    <n v="186421.2"/>
    <x v="7"/>
    <n v="51"/>
    <s v="Tuesday"/>
  </r>
  <r>
    <s v="E03167"/>
    <s v="Luke Zheng"/>
    <x v="2"/>
    <x v="4"/>
    <s v="Speciality Products"/>
    <x v="1"/>
    <s v="Asian"/>
    <n v="39"/>
    <d v="2006-11-28T00:00:00"/>
    <n v="161690"/>
    <n v="0.28999999999999998"/>
    <x v="1"/>
    <s v="Beijing"/>
    <s v=""/>
    <s v="Active"/>
    <n v="0"/>
    <n v="46890.1"/>
    <n v="208580.1"/>
    <x v="2"/>
    <n v="48"/>
    <s v="Tuesday"/>
  </r>
  <r>
    <s v="E03347"/>
    <s v="Rylee Dinh"/>
    <x v="25"/>
    <x v="5"/>
    <s v="Speciality Products"/>
    <x v="0"/>
    <s v="Asian"/>
    <n v="35"/>
    <d v="2017-02-10T00:00:00"/>
    <n v="60132"/>
    <n v="0"/>
    <x v="1"/>
    <s v="Chongqing"/>
    <s v=""/>
    <s v="Active"/>
    <n v="0"/>
    <n v="0"/>
    <n v="60132"/>
    <x v="5"/>
    <n v="6"/>
    <s v="Friday"/>
  </r>
  <r>
    <s v="E03908"/>
    <s v="Miles Evans"/>
    <x v="23"/>
    <x v="0"/>
    <s v="Manufacturing"/>
    <x v="1"/>
    <s v="Caucasian"/>
    <n v="54"/>
    <d v="1994-10-24T00:00:00"/>
    <n v="87216"/>
    <n v="0"/>
    <x v="0"/>
    <s v="Miami"/>
    <s v=""/>
    <s v="Active"/>
    <n v="0"/>
    <n v="0"/>
    <n v="87216"/>
    <x v="21"/>
    <n v="44"/>
    <s v="Monday"/>
  </r>
  <r>
    <s v="E01351"/>
    <s v="Leo Owens"/>
    <x v="28"/>
    <x v="0"/>
    <s v="Corporate"/>
    <x v="1"/>
    <s v="Caucasian"/>
    <n v="47"/>
    <d v="2020-04-23T00:00:00"/>
    <n v="50069"/>
    <n v="0"/>
    <x v="0"/>
    <s v="Seattle"/>
    <s v=""/>
    <s v="Active"/>
    <n v="0"/>
    <n v="0"/>
    <n v="50069"/>
    <x v="6"/>
    <n v="17"/>
    <s v="Thursday"/>
  </r>
  <r>
    <s v="E02681"/>
    <s v="Caroline Owens"/>
    <x v="2"/>
    <x v="0"/>
    <s v="Speciality Products"/>
    <x v="0"/>
    <s v="Caucasian"/>
    <n v="26"/>
    <d v="2021-07-26T00:00:00"/>
    <n v="151108"/>
    <n v="0.22"/>
    <x v="0"/>
    <s v="Phoenix"/>
    <s v=""/>
    <s v="Active"/>
    <n v="0"/>
    <n v="33243.760000000002"/>
    <n v="184351.76"/>
    <x v="9"/>
    <n v="31"/>
    <s v="Monday"/>
  </r>
  <r>
    <s v="E03807"/>
    <s v="Kennedy Do"/>
    <x v="3"/>
    <x v="0"/>
    <s v="Manufacturing"/>
    <x v="0"/>
    <s v="Asian"/>
    <n v="42"/>
    <d v="2005-10-15T00:00:00"/>
    <n v="67398"/>
    <n v="7.0000000000000007E-2"/>
    <x v="0"/>
    <s v="Phoenix"/>
    <s v=""/>
    <s v="Active"/>
    <n v="0"/>
    <n v="4717.8600000000006"/>
    <n v="72115.86"/>
    <x v="17"/>
    <n v="42"/>
    <s v="Saturday"/>
  </r>
  <r>
    <s v="E00422"/>
    <s v="Jade Acosta"/>
    <x v="25"/>
    <x v="5"/>
    <s v="Research &amp; Development"/>
    <x v="0"/>
    <s v="Latino"/>
    <n v="47"/>
    <d v="2015-08-29T00:00:00"/>
    <n v="68488"/>
    <n v="0"/>
    <x v="0"/>
    <s v="Seattle"/>
    <s v=""/>
    <s v="Active"/>
    <n v="0"/>
    <n v="0"/>
    <n v="68488"/>
    <x v="16"/>
    <n v="35"/>
    <s v="Saturday"/>
  </r>
  <r>
    <s v="E00265"/>
    <s v="Mila Vasquez"/>
    <x v="10"/>
    <x v="5"/>
    <s v="Manufacturing"/>
    <x v="0"/>
    <s v="Latino"/>
    <n v="60"/>
    <d v="1998-07-16T00:00:00"/>
    <n v="92932"/>
    <n v="0"/>
    <x v="0"/>
    <s v="Columbus"/>
    <s v=""/>
    <s v="Active"/>
    <n v="0"/>
    <n v="0"/>
    <n v="92932"/>
    <x v="25"/>
    <n v="29"/>
    <s v="Thursday"/>
  </r>
  <r>
    <s v="E04601"/>
    <s v="Allison Ayala"/>
    <x v="7"/>
    <x v="1"/>
    <s v="Corporate"/>
    <x v="0"/>
    <s v="Latino"/>
    <n v="36"/>
    <d v="2009-06-30T00:00:00"/>
    <n v="43363"/>
    <n v="0"/>
    <x v="0"/>
    <s v="Austin"/>
    <s v=""/>
    <s v="Active"/>
    <n v="0"/>
    <n v="0"/>
    <n v="43363"/>
    <x v="8"/>
    <n v="27"/>
    <s v="Tuesday"/>
  </r>
  <r>
    <s v="E04816"/>
    <s v="Jace Zhang"/>
    <x v="31"/>
    <x v="0"/>
    <s v="Speciality Products"/>
    <x v="1"/>
    <s v="Asian"/>
    <n v="31"/>
    <d v="2017-02-14T00:00:00"/>
    <n v="95963"/>
    <n v="0"/>
    <x v="1"/>
    <s v="Chengdu"/>
    <s v=""/>
    <s v="Active"/>
    <n v="0"/>
    <n v="0"/>
    <n v="95963"/>
    <x v="5"/>
    <n v="7"/>
    <s v="Tuesday"/>
  </r>
  <r>
    <s v="E02147"/>
    <s v="Allison Medina"/>
    <x v="6"/>
    <x v="1"/>
    <s v="Speciality Products"/>
    <x v="0"/>
    <s v="Latino"/>
    <n v="55"/>
    <d v="2010-04-29T00:00:00"/>
    <n v="111038"/>
    <n v="0.05"/>
    <x v="2"/>
    <s v="Sao Paulo"/>
    <s v=""/>
    <s v="Active"/>
    <n v="0"/>
    <n v="5551.9000000000005"/>
    <n v="116589.9"/>
    <x v="22"/>
    <n v="18"/>
    <s v="Thursday"/>
  </r>
  <r>
    <s v="E02914"/>
    <s v="Maria Wilson"/>
    <x v="9"/>
    <x v="5"/>
    <s v="Research &amp; Development"/>
    <x v="0"/>
    <s v="Caucasian"/>
    <n v="51"/>
    <d v="1996-06-14T00:00:00"/>
    <n v="200246"/>
    <n v="0.34"/>
    <x v="0"/>
    <s v="Columbus"/>
    <s v=""/>
    <s v="Active"/>
    <n v="0"/>
    <n v="68083.64"/>
    <n v="268329.64"/>
    <x v="19"/>
    <n v="24"/>
    <s v="Friday"/>
  </r>
  <r>
    <s v="E03268"/>
    <s v="Everly Coleman"/>
    <x v="9"/>
    <x v="0"/>
    <s v="Corporate"/>
    <x v="0"/>
    <s v="Caucasian"/>
    <n v="48"/>
    <d v="2015-02-18T00:00:00"/>
    <n v="194871"/>
    <n v="0.35"/>
    <x v="0"/>
    <s v="Columbus"/>
    <s v=""/>
    <s v="Active"/>
    <n v="0"/>
    <n v="68204.849999999991"/>
    <n v="263075.84999999998"/>
    <x v="16"/>
    <n v="8"/>
    <s v="Wednesday"/>
  </r>
  <r>
    <s v="E03972"/>
    <s v="Jordan Gomez"/>
    <x v="4"/>
    <x v="3"/>
    <s v="Research &amp; Development"/>
    <x v="1"/>
    <s v="Latino"/>
    <n v="58"/>
    <d v="1994-09-15T00:00:00"/>
    <n v="98769"/>
    <n v="0"/>
    <x v="2"/>
    <s v="Rio de Janerio"/>
    <d v="2016-10-03T00:00:00"/>
    <s v="Not Active"/>
    <n v="1"/>
    <n v="0"/>
    <n v="98769"/>
    <x v="21"/>
    <n v="38"/>
    <s v="Thursday"/>
  </r>
  <r>
    <s v="E02189"/>
    <s v="Isla Chavez"/>
    <x v="5"/>
    <x v="2"/>
    <s v="Research &amp; Development"/>
    <x v="0"/>
    <s v="Latino"/>
    <n v="29"/>
    <d v="2018-05-19T00:00:00"/>
    <n v="65334"/>
    <n v="0"/>
    <x v="2"/>
    <s v="Rio de Janerio"/>
    <s v=""/>
    <s v="Active"/>
    <n v="0"/>
    <n v="0"/>
    <n v="65334"/>
    <x v="7"/>
    <n v="20"/>
    <s v="Saturday"/>
  </r>
  <r>
    <s v="E04290"/>
    <s v="Hannah Gomez"/>
    <x v="1"/>
    <x v="0"/>
    <s v="Manufacturing"/>
    <x v="0"/>
    <s v="Latino"/>
    <n v="25"/>
    <d v="2021-05-11T00:00:00"/>
    <n v="83934"/>
    <n v="0"/>
    <x v="0"/>
    <s v="Miami"/>
    <s v=""/>
    <s v="Active"/>
    <n v="0"/>
    <n v="0"/>
    <n v="83934"/>
    <x v="9"/>
    <n v="20"/>
    <s v="Tuesday"/>
  </r>
  <r>
    <s v="E03630"/>
    <s v="Jacob Davis"/>
    <x v="2"/>
    <x v="3"/>
    <s v="Research &amp; Development"/>
    <x v="1"/>
    <s v="Caucasian"/>
    <n v="36"/>
    <d v="2016-09-03T00:00:00"/>
    <n v="150399"/>
    <n v="0.28000000000000003"/>
    <x v="0"/>
    <s v="Chicago"/>
    <s v=""/>
    <s v="Active"/>
    <n v="0"/>
    <n v="42111.72"/>
    <n v="192510.72"/>
    <x v="0"/>
    <n v="36"/>
    <s v="Saturday"/>
  </r>
  <r>
    <s v="E00432"/>
    <s v="Eli Gupta"/>
    <x v="2"/>
    <x v="4"/>
    <s v="Research &amp; Development"/>
    <x v="1"/>
    <s v="Asian"/>
    <n v="37"/>
    <d v="2012-05-19T00:00:00"/>
    <n v="160280"/>
    <n v="0.19"/>
    <x v="1"/>
    <s v="Beijing"/>
    <s v=""/>
    <s v="Active"/>
    <n v="0"/>
    <n v="30453.200000000001"/>
    <n v="190733.2"/>
    <x v="14"/>
    <n v="20"/>
    <s v="Saturday"/>
  </r>
  <r>
    <s v="E03045"/>
    <s v="Andrew Huynh"/>
    <x v="20"/>
    <x v="4"/>
    <s v="Speciality Products"/>
    <x v="1"/>
    <s v="Asian"/>
    <n v="57"/>
    <d v="1997-04-28T00:00:00"/>
    <n v="54051"/>
    <n v="0"/>
    <x v="0"/>
    <s v="Miami"/>
    <d v="1998-10-11T00:00:00"/>
    <s v="Not Active"/>
    <n v="1"/>
    <n v="0"/>
    <n v="54051"/>
    <x v="1"/>
    <n v="18"/>
    <s v="Monday"/>
  </r>
  <r>
    <s v="E01924"/>
    <s v="Anna Gutierrez"/>
    <x v="2"/>
    <x v="5"/>
    <s v="Research &amp; Development"/>
    <x v="0"/>
    <s v="Latino"/>
    <n v="59"/>
    <d v="2003-04-15T00:00:00"/>
    <n v="150699"/>
    <n v="0.28999999999999998"/>
    <x v="2"/>
    <s v="Sao Paulo"/>
    <s v=""/>
    <s v="Active"/>
    <n v="0"/>
    <n v="43702.71"/>
    <n v="194401.71"/>
    <x v="13"/>
    <n v="16"/>
    <s v="Tuesday"/>
  </r>
  <r>
    <s v="E04877"/>
    <s v="Samuel Vega"/>
    <x v="13"/>
    <x v="6"/>
    <s v="Speciality Products"/>
    <x v="1"/>
    <s v="Latino"/>
    <n v="37"/>
    <d v="2013-03-30T00:00:00"/>
    <n v="69570"/>
    <n v="0"/>
    <x v="0"/>
    <s v="Miami"/>
    <s v=""/>
    <s v="Active"/>
    <n v="0"/>
    <n v="0"/>
    <n v="69570"/>
    <x v="11"/>
    <n v="13"/>
    <s v="Saturday"/>
  </r>
  <r>
    <s v="E02770"/>
    <s v="Liliana Do"/>
    <x v="31"/>
    <x v="0"/>
    <s v="Manufacturing"/>
    <x v="0"/>
    <s v="Asian"/>
    <n v="30"/>
    <d v="2019-03-29T00:00:00"/>
    <n v="86774"/>
    <n v="0"/>
    <x v="1"/>
    <s v="Chengdu"/>
    <s v=""/>
    <s v="Active"/>
    <n v="0"/>
    <n v="0"/>
    <n v="86774"/>
    <x v="3"/>
    <n v="13"/>
    <s v="Friday"/>
  </r>
  <r>
    <s v="E04590"/>
    <s v="Isaac Sanders"/>
    <x v="16"/>
    <x v="4"/>
    <s v="Manufacturing"/>
    <x v="1"/>
    <s v="Caucasian"/>
    <n v="49"/>
    <d v="2001-03-29T00:00:00"/>
    <n v="57606"/>
    <n v="0"/>
    <x v="0"/>
    <s v="Miami"/>
    <s v=""/>
    <s v="Active"/>
    <n v="0"/>
    <n v="0"/>
    <n v="57606"/>
    <x v="23"/>
    <n v="13"/>
    <s v="Thursday"/>
  </r>
  <r>
    <s v="E01977"/>
    <s v="Raelynn Gupta"/>
    <x v="0"/>
    <x v="1"/>
    <s v="Corporate"/>
    <x v="0"/>
    <s v="Asian"/>
    <n v="48"/>
    <d v="2001-09-10T00:00:00"/>
    <n v="125730"/>
    <n v="0.11"/>
    <x v="1"/>
    <s v="Chongqing"/>
    <s v=""/>
    <s v="Active"/>
    <n v="0"/>
    <n v="13830.3"/>
    <n v="139560.29999999999"/>
    <x v="23"/>
    <n v="37"/>
    <s v="Monday"/>
  </r>
  <r>
    <s v="E01378"/>
    <s v="Genesis Xiong"/>
    <x v="27"/>
    <x v="0"/>
    <s v="Research &amp; Development"/>
    <x v="0"/>
    <s v="Asian"/>
    <n v="51"/>
    <d v="2012-02-25T00:00:00"/>
    <n v="64170"/>
    <n v="0"/>
    <x v="0"/>
    <s v="Columbus"/>
    <s v=""/>
    <s v="Active"/>
    <n v="0"/>
    <n v="0"/>
    <n v="64170"/>
    <x v="14"/>
    <n v="8"/>
    <s v="Saturday"/>
  </r>
  <r>
    <s v="E04224"/>
    <s v="Lucas Ramos"/>
    <x v="15"/>
    <x v="4"/>
    <s v="Speciality Products"/>
    <x v="1"/>
    <s v="Latino"/>
    <n v="56"/>
    <d v="1998-01-21T00:00:00"/>
    <n v="72303"/>
    <n v="0"/>
    <x v="0"/>
    <s v="Phoenix"/>
    <s v=""/>
    <s v="Active"/>
    <n v="0"/>
    <n v="0"/>
    <n v="72303"/>
    <x v="25"/>
    <n v="4"/>
    <s v="Wednesday"/>
  </r>
  <r>
    <s v="E03423"/>
    <s v="Santiago f Gonzalez"/>
    <x v="6"/>
    <x v="2"/>
    <s v="Research &amp; Development"/>
    <x v="1"/>
    <s v="Latino"/>
    <n v="36"/>
    <d v="2012-07-26T00:00:00"/>
    <n v="105891"/>
    <n v="7.0000000000000007E-2"/>
    <x v="0"/>
    <s v="Seattle"/>
    <s v=""/>
    <s v="Active"/>
    <n v="0"/>
    <n v="7412.3700000000008"/>
    <n v="113303.37"/>
    <x v="14"/>
    <n v="30"/>
    <s v="Thursday"/>
  </r>
  <r>
    <s v="E01584"/>
    <s v="Henry Zhu"/>
    <x v="9"/>
    <x v="6"/>
    <s v="Speciality Products"/>
    <x v="1"/>
    <s v="Asian"/>
    <n v="38"/>
    <d v="2021-08-25T00:00:00"/>
    <n v="255230"/>
    <n v="0.36"/>
    <x v="0"/>
    <s v="Austin"/>
    <s v=""/>
    <s v="Active"/>
    <n v="0"/>
    <n v="91882.8"/>
    <n v="347112.8"/>
    <x v="9"/>
    <n v="35"/>
    <s v="Wednesday"/>
  </r>
  <r>
    <s v="E00788"/>
    <s v="Emily Contreras"/>
    <x v="13"/>
    <x v="2"/>
    <s v="Manufacturing"/>
    <x v="0"/>
    <s v="Latino"/>
    <n v="56"/>
    <d v="1992-06-15T00:00:00"/>
    <n v="59591"/>
    <n v="0"/>
    <x v="2"/>
    <s v="Sao Paulo"/>
    <s v=""/>
    <s v="Active"/>
    <n v="0"/>
    <n v="0"/>
    <n v="59591"/>
    <x v="27"/>
    <n v="25"/>
    <s v="Monday"/>
  </r>
  <r>
    <s v="E00207"/>
    <s v="Hailey Lai"/>
    <x v="9"/>
    <x v="4"/>
    <s v="Manufacturing"/>
    <x v="0"/>
    <s v="Asian"/>
    <n v="52"/>
    <d v="2012-07-23T00:00:00"/>
    <n v="187048"/>
    <n v="0.32"/>
    <x v="1"/>
    <s v="Chengdu"/>
    <s v=""/>
    <s v="Active"/>
    <n v="0"/>
    <n v="59855.360000000001"/>
    <n v="246903.36"/>
    <x v="14"/>
    <n v="30"/>
    <s v="Monday"/>
  </r>
  <r>
    <s v="E00834"/>
    <s v="Vivian Guzman"/>
    <x v="13"/>
    <x v="1"/>
    <s v="Speciality Products"/>
    <x v="0"/>
    <s v="Latino"/>
    <n v="53"/>
    <d v="2002-02-09T00:00:00"/>
    <n v="58605"/>
    <n v="0"/>
    <x v="0"/>
    <s v="Phoenix"/>
    <s v=""/>
    <s v="Active"/>
    <n v="0"/>
    <n v="0"/>
    <n v="58605"/>
    <x v="12"/>
    <n v="6"/>
    <s v="Saturday"/>
  </r>
  <r>
    <s v="E04571"/>
    <s v="Hadley Contreras"/>
    <x v="2"/>
    <x v="5"/>
    <s v="Corporate"/>
    <x v="0"/>
    <s v="Latino"/>
    <n v="60"/>
    <d v="2017-01-04T00:00:00"/>
    <n v="178502"/>
    <n v="0.2"/>
    <x v="0"/>
    <s v="Austin"/>
    <s v=""/>
    <s v="Active"/>
    <n v="0"/>
    <n v="35700.400000000001"/>
    <n v="214202.4"/>
    <x v="5"/>
    <n v="1"/>
    <s v="Wednesday"/>
  </r>
  <r>
    <s v="E02652"/>
    <s v="Nathan Sun"/>
    <x v="6"/>
    <x v="3"/>
    <s v="Speciality Products"/>
    <x v="1"/>
    <s v="Asian"/>
    <n v="63"/>
    <d v="2015-07-29T00:00:00"/>
    <n v="103724"/>
    <n v="0.05"/>
    <x v="1"/>
    <s v="Shanghai"/>
    <s v=""/>
    <s v="Active"/>
    <n v="0"/>
    <n v="5186.2000000000007"/>
    <n v="108910.2"/>
    <x v="16"/>
    <n v="31"/>
    <s v="Wednesday"/>
  </r>
  <r>
    <s v="E02693"/>
    <s v="Grace Campos"/>
    <x v="2"/>
    <x v="5"/>
    <s v="Research &amp; Development"/>
    <x v="0"/>
    <s v="Latino"/>
    <n v="37"/>
    <d v="2008-03-21T00:00:00"/>
    <n v="156277"/>
    <n v="0.22"/>
    <x v="2"/>
    <s v="Manaus"/>
    <s v=""/>
    <s v="Active"/>
    <n v="0"/>
    <n v="34380.94"/>
    <n v="190657.94"/>
    <x v="20"/>
    <n v="12"/>
    <s v="Friday"/>
  </r>
  <r>
    <s v="E03359"/>
    <s v="Autumn Ortiz"/>
    <x v="17"/>
    <x v="5"/>
    <s v="Research &amp; Development"/>
    <x v="0"/>
    <s v="Latino"/>
    <n v="30"/>
    <d v="2017-12-17T00:00:00"/>
    <n v="87744"/>
    <n v="0"/>
    <x v="2"/>
    <s v="Sao Paulo"/>
    <s v=""/>
    <s v="Active"/>
    <n v="0"/>
    <n v="0"/>
    <n v="87744"/>
    <x v="5"/>
    <n v="51"/>
    <s v="Sunday"/>
  </r>
  <r>
    <s v="E00399"/>
    <s v="Connor Walker"/>
    <x v="13"/>
    <x v="1"/>
    <s v="Manufacturing"/>
    <x v="1"/>
    <s v="Caucasian"/>
    <n v="30"/>
    <d v="2019-03-18T00:00:00"/>
    <n v="54714"/>
    <n v="0"/>
    <x v="0"/>
    <s v="Columbus"/>
    <s v=""/>
    <s v="Active"/>
    <n v="0"/>
    <n v="0"/>
    <n v="54714"/>
    <x v="3"/>
    <n v="12"/>
    <s v="Monday"/>
  </r>
  <r>
    <s v="E02971"/>
    <s v="Mia Wu"/>
    <x v="14"/>
    <x v="0"/>
    <s v="Corporate"/>
    <x v="0"/>
    <s v="Asian"/>
    <n v="45"/>
    <d v="2013-08-25T00:00:00"/>
    <n v="99169"/>
    <n v="0"/>
    <x v="1"/>
    <s v="Beijing"/>
    <s v=""/>
    <s v="Active"/>
    <n v="0"/>
    <n v="0"/>
    <n v="99169"/>
    <x v="11"/>
    <n v="35"/>
    <s v="Sunday"/>
  </r>
  <r>
    <s v="E03327"/>
    <s v="Julia Luong"/>
    <x v="0"/>
    <x v="3"/>
    <s v="Research &amp; Development"/>
    <x v="0"/>
    <s v="Asian"/>
    <n v="55"/>
    <d v="2006-06-20T00:00:00"/>
    <n v="142628"/>
    <n v="0.12"/>
    <x v="1"/>
    <s v="Chongqing"/>
    <s v=""/>
    <s v="Active"/>
    <n v="0"/>
    <n v="17115.36"/>
    <n v="159743.35999999999"/>
    <x v="2"/>
    <n v="25"/>
    <s v="Tuesday"/>
  </r>
  <r>
    <s v="E00900"/>
    <s v="Eleanor Delgado"/>
    <x v="4"/>
    <x v="6"/>
    <s v="Manufacturing"/>
    <x v="0"/>
    <s v="Latino"/>
    <n v="33"/>
    <d v="2014-04-27T00:00:00"/>
    <n v="75869"/>
    <n v="0"/>
    <x v="2"/>
    <s v="Sao Paulo"/>
    <s v=""/>
    <s v="Active"/>
    <n v="0"/>
    <n v="0"/>
    <n v="75869"/>
    <x v="15"/>
    <n v="18"/>
    <s v="Sunday"/>
  </r>
  <r>
    <s v="E00836"/>
    <s v="Addison Roberts"/>
    <x v="23"/>
    <x v="0"/>
    <s v="Manufacturing"/>
    <x v="0"/>
    <s v="Caucasian"/>
    <n v="65"/>
    <d v="2018-05-14T00:00:00"/>
    <n v="60985"/>
    <n v="0"/>
    <x v="0"/>
    <s v="Seattle"/>
    <s v=""/>
    <s v="Active"/>
    <n v="0"/>
    <n v="0"/>
    <n v="60985"/>
    <x v="7"/>
    <n v="20"/>
    <s v="Monday"/>
  </r>
  <r>
    <s v="E03854"/>
    <s v="Camila Li"/>
    <x v="0"/>
    <x v="0"/>
    <s v="Research &amp; Development"/>
    <x v="0"/>
    <s v="Asian"/>
    <n v="60"/>
    <d v="2010-07-24T00:00:00"/>
    <n v="126911"/>
    <n v="0.1"/>
    <x v="1"/>
    <s v="Shanghai"/>
    <s v=""/>
    <s v="Active"/>
    <n v="0"/>
    <n v="12691.1"/>
    <n v="139602.1"/>
    <x v="22"/>
    <n v="30"/>
    <s v="Saturday"/>
  </r>
  <r>
    <s v="E04729"/>
    <s v="Ezekiel Fong"/>
    <x v="9"/>
    <x v="2"/>
    <s v="Research &amp; Development"/>
    <x v="1"/>
    <s v="Asian"/>
    <n v="56"/>
    <d v="2004-02-25T00:00:00"/>
    <n v="216949"/>
    <n v="0.32"/>
    <x v="1"/>
    <s v="Shanghai"/>
    <s v=""/>
    <s v="Active"/>
    <n v="0"/>
    <n v="69423.680000000008"/>
    <n v="286372.68"/>
    <x v="18"/>
    <n v="9"/>
    <s v="Wednesday"/>
  </r>
  <r>
    <s v="E00360"/>
    <s v="Dylan Thao"/>
    <x v="2"/>
    <x v="5"/>
    <s v="Manufacturing"/>
    <x v="1"/>
    <s v="Asian"/>
    <n v="53"/>
    <d v="2012-10-22T00:00:00"/>
    <n v="168510"/>
    <n v="0.28999999999999998"/>
    <x v="0"/>
    <s v="Seattle"/>
    <s v=""/>
    <s v="Active"/>
    <n v="0"/>
    <n v="48867.899999999994"/>
    <n v="217377.9"/>
    <x v="14"/>
    <n v="43"/>
    <s v="Monday"/>
  </r>
  <r>
    <s v="E02284"/>
    <s v="Josephine Salazar"/>
    <x v="17"/>
    <x v="5"/>
    <s v="Speciality Products"/>
    <x v="0"/>
    <s v="Latino"/>
    <n v="36"/>
    <d v="2016-03-14T00:00:00"/>
    <n v="85870"/>
    <n v="0"/>
    <x v="2"/>
    <s v="Sao Paulo"/>
    <s v=""/>
    <s v="Active"/>
    <n v="0"/>
    <n v="0"/>
    <n v="85870"/>
    <x v="0"/>
    <n v="12"/>
    <s v="Monday"/>
  </r>
  <r>
    <s v="E00181"/>
    <s v="Genesis Hu"/>
    <x v="4"/>
    <x v="6"/>
    <s v="Corporate"/>
    <x v="0"/>
    <s v="Asian"/>
    <n v="46"/>
    <d v="2002-01-15T00:00:00"/>
    <n v="86510"/>
    <n v="0"/>
    <x v="1"/>
    <s v="Beijing"/>
    <d v="2003-01-02T00:00:00"/>
    <s v="Not Active"/>
    <n v="1"/>
    <n v="0"/>
    <n v="86510"/>
    <x v="12"/>
    <n v="3"/>
    <s v="Tuesday"/>
  </r>
  <r>
    <s v="E04168"/>
    <s v="Mila Juarez"/>
    <x v="6"/>
    <x v="2"/>
    <s v="Speciality Products"/>
    <x v="0"/>
    <s v="Latino"/>
    <n v="38"/>
    <d v="2017-09-21T00:00:00"/>
    <n v="119647"/>
    <n v="0.09"/>
    <x v="2"/>
    <s v="Sao Paulo"/>
    <s v=""/>
    <s v="Active"/>
    <n v="0"/>
    <n v="10768.23"/>
    <n v="130415.23"/>
    <x v="5"/>
    <n v="38"/>
    <s v="Thursday"/>
  </r>
  <r>
    <s v="E02861"/>
    <s v="Daniel Perry"/>
    <x v="14"/>
    <x v="0"/>
    <s v="Research &amp; Development"/>
    <x v="1"/>
    <s v="Caucasian"/>
    <n v="62"/>
    <d v="2001-04-15T00:00:00"/>
    <n v="80921"/>
    <n v="0"/>
    <x v="0"/>
    <s v="Columbus"/>
    <s v=""/>
    <s v="Active"/>
    <n v="0"/>
    <n v="0"/>
    <n v="80921"/>
    <x v="23"/>
    <n v="16"/>
    <s v="Sunday"/>
  </r>
  <r>
    <s v="E01357"/>
    <s v="Paisley Hunter"/>
    <x v="11"/>
    <x v="5"/>
    <s v="Research &amp; Development"/>
    <x v="0"/>
    <s v="Caucasian"/>
    <n v="61"/>
    <d v="2010-01-15T00:00:00"/>
    <n v="98110"/>
    <n v="0.13"/>
    <x v="0"/>
    <s v="Chicago"/>
    <s v=""/>
    <s v="Active"/>
    <n v="0"/>
    <n v="12754.300000000001"/>
    <n v="110864.3"/>
    <x v="22"/>
    <n v="3"/>
    <s v="Friday"/>
  </r>
  <r>
    <s v="E04387"/>
    <s v="Everleigh White"/>
    <x v="23"/>
    <x v="0"/>
    <s v="Speciality Products"/>
    <x v="0"/>
    <s v="Caucasian"/>
    <n v="59"/>
    <d v="2017-10-20T00:00:00"/>
    <n v="86831"/>
    <n v="0"/>
    <x v="0"/>
    <s v="Phoenix"/>
    <s v=""/>
    <s v="Active"/>
    <n v="0"/>
    <n v="0"/>
    <n v="86831"/>
    <x v="5"/>
    <n v="42"/>
    <s v="Friday"/>
  </r>
  <r>
    <s v="E03090"/>
    <s v="Penelope Choi"/>
    <x v="1"/>
    <x v="0"/>
    <s v="Speciality Products"/>
    <x v="0"/>
    <s v="Asian"/>
    <n v="49"/>
    <d v="2010-09-10T00:00:00"/>
    <n v="72826"/>
    <n v="0"/>
    <x v="1"/>
    <s v="Beijing"/>
    <s v=""/>
    <s v="Active"/>
    <n v="0"/>
    <n v="0"/>
    <n v="72826"/>
    <x v="22"/>
    <n v="37"/>
    <s v="Friday"/>
  </r>
  <r>
    <s v="E03591"/>
    <s v="Piper Sun"/>
    <x v="2"/>
    <x v="6"/>
    <s v="Manufacturing"/>
    <x v="0"/>
    <s v="Asian"/>
    <n v="64"/>
    <d v="2011-02-14T00:00:00"/>
    <n v="171217"/>
    <n v="0.19"/>
    <x v="0"/>
    <s v="Seattle"/>
    <s v=""/>
    <s v="Active"/>
    <n v="0"/>
    <n v="32531.23"/>
    <n v="203748.23"/>
    <x v="24"/>
    <n v="8"/>
    <s v="Monday"/>
  </r>
  <r>
    <s v="E03328"/>
    <s v="Lucy Johnson"/>
    <x v="6"/>
    <x v="0"/>
    <s v="Research &amp; Development"/>
    <x v="0"/>
    <s v="Caucasian"/>
    <n v="57"/>
    <d v="2020-04-27T00:00:00"/>
    <n v="103058"/>
    <n v="7.0000000000000007E-2"/>
    <x v="0"/>
    <s v="Columbus"/>
    <s v=""/>
    <s v="Active"/>
    <n v="0"/>
    <n v="7214.06"/>
    <n v="110272.06"/>
    <x v="6"/>
    <n v="18"/>
    <s v="Monday"/>
  </r>
  <r>
    <s v="E04937"/>
    <s v="Ian Ngo"/>
    <x v="6"/>
    <x v="2"/>
    <s v="Speciality Products"/>
    <x v="1"/>
    <s v="Asian"/>
    <n v="52"/>
    <d v="2014-08-07T00:00:00"/>
    <n v="117062"/>
    <n v="7.0000000000000007E-2"/>
    <x v="0"/>
    <s v="Phoenix"/>
    <s v=""/>
    <s v="Active"/>
    <n v="0"/>
    <n v="8194.34"/>
    <n v="125256.34"/>
    <x v="15"/>
    <n v="32"/>
    <s v="Thursday"/>
  </r>
  <r>
    <s v="E00515"/>
    <s v="Joseph Vazquez"/>
    <x v="0"/>
    <x v="3"/>
    <s v="Speciality Products"/>
    <x v="1"/>
    <s v="Latino"/>
    <n v="40"/>
    <d v="2019-01-23T00:00:00"/>
    <n v="159031"/>
    <n v="0.1"/>
    <x v="0"/>
    <s v="Miami"/>
    <s v=""/>
    <s v="Active"/>
    <n v="0"/>
    <n v="15903.1"/>
    <n v="174934.1"/>
    <x v="3"/>
    <n v="4"/>
    <s v="Wednesday"/>
  </r>
  <r>
    <s v="E01241"/>
    <s v="Hadley Guerrero"/>
    <x v="0"/>
    <x v="0"/>
    <s v="Research &amp; Development"/>
    <x v="0"/>
    <s v="Latino"/>
    <n v="49"/>
    <d v="2004-01-14T00:00:00"/>
    <n v="125086"/>
    <n v="0.1"/>
    <x v="2"/>
    <s v="Sao Paulo"/>
    <s v=""/>
    <s v="Active"/>
    <n v="0"/>
    <n v="12508.6"/>
    <n v="137594.6"/>
    <x v="18"/>
    <n v="3"/>
    <s v="Wednesday"/>
  </r>
  <r>
    <s v="E03255"/>
    <s v="Jose Brown"/>
    <x v="27"/>
    <x v="0"/>
    <s v="Speciality Products"/>
    <x v="1"/>
    <s v="Caucasian"/>
    <n v="43"/>
    <d v="2016-04-07T00:00:00"/>
    <n v="67976"/>
    <n v="0"/>
    <x v="0"/>
    <s v="Seattle"/>
    <s v=""/>
    <s v="Active"/>
    <n v="0"/>
    <n v="0"/>
    <n v="67976"/>
    <x v="0"/>
    <n v="15"/>
    <s v="Thursday"/>
  </r>
  <r>
    <s v="E01711"/>
    <s v="Benjamin Ford"/>
    <x v="13"/>
    <x v="1"/>
    <s v="Speciality Products"/>
    <x v="1"/>
    <s v="Caucasian"/>
    <n v="31"/>
    <d v="2021-04-22T00:00:00"/>
    <n v="74215"/>
    <n v="0"/>
    <x v="0"/>
    <s v="Phoenix"/>
    <s v=""/>
    <s v="Active"/>
    <n v="0"/>
    <n v="0"/>
    <n v="74215"/>
    <x v="9"/>
    <n v="17"/>
    <s v="Thursday"/>
  </r>
  <r>
    <s v="E00500"/>
    <s v="Henry Shah"/>
    <x v="2"/>
    <x v="3"/>
    <s v="Manufacturing"/>
    <x v="1"/>
    <s v="Asian"/>
    <n v="55"/>
    <d v="2010-06-11T00:00:00"/>
    <n v="187389"/>
    <n v="0.25"/>
    <x v="1"/>
    <s v="Chengdu"/>
    <s v=""/>
    <s v="Active"/>
    <n v="0"/>
    <n v="46847.25"/>
    <n v="234236.25"/>
    <x v="22"/>
    <n v="24"/>
    <s v="Friday"/>
  </r>
  <r>
    <s v="E04972"/>
    <s v="Ivy Daniels"/>
    <x v="0"/>
    <x v="4"/>
    <s v="Speciality Products"/>
    <x v="0"/>
    <s v="Caucasian"/>
    <n v="41"/>
    <d v="2008-10-26T00:00:00"/>
    <n v="131841"/>
    <n v="0.13"/>
    <x v="0"/>
    <s v="Columbus"/>
    <s v=""/>
    <s v="Active"/>
    <n v="0"/>
    <n v="17139.330000000002"/>
    <n v="148980.33000000002"/>
    <x v="20"/>
    <n v="44"/>
    <s v="Sunday"/>
  </r>
  <r>
    <s v="E02728"/>
    <s v="Thomas Chang"/>
    <x v="4"/>
    <x v="3"/>
    <s v="Research &amp; Development"/>
    <x v="1"/>
    <s v="Asian"/>
    <n v="34"/>
    <d v="2011-07-26T00:00:00"/>
    <n v="97231"/>
    <n v="0"/>
    <x v="1"/>
    <s v="Beijing"/>
    <s v=""/>
    <s v="Active"/>
    <n v="0"/>
    <n v="0"/>
    <n v="97231"/>
    <x v="24"/>
    <n v="31"/>
    <s v="Tuesday"/>
  </r>
  <r>
    <s v="E04749"/>
    <s v="Caroline Phan"/>
    <x v="0"/>
    <x v="1"/>
    <s v="Corporate"/>
    <x v="0"/>
    <s v="Asian"/>
    <n v="41"/>
    <d v="2004-03-14T00:00:00"/>
    <n v="155004"/>
    <n v="0.12"/>
    <x v="0"/>
    <s v="Austin"/>
    <s v=""/>
    <s v="Active"/>
    <n v="0"/>
    <n v="18600.48"/>
    <n v="173604.48000000001"/>
    <x v="18"/>
    <n v="12"/>
    <s v="Sunday"/>
  </r>
  <r>
    <s v="E02023"/>
    <s v="Maverick Mehta"/>
    <x v="28"/>
    <x v="0"/>
    <s v="Manufacturing"/>
    <x v="1"/>
    <s v="Asian"/>
    <n v="40"/>
    <d v="2007-07-30T00:00:00"/>
    <n v="41859"/>
    <n v="0"/>
    <x v="0"/>
    <s v="Seattle"/>
    <s v=""/>
    <s v="Active"/>
    <n v="0"/>
    <n v="0"/>
    <n v="41859"/>
    <x v="26"/>
    <n v="31"/>
    <s v="Monday"/>
  </r>
  <r>
    <s v="E03166"/>
    <s v="Austin Edwards"/>
    <x v="12"/>
    <x v="0"/>
    <s v="Manufacturing"/>
    <x v="1"/>
    <s v="Black"/>
    <n v="42"/>
    <d v="2006-09-24T00:00:00"/>
    <n v="52733"/>
    <n v="0"/>
    <x v="0"/>
    <s v="Chicago"/>
    <s v=""/>
    <s v="Active"/>
    <n v="0"/>
    <n v="0"/>
    <n v="52733"/>
    <x v="2"/>
    <n v="39"/>
    <s v="Sunday"/>
  </r>
  <r>
    <s v="E02599"/>
    <s v="Daniel Huang"/>
    <x v="9"/>
    <x v="4"/>
    <s v="Corporate"/>
    <x v="1"/>
    <s v="Asian"/>
    <n v="31"/>
    <d v="2015-09-03T00:00:00"/>
    <n v="250953"/>
    <n v="0.34"/>
    <x v="0"/>
    <s v="Columbus"/>
    <s v=""/>
    <s v="Active"/>
    <n v="0"/>
    <n v="85324.02"/>
    <n v="336277.02"/>
    <x v="16"/>
    <n v="36"/>
    <s v="Thursday"/>
  </r>
  <r>
    <s v="E01014"/>
    <s v="Lucas Phan"/>
    <x v="2"/>
    <x v="6"/>
    <s v="Research &amp; Development"/>
    <x v="1"/>
    <s v="Asian"/>
    <n v="49"/>
    <d v="1999-02-19T00:00:00"/>
    <n v="191807"/>
    <n v="0.21"/>
    <x v="1"/>
    <s v="Chongqing"/>
    <s v=""/>
    <s v="Active"/>
    <n v="0"/>
    <n v="40279.47"/>
    <n v="232086.47"/>
    <x v="10"/>
    <n v="8"/>
    <s v="Friday"/>
  </r>
  <r>
    <s v="E04529"/>
    <s v="Gabriel Yu"/>
    <x v="1"/>
    <x v="0"/>
    <s v="Speciality Products"/>
    <x v="1"/>
    <s v="Asian"/>
    <n v="42"/>
    <d v="2014-06-23T00:00:00"/>
    <n v="64677"/>
    <n v="0"/>
    <x v="1"/>
    <s v="Chongqing"/>
    <s v=""/>
    <s v="Active"/>
    <n v="0"/>
    <n v="0"/>
    <n v="64677"/>
    <x v="15"/>
    <n v="26"/>
    <s v="Monday"/>
  </r>
  <r>
    <s v="E00085"/>
    <s v="Mason Watson"/>
    <x v="0"/>
    <x v="0"/>
    <s v="Corporate"/>
    <x v="1"/>
    <s v="Caucasian"/>
    <n v="46"/>
    <d v="2004-09-14T00:00:00"/>
    <n v="130274"/>
    <n v="0.11"/>
    <x v="0"/>
    <s v="Chicago"/>
    <s v=""/>
    <s v="Active"/>
    <n v="0"/>
    <n v="14330.14"/>
    <n v="144604.14000000001"/>
    <x v="18"/>
    <n v="38"/>
    <s v="Tuesday"/>
  </r>
  <r>
    <s v="E00632"/>
    <s v="Angel Chang"/>
    <x v="23"/>
    <x v="0"/>
    <s v="Research &amp; Development"/>
    <x v="1"/>
    <s v="Asian"/>
    <n v="37"/>
    <d v="2017-07-06T00:00:00"/>
    <n v="96331"/>
    <n v="0"/>
    <x v="1"/>
    <s v="Shanghai"/>
    <s v=""/>
    <s v="Active"/>
    <n v="0"/>
    <n v="0"/>
    <n v="96331"/>
    <x v="5"/>
    <n v="27"/>
    <s v="Thursday"/>
  </r>
  <r>
    <s v="E02108"/>
    <s v="Madeline Coleman"/>
    <x v="0"/>
    <x v="1"/>
    <s v="Research &amp; Development"/>
    <x v="0"/>
    <s v="Caucasian"/>
    <n v="51"/>
    <d v="2006-04-28T00:00:00"/>
    <n v="150758"/>
    <n v="0.13"/>
    <x v="0"/>
    <s v="Chicago"/>
    <d v="2007-08-16T00:00:00"/>
    <s v="Not Active"/>
    <n v="1"/>
    <n v="19598.54"/>
    <n v="170356.54"/>
    <x v="2"/>
    <n v="17"/>
    <s v="Friday"/>
  </r>
  <r>
    <s v="E03802"/>
    <s v="Thomas Vazquez"/>
    <x v="2"/>
    <x v="5"/>
    <s v="Corporate"/>
    <x v="1"/>
    <s v="Latino"/>
    <n v="46"/>
    <d v="2014-07-19T00:00:00"/>
    <n v="173629"/>
    <n v="0.21"/>
    <x v="2"/>
    <s v="Sao Paulo"/>
    <s v=""/>
    <s v="Active"/>
    <n v="0"/>
    <n v="36462.089999999997"/>
    <n v="210091.09"/>
    <x v="15"/>
    <n v="29"/>
    <s v="Saturday"/>
  </r>
  <r>
    <s v="E03685"/>
    <s v="Silas Hunter"/>
    <x v="29"/>
    <x v="0"/>
    <s v="Corporate"/>
    <x v="1"/>
    <s v="Black"/>
    <n v="55"/>
    <d v="1998-05-04T00:00:00"/>
    <n v="62174"/>
    <n v="0"/>
    <x v="0"/>
    <s v="Chicago"/>
    <s v=""/>
    <s v="Active"/>
    <n v="0"/>
    <n v="0"/>
    <n v="62174"/>
    <x v="25"/>
    <n v="19"/>
    <s v="Monday"/>
  </r>
  <r>
    <s v="E01089"/>
    <s v="Nicholas Brooks"/>
    <x v="13"/>
    <x v="3"/>
    <s v="Manufacturing"/>
    <x v="1"/>
    <s v="Caucasian"/>
    <n v="43"/>
    <d v="2017-10-20T00:00:00"/>
    <n v="56555"/>
    <n v="0"/>
    <x v="0"/>
    <s v="Phoenix"/>
    <s v=""/>
    <s v="Active"/>
    <n v="0"/>
    <n v="0"/>
    <n v="56555"/>
    <x v="5"/>
    <n v="42"/>
    <s v="Friday"/>
  </r>
  <r>
    <s v="E03988"/>
    <s v="Dominic Thomas"/>
    <x v="13"/>
    <x v="6"/>
    <s v="Manufacturing"/>
    <x v="1"/>
    <s v="Caucasian"/>
    <n v="48"/>
    <d v="2005-09-28T00:00:00"/>
    <n v="74655"/>
    <n v="0"/>
    <x v="0"/>
    <s v="Austin"/>
    <s v=""/>
    <s v="Active"/>
    <n v="0"/>
    <n v="0"/>
    <n v="74655"/>
    <x v="17"/>
    <n v="40"/>
    <s v="Wednesday"/>
  </r>
  <r>
    <s v="E00401"/>
    <s v="Wesley Adams"/>
    <x v="27"/>
    <x v="0"/>
    <s v="Corporate"/>
    <x v="1"/>
    <s v="Caucasian"/>
    <n v="48"/>
    <d v="2003-08-11T00:00:00"/>
    <n v="93017"/>
    <n v="0"/>
    <x v="0"/>
    <s v="Seattle"/>
    <s v=""/>
    <s v="Active"/>
    <n v="0"/>
    <n v="0"/>
    <n v="93017"/>
    <x v="13"/>
    <n v="33"/>
    <s v="Monday"/>
  </r>
  <r>
    <s v="E03429"/>
    <s v="Ian Wu"/>
    <x v="4"/>
    <x v="6"/>
    <s v="Manufacturing"/>
    <x v="1"/>
    <s v="Asian"/>
    <n v="51"/>
    <d v="2012-04-14T00:00:00"/>
    <n v="82300"/>
    <n v="0"/>
    <x v="1"/>
    <s v="Chengdu"/>
    <s v=""/>
    <s v="Active"/>
    <n v="0"/>
    <n v="0"/>
    <n v="82300"/>
    <x v="14"/>
    <n v="15"/>
    <s v="Saturday"/>
  </r>
  <r>
    <s v="E02417"/>
    <s v="Alice Young"/>
    <x v="18"/>
    <x v="5"/>
    <s v="Research &amp; Development"/>
    <x v="0"/>
    <s v="Caucasian"/>
    <n v="46"/>
    <d v="2008-01-24T00:00:00"/>
    <n v="91621"/>
    <n v="0"/>
    <x v="0"/>
    <s v="Chicago"/>
    <s v=""/>
    <s v="Active"/>
    <n v="0"/>
    <n v="0"/>
    <n v="91621"/>
    <x v="20"/>
    <n v="4"/>
    <s v="Thursday"/>
  </r>
  <r>
    <s v="E00359"/>
    <s v="Logan Carrillo"/>
    <x v="4"/>
    <x v="6"/>
    <s v="Research &amp; Development"/>
    <x v="1"/>
    <s v="Latino"/>
    <n v="33"/>
    <d v="2014-11-30T00:00:00"/>
    <n v="91280"/>
    <n v="0"/>
    <x v="0"/>
    <s v="Miami"/>
    <s v=""/>
    <s v="Active"/>
    <n v="0"/>
    <n v="0"/>
    <n v="91280"/>
    <x v="15"/>
    <n v="49"/>
    <s v="Sunday"/>
  </r>
  <r>
    <s v="E02044"/>
    <s v="Caroline Alexander"/>
    <x v="20"/>
    <x v="4"/>
    <s v="Manufacturing"/>
    <x v="0"/>
    <s v="Black"/>
    <n v="42"/>
    <d v="2020-09-18T00:00:00"/>
    <n v="47071"/>
    <n v="0"/>
    <x v="0"/>
    <s v="Columbus"/>
    <s v=""/>
    <s v="Active"/>
    <n v="0"/>
    <n v="0"/>
    <n v="47071"/>
    <x v="6"/>
    <n v="38"/>
    <s v="Friday"/>
  </r>
  <r>
    <s v="E01479"/>
    <s v="Serenity Bailey"/>
    <x v="30"/>
    <x v="0"/>
    <s v="Manufacturing"/>
    <x v="0"/>
    <s v="Caucasian"/>
    <n v="55"/>
    <d v="2011-11-21T00:00:00"/>
    <n v="81218"/>
    <n v="0"/>
    <x v="0"/>
    <s v="Chicago"/>
    <s v=""/>
    <s v="Active"/>
    <n v="0"/>
    <n v="0"/>
    <n v="81218"/>
    <x v="24"/>
    <n v="48"/>
    <s v="Monday"/>
  </r>
  <r>
    <s v="E04962"/>
    <s v="Elena Tan"/>
    <x v="9"/>
    <x v="5"/>
    <s v="Manufacturing"/>
    <x v="0"/>
    <s v="Asian"/>
    <n v="50"/>
    <d v="2008-10-13T00:00:00"/>
    <n v="181801"/>
    <n v="0.4"/>
    <x v="1"/>
    <s v="Chongqing"/>
    <d v="2019-12-11T00:00:00"/>
    <s v="Not Active"/>
    <n v="1"/>
    <n v="72720.400000000009"/>
    <n v="254521.40000000002"/>
    <x v="20"/>
    <n v="42"/>
    <s v="Monday"/>
  </r>
  <r>
    <s v="E02769"/>
    <s v="Eliza Adams"/>
    <x v="5"/>
    <x v="2"/>
    <s v="Manufacturing"/>
    <x v="0"/>
    <s v="Caucasian"/>
    <n v="26"/>
    <d v="2021-11-21T00:00:00"/>
    <n v="63137"/>
    <n v="0"/>
    <x v="0"/>
    <s v="Chicago"/>
    <s v=""/>
    <s v="Active"/>
    <n v="0"/>
    <n v="0"/>
    <n v="63137"/>
    <x v="9"/>
    <n v="48"/>
    <s v="Sunday"/>
  </r>
  <r>
    <s v="E03893"/>
    <s v="Alice Xiong"/>
    <x v="9"/>
    <x v="5"/>
    <s v="Manufacturing"/>
    <x v="0"/>
    <s v="Asian"/>
    <n v="55"/>
    <d v="2018-09-02T00:00:00"/>
    <n v="221465"/>
    <n v="0.34"/>
    <x v="1"/>
    <s v="Chengdu"/>
    <s v=""/>
    <s v="Active"/>
    <n v="0"/>
    <n v="75298.100000000006"/>
    <n v="296763.09999999998"/>
    <x v="7"/>
    <n v="36"/>
    <s v="Sunday"/>
  </r>
  <r>
    <s v="E00553"/>
    <s v="Isla Yoon"/>
    <x v="10"/>
    <x v="5"/>
    <s v="Research &amp; Development"/>
    <x v="0"/>
    <s v="Asian"/>
    <n v="50"/>
    <d v="2013-05-10T00:00:00"/>
    <n v="79388"/>
    <n v="0"/>
    <x v="0"/>
    <s v="Austin"/>
    <d v="2019-08-04T00:00:00"/>
    <s v="Not Active"/>
    <n v="1"/>
    <n v="0"/>
    <n v="79388"/>
    <x v="11"/>
    <n v="19"/>
    <s v="Friday"/>
  </r>
  <r>
    <s v="E03540"/>
    <s v="Emma Perry"/>
    <x v="29"/>
    <x v="0"/>
    <s v="Manufacturing"/>
    <x v="0"/>
    <s v="Caucasian"/>
    <n v="28"/>
    <d v="2018-01-22T00:00:00"/>
    <n v="68176"/>
    <n v="0"/>
    <x v="0"/>
    <s v="Seattle"/>
    <s v=""/>
    <s v="Active"/>
    <n v="0"/>
    <n v="0"/>
    <n v="68176"/>
    <x v="7"/>
    <n v="4"/>
    <s v="Monday"/>
  </r>
  <r>
    <s v="E02769"/>
    <s v="Riley Marquez"/>
    <x v="0"/>
    <x v="1"/>
    <s v="Research &amp; Development"/>
    <x v="0"/>
    <s v="Latino"/>
    <n v="39"/>
    <d v="2019-10-18T00:00:00"/>
    <n v="122829"/>
    <n v="0.11"/>
    <x v="0"/>
    <s v="Chicago"/>
    <s v=""/>
    <s v="Active"/>
    <n v="0"/>
    <n v="13511.19"/>
    <n v="136340.19"/>
    <x v="3"/>
    <n v="42"/>
    <s v="Friday"/>
  </r>
  <r>
    <s v="E03277"/>
    <s v="Caroline Hu"/>
    <x v="0"/>
    <x v="6"/>
    <s v="Speciality Products"/>
    <x v="0"/>
    <s v="Asian"/>
    <n v="31"/>
    <d v="2019-08-18T00:00:00"/>
    <n v="126353"/>
    <n v="0.12"/>
    <x v="1"/>
    <s v="Shanghai"/>
    <s v=""/>
    <s v="Active"/>
    <n v="0"/>
    <n v="15162.359999999999"/>
    <n v="141515.35999999999"/>
    <x v="3"/>
    <n v="34"/>
    <s v="Sunday"/>
  </r>
  <r>
    <s v="E04194"/>
    <s v="Madison Kumar"/>
    <x v="2"/>
    <x v="3"/>
    <s v="Speciality Products"/>
    <x v="0"/>
    <s v="Asian"/>
    <n v="55"/>
    <d v="2010-10-17T00:00:00"/>
    <n v="188727"/>
    <n v="0.23"/>
    <x v="1"/>
    <s v="Chengdu"/>
    <s v=""/>
    <s v="Active"/>
    <n v="0"/>
    <n v="43407.21"/>
    <n v="232134.21"/>
    <x v="22"/>
    <n v="43"/>
    <s v="Sunday"/>
  </r>
  <r>
    <s v="E01807"/>
    <s v="Matthew Lim"/>
    <x v="4"/>
    <x v="2"/>
    <s v="Research &amp; Development"/>
    <x v="1"/>
    <s v="Asian"/>
    <n v="52"/>
    <d v="1994-02-18T00:00:00"/>
    <n v="99624"/>
    <n v="0"/>
    <x v="0"/>
    <s v="Seattle"/>
    <s v=""/>
    <s v="Active"/>
    <n v="0"/>
    <n v="0"/>
    <n v="99624"/>
    <x v="21"/>
    <n v="8"/>
    <s v="Friday"/>
  </r>
  <r>
    <s v="E01762"/>
    <s v="Maya Ngo"/>
    <x v="6"/>
    <x v="2"/>
    <s v="Speciality Products"/>
    <x v="0"/>
    <s v="Asian"/>
    <n v="55"/>
    <d v="2012-10-20T00:00:00"/>
    <n v="108686"/>
    <n v="0.06"/>
    <x v="0"/>
    <s v="Columbus"/>
    <s v=""/>
    <s v="Active"/>
    <n v="0"/>
    <n v="6521.16"/>
    <n v="115207.16"/>
    <x v="14"/>
    <n v="42"/>
    <s v="Saturday"/>
  </r>
  <r>
    <s v="E02632"/>
    <s v="Alice Soto"/>
    <x v="7"/>
    <x v="3"/>
    <s v="Corporate"/>
    <x v="0"/>
    <s v="Latino"/>
    <n v="56"/>
    <d v="1995-04-13T00:00:00"/>
    <n v="50857"/>
    <n v="0"/>
    <x v="2"/>
    <s v="Manaus"/>
    <s v=""/>
    <s v="Active"/>
    <n v="0"/>
    <n v="0"/>
    <n v="50857"/>
    <x v="4"/>
    <n v="15"/>
    <s v="Thursday"/>
  </r>
  <r>
    <s v="E04226"/>
    <s v="Andrew Moore"/>
    <x v="19"/>
    <x v="5"/>
    <s v="Manufacturing"/>
    <x v="1"/>
    <s v="Caucasian"/>
    <n v="47"/>
    <d v="2001-01-02T00:00:00"/>
    <n v="120628"/>
    <n v="0"/>
    <x v="0"/>
    <s v="Chicago"/>
    <s v=""/>
    <s v="Active"/>
    <n v="0"/>
    <n v="0"/>
    <n v="120628"/>
    <x v="23"/>
    <n v="1"/>
    <s v="Tuesday"/>
  </r>
  <r>
    <s v="E04101"/>
    <s v="Olivia Harris"/>
    <x v="2"/>
    <x v="2"/>
    <s v="Speciality Products"/>
    <x v="0"/>
    <s v="Caucasian"/>
    <n v="63"/>
    <d v="2020-06-14T00:00:00"/>
    <n v="181216"/>
    <n v="0.27"/>
    <x v="0"/>
    <s v="Columbus"/>
    <s v=""/>
    <s v="Active"/>
    <n v="0"/>
    <n v="48928.32"/>
    <n v="230144.32"/>
    <x v="6"/>
    <n v="25"/>
    <s v="Sunday"/>
  </r>
  <r>
    <s v="E01981"/>
    <s v="Genesis Banks"/>
    <x v="7"/>
    <x v="1"/>
    <s v="Corporate"/>
    <x v="0"/>
    <s v="Caucasian"/>
    <n v="63"/>
    <d v="2012-03-16T00:00:00"/>
    <n v="46081"/>
    <n v="0"/>
    <x v="0"/>
    <s v="Chicago"/>
    <s v=""/>
    <s v="Active"/>
    <n v="0"/>
    <n v="0"/>
    <n v="46081"/>
    <x v="14"/>
    <n v="11"/>
    <s v="Friday"/>
  </r>
  <r>
    <s v="E02534"/>
    <s v="Victoria Johnson"/>
    <x v="0"/>
    <x v="3"/>
    <s v="Corporate"/>
    <x v="0"/>
    <s v="Caucasian"/>
    <n v="55"/>
    <d v="2004-05-28T00:00:00"/>
    <n v="159885"/>
    <n v="0.12"/>
    <x v="0"/>
    <s v="Columbus"/>
    <s v=""/>
    <s v="Active"/>
    <n v="0"/>
    <n v="19186.2"/>
    <n v="179071.2"/>
    <x v="18"/>
    <n v="22"/>
    <s v="Friday"/>
  </r>
  <r>
    <s v="E01238"/>
    <s v="Eloise Griffin"/>
    <x v="2"/>
    <x v="2"/>
    <s v="Manufacturing"/>
    <x v="0"/>
    <s v="Caucasian"/>
    <n v="55"/>
    <d v="1995-10-29T00:00:00"/>
    <n v="153271"/>
    <n v="0.15"/>
    <x v="0"/>
    <s v="Austin"/>
    <s v=""/>
    <s v="Active"/>
    <n v="0"/>
    <n v="22990.649999999998"/>
    <n v="176261.65"/>
    <x v="4"/>
    <n v="44"/>
    <s v="Sunday"/>
  </r>
  <r>
    <s v="E01118"/>
    <s v="Roman Yang"/>
    <x v="6"/>
    <x v="4"/>
    <s v="Manufacturing"/>
    <x v="1"/>
    <s v="Asian"/>
    <n v="42"/>
    <d v="2009-12-12T00:00:00"/>
    <n v="114242"/>
    <n v="0.08"/>
    <x v="0"/>
    <s v="Phoenix"/>
    <s v=""/>
    <s v="Active"/>
    <n v="0"/>
    <n v="9139.36"/>
    <n v="123381.36"/>
    <x v="8"/>
    <n v="50"/>
    <s v="Saturday"/>
  </r>
  <r>
    <s v="E04041"/>
    <s v="Clara Huynh"/>
    <x v="12"/>
    <x v="0"/>
    <s v="Speciality Products"/>
    <x v="0"/>
    <s v="Asian"/>
    <n v="39"/>
    <d v="2020-11-18T00:00:00"/>
    <n v="48415"/>
    <n v="0"/>
    <x v="1"/>
    <s v="Shanghai"/>
    <s v=""/>
    <s v="Active"/>
    <n v="0"/>
    <n v="0"/>
    <n v="48415"/>
    <x v="6"/>
    <n v="47"/>
    <s v="Wednesday"/>
  </r>
  <r>
    <s v="E04308"/>
    <s v="Kai Flores"/>
    <x v="25"/>
    <x v="5"/>
    <s v="Manufacturing"/>
    <x v="1"/>
    <s v="Latino"/>
    <n v="35"/>
    <d v="2017-05-23T00:00:00"/>
    <n v="65566"/>
    <n v="0"/>
    <x v="0"/>
    <s v="Seattle"/>
    <s v=""/>
    <s v="Active"/>
    <n v="0"/>
    <n v="0"/>
    <n v="65566"/>
    <x v="5"/>
    <n v="21"/>
    <s v="Tuesday"/>
  </r>
  <r>
    <s v="E01052"/>
    <s v="Jaxson Dinh"/>
    <x v="0"/>
    <x v="6"/>
    <s v="Research &amp; Development"/>
    <x v="1"/>
    <s v="Asian"/>
    <n v="45"/>
    <d v="2001-05-03T00:00:00"/>
    <n v="147752"/>
    <n v="0.12"/>
    <x v="1"/>
    <s v="Shanghai"/>
    <d v="2011-12-26T00:00:00"/>
    <s v="Not Active"/>
    <n v="1"/>
    <n v="17730.239999999998"/>
    <n v="165482.23999999999"/>
    <x v="23"/>
    <n v="18"/>
    <s v="Thursday"/>
  </r>
  <r>
    <s v="E04165"/>
    <s v="Sophie Vang"/>
    <x v="0"/>
    <x v="6"/>
    <s v="Manufacturing"/>
    <x v="0"/>
    <s v="Asian"/>
    <n v="25"/>
    <d v="2021-09-14T00:00:00"/>
    <n v="136810"/>
    <n v="0.14000000000000001"/>
    <x v="1"/>
    <s v="Chongqing"/>
    <s v=""/>
    <s v="Active"/>
    <n v="0"/>
    <n v="19153.400000000001"/>
    <n v="155963.4"/>
    <x v="9"/>
    <n v="38"/>
    <s v="Tuesday"/>
  </r>
  <r>
    <s v="E02295"/>
    <s v="Axel Jordan"/>
    <x v="7"/>
    <x v="2"/>
    <s v="Corporate"/>
    <x v="1"/>
    <s v="Caucasian"/>
    <n v="47"/>
    <d v="2013-02-28T00:00:00"/>
    <n v="54635"/>
    <n v="0"/>
    <x v="0"/>
    <s v="Chicago"/>
    <s v=""/>
    <s v="Active"/>
    <n v="0"/>
    <n v="0"/>
    <n v="54635"/>
    <x v="11"/>
    <n v="9"/>
    <s v="Thursday"/>
  </r>
  <r>
    <s v="E04546"/>
    <s v="Jade Hunter"/>
    <x v="21"/>
    <x v="0"/>
    <s v="Corporate"/>
    <x v="0"/>
    <s v="Caucasian"/>
    <n v="42"/>
    <d v="2020-02-05T00:00:00"/>
    <n v="96636"/>
    <n v="0"/>
    <x v="0"/>
    <s v="Columbus"/>
    <s v=""/>
    <s v="Active"/>
    <n v="0"/>
    <n v="0"/>
    <n v="96636"/>
    <x v="6"/>
    <n v="6"/>
    <s v="Wednesday"/>
  </r>
  <r>
    <s v="E04217"/>
    <s v="Lydia Williams"/>
    <x v="27"/>
    <x v="0"/>
    <s v="Manufacturing"/>
    <x v="0"/>
    <s v="Black"/>
    <n v="35"/>
    <d v="2014-10-29T00:00:00"/>
    <n v="91592"/>
    <n v="0"/>
    <x v="0"/>
    <s v="Chicago"/>
    <s v=""/>
    <s v="Active"/>
    <n v="0"/>
    <n v="0"/>
    <n v="91592"/>
    <x v="15"/>
    <n v="44"/>
    <s v="Wednesday"/>
  </r>
  <r>
    <s v="E00650"/>
    <s v="Emery Chang"/>
    <x v="20"/>
    <x v="4"/>
    <s v="Research &amp; Development"/>
    <x v="0"/>
    <s v="Asian"/>
    <n v="45"/>
    <d v="2000-08-17T00:00:00"/>
    <n v="55563"/>
    <n v="0"/>
    <x v="1"/>
    <s v="Chengdu"/>
    <s v=""/>
    <s v="Active"/>
    <n v="0"/>
    <n v="0"/>
    <n v="55563"/>
    <x v="28"/>
    <n v="34"/>
    <s v="Thursday"/>
  </r>
  <r>
    <s v="E00344"/>
    <s v="Savannah He"/>
    <x v="2"/>
    <x v="0"/>
    <s v="Research &amp; Development"/>
    <x v="0"/>
    <s v="Asian"/>
    <n v="52"/>
    <d v="1996-02-14T00:00:00"/>
    <n v="159724"/>
    <n v="0.23"/>
    <x v="1"/>
    <s v="Beijing"/>
    <s v=""/>
    <s v="Active"/>
    <n v="0"/>
    <n v="36736.520000000004"/>
    <n v="196460.52000000002"/>
    <x v="19"/>
    <n v="7"/>
    <s v="Wednesday"/>
  </r>
  <r>
    <s v="E04645"/>
    <s v="Elias Ahmed"/>
    <x v="9"/>
    <x v="6"/>
    <s v="Corporate"/>
    <x v="1"/>
    <s v="Asian"/>
    <n v="57"/>
    <d v="2017-08-04T00:00:00"/>
    <n v="183190"/>
    <n v="0.36"/>
    <x v="0"/>
    <s v="Chicago"/>
    <s v=""/>
    <s v="Active"/>
    <n v="0"/>
    <n v="65948.399999999994"/>
    <n v="249138.4"/>
    <x v="5"/>
    <n v="31"/>
    <s v="Friday"/>
  </r>
  <r>
    <s v="E03880"/>
    <s v="Samantha Woods"/>
    <x v="7"/>
    <x v="3"/>
    <s v="Speciality Products"/>
    <x v="0"/>
    <s v="Caucasian"/>
    <n v="56"/>
    <d v="2019-12-25T00:00:00"/>
    <n v="54829"/>
    <n v="0"/>
    <x v="0"/>
    <s v="Phoenix"/>
    <s v=""/>
    <s v="Active"/>
    <n v="0"/>
    <n v="0"/>
    <n v="54829"/>
    <x v="3"/>
    <n v="52"/>
    <s v="Wednesday"/>
  </r>
  <r>
    <s v="E02730"/>
    <s v="Axel Soto"/>
    <x v="10"/>
    <x v="5"/>
    <s v="Corporate"/>
    <x v="1"/>
    <s v="Latino"/>
    <n v="46"/>
    <d v="2005-04-22T00:00:00"/>
    <n v="96639"/>
    <n v="0"/>
    <x v="2"/>
    <s v="Rio de Janerio"/>
    <s v=""/>
    <s v="Active"/>
    <n v="0"/>
    <n v="0"/>
    <n v="96639"/>
    <x v="17"/>
    <n v="17"/>
    <s v="Friday"/>
  </r>
  <r>
    <s v="E04517"/>
    <s v="Amelia Choi"/>
    <x v="6"/>
    <x v="6"/>
    <s v="Speciality Products"/>
    <x v="0"/>
    <s v="Asian"/>
    <n v="43"/>
    <d v="2006-06-11T00:00:00"/>
    <n v="117278"/>
    <n v="0.09"/>
    <x v="0"/>
    <s v="Miami"/>
    <s v=""/>
    <s v="Active"/>
    <n v="0"/>
    <n v="10555.02"/>
    <n v="127833.02"/>
    <x v="2"/>
    <n v="24"/>
    <s v="Sunday"/>
  </r>
  <r>
    <s v="E00965"/>
    <s v="Jacob Khan"/>
    <x v="3"/>
    <x v="0"/>
    <s v="Speciality Products"/>
    <x v="1"/>
    <s v="Asian"/>
    <n v="53"/>
    <d v="2008-02-09T00:00:00"/>
    <n v="84193"/>
    <n v="0.09"/>
    <x v="1"/>
    <s v="Shanghai"/>
    <s v=""/>
    <s v="Active"/>
    <n v="0"/>
    <n v="7577.37"/>
    <n v="91770.37"/>
    <x v="20"/>
    <n v="6"/>
    <s v="Saturday"/>
  </r>
  <r>
    <s v="E04639"/>
    <s v="Luna Taylor"/>
    <x v="32"/>
    <x v="0"/>
    <s v="Manufacturing"/>
    <x v="0"/>
    <s v="Caucasian"/>
    <n v="47"/>
    <d v="2018-07-28T00:00:00"/>
    <n v="87806"/>
    <n v="0"/>
    <x v="0"/>
    <s v="Seattle"/>
    <s v=""/>
    <s v="Active"/>
    <n v="0"/>
    <n v="0"/>
    <n v="87806"/>
    <x v="7"/>
    <n v="30"/>
    <s v="Saturday"/>
  </r>
  <r>
    <s v="E00465"/>
    <s v="Dominic Parker"/>
    <x v="22"/>
    <x v="5"/>
    <s v="Research &amp; Development"/>
    <x v="1"/>
    <s v="Caucasian"/>
    <n v="62"/>
    <d v="2011-10-04T00:00:00"/>
    <n v="63959"/>
    <n v="0"/>
    <x v="0"/>
    <s v="Seattle"/>
    <s v=""/>
    <s v="Active"/>
    <n v="0"/>
    <n v="0"/>
    <n v="63959"/>
    <x v="24"/>
    <n v="41"/>
    <s v="Tuesday"/>
  </r>
  <r>
    <s v="E03058"/>
    <s v="Angel Xiong"/>
    <x v="9"/>
    <x v="0"/>
    <s v="Research &amp; Development"/>
    <x v="1"/>
    <s v="Asian"/>
    <n v="35"/>
    <d v="2015-06-11T00:00:00"/>
    <n v="234723"/>
    <n v="0.36"/>
    <x v="1"/>
    <s v="Shanghai"/>
    <s v=""/>
    <s v="Active"/>
    <n v="0"/>
    <n v="84500.28"/>
    <n v="319223.28000000003"/>
    <x v="16"/>
    <n v="24"/>
    <s v="Thursday"/>
  </r>
  <r>
    <s v="E02337"/>
    <s v="Emma Cao"/>
    <x v="7"/>
    <x v="3"/>
    <s v="Corporate"/>
    <x v="0"/>
    <s v="Asian"/>
    <n v="27"/>
    <d v="2019-08-24T00:00:00"/>
    <n v="50809"/>
    <n v="0"/>
    <x v="1"/>
    <s v="Chongqing"/>
    <s v=""/>
    <s v="Active"/>
    <n v="0"/>
    <n v="0"/>
    <n v="50809"/>
    <x v="3"/>
    <n v="34"/>
    <s v="Saturday"/>
  </r>
  <r>
    <s v="E04927"/>
    <s v="Ezekiel Bryant"/>
    <x v="4"/>
    <x v="1"/>
    <s v="Manufacturing"/>
    <x v="1"/>
    <s v="Caucasian"/>
    <n v="55"/>
    <d v="2002-07-19T00:00:00"/>
    <n v="77396"/>
    <n v="0"/>
    <x v="0"/>
    <s v="Miami"/>
    <s v=""/>
    <s v="Active"/>
    <n v="0"/>
    <n v="0"/>
    <n v="77396"/>
    <x v="12"/>
    <n v="29"/>
    <s v="Friday"/>
  </r>
  <r>
    <s v="E03799"/>
    <s v="Natalie Hwang"/>
    <x v="4"/>
    <x v="1"/>
    <s v="Speciality Products"/>
    <x v="0"/>
    <s v="Asian"/>
    <n v="63"/>
    <d v="1999-12-31T00:00:00"/>
    <n v="89523"/>
    <n v="0"/>
    <x v="0"/>
    <s v="Phoenix"/>
    <s v=""/>
    <s v="Active"/>
    <n v="0"/>
    <n v="0"/>
    <n v="89523"/>
    <x v="10"/>
    <n v="53"/>
    <s v="Friday"/>
  </r>
  <r>
    <s v="E04538"/>
    <s v="Adeline Yang"/>
    <x v="21"/>
    <x v="0"/>
    <s v="Corporate"/>
    <x v="0"/>
    <s v="Asian"/>
    <n v="53"/>
    <d v="2011-07-20T00:00:00"/>
    <n v="86173"/>
    <n v="0"/>
    <x v="1"/>
    <s v="Chongqing"/>
    <s v=""/>
    <s v="Active"/>
    <n v="0"/>
    <n v="0"/>
    <n v="86173"/>
    <x v="24"/>
    <n v="30"/>
    <s v="Wednesday"/>
  </r>
  <r>
    <s v="E02633"/>
    <s v="Allison Roberts"/>
    <x v="9"/>
    <x v="2"/>
    <s v="Manufacturing"/>
    <x v="0"/>
    <s v="Black"/>
    <n v="54"/>
    <d v="2000-08-19T00:00:00"/>
    <n v="222224"/>
    <n v="0.38"/>
    <x v="0"/>
    <s v="Columbus"/>
    <s v=""/>
    <s v="Active"/>
    <n v="0"/>
    <n v="84445.119999999995"/>
    <n v="306669.12"/>
    <x v="28"/>
    <n v="34"/>
    <s v="Saturday"/>
  </r>
  <r>
    <s v="E02965"/>
    <s v="Andrew Do"/>
    <x v="0"/>
    <x v="1"/>
    <s v="Research &amp; Development"/>
    <x v="1"/>
    <s v="Asian"/>
    <n v="43"/>
    <d v="2021-04-17T00:00:00"/>
    <n v="146140"/>
    <n v="0.15"/>
    <x v="0"/>
    <s v="Seattle"/>
    <s v=""/>
    <s v="Active"/>
    <n v="0"/>
    <n v="21921"/>
    <n v="168061"/>
    <x v="9"/>
    <n v="16"/>
    <s v="Saturday"/>
  </r>
  <r>
    <s v="E04345"/>
    <s v="Eliana Grant"/>
    <x v="11"/>
    <x v="5"/>
    <s v="Speciality Products"/>
    <x v="0"/>
    <s v="Caucasian"/>
    <n v="64"/>
    <d v="1994-06-20T00:00:00"/>
    <n v="109456"/>
    <n v="0.1"/>
    <x v="0"/>
    <s v="Chicago"/>
    <s v=""/>
    <s v="Active"/>
    <n v="0"/>
    <n v="10945.6"/>
    <n v="120401.60000000001"/>
    <x v="21"/>
    <n v="26"/>
    <s v="Monday"/>
  </r>
  <r>
    <s v="E02895"/>
    <s v="Mila Soto"/>
    <x v="2"/>
    <x v="1"/>
    <s v="Research &amp; Development"/>
    <x v="0"/>
    <s v="Latino"/>
    <n v="65"/>
    <d v="2008-10-07T00:00:00"/>
    <n v="170221"/>
    <n v="0.15"/>
    <x v="2"/>
    <s v="Manaus"/>
    <s v=""/>
    <s v="Active"/>
    <n v="0"/>
    <n v="25533.149999999998"/>
    <n v="195754.15"/>
    <x v="20"/>
    <n v="41"/>
    <s v="Tuesday"/>
  </r>
  <r>
    <s v="E01132"/>
    <s v="Gabriella Johnson"/>
    <x v="3"/>
    <x v="0"/>
    <s v="Research &amp; Development"/>
    <x v="0"/>
    <s v="Caucasian"/>
    <n v="42"/>
    <d v="2006-03-01T00:00:00"/>
    <n v="97433"/>
    <n v="0.05"/>
    <x v="0"/>
    <s v="Seattle"/>
    <d v="2015-08-08T00:00:00"/>
    <s v="Not Active"/>
    <n v="1"/>
    <n v="4871.6500000000005"/>
    <n v="102304.65"/>
    <x v="2"/>
    <n v="9"/>
    <s v="Wednesday"/>
  </r>
  <r>
    <s v="E00758"/>
    <s v="Jonathan Khan"/>
    <x v="5"/>
    <x v="2"/>
    <s v="Manufacturing"/>
    <x v="1"/>
    <s v="Asian"/>
    <n v="35"/>
    <d v="2013-08-30T00:00:00"/>
    <n v="59646"/>
    <n v="0"/>
    <x v="1"/>
    <s v="Shanghai"/>
    <s v=""/>
    <s v="Active"/>
    <n v="0"/>
    <n v="0"/>
    <n v="59646"/>
    <x v="11"/>
    <n v="35"/>
    <s v="Friday"/>
  </r>
  <r>
    <s v="E03750"/>
    <s v="Elias Dang"/>
    <x v="2"/>
    <x v="5"/>
    <s v="Speciality Products"/>
    <x v="1"/>
    <s v="Asian"/>
    <n v="64"/>
    <d v="1995-08-29T00:00:00"/>
    <n v="158787"/>
    <n v="0.18"/>
    <x v="1"/>
    <s v="Chengdu"/>
    <s v=""/>
    <s v="Active"/>
    <n v="0"/>
    <n v="28581.66"/>
    <n v="187368.66"/>
    <x v="4"/>
    <n v="35"/>
    <s v="Tuesday"/>
  </r>
  <r>
    <s v="E00144"/>
    <s v="Theodore Ngo"/>
    <x v="8"/>
    <x v="5"/>
    <s v="Research &amp; Development"/>
    <x v="1"/>
    <s v="Asian"/>
    <n v="55"/>
    <d v="2018-04-29T00:00:00"/>
    <n v="83378"/>
    <n v="0"/>
    <x v="1"/>
    <s v="Beijing"/>
    <s v=""/>
    <s v="Active"/>
    <n v="0"/>
    <n v="0"/>
    <n v="83378"/>
    <x v="7"/>
    <n v="18"/>
    <s v="Sunday"/>
  </r>
  <r>
    <s v="E02943"/>
    <s v="Bella Lopez"/>
    <x v="4"/>
    <x v="6"/>
    <s v="Corporate"/>
    <x v="0"/>
    <s v="Latino"/>
    <n v="32"/>
    <d v="2013-11-12T00:00:00"/>
    <n v="88895"/>
    <n v="0"/>
    <x v="0"/>
    <s v="Chicago"/>
    <s v=""/>
    <s v="Active"/>
    <n v="0"/>
    <n v="0"/>
    <n v="88895"/>
    <x v="11"/>
    <n v="46"/>
    <s v="Tuesday"/>
  </r>
  <r>
    <s v="E03901"/>
    <s v="Luca Truong"/>
    <x v="2"/>
    <x v="6"/>
    <s v="Corporate"/>
    <x v="1"/>
    <s v="Asian"/>
    <n v="45"/>
    <d v="2004-12-11T00:00:00"/>
    <n v="168846"/>
    <n v="0.24"/>
    <x v="1"/>
    <s v="Chongqing"/>
    <s v=""/>
    <s v="Active"/>
    <n v="0"/>
    <n v="40523.040000000001"/>
    <n v="209369.04"/>
    <x v="18"/>
    <n v="50"/>
    <s v="Saturday"/>
  </r>
  <r>
    <s v="E03461"/>
    <s v="Nathan Lau"/>
    <x v="20"/>
    <x v="4"/>
    <s v="Research &amp; Development"/>
    <x v="1"/>
    <s v="Asian"/>
    <n v="35"/>
    <d v="2011-02-22T00:00:00"/>
    <n v="43336"/>
    <n v="0"/>
    <x v="0"/>
    <s v="Austin"/>
    <d v="2020-07-12T00:00:00"/>
    <s v="Not Active"/>
    <n v="1"/>
    <n v="0"/>
    <n v="43336"/>
    <x v="24"/>
    <n v="9"/>
    <s v="Tuesday"/>
  </r>
  <r>
    <s v="E03490"/>
    <s v="Henry Campos"/>
    <x v="0"/>
    <x v="4"/>
    <s v="Corporate"/>
    <x v="1"/>
    <s v="Latino"/>
    <n v="38"/>
    <d v="2009-09-27T00:00:00"/>
    <n v="127801"/>
    <n v="0.15"/>
    <x v="0"/>
    <s v="Phoenix"/>
    <s v=""/>
    <s v="Active"/>
    <n v="0"/>
    <n v="19170.149999999998"/>
    <n v="146971.15"/>
    <x v="8"/>
    <n v="40"/>
    <s v="Sunday"/>
  </r>
  <r>
    <s v="E04466"/>
    <s v="Connor Bell"/>
    <x v="32"/>
    <x v="0"/>
    <s v="Corporate"/>
    <x v="1"/>
    <s v="Black"/>
    <n v="54"/>
    <d v="2000-04-01T00:00:00"/>
    <n v="76352"/>
    <n v="0"/>
    <x v="0"/>
    <s v="Austin"/>
    <s v=""/>
    <s v="Active"/>
    <n v="0"/>
    <n v="0"/>
    <n v="76352"/>
    <x v="28"/>
    <n v="14"/>
    <s v="Saturday"/>
  </r>
  <r>
    <s v="E03226"/>
    <s v="Angel Stewart"/>
    <x v="9"/>
    <x v="1"/>
    <s v="Corporate"/>
    <x v="1"/>
    <s v="Caucasian"/>
    <n v="28"/>
    <d v="2019-06-22T00:00:00"/>
    <n v="250767"/>
    <n v="0.38"/>
    <x v="0"/>
    <s v="Seattle"/>
    <s v=""/>
    <s v="Active"/>
    <n v="0"/>
    <n v="95291.46"/>
    <n v="346058.46"/>
    <x v="3"/>
    <n v="25"/>
    <s v="Saturday"/>
  </r>
  <r>
    <s v="E04607"/>
    <s v="Landon Brown"/>
    <x v="9"/>
    <x v="6"/>
    <s v="Corporate"/>
    <x v="1"/>
    <s v="Caucasian"/>
    <n v="26"/>
    <d v="2020-09-27T00:00:00"/>
    <n v="223055"/>
    <n v="0.3"/>
    <x v="0"/>
    <s v="Columbus"/>
    <s v=""/>
    <s v="Active"/>
    <n v="0"/>
    <n v="66916.5"/>
    <n v="289971.5"/>
    <x v="6"/>
    <n v="40"/>
    <s v="Sunday"/>
  </r>
  <r>
    <s v="E02678"/>
    <s v="Nicholas Rivera"/>
    <x v="2"/>
    <x v="5"/>
    <s v="Corporate"/>
    <x v="1"/>
    <s v="Latino"/>
    <n v="45"/>
    <d v="2007-04-13T00:00:00"/>
    <n v="189680"/>
    <n v="0.23"/>
    <x v="2"/>
    <s v="Sao Paulo"/>
    <s v=""/>
    <s v="Active"/>
    <n v="0"/>
    <n v="43626.400000000001"/>
    <n v="233306.4"/>
    <x v="26"/>
    <n v="15"/>
    <s v="Friday"/>
  </r>
  <r>
    <s v="E02190"/>
    <s v="Gabriel Carter"/>
    <x v="22"/>
    <x v="5"/>
    <s v="Manufacturing"/>
    <x v="1"/>
    <s v="Caucasian"/>
    <n v="57"/>
    <d v="2018-07-18T00:00:00"/>
    <n v="71167"/>
    <n v="0"/>
    <x v="0"/>
    <s v="Columbus"/>
    <s v=""/>
    <s v="Active"/>
    <n v="0"/>
    <n v="0"/>
    <n v="71167"/>
    <x v="7"/>
    <n v="29"/>
    <s v="Wednesday"/>
  </r>
  <r>
    <s v="E00747"/>
    <s v="Leilani Baker"/>
    <x v="1"/>
    <x v="0"/>
    <s v="Speciality Products"/>
    <x v="0"/>
    <s v="Caucasian"/>
    <n v="59"/>
    <d v="2010-04-04T00:00:00"/>
    <n v="76027"/>
    <n v="0"/>
    <x v="0"/>
    <s v="Seattle"/>
    <s v=""/>
    <s v="Active"/>
    <n v="0"/>
    <n v="0"/>
    <n v="76027"/>
    <x v="22"/>
    <n v="15"/>
    <s v="Sunday"/>
  </r>
  <r>
    <s v="E00268"/>
    <s v="Ian Flores"/>
    <x v="2"/>
    <x v="5"/>
    <s v="Corporate"/>
    <x v="1"/>
    <s v="Latino"/>
    <n v="48"/>
    <d v="2019-12-10T00:00:00"/>
    <n v="183113"/>
    <n v="0.24"/>
    <x v="2"/>
    <s v="Rio de Janerio"/>
    <s v=""/>
    <s v="Active"/>
    <n v="0"/>
    <n v="43947.119999999995"/>
    <n v="227060.12"/>
    <x v="3"/>
    <n v="50"/>
    <s v="Tuesday"/>
  </r>
  <r>
    <s v="E01416"/>
    <s v="Hudson Thompson"/>
    <x v="13"/>
    <x v="3"/>
    <s v="Manufacturing"/>
    <x v="1"/>
    <s v="Black"/>
    <n v="30"/>
    <d v="2020-10-20T00:00:00"/>
    <n v="67753"/>
    <n v="0"/>
    <x v="0"/>
    <s v="Phoenix"/>
    <s v=""/>
    <s v="Active"/>
    <n v="0"/>
    <n v="0"/>
    <n v="67753"/>
    <x v="6"/>
    <n v="43"/>
    <s v="Tuesday"/>
  </r>
  <r>
    <s v="E01524"/>
    <s v="Ian Miller"/>
    <x v="3"/>
    <x v="0"/>
    <s v="Corporate"/>
    <x v="1"/>
    <s v="Black"/>
    <n v="31"/>
    <d v="2016-10-13T00:00:00"/>
    <n v="63744"/>
    <n v="0.08"/>
    <x v="0"/>
    <s v="Austin"/>
    <s v=""/>
    <s v="Active"/>
    <n v="0"/>
    <n v="5099.5200000000004"/>
    <n v="68843.520000000004"/>
    <x v="0"/>
    <n v="42"/>
    <s v="Thursday"/>
  </r>
  <r>
    <s v="E03849"/>
    <s v="Harper Chin"/>
    <x v="10"/>
    <x v="5"/>
    <s v="Manufacturing"/>
    <x v="0"/>
    <s v="Asian"/>
    <n v="50"/>
    <d v="2002-07-09T00:00:00"/>
    <n v="92209"/>
    <n v="0"/>
    <x v="1"/>
    <s v="Shanghai"/>
    <s v=""/>
    <s v="Active"/>
    <n v="0"/>
    <n v="0"/>
    <n v="92209"/>
    <x v="12"/>
    <n v="28"/>
    <s v="Tuesday"/>
  </r>
  <r>
    <s v="E02801"/>
    <s v="Santiago f Brooks"/>
    <x v="0"/>
    <x v="2"/>
    <s v="Corporate"/>
    <x v="1"/>
    <s v="Black"/>
    <n v="51"/>
    <d v="2000-09-01T00:00:00"/>
    <n v="157487"/>
    <n v="0.12"/>
    <x v="0"/>
    <s v="Phoenix"/>
    <s v=""/>
    <s v="Active"/>
    <n v="0"/>
    <n v="18898.439999999999"/>
    <n v="176385.44"/>
    <x v="28"/>
    <n v="36"/>
    <s v="Friday"/>
  </r>
  <r>
    <s v="E04155"/>
    <s v="Dylan Dominguez"/>
    <x v="4"/>
    <x v="6"/>
    <s v="Research &amp; Development"/>
    <x v="1"/>
    <s v="Latino"/>
    <n v="42"/>
    <d v="2015-04-07T00:00:00"/>
    <n v="99697"/>
    <n v="0"/>
    <x v="2"/>
    <s v="Rio de Janerio"/>
    <s v=""/>
    <s v="Active"/>
    <n v="0"/>
    <n v="0"/>
    <n v="99697"/>
    <x v="16"/>
    <n v="15"/>
    <s v="Tuesday"/>
  </r>
  <r>
    <s v="E01952"/>
    <s v="Everett Lee"/>
    <x v="32"/>
    <x v="0"/>
    <s v="Research &amp; Development"/>
    <x v="1"/>
    <s v="Asian"/>
    <n v="45"/>
    <d v="2010-02-26T00:00:00"/>
    <n v="90770"/>
    <n v="0"/>
    <x v="0"/>
    <s v="Columbus"/>
    <s v=""/>
    <s v="Active"/>
    <n v="0"/>
    <n v="0"/>
    <n v="90770"/>
    <x v="22"/>
    <n v="9"/>
    <s v="Friday"/>
  </r>
  <r>
    <s v="E00116"/>
    <s v="Madelyn Mehta"/>
    <x v="7"/>
    <x v="2"/>
    <s v="Speciality Products"/>
    <x v="0"/>
    <s v="Asian"/>
    <n v="64"/>
    <d v="2005-01-28T00:00:00"/>
    <n v="55369"/>
    <n v="0"/>
    <x v="0"/>
    <s v="Phoenix"/>
    <s v=""/>
    <s v="Active"/>
    <n v="0"/>
    <n v="0"/>
    <n v="55369"/>
    <x v="17"/>
    <n v="5"/>
    <s v="Friday"/>
  </r>
  <r>
    <s v="E04811"/>
    <s v="Athena Vasquez"/>
    <x v="17"/>
    <x v="5"/>
    <s v="Speciality Products"/>
    <x v="0"/>
    <s v="Latino"/>
    <n v="59"/>
    <d v="2014-09-16T00:00:00"/>
    <n v="69578"/>
    <n v="0"/>
    <x v="2"/>
    <s v="Rio de Janerio"/>
    <s v=""/>
    <s v="Active"/>
    <n v="0"/>
    <n v="0"/>
    <n v="69578"/>
    <x v="15"/>
    <n v="38"/>
    <s v="Tuesday"/>
  </r>
  <r>
    <s v="E00624"/>
    <s v="William Watson"/>
    <x v="2"/>
    <x v="3"/>
    <s v="Speciality Products"/>
    <x v="1"/>
    <s v="Caucasian"/>
    <n v="41"/>
    <d v="2013-06-04T00:00:00"/>
    <n v="167526"/>
    <n v="0.26"/>
    <x v="0"/>
    <s v="Miami"/>
    <s v=""/>
    <s v="Active"/>
    <n v="0"/>
    <n v="43556.76"/>
    <n v="211082.76"/>
    <x v="11"/>
    <n v="23"/>
    <s v="Tuesday"/>
  </r>
  <r>
    <s v="E03404"/>
    <s v="Everleigh Nunez"/>
    <x v="17"/>
    <x v="5"/>
    <s v="Speciality Products"/>
    <x v="0"/>
    <s v="Latino"/>
    <n v="42"/>
    <d v="2021-02-05T00:00:00"/>
    <n v="65507"/>
    <n v="0"/>
    <x v="2"/>
    <s v="Manaus"/>
    <s v=""/>
    <s v="Active"/>
    <n v="0"/>
    <n v="0"/>
    <n v="65507"/>
    <x v="9"/>
    <n v="6"/>
    <s v="Friday"/>
  </r>
  <r>
    <s v="E01845"/>
    <s v="Leo Fernandez"/>
    <x v="6"/>
    <x v="1"/>
    <s v="Research &amp; Development"/>
    <x v="1"/>
    <s v="Latino"/>
    <n v="54"/>
    <d v="1998-04-28T00:00:00"/>
    <n v="108268"/>
    <n v="0.09"/>
    <x v="2"/>
    <s v="Sao Paulo"/>
    <d v="2004-05-15T00:00:00"/>
    <s v="Not Active"/>
    <n v="1"/>
    <n v="9744.119999999999"/>
    <n v="118012.12"/>
    <x v="25"/>
    <n v="18"/>
    <s v="Tuesday"/>
  </r>
  <r>
    <s v="E04784"/>
    <s v="Joshua Lin"/>
    <x v="1"/>
    <x v="0"/>
    <s v="Research &amp; Development"/>
    <x v="1"/>
    <s v="Asian"/>
    <n v="37"/>
    <d v="2016-02-05T00:00:00"/>
    <n v="80055"/>
    <n v="0"/>
    <x v="1"/>
    <s v="Beijing"/>
    <s v=""/>
    <s v="Active"/>
    <n v="0"/>
    <n v="0"/>
    <n v="80055"/>
    <x v="0"/>
    <n v="6"/>
    <s v="Friday"/>
  </r>
  <r>
    <s v="E00145"/>
    <s v="Alexander Rivera"/>
    <x v="4"/>
    <x v="2"/>
    <s v="Research &amp; Development"/>
    <x v="1"/>
    <s v="Latino"/>
    <n v="58"/>
    <d v="2009-04-27T00:00:00"/>
    <n v="76802"/>
    <n v="0"/>
    <x v="2"/>
    <s v="Manaus"/>
    <s v=""/>
    <s v="Active"/>
    <n v="0"/>
    <n v="0"/>
    <n v="76802"/>
    <x v="8"/>
    <n v="18"/>
    <s v="Monday"/>
  </r>
  <r>
    <s v="E00218"/>
    <s v="David Desai"/>
    <x v="9"/>
    <x v="2"/>
    <s v="Speciality Products"/>
    <x v="1"/>
    <s v="Asian"/>
    <n v="47"/>
    <d v="2016-11-22T00:00:00"/>
    <n v="253249"/>
    <n v="0.31"/>
    <x v="0"/>
    <s v="Austin"/>
    <s v=""/>
    <s v="Active"/>
    <n v="0"/>
    <n v="78507.19"/>
    <n v="331756.19"/>
    <x v="0"/>
    <n v="48"/>
    <s v="Tuesday"/>
  </r>
  <r>
    <s v="E02185"/>
    <s v="Aubrey Yoon"/>
    <x v="15"/>
    <x v="4"/>
    <s v="Research &amp; Development"/>
    <x v="0"/>
    <s v="Asian"/>
    <n v="60"/>
    <d v="2005-11-11T00:00:00"/>
    <n v="78388"/>
    <n v="0"/>
    <x v="1"/>
    <s v="Chongqing"/>
    <s v=""/>
    <s v="Active"/>
    <n v="0"/>
    <n v="0"/>
    <n v="78388"/>
    <x v="17"/>
    <n v="46"/>
    <s v="Friday"/>
  </r>
  <r>
    <s v="E01070"/>
    <s v="Grayson Brown"/>
    <x v="9"/>
    <x v="0"/>
    <s v="Corporate"/>
    <x v="1"/>
    <s v="Caucasian"/>
    <n v="38"/>
    <d v="2016-06-22T00:00:00"/>
    <n v="249870"/>
    <n v="0.34"/>
    <x v="0"/>
    <s v="Chicago"/>
    <s v=""/>
    <s v="Active"/>
    <n v="0"/>
    <n v="84955.8"/>
    <n v="334825.8"/>
    <x v="0"/>
    <n v="26"/>
    <s v="Wednesday"/>
  </r>
  <r>
    <s v="E03807"/>
    <s v="Noah Chen"/>
    <x v="0"/>
    <x v="6"/>
    <s v="Manufacturing"/>
    <x v="1"/>
    <s v="Asian"/>
    <n v="63"/>
    <d v="2015-03-01T00:00:00"/>
    <n v="148321"/>
    <n v="0.15"/>
    <x v="1"/>
    <s v="Beijing"/>
    <s v=""/>
    <s v="Active"/>
    <n v="0"/>
    <n v="22248.149999999998"/>
    <n v="170569.15"/>
    <x v="16"/>
    <n v="10"/>
    <s v="Sunday"/>
  </r>
  <r>
    <s v="E00784"/>
    <s v="Ella Nguyen"/>
    <x v="31"/>
    <x v="0"/>
    <s v="Corporate"/>
    <x v="0"/>
    <s v="Asian"/>
    <n v="60"/>
    <d v="2004-02-10T00:00:00"/>
    <n v="90258"/>
    <n v="0"/>
    <x v="1"/>
    <s v="Chongqing"/>
    <s v=""/>
    <s v="Active"/>
    <n v="0"/>
    <n v="0"/>
    <n v="90258"/>
    <x v="18"/>
    <n v="7"/>
    <s v="Tuesday"/>
  </r>
  <r>
    <s v="E04925"/>
    <s v="Athena Jordan"/>
    <x v="27"/>
    <x v="0"/>
    <s v="Manufacturing"/>
    <x v="0"/>
    <s v="Black"/>
    <n v="42"/>
    <d v="2011-02-19T00:00:00"/>
    <n v="72486"/>
    <n v="0"/>
    <x v="0"/>
    <s v="Seattle"/>
    <s v=""/>
    <s v="Active"/>
    <n v="0"/>
    <n v="0"/>
    <n v="72486"/>
    <x v="24"/>
    <n v="8"/>
    <s v="Saturday"/>
  </r>
  <r>
    <s v="E04448"/>
    <s v="Adrian Ruiz"/>
    <x v="4"/>
    <x v="1"/>
    <s v="Corporate"/>
    <x v="1"/>
    <s v="Latino"/>
    <n v="34"/>
    <d v="2014-09-04T00:00:00"/>
    <n v="95499"/>
    <n v="0"/>
    <x v="2"/>
    <s v="Sao Paulo"/>
    <d v="2017-08-11T00:00:00"/>
    <s v="Not Active"/>
    <n v="1"/>
    <n v="0"/>
    <n v="95499"/>
    <x v="15"/>
    <n v="36"/>
    <s v="Thursday"/>
  </r>
  <r>
    <s v="E04817"/>
    <s v="Zoe Sanchez"/>
    <x v="4"/>
    <x v="3"/>
    <s v="Research &amp; Development"/>
    <x v="0"/>
    <s v="Latino"/>
    <n v="53"/>
    <d v="2004-12-23T00:00:00"/>
    <n v="90212"/>
    <n v="0"/>
    <x v="2"/>
    <s v="Sao Paulo"/>
    <s v=""/>
    <s v="Active"/>
    <n v="0"/>
    <n v="0"/>
    <n v="90212"/>
    <x v="18"/>
    <n v="52"/>
    <s v="Thursday"/>
  </r>
  <r>
    <s v="E00325"/>
    <s v="Jameson Chen"/>
    <x v="9"/>
    <x v="6"/>
    <s v="Research &amp; Development"/>
    <x v="1"/>
    <s v="Asian"/>
    <n v="39"/>
    <d v="2019-12-05T00:00:00"/>
    <n v="254057"/>
    <n v="0.39"/>
    <x v="1"/>
    <s v="Shanghai"/>
    <s v=""/>
    <s v="Active"/>
    <n v="0"/>
    <n v="99082.23000000001"/>
    <n v="353139.23"/>
    <x v="3"/>
    <n v="49"/>
    <s v="Thursday"/>
  </r>
  <r>
    <s v="E00403"/>
    <s v="Liliana Soto"/>
    <x v="20"/>
    <x v="4"/>
    <s v="Manufacturing"/>
    <x v="0"/>
    <s v="Latino"/>
    <n v="58"/>
    <d v="2010-10-12T00:00:00"/>
    <n v="43001"/>
    <n v="0"/>
    <x v="0"/>
    <s v="Austin"/>
    <s v=""/>
    <s v="Active"/>
    <n v="0"/>
    <n v="0"/>
    <n v="43001"/>
    <x v="22"/>
    <n v="42"/>
    <s v="Tuesday"/>
  </r>
  <r>
    <s v="E00436"/>
    <s v="Lincoln Reyes"/>
    <x v="3"/>
    <x v="0"/>
    <s v="Manufacturing"/>
    <x v="1"/>
    <s v="Latino"/>
    <n v="60"/>
    <d v="1998-08-03T00:00:00"/>
    <n v="85120"/>
    <n v="0.09"/>
    <x v="0"/>
    <s v="Seattle"/>
    <s v=""/>
    <s v="Active"/>
    <n v="0"/>
    <n v="7660.7999999999993"/>
    <n v="92780.800000000003"/>
    <x v="25"/>
    <n v="32"/>
    <s v="Monday"/>
  </r>
  <r>
    <s v="E04358"/>
    <s v="Grayson Soto"/>
    <x v="20"/>
    <x v="4"/>
    <s v="Manufacturing"/>
    <x v="1"/>
    <s v="Latino"/>
    <n v="34"/>
    <d v="2015-08-03T00:00:00"/>
    <n v="52200"/>
    <n v="0"/>
    <x v="0"/>
    <s v="Columbus"/>
    <s v=""/>
    <s v="Active"/>
    <n v="0"/>
    <n v="0"/>
    <n v="52200"/>
    <x v="16"/>
    <n v="32"/>
    <s v="Monday"/>
  </r>
  <r>
    <s v="E04662"/>
    <s v="Julia Morris"/>
    <x v="0"/>
    <x v="4"/>
    <s v="Corporate"/>
    <x v="0"/>
    <s v="Caucasian"/>
    <n v="60"/>
    <d v="2008-10-18T00:00:00"/>
    <n v="150855"/>
    <n v="0.11"/>
    <x v="0"/>
    <s v="Phoenix"/>
    <s v=""/>
    <s v="Active"/>
    <n v="0"/>
    <n v="16594.05"/>
    <n v="167449.04999999999"/>
    <x v="20"/>
    <n v="42"/>
    <s v="Saturday"/>
  </r>
  <r>
    <s v="E01496"/>
    <s v="Ava Ortiz"/>
    <x v="14"/>
    <x v="0"/>
    <s v="Manufacturing"/>
    <x v="0"/>
    <s v="Latino"/>
    <n v="53"/>
    <d v="2004-07-20T00:00:00"/>
    <n v="65702"/>
    <n v="0"/>
    <x v="0"/>
    <s v="Columbus"/>
    <s v=""/>
    <s v="Active"/>
    <n v="0"/>
    <n v="0"/>
    <n v="65702"/>
    <x v="18"/>
    <n v="30"/>
    <s v="Tuesday"/>
  </r>
  <r>
    <s v="E01870"/>
    <s v="Carson Chau"/>
    <x v="2"/>
    <x v="1"/>
    <s v="Corporate"/>
    <x v="1"/>
    <s v="Asian"/>
    <n v="58"/>
    <d v="2007-10-12T00:00:00"/>
    <n v="162038"/>
    <n v="0.24"/>
    <x v="1"/>
    <s v="Chongqing"/>
    <s v=""/>
    <s v="Active"/>
    <n v="0"/>
    <n v="38889.119999999995"/>
    <n v="200927.12"/>
    <x v="26"/>
    <n v="41"/>
    <s v="Friday"/>
  </r>
  <r>
    <s v="E03971"/>
    <s v="Lillian Chen"/>
    <x v="0"/>
    <x v="6"/>
    <s v="Research &amp; Development"/>
    <x v="0"/>
    <s v="Asian"/>
    <n v="25"/>
    <d v="2020-04-09T00:00:00"/>
    <n v="157057"/>
    <n v="0.1"/>
    <x v="0"/>
    <s v="Columbus"/>
    <s v=""/>
    <s v="Active"/>
    <n v="0"/>
    <n v="15705.7"/>
    <n v="172762.7"/>
    <x v="6"/>
    <n v="15"/>
    <s v="Thursday"/>
  </r>
  <r>
    <s v="E03616"/>
    <s v="Josiah Lewis"/>
    <x v="6"/>
    <x v="0"/>
    <s v="Research &amp; Development"/>
    <x v="1"/>
    <s v="Caucasian"/>
    <n v="46"/>
    <d v="2021-08-11T00:00:00"/>
    <n v="127559"/>
    <n v="0.1"/>
    <x v="0"/>
    <s v="Austin"/>
    <s v=""/>
    <s v="Active"/>
    <n v="0"/>
    <n v="12755.900000000001"/>
    <n v="140314.9"/>
    <x v="9"/>
    <n v="33"/>
    <s v="Wednesday"/>
  </r>
  <r>
    <s v="E00153"/>
    <s v="Claire Jones"/>
    <x v="17"/>
    <x v="5"/>
    <s v="Corporate"/>
    <x v="0"/>
    <s v="Caucasian"/>
    <n v="39"/>
    <d v="2019-03-12T00:00:00"/>
    <n v="62644"/>
    <n v="0"/>
    <x v="0"/>
    <s v="Seattle"/>
    <s v=""/>
    <s v="Active"/>
    <n v="0"/>
    <n v="0"/>
    <n v="62644"/>
    <x v="3"/>
    <n v="11"/>
    <s v="Tuesday"/>
  </r>
  <r>
    <s v="E02313"/>
    <s v="Jeremiah Lu"/>
    <x v="23"/>
    <x v="0"/>
    <s v="Manufacturing"/>
    <x v="1"/>
    <s v="Asian"/>
    <n v="50"/>
    <d v="2001-03-06T00:00:00"/>
    <n v="73907"/>
    <n v="0"/>
    <x v="1"/>
    <s v="Shanghai"/>
    <s v=""/>
    <s v="Active"/>
    <n v="0"/>
    <n v="0"/>
    <n v="73907"/>
    <x v="23"/>
    <n v="10"/>
    <s v="Tuesday"/>
  </r>
  <r>
    <s v="E02960"/>
    <s v="Nova Hill"/>
    <x v="4"/>
    <x v="3"/>
    <s v="Manufacturing"/>
    <x v="0"/>
    <s v="Caucasian"/>
    <n v="56"/>
    <d v="2018-03-10T00:00:00"/>
    <n v="90040"/>
    <n v="0"/>
    <x v="0"/>
    <s v="Chicago"/>
    <s v=""/>
    <s v="Active"/>
    <n v="0"/>
    <n v="0"/>
    <n v="90040"/>
    <x v="7"/>
    <n v="10"/>
    <s v="Saturday"/>
  </r>
  <r>
    <s v="E00096"/>
    <s v="Peyton Cruz"/>
    <x v="25"/>
    <x v="5"/>
    <s v="Manufacturing"/>
    <x v="0"/>
    <s v="Latino"/>
    <n v="30"/>
    <d v="2016-05-26T00:00:00"/>
    <n v="91134"/>
    <n v="0"/>
    <x v="2"/>
    <s v="Sao Paulo"/>
    <s v=""/>
    <s v="Active"/>
    <n v="0"/>
    <n v="0"/>
    <n v="91134"/>
    <x v="0"/>
    <n v="22"/>
    <s v="Thursday"/>
  </r>
  <r>
    <s v="E02140"/>
    <s v="Naomi Zhao"/>
    <x v="9"/>
    <x v="4"/>
    <s v="Speciality Products"/>
    <x v="0"/>
    <s v="Asian"/>
    <n v="45"/>
    <d v="2021-09-22T00:00:00"/>
    <n v="201396"/>
    <n v="0.32"/>
    <x v="0"/>
    <s v="Miami"/>
    <s v=""/>
    <s v="Active"/>
    <n v="0"/>
    <n v="64446.720000000001"/>
    <n v="265842.71999999997"/>
    <x v="9"/>
    <n v="39"/>
    <s v="Wednesday"/>
  </r>
  <r>
    <s v="E00826"/>
    <s v="Rylee Bui"/>
    <x v="7"/>
    <x v="3"/>
    <s v="Corporate"/>
    <x v="0"/>
    <s v="Asian"/>
    <n v="55"/>
    <d v="2011-12-22T00:00:00"/>
    <n v="54733"/>
    <n v="0"/>
    <x v="1"/>
    <s v="Chongqing"/>
    <s v=""/>
    <s v="Active"/>
    <n v="0"/>
    <n v="0"/>
    <n v="54733"/>
    <x v="24"/>
    <n v="52"/>
    <s v="Thursday"/>
  </r>
  <r>
    <s v="E03881"/>
    <s v="Andrew Reed"/>
    <x v="27"/>
    <x v="0"/>
    <s v="Corporate"/>
    <x v="1"/>
    <s v="Black"/>
    <n v="28"/>
    <d v="2019-06-17T00:00:00"/>
    <n v="65341"/>
    <n v="0"/>
    <x v="0"/>
    <s v="Miami"/>
    <d v="2022-04-11T00:00:00"/>
    <s v="Not Active"/>
    <n v="1"/>
    <n v="0"/>
    <n v="65341"/>
    <x v="3"/>
    <n v="25"/>
    <s v="Monday"/>
  </r>
  <r>
    <s v="E02604"/>
    <s v="Brooklyn Collins"/>
    <x v="0"/>
    <x v="1"/>
    <s v="Corporate"/>
    <x v="0"/>
    <s v="Black"/>
    <n v="59"/>
    <d v="2018-10-27T00:00:00"/>
    <n v="139208"/>
    <n v="0.11"/>
    <x v="0"/>
    <s v="Austin"/>
    <s v=""/>
    <s v="Active"/>
    <n v="0"/>
    <n v="15312.88"/>
    <n v="154520.88"/>
    <x v="7"/>
    <n v="43"/>
    <s v="Saturday"/>
  </r>
  <r>
    <s v="E02613"/>
    <s v="John Jung"/>
    <x v="4"/>
    <x v="2"/>
    <s v="Speciality Products"/>
    <x v="1"/>
    <s v="Asian"/>
    <n v="63"/>
    <d v="2018-03-12T00:00:00"/>
    <n v="73200"/>
    <n v="0"/>
    <x v="1"/>
    <s v="Shanghai"/>
    <s v=""/>
    <s v="Active"/>
    <n v="0"/>
    <n v="0"/>
    <n v="73200"/>
    <x v="7"/>
    <n v="11"/>
    <s v="Monday"/>
  </r>
  <r>
    <s v="E00864"/>
    <s v="Samantha Aguilar"/>
    <x v="6"/>
    <x v="3"/>
    <s v="Speciality Products"/>
    <x v="0"/>
    <s v="Latino"/>
    <n v="46"/>
    <d v="2010-04-24T00:00:00"/>
    <n v="102636"/>
    <n v="0.06"/>
    <x v="0"/>
    <s v="Seattle"/>
    <s v=""/>
    <s v="Active"/>
    <n v="0"/>
    <n v="6158.16"/>
    <n v="108794.16"/>
    <x v="22"/>
    <n v="17"/>
    <s v="Saturday"/>
  </r>
  <r>
    <s v="E01760"/>
    <s v="Madeline Acosta"/>
    <x v="26"/>
    <x v="2"/>
    <s v="Speciality Products"/>
    <x v="0"/>
    <s v="Latino"/>
    <n v="26"/>
    <d v="2021-02-09T00:00:00"/>
    <n v="87427"/>
    <n v="0"/>
    <x v="2"/>
    <s v="Sao Paulo"/>
    <s v=""/>
    <s v="Active"/>
    <n v="0"/>
    <n v="0"/>
    <n v="87427"/>
    <x v="9"/>
    <n v="7"/>
    <s v="Tuesday"/>
  </r>
  <r>
    <s v="E03223"/>
    <s v="Ethan Joseph"/>
    <x v="12"/>
    <x v="0"/>
    <s v="Research &amp; Development"/>
    <x v="1"/>
    <s v="Caucasian"/>
    <n v="45"/>
    <d v="2018-05-28T00:00:00"/>
    <n v="49219"/>
    <n v="0"/>
    <x v="0"/>
    <s v="Columbus"/>
    <s v=""/>
    <s v="Active"/>
    <n v="0"/>
    <n v="0"/>
    <n v="49219"/>
    <x v="7"/>
    <n v="22"/>
    <s v="Monday"/>
  </r>
  <r>
    <s v="E01262"/>
    <s v="Miles Mehta"/>
    <x v="6"/>
    <x v="1"/>
    <s v="Manufacturing"/>
    <x v="1"/>
    <s v="Asian"/>
    <n v="50"/>
    <d v="2018-05-19T00:00:00"/>
    <n v="106437"/>
    <n v="7.0000000000000007E-2"/>
    <x v="1"/>
    <s v="Chongqing"/>
    <s v=""/>
    <s v="Active"/>
    <n v="0"/>
    <n v="7450.5900000000011"/>
    <n v="113887.59"/>
    <x v="7"/>
    <n v="20"/>
    <s v="Saturday"/>
  </r>
  <r>
    <s v="E01075"/>
    <s v="Joshua Juarez"/>
    <x v="13"/>
    <x v="1"/>
    <s v="Manufacturing"/>
    <x v="1"/>
    <s v="Latino"/>
    <n v="46"/>
    <d v="2015-05-05T00:00:00"/>
    <n v="64364"/>
    <n v="0"/>
    <x v="2"/>
    <s v="Sao Paulo"/>
    <s v=""/>
    <s v="Active"/>
    <n v="0"/>
    <n v="0"/>
    <n v="64364"/>
    <x v="16"/>
    <n v="19"/>
    <s v="Tuesday"/>
  </r>
  <r>
    <s v="E00364"/>
    <s v="Matthew Howard"/>
    <x v="2"/>
    <x v="4"/>
    <s v="Manufacturing"/>
    <x v="1"/>
    <s v="Caucasian"/>
    <n v="50"/>
    <d v="2021-10-17T00:00:00"/>
    <n v="172180"/>
    <n v="0.3"/>
    <x v="0"/>
    <s v="Columbus"/>
    <s v=""/>
    <s v="Active"/>
    <n v="0"/>
    <n v="51654"/>
    <n v="223834"/>
    <x v="9"/>
    <n v="43"/>
    <s v="Sunday"/>
  </r>
  <r>
    <s v="E04108"/>
    <s v="Jade Figueroa"/>
    <x v="4"/>
    <x v="2"/>
    <s v="Manufacturing"/>
    <x v="0"/>
    <s v="Latino"/>
    <n v="33"/>
    <d v="2012-05-14T00:00:00"/>
    <n v="88343"/>
    <n v="0"/>
    <x v="2"/>
    <s v="Rio de Janerio"/>
    <s v=""/>
    <s v="Active"/>
    <n v="0"/>
    <n v="0"/>
    <n v="88343"/>
    <x v="14"/>
    <n v="20"/>
    <s v="Monday"/>
  </r>
  <r>
    <s v="E02917"/>
    <s v="Everett Morales"/>
    <x v="29"/>
    <x v="0"/>
    <s v="Speciality Products"/>
    <x v="1"/>
    <s v="Latino"/>
    <n v="57"/>
    <d v="2014-07-10T00:00:00"/>
    <n v="66649"/>
    <n v="0"/>
    <x v="2"/>
    <s v="Rio de Janerio"/>
    <s v=""/>
    <s v="Active"/>
    <n v="0"/>
    <n v="0"/>
    <n v="66649"/>
    <x v="15"/>
    <n v="28"/>
    <s v="Thursday"/>
  </r>
  <r>
    <s v="E03720"/>
    <s v="Genesis Hunter"/>
    <x v="6"/>
    <x v="1"/>
    <s v="Corporate"/>
    <x v="0"/>
    <s v="Caucasian"/>
    <n v="48"/>
    <d v="1999-04-22T00:00:00"/>
    <n v="102847"/>
    <n v="0.05"/>
    <x v="0"/>
    <s v="Chicago"/>
    <s v=""/>
    <s v="Active"/>
    <n v="0"/>
    <n v="5142.3500000000004"/>
    <n v="107989.35"/>
    <x v="10"/>
    <n v="17"/>
    <s v="Thursday"/>
  </r>
  <r>
    <s v="E03393"/>
    <s v="Henry Figueroa"/>
    <x v="0"/>
    <x v="1"/>
    <s v="Manufacturing"/>
    <x v="1"/>
    <s v="Latino"/>
    <n v="46"/>
    <d v="2010-07-19T00:00:00"/>
    <n v="134881"/>
    <n v="0.15"/>
    <x v="2"/>
    <s v="Manaus"/>
    <s v=""/>
    <s v="Active"/>
    <n v="0"/>
    <n v="20232.149999999998"/>
    <n v="155113.15"/>
    <x v="22"/>
    <n v="30"/>
    <s v="Monday"/>
  </r>
  <r>
    <s v="E02977"/>
    <s v="Nicholas Song"/>
    <x v="13"/>
    <x v="6"/>
    <s v="Manufacturing"/>
    <x v="1"/>
    <s v="Asian"/>
    <n v="52"/>
    <d v="1999-05-23T00:00:00"/>
    <n v="68807"/>
    <n v="0"/>
    <x v="1"/>
    <s v="Chengdu"/>
    <d v="2015-11-30T00:00:00"/>
    <s v="Not Active"/>
    <n v="1"/>
    <n v="0"/>
    <n v="68807"/>
    <x v="10"/>
    <n v="22"/>
    <s v="Sunday"/>
  </r>
  <r>
    <s v="E03371"/>
    <s v="Jack Alexander"/>
    <x v="9"/>
    <x v="0"/>
    <s v="Manufacturing"/>
    <x v="1"/>
    <s v="Caucasian"/>
    <n v="56"/>
    <d v="2006-05-29T00:00:00"/>
    <n v="228822"/>
    <n v="0.36"/>
    <x v="0"/>
    <s v="Miami"/>
    <s v=""/>
    <s v="Active"/>
    <n v="0"/>
    <n v="82375.92"/>
    <n v="311197.92"/>
    <x v="2"/>
    <n v="22"/>
    <s v="Monday"/>
  </r>
  <r>
    <s v="E02531"/>
    <s v="Jameson Foster"/>
    <x v="7"/>
    <x v="6"/>
    <s v="Manufacturing"/>
    <x v="1"/>
    <s v="Caucasian"/>
    <n v="28"/>
    <d v="2021-07-18T00:00:00"/>
    <n v="43391"/>
    <n v="0"/>
    <x v="0"/>
    <s v="Columbus"/>
    <s v=""/>
    <s v="Active"/>
    <n v="0"/>
    <n v="0"/>
    <n v="43391"/>
    <x v="9"/>
    <n v="30"/>
    <s v="Sunday"/>
  </r>
  <r>
    <s v="E02473"/>
    <s v="Leonardo Lo"/>
    <x v="10"/>
    <x v="5"/>
    <s v="Speciality Products"/>
    <x v="1"/>
    <s v="Asian"/>
    <n v="29"/>
    <d v="2021-11-15T00:00:00"/>
    <n v="91782"/>
    <n v="0"/>
    <x v="1"/>
    <s v="Chongqing"/>
    <s v=""/>
    <s v="Active"/>
    <n v="0"/>
    <n v="0"/>
    <n v="91782"/>
    <x v="9"/>
    <n v="47"/>
    <s v="Monday"/>
  </r>
  <r>
    <s v="E02468"/>
    <s v="Ella Huang"/>
    <x v="9"/>
    <x v="6"/>
    <s v="Corporate"/>
    <x v="0"/>
    <s v="Asian"/>
    <n v="45"/>
    <d v="2016-02-28T00:00:00"/>
    <n v="211637"/>
    <n v="0.31"/>
    <x v="0"/>
    <s v="Chicago"/>
    <s v=""/>
    <s v="Active"/>
    <n v="0"/>
    <n v="65607.47"/>
    <n v="277244.46999999997"/>
    <x v="0"/>
    <n v="10"/>
    <s v="Sunday"/>
  </r>
  <r>
    <s v="E01499"/>
    <s v="Liam Jordan"/>
    <x v="3"/>
    <x v="0"/>
    <s v="Manufacturing"/>
    <x v="1"/>
    <s v="Caucasian"/>
    <n v="28"/>
    <d v="2020-08-08T00:00:00"/>
    <n v="73255"/>
    <n v="0.09"/>
    <x v="0"/>
    <s v="Phoenix"/>
    <s v=""/>
    <s v="Active"/>
    <n v="0"/>
    <n v="6592.95"/>
    <n v="79847.95"/>
    <x v="6"/>
    <n v="32"/>
    <s v="Saturday"/>
  </r>
  <r>
    <s v="E03697"/>
    <s v="Isaac Woods"/>
    <x v="6"/>
    <x v="2"/>
    <s v="Corporate"/>
    <x v="1"/>
    <s v="Caucasian"/>
    <n v="28"/>
    <d v="2021-01-08T00:00:00"/>
    <n v="108826"/>
    <n v="0.1"/>
    <x v="0"/>
    <s v="Miami"/>
    <s v=""/>
    <s v="Active"/>
    <n v="0"/>
    <n v="10882.6"/>
    <n v="119708.6"/>
    <x v="9"/>
    <n v="2"/>
    <s v="Friday"/>
  </r>
  <r>
    <s v="E00593"/>
    <s v="Luke Wilson"/>
    <x v="29"/>
    <x v="0"/>
    <s v="Speciality Products"/>
    <x v="1"/>
    <s v="Caucasian"/>
    <n v="34"/>
    <d v="2016-05-24T00:00:00"/>
    <n v="94352"/>
    <n v="0"/>
    <x v="0"/>
    <s v="Miami"/>
    <s v=""/>
    <s v="Active"/>
    <n v="0"/>
    <n v="0"/>
    <n v="94352"/>
    <x v="0"/>
    <n v="22"/>
    <s v="Tuesday"/>
  </r>
  <r>
    <s v="E01103"/>
    <s v="Lyla Alvarez"/>
    <x v="30"/>
    <x v="0"/>
    <s v="Research &amp; Development"/>
    <x v="0"/>
    <s v="Latino"/>
    <n v="55"/>
    <d v="1994-08-30T00:00:00"/>
    <n v="73955"/>
    <n v="0"/>
    <x v="0"/>
    <s v="Phoenix"/>
    <s v=""/>
    <s v="Active"/>
    <n v="0"/>
    <n v="0"/>
    <n v="73955"/>
    <x v="21"/>
    <n v="36"/>
    <s v="Tuesday"/>
  </r>
  <r>
    <s v="E03889"/>
    <s v="Caleb Flores"/>
    <x v="6"/>
    <x v="4"/>
    <s v="Manufacturing"/>
    <x v="1"/>
    <s v="Latino"/>
    <n v="34"/>
    <d v="2013-08-13T00:00:00"/>
    <n v="113909"/>
    <n v="0.06"/>
    <x v="2"/>
    <s v="Rio de Janerio"/>
    <s v=""/>
    <s v="Active"/>
    <n v="0"/>
    <n v="6834.54"/>
    <n v="120743.54"/>
    <x v="11"/>
    <n v="33"/>
    <s v="Tuesday"/>
  </r>
  <r>
    <s v="E01958"/>
    <s v="Angel Lin"/>
    <x v="32"/>
    <x v="0"/>
    <s v="Manufacturing"/>
    <x v="1"/>
    <s v="Asian"/>
    <n v="27"/>
    <d v="2020-12-24T00:00:00"/>
    <n v="92321"/>
    <n v="0"/>
    <x v="0"/>
    <s v="Chicago"/>
    <s v=""/>
    <s v="Active"/>
    <n v="0"/>
    <n v="0"/>
    <n v="92321"/>
    <x v="6"/>
    <n v="52"/>
    <s v="Thursday"/>
  </r>
  <r>
    <s v="E01870"/>
    <s v="Easton Moore"/>
    <x v="3"/>
    <x v="0"/>
    <s v="Research &amp; Development"/>
    <x v="1"/>
    <s v="Caucasian"/>
    <n v="52"/>
    <d v="2013-05-23T00:00:00"/>
    <n v="99557"/>
    <n v="0.09"/>
    <x v="0"/>
    <s v="Seattle"/>
    <s v=""/>
    <s v="Active"/>
    <n v="0"/>
    <n v="8960.1299999999992"/>
    <n v="108517.13"/>
    <x v="11"/>
    <n v="21"/>
    <s v="Thursday"/>
  </r>
  <r>
    <s v="E01167"/>
    <s v="Kinsley Collins"/>
    <x v="18"/>
    <x v="5"/>
    <s v="Speciality Products"/>
    <x v="0"/>
    <s v="Caucasian"/>
    <n v="28"/>
    <d v="2018-11-14T00:00:00"/>
    <n v="115854"/>
    <n v="0"/>
    <x v="0"/>
    <s v="Phoenix"/>
    <s v=""/>
    <s v="Active"/>
    <n v="0"/>
    <n v="0"/>
    <n v="115854"/>
    <x v="7"/>
    <n v="46"/>
    <s v="Wednesday"/>
  </r>
  <r>
    <s v="E00099"/>
    <s v="Brooklyn Salazar"/>
    <x v="30"/>
    <x v="0"/>
    <s v="Manufacturing"/>
    <x v="0"/>
    <s v="Latino"/>
    <n v="44"/>
    <d v="2011-03-01T00:00:00"/>
    <n v="82462"/>
    <n v="0"/>
    <x v="0"/>
    <s v="Austin"/>
    <s v=""/>
    <s v="Active"/>
    <n v="0"/>
    <n v="0"/>
    <n v="82462"/>
    <x v="24"/>
    <n v="10"/>
    <s v="Tuesday"/>
  </r>
  <r>
    <s v="E00044"/>
    <s v="Scarlett Jenkins"/>
    <x v="9"/>
    <x v="0"/>
    <s v="Research &amp; Development"/>
    <x v="0"/>
    <s v="Caucasian"/>
    <n v="53"/>
    <d v="2011-11-09T00:00:00"/>
    <n v="198473"/>
    <n v="0.32"/>
    <x v="0"/>
    <s v="Miami"/>
    <s v=""/>
    <s v="Active"/>
    <n v="0"/>
    <n v="63511.360000000001"/>
    <n v="261984.36"/>
    <x v="24"/>
    <n v="46"/>
    <s v="Wednesday"/>
  </r>
  <r>
    <s v="E00711"/>
    <s v="Melody Chin"/>
    <x v="0"/>
    <x v="1"/>
    <s v="Corporate"/>
    <x v="0"/>
    <s v="Asian"/>
    <n v="43"/>
    <d v="2006-10-15T00:00:00"/>
    <n v="153492"/>
    <n v="0.11"/>
    <x v="0"/>
    <s v="Chicago"/>
    <s v=""/>
    <s v="Active"/>
    <n v="0"/>
    <n v="16884.12"/>
    <n v="170376.12"/>
    <x v="2"/>
    <n v="42"/>
    <s v="Sunday"/>
  </r>
  <r>
    <s v="E04795"/>
    <s v="Eloise Alexander"/>
    <x v="9"/>
    <x v="4"/>
    <s v="Corporate"/>
    <x v="0"/>
    <s v="Black"/>
    <n v="28"/>
    <d v="2018-01-21T00:00:00"/>
    <n v="208210"/>
    <n v="0.3"/>
    <x v="0"/>
    <s v="Seattle"/>
    <s v=""/>
    <s v="Active"/>
    <n v="0"/>
    <n v="62463"/>
    <n v="270673"/>
    <x v="7"/>
    <n v="4"/>
    <s v="Sunday"/>
  </r>
  <r>
    <s v="E03912"/>
    <s v="Carter Turner"/>
    <x v="4"/>
    <x v="6"/>
    <s v="Corporate"/>
    <x v="1"/>
    <s v="Caucasian"/>
    <n v="33"/>
    <d v="2015-11-17T00:00:00"/>
    <n v="91632"/>
    <n v="0"/>
    <x v="0"/>
    <s v="Phoenix"/>
    <s v=""/>
    <s v="Active"/>
    <n v="0"/>
    <n v="0"/>
    <n v="91632"/>
    <x v="16"/>
    <n v="47"/>
    <s v="Tuesday"/>
  </r>
  <r>
    <s v="E02103"/>
    <s v="Andrew Ma"/>
    <x v="16"/>
    <x v="4"/>
    <s v="Corporate"/>
    <x v="1"/>
    <s v="Asian"/>
    <n v="31"/>
    <d v="2017-09-24T00:00:00"/>
    <n v="71755"/>
    <n v="0"/>
    <x v="1"/>
    <s v="Chongqing"/>
    <s v=""/>
    <s v="Active"/>
    <n v="0"/>
    <n v="0"/>
    <n v="71755"/>
    <x v="5"/>
    <n v="39"/>
    <s v="Sunday"/>
  </r>
  <r>
    <s v="E04213"/>
    <s v="Hailey Xi"/>
    <x v="6"/>
    <x v="3"/>
    <s v="Corporate"/>
    <x v="0"/>
    <s v="Asian"/>
    <n v="52"/>
    <d v="2021-11-19T00:00:00"/>
    <n v="111006"/>
    <n v="0.08"/>
    <x v="1"/>
    <s v="Chongqing"/>
    <s v=""/>
    <s v="Active"/>
    <n v="0"/>
    <n v="8880.48"/>
    <n v="119886.48"/>
    <x v="9"/>
    <n v="47"/>
    <s v="Friday"/>
  </r>
  <r>
    <s v="E04756"/>
    <s v="Aiden Le"/>
    <x v="21"/>
    <x v="0"/>
    <s v="Corporate"/>
    <x v="1"/>
    <s v="Asian"/>
    <n v="55"/>
    <d v="1994-12-24T00:00:00"/>
    <n v="99774"/>
    <n v="0"/>
    <x v="0"/>
    <s v="Austin"/>
    <s v=""/>
    <s v="Active"/>
    <n v="0"/>
    <n v="0"/>
    <n v="99774"/>
    <x v="21"/>
    <n v="52"/>
    <s v="Saturday"/>
  </r>
  <r>
    <s v="E04114"/>
    <s v="Christopher Lim"/>
    <x v="2"/>
    <x v="0"/>
    <s v="Research &amp; Development"/>
    <x v="1"/>
    <s v="Asian"/>
    <n v="55"/>
    <d v="2007-03-13T00:00:00"/>
    <n v="184648"/>
    <n v="0.24"/>
    <x v="1"/>
    <s v="Shanghai"/>
    <s v=""/>
    <s v="Active"/>
    <n v="0"/>
    <n v="44315.519999999997"/>
    <n v="228963.52"/>
    <x v="26"/>
    <n v="11"/>
    <s v="Tuesday"/>
  </r>
  <r>
    <s v="E01423"/>
    <s v="James Castillo"/>
    <x v="9"/>
    <x v="0"/>
    <s v="Manufacturing"/>
    <x v="1"/>
    <s v="Latino"/>
    <n v="51"/>
    <d v="2001-07-19T00:00:00"/>
    <n v="247874"/>
    <n v="0.33"/>
    <x v="2"/>
    <s v="Manaus"/>
    <s v=""/>
    <s v="Active"/>
    <n v="0"/>
    <n v="81798.42"/>
    <n v="329672.42"/>
    <x v="23"/>
    <n v="29"/>
    <s v="Thursday"/>
  </r>
  <r>
    <s v="E03181"/>
    <s v="Greyson Dang"/>
    <x v="25"/>
    <x v="5"/>
    <s v="Manufacturing"/>
    <x v="1"/>
    <s v="Asian"/>
    <n v="60"/>
    <d v="2009-05-11T00:00:00"/>
    <n v="62239"/>
    <n v="0"/>
    <x v="1"/>
    <s v="Beijing"/>
    <s v=""/>
    <s v="Active"/>
    <n v="0"/>
    <n v="0"/>
    <n v="62239"/>
    <x v="8"/>
    <n v="20"/>
    <s v="Monday"/>
  </r>
  <r>
    <s v="E03305"/>
    <s v="Hannah King"/>
    <x v="6"/>
    <x v="3"/>
    <s v="Speciality Products"/>
    <x v="0"/>
    <s v="Caucasian"/>
    <n v="31"/>
    <d v="2014-10-07T00:00:00"/>
    <n v="114911"/>
    <n v="7.0000000000000007E-2"/>
    <x v="0"/>
    <s v="Chicago"/>
    <s v=""/>
    <s v="Active"/>
    <n v="0"/>
    <n v="8043.77"/>
    <n v="122954.77"/>
    <x v="15"/>
    <n v="41"/>
    <s v="Tuesday"/>
  </r>
  <r>
    <s v="E00703"/>
    <s v="Wesley Dominguez"/>
    <x v="11"/>
    <x v="5"/>
    <s v="Corporate"/>
    <x v="1"/>
    <s v="Latino"/>
    <n v="45"/>
    <d v="2018-04-27T00:00:00"/>
    <n v="115490"/>
    <n v="0.12"/>
    <x v="0"/>
    <s v="Chicago"/>
    <s v=""/>
    <s v="Active"/>
    <n v="0"/>
    <n v="13858.8"/>
    <n v="129348.8"/>
    <x v="7"/>
    <n v="17"/>
    <s v="Friday"/>
  </r>
  <r>
    <s v="E04403"/>
    <s v="Dominic Hu"/>
    <x v="6"/>
    <x v="3"/>
    <s v="Speciality Products"/>
    <x v="1"/>
    <s v="Asian"/>
    <n v="34"/>
    <d v="2012-02-13T00:00:00"/>
    <n v="118708"/>
    <n v="7.0000000000000007E-2"/>
    <x v="1"/>
    <s v="Shanghai"/>
    <s v=""/>
    <s v="Active"/>
    <n v="0"/>
    <n v="8309.5600000000013"/>
    <n v="127017.56"/>
    <x v="14"/>
    <n v="7"/>
    <s v="Monday"/>
  </r>
  <r>
    <s v="E00103"/>
    <s v="Nora Park"/>
    <x v="2"/>
    <x v="3"/>
    <s v="Speciality Products"/>
    <x v="0"/>
    <s v="Asian"/>
    <n v="29"/>
    <d v="2017-06-28T00:00:00"/>
    <n v="197649"/>
    <n v="0.2"/>
    <x v="0"/>
    <s v="Columbus"/>
    <s v=""/>
    <s v="Active"/>
    <n v="0"/>
    <n v="39529.800000000003"/>
    <n v="237178.8"/>
    <x v="5"/>
    <n v="26"/>
    <s v="Wednesday"/>
  </r>
  <r>
    <s v="E04487"/>
    <s v="Audrey Hwang"/>
    <x v="4"/>
    <x v="3"/>
    <s v="Speciality Products"/>
    <x v="0"/>
    <s v="Asian"/>
    <n v="45"/>
    <d v="2020-06-17T00:00:00"/>
    <n v="89841"/>
    <n v="0"/>
    <x v="1"/>
    <s v="Beijing"/>
    <s v=""/>
    <s v="Active"/>
    <n v="0"/>
    <n v="0"/>
    <n v="89841"/>
    <x v="6"/>
    <n v="25"/>
    <s v="Wednesday"/>
  </r>
  <r>
    <s v="E01194"/>
    <s v="Ella Jenkins"/>
    <x v="13"/>
    <x v="1"/>
    <s v="Speciality Products"/>
    <x v="0"/>
    <s v="Caucasian"/>
    <n v="52"/>
    <d v="2019-12-20T00:00:00"/>
    <n v="61026"/>
    <n v="0"/>
    <x v="0"/>
    <s v="Phoenix"/>
    <s v=""/>
    <s v="Active"/>
    <n v="0"/>
    <n v="0"/>
    <n v="61026"/>
    <x v="3"/>
    <n v="51"/>
    <s v="Friday"/>
  </r>
  <r>
    <s v="E02179"/>
    <s v="Peyton Owens"/>
    <x v="8"/>
    <x v="5"/>
    <s v="Speciality Products"/>
    <x v="0"/>
    <s v="Caucasian"/>
    <n v="48"/>
    <d v="2014-09-25T00:00:00"/>
    <n v="96693"/>
    <n v="0"/>
    <x v="0"/>
    <s v="Chicago"/>
    <s v=""/>
    <s v="Active"/>
    <n v="0"/>
    <n v="0"/>
    <n v="96693"/>
    <x v="15"/>
    <n v="39"/>
    <s v="Thursday"/>
  </r>
  <r>
    <s v="E04242"/>
    <s v="Alice Lopez"/>
    <x v="22"/>
    <x v="5"/>
    <s v="Speciality Products"/>
    <x v="0"/>
    <s v="Latino"/>
    <n v="48"/>
    <d v="2009-06-27T00:00:00"/>
    <n v="82907"/>
    <n v="0"/>
    <x v="0"/>
    <s v="Seattle"/>
    <s v=""/>
    <s v="Active"/>
    <n v="0"/>
    <n v="0"/>
    <n v="82907"/>
    <x v="8"/>
    <n v="26"/>
    <s v="Saturday"/>
  </r>
  <r>
    <s v="E01371"/>
    <s v="Dominic Le"/>
    <x v="9"/>
    <x v="6"/>
    <s v="Corporate"/>
    <x v="1"/>
    <s v="Asian"/>
    <n v="41"/>
    <d v="2014-10-04T00:00:00"/>
    <n v="257194"/>
    <n v="0.35"/>
    <x v="1"/>
    <s v="Chongqing"/>
    <s v=""/>
    <s v="Active"/>
    <n v="0"/>
    <n v="90017.9"/>
    <n v="347211.9"/>
    <x v="15"/>
    <n v="40"/>
    <s v="Saturday"/>
  </r>
  <r>
    <s v="E03065"/>
    <s v="Ezra Ortiz"/>
    <x v="10"/>
    <x v="5"/>
    <s v="Research &amp; Development"/>
    <x v="1"/>
    <s v="Latino"/>
    <n v="41"/>
    <d v="2012-01-21T00:00:00"/>
    <n v="94658"/>
    <n v="0"/>
    <x v="0"/>
    <s v="Miami"/>
    <s v=""/>
    <s v="Active"/>
    <n v="0"/>
    <n v="0"/>
    <n v="94658"/>
    <x v="14"/>
    <n v="3"/>
    <s v="Saturday"/>
  </r>
  <r>
    <s v="E01377"/>
    <s v="Grayson Luu"/>
    <x v="10"/>
    <x v="5"/>
    <s v="Research &amp; Development"/>
    <x v="1"/>
    <s v="Asian"/>
    <n v="55"/>
    <d v="2011-04-30T00:00:00"/>
    <n v="89419"/>
    <n v="0"/>
    <x v="1"/>
    <s v="Shanghai"/>
    <s v=""/>
    <s v="Active"/>
    <n v="0"/>
    <n v="0"/>
    <n v="89419"/>
    <x v="24"/>
    <n v="18"/>
    <s v="Saturday"/>
  </r>
  <r>
    <s v="E03097"/>
    <s v="Brooks Stewart"/>
    <x v="16"/>
    <x v="4"/>
    <s v="Manufacturing"/>
    <x v="1"/>
    <s v="Black"/>
    <n v="45"/>
    <d v="2015-12-19T00:00:00"/>
    <n v="51983"/>
    <n v="0"/>
    <x v="0"/>
    <s v="Columbus"/>
    <s v=""/>
    <s v="Active"/>
    <n v="0"/>
    <n v="0"/>
    <n v="51983"/>
    <x v="16"/>
    <n v="51"/>
    <s v="Saturday"/>
  </r>
  <r>
    <s v="E01668"/>
    <s v="Naomi Xi"/>
    <x v="2"/>
    <x v="1"/>
    <s v="Corporate"/>
    <x v="0"/>
    <s v="Asian"/>
    <n v="53"/>
    <d v="2002-02-17T00:00:00"/>
    <n v="179494"/>
    <n v="0.2"/>
    <x v="1"/>
    <s v="Chongqing"/>
    <s v=""/>
    <s v="Active"/>
    <n v="0"/>
    <n v="35898.800000000003"/>
    <n v="215392.8"/>
    <x v="12"/>
    <n v="8"/>
    <s v="Sunday"/>
  </r>
  <r>
    <s v="E03354"/>
    <s v="Silas Estrada"/>
    <x v="30"/>
    <x v="0"/>
    <s v="Corporate"/>
    <x v="1"/>
    <s v="Latino"/>
    <n v="49"/>
    <d v="2016-06-24T00:00:00"/>
    <n v="68426"/>
    <n v="0"/>
    <x v="2"/>
    <s v="Rio de Janerio"/>
    <s v=""/>
    <s v="Active"/>
    <n v="0"/>
    <n v="0"/>
    <n v="68426"/>
    <x v="0"/>
    <n v="26"/>
    <s v="Friday"/>
  </r>
  <r>
    <s v="E02088"/>
    <s v="Skylar Ayala"/>
    <x v="0"/>
    <x v="1"/>
    <s v="Corporate"/>
    <x v="0"/>
    <s v="Latino"/>
    <n v="55"/>
    <d v="2017-02-06T00:00:00"/>
    <n v="144986"/>
    <n v="0.12"/>
    <x v="0"/>
    <s v="Phoenix"/>
    <s v=""/>
    <s v="Active"/>
    <n v="0"/>
    <n v="17398.32"/>
    <n v="162384.32000000001"/>
    <x v="5"/>
    <n v="6"/>
    <s v="Monday"/>
  </r>
  <r>
    <s v="E03980"/>
    <s v="Lydia Huynh"/>
    <x v="5"/>
    <x v="2"/>
    <s v="Speciality Products"/>
    <x v="0"/>
    <s v="Asian"/>
    <n v="45"/>
    <d v="2000-08-16T00:00:00"/>
    <n v="60113"/>
    <n v="0"/>
    <x v="0"/>
    <s v="Chicago"/>
    <s v=""/>
    <s v="Active"/>
    <n v="0"/>
    <n v="0"/>
    <n v="60113"/>
    <x v="28"/>
    <n v="34"/>
    <s v="Wednesday"/>
  </r>
  <r>
    <s v="E00972"/>
    <s v="Hazel Cortez"/>
    <x v="16"/>
    <x v="4"/>
    <s v="Research &amp; Development"/>
    <x v="0"/>
    <s v="Latino"/>
    <n v="52"/>
    <d v="2021-04-18T00:00:00"/>
    <n v="50548"/>
    <n v="0"/>
    <x v="2"/>
    <s v="Sao Paulo"/>
    <s v=""/>
    <s v="Active"/>
    <n v="0"/>
    <n v="0"/>
    <n v="50548"/>
    <x v="9"/>
    <n v="17"/>
    <s v="Sunday"/>
  </r>
  <r>
    <s v="E00824"/>
    <s v="Everleigh Adams"/>
    <x v="13"/>
    <x v="6"/>
    <s v="Manufacturing"/>
    <x v="0"/>
    <s v="Caucasian"/>
    <n v="33"/>
    <d v="2020-03-14T00:00:00"/>
    <n v="68846"/>
    <n v="0"/>
    <x v="0"/>
    <s v="Chicago"/>
    <s v=""/>
    <s v="Active"/>
    <n v="0"/>
    <n v="0"/>
    <n v="68846"/>
    <x v="6"/>
    <n v="11"/>
    <s v="Saturday"/>
  </r>
  <r>
    <s v="E04359"/>
    <s v="Layla Salazar"/>
    <x v="29"/>
    <x v="0"/>
    <s v="Corporate"/>
    <x v="0"/>
    <s v="Latino"/>
    <n v="59"/>
    <d v="2014-03-19T00:00:00"/>
    <n v="90901"/>
    <n v="0"/>
    <x v="0"/>
    <s v="Seattle"/>
    <s v=""/>
    <s v="Active"/>
    <n v="0"/>
    <n v="0"/>
    <n v="90901"/>
    <x v="15"/>
    <n v="12"/>
    <s v="Wednesday"/>
  </r>
  <r>
    <s v="E03113"/>
    <s v="Willow Chen"/>
    <x v="6"/>
    <x v="3"/>
    <s v="Corporate"/>
    <x v="0"/>
    <s v="Asian"/>
    <n v="50"/>
    <d v="2012-09-03T00:00:00"/>
    <n v="102033"/>
    <n v="0.08"/>
    <x v="0"/>
    <s v="Austin"/>
    <s v=""/>
    <s v="Active"/>
    <n v="0"/>
    <n v="8162.64"/>
    <n v="110195.64"/>
    <x v="14"/>
    <n v="36"/>
    <s v="Monday"/>
  </r>
  <r>
    <s v="E01488"/>
    <s v="Penelope Griffin"/>
    <x v="2"/>
    <x v="2"/>
    <s v="Manufacturing"/>
    <x v="0"/>
    <s v="Caucasian"/>
    <n v="61"/>
    <d v="2021-01-23T00:00:00"/>
    <n v="151783"/>
    <n v="0.26"/>
    <x v="0"/>
    <s v="Seattle"/>
    <s v=""/>
    <s v="Active"/>
    <n v="0"/>
    <n v="39463.58"/>
    <n v="191246.58000000002"/>
    <x v="9"/>
    <n v="4"/>
    <s v="Saturday"/>
  </r>
  <r>
    <s v="E01787"/>
    <s v="Lillian Romero"/>
    <x v="2"/>
    <x v="5"/>
    <s v="Corporate"/>
    <x v="0"/>
    <s v="Latino"/>
    <n v="27"/>
    <d v="2018-12-07T00:00:00"/>
    <n v="170164"/>
    <n v="0.17"/>
    <x v="0"/>
    <s v="Austin"/>
    <s v=""/>
    <s v="Active"/>
    <n v="0"/>
    <n v="28927.88"/>
    <n v="199091.88"/>
    <x v="7"/>
    <n v="49"/>
    <s v="Friday"/>
  </r>
  <r>
    <s v="E03550"/>
    <s v="Stella Wu"/>
    <x v="0"/>
    <x v="6"/>
    <s v="Speciality Products"/>
    <x v="0"/>
    <s v="Asian"/>
    <n v="35"/>
    <d v="2014-02-20T00:00:00"/>
    <n v="155905"/>
    <n v="0.14000000000000001"/>
    <x v="0"/>
    <s v="Phoenix"/>
    <s v=""/>
    <s v="Active"/>
    <n v="0"/>
    <n v="21826.7"/>
    <n v="177731.7"/>
    <x v="15"/>
    <n v="8"/>
    <s v="Thursday"/>
  </r>
  <r>
    <s v="E01052"/>
    <s v="Parker Vang"/>
    <x v="7"/>
    <x v="2"/>
    <s v="Corporate"/>
    <x v="1"/>
    <s v="Asian"/>
    <n v="40"/>
    <d v="2016-12-17T00:00:00"/>
    <n v="50733"/>
    <n v="0"/>
    <x v="0"/>
    <s v="Miami"/>
    <s v=""/>
    <s v="Active"/>
    <n v="0"/>
    <n v="0"/>
    <n v="50733"/>
    <x v="0"/>
    <n v="51"/>
    <s v="Saturday"/>
  </r>
  <r>
    <s v="E04799"/>
    <s v="Mila Roberts"/>
    <x v="15"/>
    <x v="4"/>
    <s v="Corporate"/>
    <x v="0"/>
    <s v="Caucasian"/>
    <n v="30"/>
    <d v="2017-01-26T00:00:00"/>
    <n v="88663"/>
    <n v="0"/>
    <x v="0"/>
    <s v="Phoenix"/>
    <s v=""/>
    <s v="Active"/>
    <n v="0"/>
    <n v="0"/>
    <n v="88663"/>
    <x v="5"/>
    <n v="4"/>
    <s v="Thursday"/>
  </r>
  <r>
    <s v="E03402"/>
    <s v="Isaac Liu"/>
    <x v="17"/>
    <x v="5"/>
    <s v="Manufacturing"/>
    <x v="1"/>
    <s v="Asian"/>
    <n v="60"/>
    <d v="1992-10-13T00:00:00"/>
    <n v="88213"/>
    <n v="0"/>
    <x v="1"/>
    <s v="Chongqing"/>
    <s v=""/>
    <s v="Active"/>
    <n v="0"/>
    <n v="0"/>
    <n v="88213"/>
    <x v="27"/>
    <n v="42"/>
    <s v="Tuesday"/>
  </r>
  <r>
    <s v="E04128"/>
    <s v="Jacob Doan"/>
    <x v="13"/>
    <x v="2"/>
    <s v="Speciality Products"/>
    <x v="1"/>
    <s v="Asian"/>
    <n v="55"/>
    <d v="2021-08-02T00:00:00"/>
    <n v="67130"/>
    <n v="0"/>
    <x v="0"/>
    <s v="Miami"/>
    <s v=""/>
    <s v="Active"/>
    <n v="0"/>
    <n v="0"/>
    <n v="67130"/>
    <x v="9"/>
    <n v="32"/>
    <s v="Monday"/>
  </r>
  <r>
    <s v="E00013"/>
    <s v="Raelynn Ma"/>
    <x v="4"/>
    <x v="1"/>
    <s v="Speciality Products"/>
    <x v="0"/>
    <s v="Asian"/>
    <n v="33"/>
    <d v="2015-10-08T00:00:00"/>
    <n v="94876"/>
    <n v="0"/>
    <x v="0"/>
    <s v="Miami"/>
    <s v=""/>
    <s v="Active"/>
    <n v="0"/>
    <n v="0"/>
    <n v="94876"/>
    <x v="16"/>
    <n v="41"/>
    <s v="Thursday"/>
  </r>
  <r>
    <s v="E03114"/>
    <s v="Jameson Juarez"/>
    <x v="25"/>
    <x v="5"/>
    <s v="Speciality Products"/>
    <x v="1"/>
    <s v="Latino"/>
    <n v="62"/>
    <d v="1994-10-09T00:00:00"/>
    <n v="98230"/>
    <n v="0"/>
    <x v="0"/>
    <s v="Miami"/>
    <s v=""/>
    <s v="Active"/>
    <n v="0"/>
    <n v="0"/>
    <n v="98230"/>
    <x v="21"/>
    <n v="42"/>
    <s v="Sunday"/>
  </r>
  <r>
    <s v="E04004"/>
    <s v="Everleigh Shah"/>
    <x v="22"/>
    <x v="5"/>
    <s v="Research &amp; Development"/>
    <x v="0"/>
    <s v="Asian"/>
    <n v="36"/>
    <d v="2018-12-14T00:00:00"/>
    <n v="96757"/>
    <n v="0"/>
    <x v="0"/>
    <s v="Columbus"/>
    <s v=""/>
    <s v="Active"/>
    <n v="0"/>
    <n v="0"/>
    <n v="96757"/>
    <x v="7"/>
    <n v="50"/>
    <s v="Friday"/>
  </r>
  <r>
    <s v="E04472"/>
    <s v="Alexander Foster"/>
    <x v="13"/>
    <x v="6"/>
    <s v="Manufacturing"/>
    <x v="1"/>
    <s v="Black"/>
    <n v="35"/>
    <d v="2020-07-03T00:00:00"/>
    <n v="51513"/>
    <n v="0"/>
    <x v="0"/>
    <s v="Columbus"/>
    <s v=""/>
    <s v="Active"/>
    <n v="0"/>
    <n v="0"/>
    <n v="51513"/>
    <x v="6"/>
    <n v="27"/>
    <s v="Friday"/>
  </r>
  <r>
    <s v="E00161"/>
    <s v="Ryan Ha"/>
    <x v="9"/>
    <x v="6"/>
    <s v="Corporate"/>
    <x v="1"/>
    <s v="Asian"/>
    <n v="60"/>
    <d v="2007-01-27T00:00:00"/>
    <n v="234311"/>
    <n v="0.37"/>
    <x v="0"/>
    <s v="Miami"/>
    <s v=""/>
    <s v="Active"/>
    <n v="0"/>
    <n v="86695.069999999992"/>
    <n v="321006.07"/>
    <x v="26"/>
    <n v="4"/>
    <s v="Saturday"/>
  </r>
  <r>
    <s v="E04417"/>
    <s v="Chloe Salazar"/>
    <x v="0"/>
    <x v="4"/>
    <s v="Speciality Products"/>
    <x v="0"/>
    <s v="Latino"/>
    <n v="45"/>
    <d v="2011-05-22T00:00:00"/>
    <n v="152353"/>
    <n v="0.14000000000000001"/>
    <x v="0"/>
    <s v="Seattle"/>
    <s v=""/>
    <s v="Active"/>
    <n v="0"/>
    <n v="21329.420000000002"/>
    <n v="173682.42"/>
    <x v="24"/>
    <n v="22"/>
    <s v="Sunday"/>
  </r>
  <r>
    <s v="E04536"/>
    <s v="Layla Scott"/>
    <x v="0"/>
    <x v="3"/>
    <s v="Speciality Products"/>
    <x v="0"/>
    <s v="Caucasian"/>
    <n v="48"/>
    <d v="2010-07-30T00:00:00"/>
    <n v="124774"/>
    <n v="0.12"/>
    <x v="0"/>
    <s v="Phoenix"/>
    <s v=""/>
    <s v="Active"/>
    <n v="0"/>
    <n v="14972.88"/>
    <n v="139746.88"/>
    <x v="22"/>
    <n v="31"/>
    <s v="Friday"/>
  </r>
  <r>
    <s v="E02534"/>
    <s v="Leah Khan"/>
    <x v="2"/>
    <x v="6"/>
    <s v="Corporate"/>
    <x v="0"/>
    <s v="Asian"/>
    <n v="36"/>
    <d v="2010-09-13T00:00:00"/>
    <n v="157070"/>
    <n v="0.28000000000000003"/>
    <x v="1"/>
    <s v="Chongqing"/>
    <s v=""/>
    <s v="Active"/>
    <n v="0"/>
    <n v="43979.600000000006"/>
    <n v="201049.60000000001"/>
    <x v="22"/>
    <n v="38"/>
    <s v="Monday"/>
  </r>
  <r>
    <s v="E02857"/>
    <s v="Mason Jimenez"/>
    <x v="0"/>
    <x v="1"/>
    <s v="Speciality Products"/>
    <x v="1"/>
    <s v="Latino"/>
    <n v="44"/>
    <d v="2019-08-08T00:00:00"/>
    <n v="130133"/>
    <n v="0.15"/>
    <x v="0"/>
    <s v="Austin"/>
    <d v="2022-05-18T00:00:00"/>
    <s v="Not Active"/>
    <n v="1"/>
    <n v="19519.95"/>
    <n v="149652.95000000001"/>
    <x v="3"/>
    <n v="32"/>
    <s v="Thursday"/>
  </r>
  <r>
    <s v="E03059"/>
    <s v="Hailey Dang"/>
    <x v="6"/>
    <x v="6"/>
    <s v="Manufacturing"/>
    <x v="0"/>
    <s v="Asian"/>
    <n v="64"/>
    <d v="2019-09-21T00:00:00"/>
    <n v="108780"/>
    <n v="0.06"/>
    <x v="1"/>
    <s v="Shanghai"/>
    <s v=""/>
    <s v="Active"/>
    <n v="0"/>
    <n v="6526.8"/>
    <n v="115306.8"/>
    <x v="3"/>
    <n v="38"/>
    <s v="Saturday"/>
  </r>
  <r>
    <s v="E02477"/>
    <s v="Amelia Bui"/>
    <x v="2"/>
    <x v="5"/>
    <s v="Speciality Products"/>
    <x v="0"/>
    <s v="Asian"/>
    <n v="46"/>
    <d v="2020-10-21T00:00:00"/>
    <n v="151853"/>
    <n v="0.16"/>
    <x v="1"/>
    <s v="Chengdu"/>
    <s v=""/>
    <s v="Active"/>
    <n v="0"/>
    <n v="24296.48"/>
    <n v="176149.48"/>
    <x v="6"/>
    <n v="43"/>
    <s v="Wednesday"/>
  </r>
  <r>
    <s v="E00022"/>
    <s v="Elena Her"/>
    <x v="5"/>
    <x v="2"/>
    <s v="Manufacturing"/>
    <x v="0"/>
    <s v="Asian"/>
    <n v="62"/>
    <d v="2006-09-17T00:00:00"/>
    <n v="64669"/>
    <n v="0"/>
    <x v="1"/>
    <s v="Chongqing"/>
    <s v=""/>
    <s v="Active"/>
    <n v="0"/>
    <n v="0"/>
    <n v="64669"/>
    <x v="2"/>
    <n v="38"/>
    <s v="Sunday"/>
  </r>
  <r>
    <s v="E03370"/>
    <s v="Ian Cortez"/>
    <x v="13"/>
    <x v="6"/>
    <s v="Research &amp; Development"/>
    <x v="1"/>
    <s v="Latino"/>
    <n v="61"/>
    <d v="2008-04-30T00:00:00"/>
    <n v="69352"/>
    <n v="0"/>
    <x v="2"/>
    <s v="Rio de Janerio"/>
    <s v=""/>
    <s v="Active"/>
    <n v="0"/>
    <n v="0"/>
    <n v="69352"/>
    <x v="20"/>
    <n v="18"/>
    <s v="Wednesday"/>
  </r>
  <r>
    <s v="E00555"/>
    <s v="Christian Ali"/>
    <x v="13"/>
    <x v="6"/>
    <s v="Research &amp; Development"/>
    <x v="1"/>
    <s v="Asian"/>
    <n v="65"/>
    <d v="2001-10-17T00:00:00"/>
    <n v="74631"/>
    <n v="0"/>
    <x v="1"/>
    <s v="Chongqing"/>
    <s v=""/>
    <s v="Active"/>
    <n v="0"/>
    <n v="0"/>
    <n v="74631"/>
    <x v="23"/>
    <n v="42"/>
    <s v="Wednesday"/>
  </r>
  <r>
    <s v="E03160"/>
    <s v="Carter Ortiz"/>
    <x v="10"/>
    <x v="5"/>
    <s v="Speciality Products"/>
    <x v="1"/>
    <s v="Latino"/>
    <n v="54"/>
    <d v="2012-04-29T00:00:00"/>
    <n v="96441"/>
    <n v="0"/>
    <x v="2"/>
    <s v="Sao Paulo"/>
    <s v=""/>
    <s v="Active"/>
    <n v="0"/>
    <n v="0"/>
    <n v="96441"/>
    <x v="14"/>
    <n v="18"/>
    <s v="Sunday"/>
  </r>
  <r>
    <s v="E03919"/>
    <s v="Grayson Chan"/>
    <x v="11"/>
    <x v="5"/>
    <s v="Speciality Products"/>
    <x v="1"/>
    <s v="Asian"/>
    <n v="46"/>
    <d v="2011-10-20T00:00:00"/>
    <n v="114250"/>
    <n v="0.14000000000000001"/>
    <x v="1"/>
    <s v="Chengdu"/>
    <s v=""/>
    <s v="Active"/>
    <n v="0"/>
    <n v="15995.000000000002"/>
    <n v="130245"/>
    <x v="24"/>
    <n v="43"/>
    <s v="Thursday"/>
  </r>
  <r>
    <s v="E01724"/>
    <s v="Nolan Molina"/>
    <x v="3"/>
    <x v="0"/>
    <s v="Corporate"/>
    <x v="1"/>
    <s v="Latino"/>
    <n v="36"/>
    <d v="2020-12-27T00:00:00"/>
    <n v="70165"/>
    <n v="7.0000000000000007E-2"/>
    <x v="2"/>
    <s v="Manaus"/>
    <s v=""/>
    <s v="Active"/>
    <n v="0"/>
    <n v="4911.55"/>
    <n v="75076.55"/>
    <x v="6"/>
    <n v="53"/>
    <s v="Sunday"/>
  </r>
  <r>
    <s v="E04087"/>
    <s v="Adam Kaur"/>
    <x v="6"/>
    <x v="0"/>
    <s v="Corporate"/>
    <x v="1"/>
    <s v="Asian"/>
    <n v="60"/>
    <d v="2000-01-29T00:00:00"/>
    <n v="109059"/>
    <n v="7.0000000000000007E-2"/>
    <x v="1"/>
    <s v="Chengdu"/>
    <s v=""/>
    <s v="Active"/>
    <n v="0"/>
    <n v="7634.130000000001"/>
    <n v="116693.13"/>
    <x v="28"/>
    <n v="5"/>
    <s v="Saturday"/>
  </r>
  <r>
    <s v="E02856"/>
    <s v="Amelia Kaur"/>
    <x v="19"/>
    <x v="5"/>
    <s v="Research &amp; Development"/>
    <x v="0"/>
    <s v="Asian"/>
    <n v="30"/>
    <d v="2015-11-14T00:00:00"/>
    <n v="77442"/>
    <n v="0"/>
    <x v="0"/>
    <s v="Columbus"/>
    <s v=""/>
    <s v="Active"/>
    <n v="0"/>
    <n v="0"/>
    <n v="77442"/>
    <x v="16"/>
    <n v="46"/>
    <s v="Saturday"/>
  </r>
  <r>
    <s v="E03805"/>
    <s v="Autumn Gonzales"/>
    <x v="13"/>
    <x v="2"/>
    <s v="Corporate"/>
    <x v="0"/>
    <s v="Latino"/>
    <n v="34"/>
    <d v="2012-06-06T00:00:00"/>
    <n v="72126"/>
    <n v="0"/>
    <x v="2"/>
    <s v="Manaus"/>
    <s v=""/>
    <s v="Active"/>
    <n v="0"/>
    <n v="0"/>
    <n v="72126"/>
    <x v="14"/>
    <n v="23"/>
    <s v="Wednesday"/>
  </r>
  <r>
    <s v="E00319"/>
    <s v="Ezra Wilson"/>
    <x v="31"/>
    <x v="0"/>
    <s v="Manufacturing"/>
    <x v="1"/>
    <s v="Caucasian"/>
    <n v="55"/>
    <d v="2013-10-18T00:00:00"/>
    <n v="70334"/>
    <n v="0"/>
    <x v="0"/>
    <s v="Miami"/>
    <s v=""/>
    <s v="Active"/>
    <n v="0"/>
    <n v="0"/>
    <n v="70334"/>
    <x v="11"/>
    <n v="42"/>
    <s v="Friday"/>
  </r>
  <r>
    <s v="E01090"/>
    <s v="Jacob Cheng"/>
    <x v="10"/>
    <x v="5"/>
    <s v="Research &amp; Development"/>
    <x v="1"/>
    <s v="Asian"/>
    <n v="59"/>
    <d v="2009-12-23T00:00:00"/>
    <n v="78006"/>
    <n v="0"/>
    <x v="0"/>
    <s v="Miami"/>
    <s v=""/>
    <s v="Active"/>
    <n v="0"/>
    <n v="0"/>
    <n v="78006"/>
    <x v="8"/>
    <n v="52"/>
    <s v="Wednesday"/>
  </r>
  <r>
    <s v="E04323"/>
    <s v="Melody Valdez"/>
    <x v="2"/>
    <x v="0"/>
    <s v="Manufacturing"/>
    <x v="0"/>
    <s v="Latino"/>
    <n v="28"/>
    <d v="2021-01-25T00:00:00"/>
    <n v="160385"/>
    <n v="0.23"/>
    <x v="0"/>
    <s v="Miami"/>
    <d v="2021-05-18T00:00:00"/>
    <s v="Not Active"/>
    <n v="1"/>
    <n v="36888.550000000003"/>
    <n v="197273.55"/>
    <x v="9"/>
    <n v="5"/>
    <s v="Monday"/>
  </r>
  <r>
    <s v="E02687"/>
    <s v="Caroline Nelson"/>
    <x v="9"/>
    <x v="1"/>
    <s v="Corporate"/>
    <x v="0"/>
    <s v="Caucasian"/>
    <n v="36"/>
    <d v="2014-01-11T00:00:00"/>
    <n v="202323"/>
    <n v="0.39"/>
    <x v="0"/>
    <s v="Chicago"/>
    <s v=""/>
    <s v="Active"/>
    <n v="0"/>
    <n v="78905.97"/>
    <n v="281228.96999999997"/>
    <x v="15"/>
    <n v="2"/>
    <s v="Saturday"/>
  </r>
  <r>
    <s v="E01407"/>
    <s v="Ellie Guerrero"/>
    <x v="0"/>
    <x v="4"/>
    <s v="Corporate"/>
    <x v="0"/>
    <s v="Latino"/>
    <n v="29"/>
    <d v="2020-07-13T00:00:00"/>
    <n v="141555"/>
    <n v="0.11"/>
    <x v="2"/>
    <s v="Manaus"/>
    <s v=""/>
    <s v="Active"/>
    <n v="0"/>
    <n v="15571.05"/>
    <n v="157126.04999999999"/>
    <x v="6"/>
    <n v="29"/>
    <s v="Monday"/>
  </r>
  <r>
    <s v="E02748"/>
    <s v="Genesis Zhu"/>
    <x v="2"/>
    <x v="1"/>
    <s v="Speciality Products"/>
    <x v="0"/>
    <s v="Asian"/>
    <n v="34"/>
    <d v="2020-07-20T00:00:00"/>
    <n v="184960"/>
    <n v="0.18"/>
    <x v="0"/>
    <s v="Seattle"/>
    <s v=""/>
    <s v="Active"/>
    <n v="0"/>
    <n v="33292.799999999996"/>
    <n v="218252.79999999999"/>
    <x v="6"/>
    <n v="30"/>
    <s v="Monday"/>
  </r>
  <r>
    <s v="E01995"/>
    <s v="Jonathan Ho"/>
    <x v="9"/>
    <x v="0"/>
    <s v="Manufacturing"/>
    <x v="1"/>
    <s v="Asian"/>
    <n v="37"/>
    <d v="2011-06-25T00:00:00"/>
    <n v="221592"/>
    <n v="0.31"/>
    <x v="0"/>
    <s v="Columbus"/>
    <s v=""/>
    <s v="Active"/>
    <n v="0"/>
    <n v="68693.52"/>
    <n v="290285.52"/>
    <x v="24"/>
    <n v="26"/>
    <s v="Saturday"/>
  </r>
  <r>
    <s v="E01714"/>
    <s v="Savannah Park"/>
    <x v="16"/>
    <x v="4"/>
    <s v="Manufacturing"/>
    <x v="0"/>
    <s v="Asian"/>
    <n v="44"/>
    <d v="2009-01-28T00:00:00"/>
    <n v="53301"/>
    <n v="0"/>
    <x v="0"/>
    <s v="Seattle"/>
    <s v=""/>
    <s v="Active"/>
    <n v="0"/>
    <n v="0"/>
    <n v="53301"/>
    <x v="8"/>
    <n v="5"/>
    <s v="Wednesday"/>
  </r>
  <r>
    <s v="E04491"/>
    <s v="Nathan Chan"/>
    <x v="21"/>
    <x v="0"/>
    <s v="Corporate"/>
    <x v="1"/>
    <s v="Asian"/>
    <n v="45"/>
    <d v="2000-03-02T00:00:00"/>
    <n v="91276"/>
    <n v="0"/>
    <x v="0"/>
    <s v="Seattle"/>
    <s v=""/>
    <s v="Active"/>
    <n v="0"/>
    <n v="0"/>
    <n v="91276"/>
    <x v="28"/>
    <n v="10"/>
    <s v="Thursday"/>
  </r>
  <r>
    <s v="E01076"/>
    <s v="Sofia Vu"/>
    <x v="0"/>
    <x v="4"/>
    <s v="Research &amp; Development"/>
    <x v="0"/>
    <s v="Asian"/>
    <n v="52"/>
    <d v="2017-09-05T00:00:00"/>
    <n v="140042"/>
    <n v="0.13"/>
    <x v="0"/>
    <s v="Austin"/>
    <s v=""/>
    <s v="Active"/>
    <n v="0"/>
    <n v="18205.46"/>
    <n v="158247.46"/>
    <x v="5"/>
    <n v="36"/>
    <s v="Tuesday"/>
  </r>
  <r>
    <s v="E04131"/>
    <s v="Ruby Choi"/>
    <x v="7"/>
    <x v="3"/>
    <s v="Manufacturing"/>
    <x v="0"/>
    <s v="Asian"/>
    <n v="40"/>
    <d v="2018-12-06T00:00:00"/>
    <n v="57225"/>
    <n v="0"/>
    <x v="0"/>
    <s v="Columbus"/>
    <s v=""/>
    <s v="Active"/>
    <n v="0"/>
    <n v="0"/>
    <n v="57225"/>
    <x v="7"/>
    <n v="49"/>
    <s v="Thursday"/>
  </r>
  <r>
    <s v="E02843"/>
    <s v="Lily Pena"/>
    <x v="6"/>
    <x v="4"/>
    <s v="Speciality Products"/>
    <x v="0"/>
    <s v="Latino"/>
    <n v="55"/>
    <d v="2010-02-24T00:00:00"/>
    <n v="102839"/>
    <n v="0.05"/>
    <x v="0"/>
    <s v="Miami"/>
    <s v=""/>
    <s v="Active"/>
    <n v="0"/>
    <n v="5141.9500000000007"/>
    <n v="107980.95"/>
    <x v="22"/>
    <n v="9"/>
    <s v="Wednesday"/>
  </r>
  <r>
    <s v="E03758"/>
    <s v="Liam Zhang"/>
    <x v="2"/>
    <x v="6"/>
    <s v="Research &amp; Development"/>
    <x v="1"/>
    <s v="Asian"/>
    <n v="29"/>
    <d v="2021-09-15T00:00:00"/>
    <n v="199783"/>
    <n v="0.21"/>
    <x v="0"/>
    <s v="Chicago"/>
    <d v="2022-04-10T00:00:00"/>
    <s v="Not Active"/>
    <n v="1"/>
    <n v="41954.43"/>
    <n v="241737.43"/>
    <x v="9"/>
    <n v="38"/>
    <s v="Wednesday"/>
  </r>
  <r>
    <s v="E02063"/>
    <s v="Ian Gutierrez"/>
    <x v="15"/>
    <x v="4"/>
    <s v="Research &amp; Development"/>
    <x v="1"/>
    <s v="Latino"/>
    <n v="32"/>
    <d v="2021-04-09T00:00:00"/>
    <n v="70980"/>
    <n v="0"/>
    <x v="2"/>
    <s v="Rio de Janerio"/>
    <s v=""/>
    <s v="Active"/>
    <n v="0"/>
    <n v="0"/>
    <n v="70980"/>
    <x v="9"/>
    <n v="15"/>
    <s v="Friday"/>
  </r>
  <r>
    <s v="E00638"/>
    <s v="David Simmons"/>
    <x v="6"/>
    <x v="6"/>
    <s v="Corporate"/>
    <x v="1"/>
    <s v="Caucasian"/>
    <n v="51"/>
    <d v="1997-01-26T00:00:00"/>
    <n v="104431"/>
    <n v="7.0000000000000007E-2"/>
    <x v="0"/>
    <s v="Phoenix"/>
    <s v=""/>
    <s v="Active"/>
    <n v="0"/>
    <n v="7310.170000000001"/>
    <n v="111741.17"/>
    <x v="1"/>
    <n v="5"/>
    <s v="Sunday"/>
  </r>
  <r>
    <s v="E03571"/>
    <s v="Lincoln Henderson"/>
    <x v="20"/>
    <x v="4"/>
    <s v="Speciality Products"/>
    <x v="1"/>
    <s v="Caucasian"/>
    <n v="28"/>
    <d v="2021-06-27T00:00:00"/>
    <n v="48510"/>
    <n v="0"/>
    <x v="0"/>
    <s v="Chicago"/>
    <s v=""/>
    <s v="Active"/>
    <n v="0"/>
    <n v="0"/>
    <n v="48510"/>
    <x v="9"/>
    <n v="27"/>
    <s v="Sunday"/>
  </r>
  <r>
    <s v="E01820"/>
    <s v="Nathan Miller"/>
    <x v="10"/>
    <x v="5"/>
    <s v="Speciality Products"/>
    <x v="1"/>
    <s v="Black"/>
    <n v="27"/>
    <d v="2019-05-28T00:00:00"/>
    <n v="70110"/>
    <n v="0"/>
    <x v="0"/>
    <s v="Miami"/>
    <d v="2021-01-07T00:00:00"/>
    <s v="Not Active"/>
    <n v="1"/>
    <n v="0"/>
    <n v="70110"/>
    <x v="3"/>
    <n v="22"/>
    <s v="Tuesday"/>
  </r>
  <r>
    <s v="E01712"/>
    <s v="James Singh"/>
    <x v="2"/>
    <x v="6"/>
    <s v="Corporate"/>
    <x v="1"/>
    <s v="Asian"/>
    <n v="45"/>
    <d v="2008-03-12T00:00:00"/>
    <n v="186138"/>
    <n v="0.28000000000000003"/>
    <x v="1"/>
    <s v="Chongqing"/>
    <s v=""/>
    <s v="Active"/>
    <n v="0"/>
    <n v="52118.640000000007"/>
    <n v="238256.64000000001"/>
    <x v="20"/>
    <n v="11"/>
    <s v="Wednesday"/>
  </r>
  <r>
    <s v="E00184"/>
    <s v="Kayden Ortega"/>
    <x v="7"/>
    <x v="3"/>
    <s v="Manufacturing"/>
    <x v="1"/>
    <s v="Latino"/>
    <n v="58"/>
    <d v="2010-04-19T00:00:00"/>
    <n v="56350"/>
    <n v="0"/>
    <x v="2"/>
    <s v="Rio de Janerio"/>
    <s v=""/>
    <s v="Active"/>
    <n v="0"/>
    <n v="0"/>
    <n v="56350"/>
    <x v="22"/>
    <n v="17"/>
    <s v="Monday"/>
  </r>
  <r>
    <s v="E02706"/>
    <s v="Lucy Figueroa"/>
    <x v="0"/>
    <x v="1"/>
    <s v="Research &amp; Development"/>
    <x v="0"/>
    <s v="Latino"/>
    <n v="45"/>
    <d v="2016-01-10T00:00:00"/>
    <n v="149761"/>
    <n v="0.12"/>
    <x v="0"/>
    <s v="Columbus"/>
    <s v=""/>
    <s v="Active"/>
    <n v="0"/>
    <n v="17971.32"/>
    <n v="167732.32"/>
    <x v="0"/>
    <n v="3"/>
    <s v="Sunday"/>
  </r>
  <r>
    <s v="E02899"/>
    <s v="Joshua Cortez"/>
    <x v="0"/>
    <x v="1"/>
    <s v="Corporate"/>
    <x v="1"/>
    <s v="Latino"/>
    <n v="44"/>
    <d v="2007-08-11T00:00:00"/>
    <n v="126277"/>
    <n v="0.13"/>
    <x v="2"/>
    <s v="Manaus"/>
    <s v=""/>
    <s v="Active"/>
    <n v="0"/>
    <n v="16416.010000000002"/>
    <n v="142693.01"/>
    <x v="26"/>
    <n v="32"/>
    <s v="Saturday"/>
  </r>
  <r>
    <s v="E02478"/>
    <s v="Alexander Morris"/>
    <x v="6"/>
    <x v="2"/>
    <s v="Speciality Products"/>
    <x v="1"/>
    <s v="Caucasian"/>
    <n v="33"/>
    <d v="2013-06-21T00:00:00"/>
    <n v="119631"/>
    <n v="0.06"/>
    <x v="0"/>
    <s v="Phoenix"/>
    <s v=""/>
    <s v="Active"/>
    <n v="0"/>
    <n v="7177.86"/>
    <n v="126808.86"/>
    <x v="11"/>
    <n v="25"/>
    <s v="Friday"/>
  </r>
  <r>
    <s v="E04170"/>
    <s v="Grayson Chin"/>
    <x v="9"/>
    <x v="0"/>
    <s v="Research &amp; Development"/>
    <x v="1"/>
    <s v="Asian"/>
    <n v="26"/>
    <d v="2020-05-09T00:00:00"/>
    <n v="256561"/>
    <n v="0.39"/>
    <x v="0"/>
    <s v="Austin"/>
    <s v=""/>
    <s v="Active"/>
    <n v="0"/>
    <n v="100058.79000000001"/>
    <n v="356619.79000000004"/>
    <x v="6"/>
    <n v="19"/>
    <s v="Saturday"/>
  </r>
  <r>
    <s v="E00929"/>
    <s v="Allison Espinoza"/>
    <x v="29"/>
    <x v="0"/>
    <s v="Speciality Products"/>
    <x v="0"/>
    <s v="Latino"/>
    <n v="45"/>
    <d v="2020-04-16T00:00:00"/>
    <n v="66958"/>
    <n v="0"/>
    <x v="0"/>
    <s v="Miami"/>
    <s v=""/>
    <s v="Active"/>
    <n v="0"/>
    <n v="0"/>
    <n v="66958"/>
    <x v="6"/>
    <n v="16"/>
    <s v="Thursday"/>
  </r>
  <r>
    <s v="E00530"/>
    <s v="Naomi Chu"/>
    <x v="0"/>
    <x v="2"/>
    <s v="Manufacturing"/>
    <x v="0"/>
    <s v="Asian"/>
    <n v="46"/>
    <d v="2004-02-29T00:00:00"/>
    <n v="158897"/>
    <n v="0.1"/>
    <x v="1"/>
    <s v="Chongqing"/>
    <s v=""/>
    <s v="Active"/>
    <n v="0"/>
    <n v="15889.7"/>
    <n v="174786.7"/>
    <x v="18"/>
    <n v="10"/>
    <s v="Sunday"/>
  </r>
  <r>
    <s v="E03824"/>
    <s v="Jameson Martin"/>
    <x v="1"/>
    <x v="0"/>
    <s v="Corporate"/>
    <x v="1"/>
    <s v="Caucasian"/>
    <n v="37"/>
    <d v="2008-02-15T00:00:00"/>
    <n v="71695"/>
    <n v="0"/>
    <x v="0"/>
    <s v="Phoenix"/>
    <s v=""/>
    <s v="Active"/>
    <n v="0"/>
    <n v="0"/>
    <n v="71695"/>
    <x v="20"/>
    <n v="7"/>
    <s v="Friday"/>
  </r>
  <r>
    <s v="E02492"/>
    <s v="Sebastian Gupta"/>
    <x v="4"/>
    <x v="6"/>
    <s v="Corporate"/>
    <x v="1"/>
    <s v="Asian"/>
    <n v="40"/>
    <d v="2014-09-22T00:00:00"/>
    <n v="73779"/>
    <n v="0"/>
    <x v="1"/>
    <s v="Chongqing"/>
    <d v="2019-05-09T00:00:00"/>
    <s v="Not Active"/>
    <n v="1"/>
    <n v="0"/>
    <n v="73779"/>
    <x v="15"/>
    <n v="39"/>
    <s v="Monday"/>
  </r>
  <r>
    <s v="E01733"/>
    <s v="Eloise Pham"/>
    <x v="6"/>
    <x v="2"/>
    <s v="Speciality Products"/>
    <x v="0"/>
    <s v="Asian"/>
    <n v="45"/>
    <d v="2011-10-20T00:00:00"/>
    <n v="123640"/>
    <n v="7.0000000000000007E-2"/>
    <x v="1"/>
    <s v="Shanghai"/>
    <s v=""/>
    <s v="Active"/>
    <n v="0"/>
    <n v="8654.8000000000011"/>
    <n v="132294.79999999999"/>
    <x v="24"/>
    <n v="43"/>
    <s v="Thursday"/>
  </r>
  <r>
    <s v="E02857"/>
    <s v="Valentina Davis"/>
    <x v="7"/>
    <x v="2"/>
    <s v="Speciality Products"/>
    <x v="0"/>
    <s v="Caucasian"/>
    <n v="33"/>
    <d v="2014-04-13T00:00:00"/>
    <n v="46878"/>
    <n v="0"/>
    <x v="0"/>
    <s v="Miami"/>
    <s v=""/>
    <s v="Active"/>
    <n v="0"/>
    <n v="0"/>
    <n v="46878"/>
    <x v="15"/>
    <n v="16"/>
    <s v="Sunday"/>
  </r>
  <r>
    <s v="E04938"/>
    <s v="Brooklyn Daniels"/>
    <x v="7"/>
    <x v="6"/>
    <s v="Speciality Products"/>
    <x v="0"/>
    <s v="Caucasian"/>
    <n v="64"/>
    <d v="2003-02-10T00:00:00"/>
    <n v="57032"/>
    <n v="0"/>
    <x v="0"/>
    <s v="Miami"/>
    <s v=""/>
    <s v="Active"/>
    <n v="0"/>
    <n v="0"/>
    <n v="57032"/>
    <x v="13"/>
    <n v="7"/>
    <s v="Monday"/>
  </r>
  <r>
    <s v="E04952"/>
    <s v="Paisley Gomez"/>
    <x v="4"/>
    <x v="2"/>
    <s v="Manufacturing"/>
    <x v="0"/>
    <s v="Latino"/>
    <n v="57"/>
    <d v="2007-10-02T00:00:00"/>
    <n v="98150"/>
    <n v="0"/>
    <x v="2"/>
    <s v="Rio de Janerio"/>
    <s v=""/>
    <s v="Active"/>
    <n v="0"/>
    <n v="0"/>
    <n v="98150"/>
    <x v="26"/>
    <n v="40"/>
    <s v="Tuesday"/>
  </r>
  <r>
    <s v="E02420"/>
    <s v="Madison Li"/>
    <x v="2"/>
    <x v="6"/>
    <s v="Manufacturing"/>
    <x v="0"/>
    <s v="Asian"/>
    <n v="35"/>
    <d v="2017-03-06T00:00:00"/>
    <n v="171426"/>
    <n v="0.15"/>
    <x v="1"/>
    <s v="Beijing"/>
    <d v="2017-09-22T00:00:00"/>
    <s v="Not Active"/>
    <n v="1"/>
    <n v="25713.899999999998"/>
    <n v="197139.9"/>
    <x v="5"/>
    <n v="10"/>
    <s v="Monday"/>
  </r>
  <r>
    <s v="E01639"/>
    <s v="Everleigh Simmons"/>
    <x v="7"/>
    <x v="1"/>
    <s v="Manufacturing"/>
    <x v="0"/>
    <s v="Caucasian"/>
    <n v="55"/>
    <d v="2021-04-16T00:00:00"/>
    <n v="48266"/>
    <n v="0"/>
    <x v="0"/>
    <s v="Chicago"/>
    <s v=""/>
    <s v="Active"/>
    <n v="0"/>
    <n v="0"/>
    <n v="48266"/>
    <x v="9"/>
    <n v="16"/>
    <s v="Friday"/>
  </r>
  <r>
    <s v="E03947"/>
    <s v="Logan Soto"/>
    <x v="9"/>
    <x v="1"/>
    <s v="Research &amp; Development"/>
    <x v="1"/>
    <s v="Latino"/>
    <n v="36"/>
    <d v="2018-08-18T00:00:00"/>
    <n v="223404"/>
    <n v="0.32"/>
    <x v="0"/>
    <s v="Columbus"/>
    <s v=""/>
    <s v="Active"/>
    <n v="0"/>
    <n v="71489.279999999999"/>
    <n v="294893.28000000003"/>
    <x v="7"/>
    <n v="33"/>
    <s v="Saturday"/>
  </r>
  <r>
    <s v="E04535"/>
    <s v="Charlotte Vo"/>
    <x v="27"/>
    <x v="0"/>
    <s v="Speciality Products"/>
    <x v="0"/>
    <s v="Asian"/>
    <n v="57"/>
    <d v="2014-01-10T00:00:00"/>
    <n v="74854"/>
    <n v="0"/>
    <x v="0"/>
    <s v="Seattle"/>
    <s v=""/>
    <s v="Active"/>
    <n v="0"/>
    <n v="0"/>
    <n v="74854"/>
    <x v="15"/>
    <n v="2"/>
    <s v="Friday"/>
  </r>
  <r>
    <s v="E00380"/>
    <s v="Alice Thompson"/>
    <x v="9"/>
    <x v="3"/>
    <s v="Speciality Products"/>
    <x v="0"/>
    <s v="Caucasian"/>
    <n v="48"/>
    <d v="2007-04-25T00:00:00"/>
    <n v="217783"/>
    <n v="0.36"/>
    <x v="0"/>
    <s v="Seattle"/>
    <s v=""/>
    <s v="Active"/>
    <n v="0"/>
    <n v="78401.87999999999"/>
    <n v="296184.88"/>
    <x v="26"/>
    <n v="17"/>
    <s v="Wednesday"/>
  </r>
  <r>
    <s v="E01432"/>
    <s v="Peyton Garza"/>
    <x v="28"/>
    <x v="0"/>
    <s v="Manufacturing"/>
    <x v="0"/>
    <s v="Latino"/>
    <n v="53"/>
    <d v="2004-08-15T00:00:00"/>
    <n v="44735"/>
    <n v="0"/>
    <x v="2"/>
    <s v="Manaus"/>
    <s v=""/>
    <s v="Active"/>
    <n v="0"/>
    <n v="0"/>
    <n v="44735"/>
    <x v="18"/>
    <n v="34"/>
    <s v="Sunday"/>
  </r>
  <r>
    <s v="E02628"/>
    <s v="Nora Nelson"/>
    <x v="13"/>
    <x v="1"/>
    <s v="Manufacturing"/>
    <x v="0"/>
    <s v="Caucasian"/>
    <n v="41"/>
    <d v="2007-01-09T00:00:00"/>
    <n v="50685"/>
    <n v="0"/>
    <x v="0"/>
    <s v="Columbus"/>
    <s v=""/>
    <s v="Active"/>
    <n v="0"/>
    <n v="0"/>
    <n v="50685"/>
    <x v="26"/>
    <n v="2"/>
    <s v="Tuesday"/>
  </r>
  <r>
    <s v="E03578"/>
    <s v="Maverick Li"/>
    <x v="13"/>
    <x v="2"/>
    <s v="Research &amp; Development"/>
    <x v="1"/>
    <s v="Asian"/>
    <n v="34"/>
    <d v="2018-03-10T00:00:00"/>
    <n v="58993"/>
    <n v="0"/>
    <x v="0"/>
    <s v="Austin"/>
    <s v=""/>
    <s v="Active"/>
    <n v="0"/>
    <n v="0"/>
    <n v="58993"/>
    <x v="7"/>
    <n v="10"/>
    <s v="Saturday"/>
  </r>
  <r>
    <s v="E03563"/>
    <s v="Ian Barnes"/>
    <x v="19"/>
    <x v="5"/>
    <s v="Corporate"/>
    <x v="1"/>
    <s v="Caucasian"/>
    <n v="47"/>
    <d v="2020-06-08T00:00:00"/>
    <n v="115765"/>
    <n v="0"/>
    <x v="0"/>
    <s v="Miami"/>
    <d v="2021-02-02T00:00:00"/>
    <s v="Not Active"/>
    <n v="1"/>
    <n v="0"/>
    <n v="115765"/>
    <x v="6"/>
    <n v="24"/>
    <s v="Monday"/>
  </r>
  <r>
    <s v="E02781"/>
    <s v="Athena Vu"/>
    <x v="2"/>
    <x v="3"/>
    <s v="Manufacturing"/>
    <x v="0"/>
    <s v="Asian"/>
    <n v="63"/>
    <d v="2007-03-06T00:00:00"/>
    <n v="193044"/>
    <n v="0.15"/>
    <x v="0"/>
    <s v="Miami"/>
    <s v=""/>
    <s v="Active"/>
    <n v="0"/>
    <n v="28956.6"/>
    <n v="222000.6"/>
    <x v="26"/>
    <n v="10"/>
    <s v="Tuesday"/>
  </r>
  <r>
    <s v="E04739"/>
    <s v="Ruby Washington"/>
    <x v="7"/>
    <x v="6"/>
    <s v="Research &amp; Development"/>
    <x v="0"/>
    <s v="Black"/>
    <n v="65"/>
    <d v="2011-06-17T00:00:00"/>
    <n v="56686"/>
    <n v="0"/>
    <x v="0"/>
    <s v="Seattle"/>
    <d v="2015-06-09T00:00:00"/>
    <s v="Not Active"/>
    <n v="1"/>
    <n v="0"/>
    <n v="56686"/>
    <x v="24"/>
    <n v="25"/>
    <s v="Friday"/>
  </r>
  <r>
    <s v="E02665"/>
    <s v="Bella Butler"/>
    <x v="0"/>
    <x v="1"/>
    <s v="Manufacturing"/>
    <x v="0"/>
    <s v="Black"/>
    <n v="33"/>
    <d v="2019-10-25T00:00:00"/>
    <n v="131652"/>
    <n v="0.11"/>
    <x v="0"/>
    <s v="Seattle"/>
    <s v=""/>
    <s v="Active"/>
    <n v="0"/>
    <n v="14481.72"/>
    <n v="146133.72"/>
    <x v="3"/>
    <n v="43"/>
    <s v="Friday"/>
  </r>
  <r>
    <s v="E04132"/>
    <s v="Kinsley Henry"/>
    <x v="2"/>
    <x v="6"/>
    <s v="Manufacturing"/>
    <x v="0"/>
    <s v="Black"/>
    <n v="45"/>
    <d v="2008-02-29T00:00:00"/>
    <n v="150577"/>
    <n v="0.25"/>
    <x v="0"/>
    <s v="Miami"/>
    <s v=""/>
    <s v="Active"/>
    <n v="0"/>
    <n v="37644.25"/>
    <n v="188221.25"/>
    <x v="20"/>
    <n v="9"/>
    <s v="Friday"/>
  </r>
  <r>
    <s v="E00276"/>
    <s v="Kennedy Romero"/>
    <x v="11"/>
    <x v="5"/>
    <s v="Research &amp; Development"/>
    <x v="0"/>
    <s v="Latino"/>
    <n v="37"/>
    <d v="2018-12-27T00:00:00"/>
    <n v="87359"/>
    <n v="0.11"/>
    <x v="2"/>
    <s v="Rio de Janerio"/>
    <s v=""/>
    <s v="Active"/>
    <n v="0"/>
    <n v="9609.49"/>
    <n v="96968.49"/>
    <x v="7"/>
    <n v="52"/>
    <s v="Thursday"/>
  </r>
  <r>
    <s v="E04277"/>
    <s v="Zoe Do"/>
    <x v="13"/>
    <x v="2"/>
    <s v="Speciality Products"/>
    <x v="0"/>
    <s v="Asian"/>
    <n v="60"/>
    <d v="2014-01-08T00:00:00"/>
    <n v="51877"/>
    <n v="0"/>
    <x v="1"/>
    <s v="Beijing"/>
    <s v=""/>
    <s v="Active"/>
    <n v="0"/>
    <n v="0"/>
    <n v="51877"/>
    <x v="15"/>
    <n v="2"/>
    <s v="Wednesday"/>
  </r>
  <r>
    <s v="E03890"/>
    <s v="Everett Khan"/>
    <x v="29"/>
    <x v="0"/>
    <s v="Manufacturing"/>
    <x v="1"/>
    <s v="Asian"/>
    <n v="43"/>
    <d v="2017-01-18T00:00:00"/>
    <n v="86417"/>
    <n v="0"/>
    <x v="0"/>
    <s v="Chicago"/>
    <s v=""/>
    <s v="Active"/>
    <n v="0"/>
    <n v="0"/>
    <n v="86417"/>
    <x v="5"/>
    <n v="3"/>
    <s v="Wednesday"/>
  </r>
  <r>
    <s v="E02012"/>
    <s v="Anna Han"/>
    <x v="27"/>
    <x v="0"/>
    <s v="Research &amp; Development"/>
    <x v="0"/>
    <s v="Asian"/>
    <n v="65"/>
    <d v="2003-05-08T00:00:00"/>
    <n v="96548"/>
    <n v="0"/>
    <x v="0"/>
    <s v="Austin"/>
    <s v=""/>
    <s v="Active"/>
    <n v="0"/>
    <n v="0"/>
    <n v="96548"/>
    <x v="13"/>
    <n v="19"/>
    <s v="Thursday"/>
  </r>
  <r>
    <s v="E02881"/>
    <s v="Leilani Sharma"/>
    <x v="4"/>
    <x v="3"/>
    <s v="Manufacturing"/>
    <x v="0"/>
    <s v="Asian"/>
    <n v="43"/>
    <d v="2014-01-23T00:00:00"/>
    <n v="92940"/>
    <n v="0"/>
    <x v="1"/>
    <s v="Chengdu"/>
    <s v=""/>
    <s v="Active"/>
    <n v="0"/>
    <n v="0"/>
    <n v="92940"/>
    <x v="15"/>
    <n v="4"/>
    <s v="Thursday"/>
  </r>
  <r>
    <s v="E03750"/>
    <s v="Jordan Cho"/>
    <x v="13"/>
    <x v="3"/>
    <s v="Speciality Products"/>
    <x v="1"/>
    <s v="Asian"/>
    <n v="28"/>
    <d v="2018-08-24T00:00:00"/>
    <n v="61410"/>
    <n v="0"/>
    <x v="0"/>
    <s v="Phoenix"/>
    <s v=""/>
    <s v="Active"/>
    <n v="0"/>
    <n v="0"/>
    <n v="61410"/>
    <x v="7"/>
    <n v="34"/>
    <s v="Friday"/>
  </r>
  <r>
    <s v="E00605"/>
    <s v="Nova Williams"/>
    <x v="6"/>
    <x v="1"/>
    <s v="Speciality Products"/>
    <x v="0"/>
    <s v="Black"/>
    <n v="61"/>
    <d v="2010-04-25T00:00:00"/>
    <n v="110302"/>
    <n v="0.06"/>
    <x v="0"/>
    <s v="Miami"/>
    <s v=""/>
    <s v="Active"/>
    <n v="0"/>
    <n v="6618.12"/>
    <n v="116920.12"/>
    <x v="22"/>
    <n v="18"/>
    <s v="Sunday"/>
  </r>
  <r>
    <s v="E04641"/>
    <s v="Scarlett Hill"/>
    <x v="2"/>
    <x v="5"/>
    <s v="Speciality Products"/>
    <x v="0"/>
    <s v="Black"/>
    <n v="45"/>
    <d v="2018-04-22T00:00:00"/>
    <n v="187205"/>
    <n v="0.24"/>
    <x v="0"/>
    <s v="Columbus"/>
    <d v="2022-06-20T00:00:00"/>
    <s v="Not Active"/>
    <n v="1"/>
    <n v="44929.2"/>
    <n v="232134.2"/>
    <x v="7"/>
    <n v="17"/>
    <s v="Sunday"/>
  </r>
  <r>
    <s v="E01019"/>
    <s v="Dominic Scott"/>
    <x v="4"/>
    <x v="2"/>
    <s v="Corporate"/>
    <x v="1"/>
    <s v="Caucasian"/>
    <n v="45"/>
    <d v="2011-03-16T00:00:00"/>
    <n v="81687"/>
    <n v="0"/>
    <x v="0"/>
    <s v="Phoenix"/>
    <s v=""/>
    <s v="Active"/>
    <n v="0"/>
    <n v="0"/>
    <n v="81687"/>
    <x v="24"/>
    <n v="12"/>
    <s v="Wednesday"/>
  </r>
  <r>
    <s v="E01519"/>
    <s v="Anthony Marquez"/>
    <x v="9"/>
    <x v="0"/>
    <s v="Speciality Products"/>
    <x v="1"/>
    <s v="Latino"/>
    <n v="54"/>
    <d v="2009-08-15T00:00:00"/>
    <n v="241083"/>
    <n v="0.39"/>
    <x v="0"/>
    <s v="Columbus"/>
    <s v=""/>
    <s v="Active"/>
    <n v="0"/>
    <n v="94022.37000000001"/>
    <n v="335105.37"/>
    <x v="8"/>
    <n v="33"/>
    <s v="Saturday"/>
  </r>
  <r>
    <s v="E03694"/>
    <s v="Elena Patterson"/>
    <x v="9"/>
    <x v="1"/>
    <s v="Speciality Products"/>
    <x v="0"/>
    <s v="Black"/>
    <n v="38"/>
    <d v="2018-11-09T00:00:00"/>
    <n v="223805"/>
    <n v="0.36"/>
    <x v="0"/>
    <s v="Chicago"/>
    <s v=""/>
    <s v="Active"/>
    <n v="0"/>
    <n v="80569.8"/>
    <n v="304374.8"/>
    <x v="7"/>
    <n v="45"/>
    <s v="Friday"/>
  </r>
  <r>
    <s v="E01123"/>
    <s v="Madison Nelson"/>
    <x v="2"/>
    <x v="3"/>
    <s v="Corporate"/>
    <x v="0"/>
    <s v="Caucasian"/>
    <n v="27"/>
    <d v="2021-07-16T00:00:00"/>
    <n v="161759"/>
    <n v="0.16"/>
    <x v="0"/>
    <s v="Miami"/>
    <s v=""/>
    <s v="Active"/>
    <n v="0"/>
    <n v="25881.440000000002"/>
    <n v="187640.44"/>
    <x v="9"/>
    <n v="29"/>
    <s v="Friday"/>
  </r>
  <r>
    <s v="E01366"/>
    <s v="William Walker"/>
    <x v="3"/>
    <x v="0"/>
    <s v="Research &amp; Development"/>
    <x v="1"/>
    <s v="Black"/>
    <n v="40"/>
    <d v="2019-02-24T00:00:00"/>
    <n v="95899"/>
    <n v="0.1"/>
    <x v="0"/>
    <s v="Columbus"/>
    <d v="2021-03-08T00:00:00"/>
    <s v="Not Active"/>
    <n v="1"/>
    <n v="9589.9"/>
    <n v="105488.9"/>
    <x v="3"/>
    <n v="9"/>
    <s v="Sunday"/>
  </r>
  <r>
    <s v="E04005"/>
    <s v="Lincoln Wong"/>
    <x v="4"/>
    <x v="1"/>
    <s v="Corporate"/>
    <x v="1"/>
    <s v="Asian"/>
    <n v="49"/>
    <d v="2019-06-07T00:00:00"/>
    <n v="80700"/>
    <n v="0"/>
    <x v="0"/>
    <s v="Columbus"/>
    <s v=""/>
    <s v="Active"/>
    <n v="0"/>
    <n v="0"/>
    <n v="80700"/>
    <x v="3"/>
    <n v="23"/>
    <s v="Friday"/>
  </r>
  <r>
    <s v="E02770"/>
    <s v="James Huang"/>
    <x v="6"/>
    <x v="4"/>
    <s v="Speciality Products"/>
    <x v="1"/>
    <s v="Asian"/>
    <n v="54"/>
    <d v="1997-03-11T00:00:00"/>
    <n v="128136"/>
    <n v="0.05"/>
    <x v="1"/>
    <s v="Beijing"/>
    <s v=""/>
    <s v="Active"/>
    <n v="0"/>
    <n v="6406.8"/>
    <n v="134542.79999999999"/>
    <x v="1"/>
    <n v="11"/>
    <s v="Tuesday"/>
  </r>
  <r>
    <s v="E04018"/>
    <s v="Emery Ford"/>
    <x v="13"/>
    <x v="6"/>
    <s v="Corporate"/>
    <x v="0"/>
    <s v="Caucasian"/>
    <n v="39"/>
    <d v="2017-04-18T00:00:00"/>
    <n v="58745"/>
    <n v="0"/>
    <x v="0"/>
    <s v="Austin"/>
    <s v=""/>
    <s v="Active"/>
    <n v="0"/>
    <n v="0"/>
    <n v="58745"/>
    <x v="5"/>
    <n v="16"/>
    <s v="Tuesday"/>
  </r>
  <r>
    <s v="E01591"/>
    <s v="Paisley Trinh"/>
    <x v="1"/>
    <x v="0"/>
    <s v="Corporate"/>
    <x v="0"/>
    <s v="Asian"/>
    <n v="57"/>
    <d v="1992-05-04T00:00:00"/>
    <n v="76202"/>
    <n v="0"/>
    <x v="0"/>
    <s v="Austin"/>
    <d v="1994-12-18T00:00:00"/>
    <s v="Not Active"/>
    <n v="1"/>
    <n v="0"/>
    <n v="76202"/>
    <x v="27"/>
    <n v="19"/>
    <s v="Monday"/>
  </r>
  <r>
    <s v="E04940"/>
    <s v="Hudson Williams"/>
    <x v="9"/>
    <x v="2"/>
    <s v="Speciality Products"/>
    <x v="1"/>
    <s v="Black"/>
    <n v="36"/>
    <d v="2018-03-19T00:00:00"/>
    <n v="195200"/>
    <n v="0.36"/>
    <x v="0"/>
    <s v="Austin"/>
    <s v=""/>
    <s v="Active"/>
    <n v="0"/>
    <n v="70272"/>
    <n v="265472"/>
    <x v="7"/>
    <n v="12"/>
    <s v="Monday"/>
  </r>
  <r>
    <s v="E03465"/>
    <s v="Harper Phan"/>
    <x v="13"/>
    <x v="1"/>
    <s v="Manufacturing"/>
    <x v="0"/>
    <s v="Asian"/>
    <n v="45"/>
    <d v="2016-12-07T00:00:00"/>
    <n v="71454"/>
    <n v="0"/>
    <x v="1"/>
    <s v="Shanghai"/>
    <s v=""/>
    <s v="Active"/>
    <n v="0"/>
    <n v="0"/>
    <n v="71454"/>
    <x v="0"/>
    <n v="50"/>
    <s v="Wednesday"/>
  </r>
  <r>
    <s v="E03870"/>
    <s v="Madeline Allen"/>
    <x v="21"/>
    <x v="0"/>
    <s v="Manufacturing"/>
    <x v="0"/>
    <s v="Caucasian"/>
    <n v="30"/>
    <d v="2020-02-03T00:00:00"/>
    <n v="94652"/>
    <n v="0"/>
    <x v="0"/>
    <s v="Seattle"/>
    <s v=""/>
    <s v="Active"/>
    <n v="0"/>
    <n v="0"/>
    <n v="94652"/>
    <x v="6"/>
    <n v="6"/>
    <s v="Monday"/>
  </r>
  <r>
    <s v="E01927"/>
    <s v="Charles Moore"/>
    <x v="1"/>
    <x v="0"/>
    <s v="Manufacturing"/>
    <x v="1"/>
    <s v="Black"/>
    <n v="34"/>
    <d v="2016-02-16T00:00:00"/>
    <n v="63411"/>
    <n v="0"/>
    <x v="0"/>
    <s v="Miami"/>
    <s v=""/>
    <s v="Active"/>
    <n v="0"/>
    <n v="0"/>
    <n v="63411"/>
    <x v="0"/>
    <n v="8"/>
    <s v="Tuesday"/>
  </r>
  <r>
    <s v="E03064"/>
    <s v="Lincoln Fong"/>
    <x v="13"/>
    <x v="2"/>
    <s v="Speciality Products"/>
    <x v="1"/>
    <s v="Asian"/>
    <n v="31"/>
    <d v="2020-02-17T00:00:00"/>
    <n v="67171"/>
    <n v="0"/>
    <x v="1"/>
    <s v="Chongqing"/>
    <d v="2021-05-01T00:00:00"/>
    <s v="Not Active"/>
    <n v="1"/>
    <n v="0"/>
    <n v="67171"/>
    <x v="6"/>
    <n v="8"/>
    <s v="Monday"/>
  </r>
  <r>
    <s v="E01883"/>
    <s v="Isla Guzman"/>
    <x v="0"/>
    <x v="3"/>
    <s v="Speciality Products"/>
    <x v="0"/>
    <s v="Latino"/>
    <n v="28"/>
    <d v="2019-07-06T00:00:00"/>
    <n v="152036"/>
    <n v="0.15"/>
    <x v="2"/>
    <s v="Rio de Janerio"/>
    <s v=""/>
    <s v="Active"/>
    <n v="0"/>
    <n v="22805.399999999998"/>
    <n v="174841.4"/>
    <x v="3"/>
    <n v="27"/>
    <s v="Saturday"/>
  </r>
  <r>
    <s v="E03984"/>
    <s v="Hailey Foster"/>
    <x v="8"/>
    <x v="5"/>
    <s v="Manufacturing"/>
    <x v="0"/>
    <s v="Black"/>
    <n v="55"/>
    <d v="2021-03-21T00:00:00"/>
    <n v="95562"/>
    <n v="0"/>
    <x v="0"/>
    <s v="Chicago"/>
    <s v=""/>
    <s v="Active"/>
    <n v="0"/>
    <n v="0"/>
    <n v="95562"/>
    <x v="9"/>
    <n v="13"/>
    <s v="Sunday"/>
  </r>
  <r>
    <s v="E00446"/>
    <s v="Hudson Hill"/>
    <x v="4"/>
    <x v="2"/>
    <s v="Research &amp; Development"/>
    <x v="1"/>
    <s v="Caucasian"/>
    <n v="30"/>
    <d v="2019-11-04T00:00:00"/>
    <n v="96092"/>
    <n v="0"/>
    <x v="0"/>
    <s v="Austin"/>
    <s v=""/>
    <s v="Active"/>
    <n v="0"/>
    <n v="0"/>
    <n v="96092"/>
    <x v="3"/>
    <n v="45"/>
    <s v="Monday"/>
  </r>
  <r>
    <s v="E02825"/>
    <s v="Wyatt Li"/>
    <x v="9"/>
    <x v="5"/>
    <s v="Manufacturing"/>
    <x v="1"/>
    <s v="Asian"/>
    <n v="63"/>
    <d v="2013-06-03T00:00:00"/>
    <n v="254289"/>
    <n v="0.39"/>
    <x v="0"/>
    <s v="Chicago"/>
    <s v=""/>
    <s v="Active"/>
    <n v="0"/>
    <n v="99172.71"/>
    <n v="353461.71"/>
    <x v="11"/>
    <n v="23"/>
    <s v="Monday"/>
  </r>
  <r>
    <s v="E04174"/>
    <s v="Maverick Henry"/>
    <x v="3"/>
    <x v="0"/>
    <s v="Research &amp; Development"/>
    <x v="1"/>
    <s v="Caucasian"/>
    <n v="26"/>
    <d v="2019-07-10T00:00:00"/>
    <n v="69110"/>
    <n v="0.05"/>
    <x v="0"/>
    <s v="Chicago"/>
    <s v=""/>
    <s v="Active"/>
    <n v="0"/>
    <n v="3455.5"/>
    <n v="72565.5"/>
    <x v="3"/>
    <n v="28"/>
    <s v="Wednesday"/>
  </r>
  <r>
    <s v="E01899"/>
    <s v="Xavier Jackson"/>
    <x v="9"/>
    <x v="6"/>
    <s v="Speciality Products"/>
    <x v="1"/>
    <s v="Caucasian"/>
    <n v="52"/>
    <d v="2002-06-11T00:00:00"/>
    <n v="236314"/>
    <n v="0.34"/>
    <x v="0"/>
    <s v="Miami"/>
    <s v=""/>
    <s v="Active"/>
    <n v="0"/>
    <n v="80346.760000000009"/>
    <n v="316660.76"/>
    <x v="12"/>
    <n v="24"/>
    <s v="Tuesday"/>
  </r>
  <r>
    <s v="E02562"/>
    <s v="Christian Medina"/>
    <x v="7"/>
    <x v="6"/>
    <s v="Corporate"/>
    <x v="1"/>
    <s v="Latino"/>
    <n v="51"/>
    <d v="2007-06-19T00:00:00"/>
    <n v="45206"/>
    <n v="0"/>
    <x v="0"/>
    <s v="Columbus"/>
    <s v=""/>
    <s v="Active"/>
    <n v="0"/>
    <n v="0"/>
    <n v="45206"/>
    <x v="26"/>
    <n v="25"/>
    <s v="Tuesday"/>
  </r>
  <r>
    <s v="E01006"/>
    <s v="Autumn Leung"/>
    <x v="9"/>
    <x v="1"/>
    <s v="Research &amp; Development"/>
    <x v="0"/>
    <s v="Asian"/>
    <n v="25"/>
    <d v="2021-11-15T00:00:00"/>
    <n v="210708"/>
    <n v="0.33"/>
    <x v="0"/>
    <s v="Chicago"/>
    <s v=""/>
    <s v="Active"/>
    <n v="0"/>
    <n v="69533.64"/>
    <n v="280241.64"/>
    <x v="9"/>
    <n v="47"/>
    <s v="Monday"/>
  </r>
  <r>
    <s v="E02903"/>
    <s v="Robert Vazquez"/>
    <x v="27"/>
    <x v="0"/>
    <s v="Corporate"/>
    <x v="1"/>
    <s v="Latino"/>
    <n v="40"/>
    <d v="2021-09-26T00:00:00"/>
    <n v="87770"/>
    <n v="0"/>
    <x v="0"/>
    <s v="Austin"/>
    <s v=""/>
    <s v="Active"/>
    <n v="0"/>
    <n v="0"/>
    <n v="87770"/>
    <x v="9"/>
    <n v="40"/>
    <s v="Sunday"/>
  </r>
  <r>
    <s v="E03642"/>
    <s v="Aria Roberts"/>
    <x v="6"/>
    <x v="3"/>
    <s v="Corporate"/>
    <x v="0"/>
    <s v="Caucasian"/>
    <n v="38"/>
    <d v="2015-08-12T00:00:00"/>
    <n v="106858"/>
    <n v="0.05"/>
    <x v="0"/>
    <s v="Seattle"/>
    <s v=""/>
    <s v="Active"/>
    <n v="0"/>
    <n v="5342.9000000000005"/>
    <n v="112200.9"/>
    <x v="16"/>
    <n v="33"/>
    <s v="Wednesday"/>
  </r>
  <r>
    <s v="E02884"/>
    <s v="Axel Johnson"/>
    <x v="2"/>
    <x v="4"/>
    <s v="Corporate"/>
    <x v="1"/>
    <s v="Caucasian"/>
    <n v="60"/>
    <d v="2015-04-14T00:00:00"/>
    <n v="155788"/>
    <n v="0.17"/>
    <x v="0"/>
    <s v="Seattle"/>
    <s v=""/>
    <s v="Active"/>
    <n v="0"/>
    <n v="26483.960000000003"/>
    <n v="182271.96"/>
    <x v="16"/>
    <n v="16"/>
    <s v="Tuesday"/>
  </r>
  <r>
    <s v="E00701"/>
    <s v="Madeline Garcia"/>
    <x v="15"/>
    <x v="4"/>
    <s v="Speciality Products"/>
    <x v="0"/>
    <s v="Latino"/>
    <n v="45"/>
    <d v="2019-04-26T00:00:00"/>
    <n v="74891"/>
    <n v="0"/>
    <x v="2"/>
    <s v="Rio de Janerio"/>
    <s v=""/>
    <s v="Active"/>
    <n v="0"/>
    <n v="0"/>
    <n v="74891"/>
    <x v="3"/>
    <n v="17"/>
    <s v="Friday"/>
  </r>
  <r>
    <s v="E04720"/>
    <s v="Christopher Chung"/>
    <x v="8"/>
    <x v="5"/>
    <s v="Corporate"/>
    <x v="1"/>
    <s v="Asian"/>
    <n v="28"/>
    <d v="2021-12-18T00:00:00"/>
    <n v="95670"/>
    <n v="0"/>
    <x v="0"/>
    <s v="Phoenix"/>
    <s v=""/>
    <s v="Active"/>
    <n v="0"/>
    <n v="0"/>
    <n v="95670"/>
    <x v="9"/>
    <n v="51"/>
    <s v="Saturday"/>
  </r>
  <r>
    <s v="E01985"/>
    <s v="Eliana Turner"/>
    <x v="5"/>
    <x v="2"/>
    <s v="Research &amp; Development"/>
    <x v="0"/>
    <s v="Black"/>
    <n v="65"/>
    <d v="2000-09-29T00:00:00"/>
    <n v="67837"/>
    <n v="0"/>
    <x v="0"/>
    <s v="Austin"/>
    <s v=""/>
    <s v="Active"/>
    <n v="0"/>
    <n v="0"/>
    <n v="67837"/>
    <x v="28"/>
    <n v="40"/>
    <s v="Friday"/>
  </r>
  <r>
    <s v="E03273"/>
    <s v="Daniel Shah"/>
    <x v="13"/>
    <x v="2"/>
    <s v="Research &amp; Development"/>
    <x v="1"/>
    <s v="Asian"/>
    <n v="41"/>
    <d v="2010-06-04T00:00:00"/>
    <n v="72425"/>
    <n v="0"/>
    <x v="1"/>
    <s v="Beijing"/>
    <s v=""/>
    <s v="Active"/>
    <n v="0"/>
    <n v="0"/>
    <n v="72425"/>
    <x v="22"/>
    <n v="23"/>
    <s v="Friday"/>
  </r>
  <r>
    <s v="E02415"/>
    <s v="Penelope Gonzalez"/>
    <x v="4"/>
    <x v="2"/>
    <s v="Corporate"/>
    <x v="0"/>
    <s v="Latino"/>
    <n v="52"/>
    <d v="1994-10-16T00:00:00"/>
    <n v="93103"/>
    <n v="0"/>
    <x v="0"/>
    <s v="Phoenix"/>
    <s v=""/>
    <s v="Active"/>
    <n v="0"/>
    <n v="0"/>
    <n v="93103"/>
    <x v="21"/>
    <n v="43"/>
    <s v="Sunday"/>
  </r>
  <r>
    <s v="E02877"/>
    <s v="Mila Allen"/>
    <x v="8"/>
    <x v="5"/>
    <s v="Corporate"/>
    <x v="0"/>
    <s v="Caucasian"/>
    <n v="56"/>
    <d v="2015-10-14T00:00:00"/>
    <n v="76272"/>
    <n v="0"/>
    <x v="0"/>
    <s v="Miami"/>
    <d v="2021-10-22T00:00:00"/>
    <s v="Not Active"/>
    <n v="1"/>
    <n v="0"/>
    <n v="76272"/>
    <x v="16"/>
    <n v="42"/>
    <s v="Wednesday"/>
  </r>
  <r>
    <s v="E00091"/>
    <s v="Emilia Chu"/>
    <x v="13"/>
    <x v="1"/>
    <s v="Manufacturing"/>
    <x v="0"/>
    <s v="Asian"/>
    <n v="48"/>
    <d v="2003-06-24T00:00:00"/>
    <n v="55760"/>
    <n v="0"/>
    <x v="0"/>
    <s v="Austin"/>
    <s v=""/>
    <s v="Active"/>
    <n v="0"/>
    <n v="0"/>
    <n v="55760"/>
    <x v="13"/>
    <n v="26"/>
    <s v="Tuesday"/>
  </r>
  <r>
    <s v="E02563"/>
    <s v="Emily Clark"/>
    <x v="9"/>
    <x v="3"/>
    <s v="Corporate"/>
    <x v="0"/>
    <s v="Caucasian"/>
    <n v="36"/>
    <d v="2020-01-13T00:00:00"/>
    <n v="253294"/>
    <n v="0.4"/>
    <x v="0"/>
    <s v="Miami"/>
    <s v=""/>
    <s v="Active"/>
    <n v="0"/>
    <n v="101317.6"/>
    <n v="354611.6"/>
    <x v="6"/>
    <n v="3"/>
    <s v="Monday"/>
  </r>
  <r>
    <s v="E04221"/>
    <s v="Roman King"/>
    <x v="13"/>
    <x v="1"/>
    <s v="Corporate"/>
    <x v="1"/>
    <s v="Caucasian"/>
    <n v="60"/>
    <d v="2007-08-16T00:00:00"/>
    <n v="58671"/>
    <n v="0"/>
    <x v="0"/>
    <s v="Columbus"/>
    <s v=""/>
    <s v="Active"/>
    <n v="0"/>
    <n v="0"/>
    <n v="58671"/>
    <x v="26"/>
    <n v="33"/>
    <s v="Thursday"/>
  </r>
  <r>
    <s v="E04887"/>
    <s v="Emery Do"/>
    <x v="5"/>
    <x v="2"/>
    <s v="Research &amp; Development"/>
    <x v="0"/>
    <s v="Asian"/>
    <n v="40"/>
    <d v="2018-03-16T00:00:00"/>
    <n v="55457"/>
    <n v="0"/>
    <x v="0"/>
    <s v="Columbus"/>
    <s v=""/>
    <s v="Active"/>
    <n v="0"/>
    <n v="0"/>
    <n v="55457"/>
    <x v="7"/>
    <n v="11"/>
    <s v="Friday"/>
  </r>
  <r>
    <s v="E03170"/>
    <s v="Autumn Thao"/>
    <x v="5"/>
    <x v="2"/>
    <s v="Manufacturing"/>
    <x v="0"/>
    <s v="Asian"/>
    <n v="63"/>
    <d v="2017-09-26T00:00:00"/>
    <n v="72340"/>
    <n v="0"/>
    <x v="0"/>
    <s v="Phoenix"/>
    <d v="2019-04-03T00:00:00"/>
    <s v="Not Active"/>
    <n v="1"/>
    <n v="0"/>
    <n v="72340"/>
    <x v="5"/>
    <n v="39"/>
    <s v="Tuesday"/>
  </r>
  <r>
    <s v="E01636"/>
    <s v="Naomi Coleman"/>
    <x v="6"/>
    <x v="6"/>
    <s v="Corporate"/>
    <x v="0"/>
    <s v="Caucasian"/>
    <n v="29"/>
    <d v="2016-11-02T00:00:00"/>
    <n v="122054"/>
    <n v="0.06"/>
    <x v="0"/>
    <s v="Phoenix"/>
    <s v=""/>
    <s v="Active"/>
    <n v="0"/>
    <n v="7323.24"/>
    <n v="129377.24"/>
    <x v="0"/>
    <n v="45"/>
    <s v="Wednesday"/>
  </r>
  <r>
    <s v="E01387"/>
    <s v="Cora Zheng"/>
    <x v="2"/>
    <x v="0"/>
    <s v="Manufacturing"/>
    <x v="0"/>
    <s v="Asian"/>
    <n v="27"/>
    <d v="2018-01-03T00:00:00"/>
    <n v="167100"/>
    <n v="0.2"/>
    <x v="1"/>
    <s v="Chengdu"/>
    <s v=""/>
    <s v="Active"/>
    <n v="0"/>
    <n v="33420"/>
    <n v="200520"/>
    <x v="7"/>
    <n v="1"/>
    <s v="Wednesday"/>
  </r>
  <r>
    <s v="E01363"/>
    <s v="Ayla Daniels"/>
    <x v="1"/>
    <x v="0"/>
    <s v="Corporate"/>
    <x v="0"/>
    <s v="Caucasian"/>
    <n v="53"/>
    <d v="1997-04-23T00:00:00"/>
    <n v="78153"/>
    <n v="0"/>
    <x v="0"/>
    <s v="Miami"/>
    <s v=""/>
    <s v="Active"/>
    <n v="0"/>
    <n v="0"/>
    <n v="78153"/>
    <x v="1"/>
    <n v="17"/>
    <s v="Wednesday"/>
  </r>
  <r>
    <s v="E02249"/>
    <s v="Allison Daniels"/>
    <x v="6"/>
    <x v="1"/>
    <s v="Manufacturing"/>
    <x v="0"/>
    <s v="Caucasian"/>
    <n v="37"/>
    <d v="2020-04-14T00:00:00"/>
    <n v="103524"/>
    <n v="0.09"/>
    <x v="0"/>
    <s v="Phoenix"/>
    <s v=""/>
    <s v="Active"/>
    <n v="0"/>
    <n v="9317.16"/>
    <n v="112841.16"/>
    <x v="6"/>
    <n v="16"/>
    <s v="Tuesday"/>
  </r>
  <r>
    <s v="E02987"/>
    <s v="Mateo Harris"/>
    <x v="6"/>
    <x v="0"/>
    <s v="Corporate"/>
    <x v="1"/>
    <s v="Caucasian"/>
    <n v="30"/>
    <d v="2017-08-05T00:00:00"/>
    <n v="119906"/>
    <n v="0.05"/>
    <x v="0"/>
    <s v="Columbus"/>
    <s v=""/>
    <s v="Active"/>
    <n v="0"/>
    <n v="5995.3"/>
    <n v="125901.3"/>
    <x v="5"/>
    <n v="31"/>
    <s v="Saturday"/>
  </r>
  <r>
    <s v="E03655"/>
    <s v="Samantha Rogers"/>
    <x v="7"/>
    <x v="6"/>
    <s v="Speciality Products"/>
    <x v="0"/>
    <s v="Caucasian"/>
    <n v="28"/>
    <d v="2020-01-17T00:00:00"/>
    <n v="45061"/>
    <n v="0"/>
    <x v="0"/>
    <s v="Miami"/>
    <s v=""/>
    <s v="Active"/>
    <n v="0"/>
    <n v="0"/>
    <n v="45061"/>
    <x v="6"/>
    <n v="3"/>
    <s v="Friday"/>
  </r>
  <r>
    <s v="E04048"/>
    <s v="Julian Lee"/>
    <x v="30"/>
    <x v="0"/>
    <s v="Corporate"/>
    <x v="1"/>
    <s v="Asian"/>
    <n v="51"/>
    <d v="2003-01-17T00:00:00"/>
    <n v="91399"/>
    <n v="0"/>
    <x v="0"/>
    <s v="Seattle"/>
    <s v=""/>
    <s v="Active"/>
    <n v="0"/>
    <n v="0"/>
    <n v="91399"/>
    <x v="13"/>
    <n v="3"/>
    <s v="Friday"/>
  </r>
  <r>
    <s v="E03626"/>
    <s v="Nicholas Avila"/>
    <x v="14"/>
    <x v="0"/>
    <s v="Research &amp; Development"/>
    <x v="1"/>
    <s v="Latino"/>
    <n v="28"/>
    <d v="2017-09-28T00:00:00"/>
    <n v="97336"/>
    <n v="0"/>
    <x v="0"/>
    <s v="Austin"/>
    <s v=""/>
    <s v="Active"/>
    <n v="0"/>
    <n v="0"/>
    <n v="97336"/>
    <x v="5"/>
    <n v="39"/>
    <s v="Thursday"/>
  </r>
  <r>
    <s v="E03694"/>
    <s v="Hailey Watson"/>
    <x v="0"/>
    <x v="3"/>
    <s v="Corporate"/>
    <x v="0"/>
    <s v="Black"/>
    <n v="31"/>
    <d v="2017-01-20T00:00:00"/>
    <n v="124629"/>
    <n v="0.1"/>
    <x v="0"/>
    <s v="Columbus"/>
    <s v=""/>
    <s v="Active"/>
    <n v="0"/>
    <n v="12462.900000000001"/>
    <n v="137091.9"/>
    <x v="5"/>
    <n v="3"/>
    <s v="Friday"/>
  </r>
  <r>
    <s v="E02920"/>
    <s v="Willow Woods"/>
    <x v="9"/>
    <x v="4"/>
    <s v="Speciality Products"/>
    <x v="0"/>
    <s v="Caucasian"/>
    <n v="28"/>
    <d v="2021-07-25T00:00:00"/>
    <n v="231850"/>
    <n v="0.39"/>
    <x v="0"/>
    <s v="Miami"/>
    <s v=""/>
    <s v="Active"/>
    <n v="0"/>
    <n v="90421.5"/>
    <n v="322271.5"/>
    <x v="9"/>
    <n v="31"/>
    <s v="Sunday"/>
  </r>
  <r>
    <s v="E03220"/>
    <s v="Alexander Gonzales"/>
    <x v="6"/>
    <x v="3"/>
    <s v="Research &amp; Development"/>
    <x v="1"/>
    <s v="Latino"/>
    <n v="34"/>
    <d v="2018-06-04T00:00:00"/>
    <n v="128329"/>
    <n v="0.08"/>
    <x v="0"/>
    <s v="Phoenix"/>
    <s v=""/>
    <s v="Active"/>
    <n v="0"/>
    <n v="10266.32"/>
    <n v="138595.32"/>
    <x v="7"/>
    <n v="23"/>
    <s v="Monday"/>
  </r>
  <r>
    <s v="E01347"/>
    <s v="Aiden Gonzales"/>
    <x v="9"/>
    <x v="6"/>
    <s v="Speciality Products"/>
    <x v="1"/>
    <s v="Latino"/>
    <n v="44"/>
    <d v="2021-03-28T00:00:00"/>
    <n v="186033"/>
    <n v="0.34"/>
    <x v="2"/>
    <s v="Sao Paulo"/>
    <s v=""/>
    <s v="Active"/>
    <n v="0"/>
    <n v="63251.22"/>
    <n v="249284.22"/>
    <x v="9"/>
    <n v="14"/>
    <s v="Sunday"/>
  </r>
  <r>
    <s v="E03968"/>
    <s v="Joshua Chin"/>
    <x v="0"/>
    <x v="6"/>
    <s v="Manufacturing"/>
    <x v="1"/>
    <s v="Asian"/>
    <n v="60"/>
    <d v="2021-07-26T00:00:00"/>
    <n v="121480"/>
    <n v="0.14000000000000001"/>
    <x v="0"/>
    <s v="Phoenix"/>
    <s v=""/>
    <s v="Active"/>
    <n v="0"/>
    <n v="17007.2"/>
    <n v="138487.20000000001"/>
    <x v="9"/>
    <n v="31"/>
    <s v="Monday"/>
  </r>
  <r>
    <s v="E04299"/>
    <s v="Paisley Hall"/>
    <x v="2"/>
    <x v="4"/>
    <s v="Speciality Products"/>
    <x v="0"/>
    <s v="Caucasian"/>
    <n v="41"/>
    <d v="2010-05-21T00:00:00"/>
    <n v="153275"/>
    <n v="0.24"/>
    <x v="0"/>
    <s v="Columbus"/>
    <s v=""/>
    <s v="Active"/>
    <n v="0"/>
    <n v="36786"/>
    <n v="190061"/>
    <x v="22"/>
    <n v="21"/>
    <s v="Friday"/>
  </r>
  <r>
    <s v="E01150"/>
    <s v="Allison Leung"/>
    <x v="4"/>
    <x v="2"/>
    <s v="Research &amp; Development"/>
    <x v="0"/>
    <s v="Asian"/>
    <n v="62"/>
    <d v="2020-05-18T00:00:00"/>
    <n v="97830"/>
    <n v="0"/>
    <x v="0"/>
    <s v="Austin"/>
    <s v=""/>
    <s v="Active"/>
    <n v="0"/>
    <n v="0"/>
    <n v="97830"/>
    <x v="6"/>
    <n v="21"/>
    <s v="Monday"/>
  </r>
  <r>
    <s v="E03774"/>
    <s v="Hannah Mejia"/>
    <x v="9"/>
    <x v="6"/>
    <s v="Corporate"/>
    <x v="0"/>
    <s v="Latino"/>
    <n v="47"/>
    <d v="1999-03-13T00:00:00"/>
    <n v="239394"/>
    <n v="0.32"/>
    <x v="0"/>
    <s v="Austin"/>
    <s v=""/>
    <s v="Active"/>
    <n v="0"/>
    <n v="76606.080000000002"/>
    <n v="316000.08"/>
    <x v="10"/>
    <n v="11"/>
    <s v="Saturday"/>
  </r>
  <r>
    <s v="E01638"/>
    <s v="Elizabeth Huang"/>
    <x v="7"/>
    <x v="1"/>
    <s v="Speciality Products"/>
    <x v="0"/>
    <s v="Asian"/>
    <n v="62"/>
    <d v="2002-09-20T00:00:00"/>
    <n v="49738"/>
    <n v="0"/>
    <x v="1"/>
    <s v="Beijing"/>
    <s v=""/>
    <s v="Active"/>
    <n v="0"/>
    <n v="0"/>
    <n v="49738"/>
    <x v="12"/>
    <n v="38"/>
    <s v="Friday"/>
  </r>
  <r>
    <s v="E01877"/>
    <s v="Abigail Garza"/>
    <x v="7"/>
    <x v="3"/>
    <s v="Manufacturing"/>
    <x v="0"/>
    <s v="Latino"/>
    <n v="33"/>
    <d v="2018-05-27T00:00:00"/>
    <n v="45049"/>
    <n v="0"/>
    <x v="0"/>
    <s v="Seattle"/>
    <s v=""/>
    <s v="Active"/>
    <n v="0"/>
    <n v="0"/>
    <n v="45049"/>
    <x v="7"/>
    <n v="22"/>
    <s v="Sunday"/>
  </r>
  <r>
    <s v="E01193"/>
    <s v="Raelynn Lu"/>
    <x v="2"/>
    <x v="1"/>
    <s v="Research &amp; Development"/>
    <x v="0"/>
    <s v="Asian"/>
    <n v="27"/>
    <d v="2020-05-26T00:00:00"/>
    <n v="153628"/>
    <n v="0.28999999999999998"/>
    <x v="1"/>
    <s v="Chongqing"/>
    <d v="2020-12-12T00:00:00"/>
    <s v="Not Active"/>
    <n v="1"/>
    <n v="44552.119999999995"/>
    <n v="198180.12"/>
    <x v="6"/>
    <n v="22"/>
    <s v="Tuesday"/>
  </r>
  <r>
    <s v="E01789"/>
    <s v="Charles Luu"/>
    <x v="0"/>
    <x v="2"/>
    <s v="Manufacturing"/>
    <x v="1"/>
    <s v="Asian"/>
    <n v="25"/>
    <d v="2021-06-15T00:00:00"/>
    <n v="142731"/>
    <n v="0.11"/>
    <x v="1"/>
    <s v="Shanghai"/>
    <d v="2022-06-03T00:00:00"/>
    <s v="Not Active"/>
    <n v="1"/>
    <n v="15700.41"/>
    <n v="158431.41"/>
    <x v="9"/>
    <n v="25"/>
    <s v="Tuesday"/>
  </r>
  <r>
    <s v="E01422"/>
    <s v="Lydia Espinoza"/>
    <x v="0"/>
    <x v="6"/>
    <s v="Speciality Products"/>
    <x v="0"/>
    <s v="Latino"/>
    <n v="29"/>
    <d v="2020-05-15T00:00:00"/>
    <n v="137106"/>
    <n v="0.12"/>
    <x v="2"/>
    <s v="Sao Paulo"/>
    <s v=""/>
    <s v="Active"/>
    <n v="0"/>
    <n v="16452.72"/>
    <n v="153558.72"/>
    <x v="6"/>
    <n v="20"/>
    <s v="Friday"/>
  </r>
  <r>
    <s v="E00440"/>
    <s v="Adeline Thao"/>
    <x v="9"/>
    <x v="1"/>
    <s v="Corporate"/>
    <x v="0"/>
    <s v="Asian"/>
    <n v="54"/>
    <d v="2007-09-05T00:00:00"/>
    <n v="183239"/>
    <n v="0.32"/>
    <x v="0"/>
    <s v="Seattle"/>
    <s v=""/>
    <s v="Active"/>
    <n v="0"/>
    <n v="58636.480000000003"/>
    <n v="241875.48"/>
    <x v="26"/>
    <n v="36"/>
    <s v="Wednesday"/>
  </r>
  <r>
    <s v="E00145"/>
    <s v="Kinsley Dixon"/>
    <x v="7"/>
    <x v="3"/>
    <s v="Manufacturing"/>
    <x v="0"/>
    <s v="Caucasian"/>
    <n v="28"/>
    <d v="2019-05-25T00:00:00"/>
    <n v="45819"/>
    <n v="0"/>
    <x v="0"/>
    <s v="Miami"/>
    <s v=""/>
    <s v="Active"/>
    <n v="0"/>
    <n v="0"/>
    <n v="45819"/>
    <x v="3"/>
    <n v="21"/>
    <s v="Saturday"/>
  </r>
  <r>
    <s v="E04150"/>
    <s v="Natalia Vu"/>
    <x v="7"/>
    <x v="3"/>
    <s v="Research &amp; Development"/>
    <x v="0"/>
    <s v="Asian"/>
    <n v="54"/>
    <d v="2006-12-29T00:00:00"/>
    <n v="55518"/>
    <n v="0"/>
    <x v="0"/>
    <s v="Columbus"/>
    <s v=""/>
    <s v="Active"/>
    <n v="0"/>
    <n v="0"/>
    <n v="55518"/>
    <x v="2"/>
    <n v="52"/>
    <s v="Friday"/>
  </r>
  <r>
    <s v="E02846"/>
    <s v="Julia Mai"/>
    <x v="6"/>
    <x v="6"/>
    <s v="Manufacturing"/>
    <x v="0"/>
    <s v="Asian"/>
    <n v="50"/>
    <d v="2012-03-11T00:00:00"/>
    <n v="108134"/>
    <n v="0.1"/>
    <x v="1"/>
    <s v="Shanghai"/>
    <s v=""/>
    <s v="Active"/>
    <n v="0"/>
    <n v="10813.400000000001"/>
    <n v="118947.4"/>
    <x v="14"/>
    <n v="11"/>
    <s v="Sunday"/>
  </r>
  <r>
    <s v="E04247"/>
    <s v="Camila Evans"/>
    <x v="6"/>
    <x v="6"/>
    <s v="Research &amp; Development"/>
    <x v="0"/>
    <s v="Black"/>
    <n v="55"/>
    <d v="1992-12-20T00:00:00"/>
    <n v="113950"/>
    <n v="0.09"/>
    <x v="0"/>
    <s v="Miami"/>
    <s v=""/>
    <s v="Active"/>
    <n v="0"/>
    <n v="10255.5"/>
    <n v="124205.5"/>
    <x v="27"/>
    <n v="52"/>
    <s v="Sunday"/>
  </r>
  <r>
    <s v="E02613"/>
    <s v="Everly Lai"/>
    <x v="9"/>
    <x v="6"/>
    <s v="Speciality Products"/>
    <x v="0"/>
    <s v="Asian"/>
    <n v="52"/>
    <d v="1998-04-01T00:00:00"/>
    <n v="182035"/>
    <n v="0.3"/>
    <x v="0"/>
    <s v="Chicago"/>
    <s v=""/>
    <s v="Active"/>
    <n v="0"/>
    <n v="54610.5"/>
    <n v="236645.5"/>
    <x v="25"/>
    <n v="14"/>
    <s v="Wednesday"/>
  </r>
  <r>
    <s v="E03349"/>
    <s v="Adam He"/>
    <x v="2"/>
    <x v="3"/>
    <s v="Speciality Products"/>
    <x v="1"/>
    <s v="Asian"/>
    <n v="35"/>
    <d v="2017-08-16T00:00:00"/>
    <n v="181356"/>
    <n v="0.23"/>
    <x v="1"/>
    <s v="Beijing"/>
    <s v=""/>
    <s v="Active"/>
    <n v="0"/>
    <n v="41711.880000000005"/>
    <n v="223067.88"/>
    <x v="5"/>
    <n v="33"/>
    <s v="Wednesday"/>
  </r>
  <r>
    <s v="E03648"/>
    <s v="Vivian Hunter"/>
    <x v="5"/>
    <x v="2"/>
    <s v="Corporate"/>
    <x v="0"/>
    <s v="Black"/>
    <n v="26"/>
    <d v="2019-08-21T00:00:00"/>
    <n v="66084"/>
    <n v="0"/>
    <x v="0"/>
    <s v="Seattle"/>
    <s v=""/>
    <s v="Active"/>
    <n v="0"/>
    <n v="0"/>
    <n v="66084"/>
    <x v="3"/>
    <n v="34"/>
    <s v="Wednesday"/>
  </r>
  <r>
    <s v="E02192"/>
    <s v="Lucy Avila"/>
    <x v="29"/>
    <x v="0"/>
    <s v="Speciality Products"/>
    <x v="0"/>
    <s v="Latino"/>
    <n v="43"/>
    <d v="2010-04-22T00:00:00"/>
    <n v="76912"/>
    <n v="0"/>
    <x v="2"/>
    <s v="Sao Paulo"/>
    <s v=""/>
    <s v="Active"/>
    <n v="0"/>
    <n v="0"/>
    <n v="76912"/>
    <x v="22"/>
    <n v="17"/>
    <s v="Thursday"/>
  </r>
  <r>
    <s v="E03981"/>
    <s v="Eliana Li"/>
    <x v="22"/>
    <x v="5"/>
    <s v="Research &amp; Development"/>
    <x v="0"/>
    <s v="Asian"/>
    <n v="63"/>
    <d v="2018-05-07T00:00:00"/>
    <n v="67987"/>
    <n v="0"/>
    <x v="0"/>
    <s v="Miami"/>
    <s v=""/>
    <s v="Active"/>
    <n v="0"/>
    <n v="0"/>
    <n v="67987"/>
    <x v="7"/>
    <n v="19"/>
    <s v="Monday"/>
  </r>
  <r>
    <s v="E03262"/>
    <s v="Logan Mitchell"/>
    <x v="13"/>
    <x v="6"/>
    <s v="Manufacturing"/>
    <x v="1"/>
    <s v="Caucasian"/>
    <n v="65"/>
    <d v="2005-08-20T00:00:00"/>
    <n v="59833"/>
    <n v="0"/>
    <x v="0"/>
    <s v="Columbus"/>
    <s v=""/>
    <s v="Active"/>
    <n v="0"/>
    <n v="0"/>
    <n v="59833"/>
    <x v="17"/>
    <n v="34"/>
    <s v="Saturday"/>
  </r>
  <r>
    <s v="E02716"/>
    <s v="Dominic Dinh"/>
    <x v="0"/>
    <x v="6"/>
    <s v="Speciality Products"/>
    <x v="1"/>
    <s v="Asian"/>
    <n v="45"/>
    <d v="2005-04-11T00:00:00"/>
    <n v="128468"/>
    <n v="0.11"/>
    <x v="0"/>
    <s v="Chicago"/>
    <s v=""/>
    <s v="Active"/>
    <n v="0"/>
    <n v="14131.48"/>
    <n v="142599.48000000001"/>
    <x v="17"/>
    <n v="16"/>
    <s v="Monday"/>
  </r>
  <r>
    <s v="E00245"/>
    <s v="Lucas Daniels"/>
    <x v="6"/>
    <x v="2"/>
    <s v="Corporate"/>
    <x v="1"/>
    <s v="Black"/>
    <n v="42"/>
    <d v="2011-05-29T00:00:00"/>
    <n v="102440"/>
    <n v="0.06"/>
    <x v="0"/>
    <s v="Chicago"/>
    <s v=""/>
    <s v="Active"/>
    <n v="0"/>
    <n v="6146.4"/>
    <n v="108586.4"/>
    <x v="24"/>
    <n v="23"/>
    <s v="Sunday"/>
  </r>
  <r>
    <s v="E04123"/>
    <s v="Andrew Holmes"/>
    <x v="9"/>
    <x v="0"/>
    <s v="Speciality Products"/>
    <x v="1"/>
    <s v="Black"/>
    <n v="59"/>
    <d v="2010-12-30T00:00:00"/>
    <n v="246619"/>
    <n v="0.36"/>
    <x v="0"/>
    <s v="Miami"/>
    <s v=""/>
    <s v="Active"/>
    <n v="0"/>
    <n v="88782.84"/>
    <n v="335401.83999999997"/>
    <x v="22"/>
    <n v="53"/>
    <s v="Thursday"/>
  </r>
  <r>
    <s v="E03471"/>
    <s v="Julia Sandoval"/>
    <x v="6"/>
    <x v="4"/>
    <s v="Corporate"/>
    <x v="0"/>
    <s v="Latino"/>
    <n v="42"/>
    <d v="2017-11-19T00:00:00"/>
    <n v="101143"/>
    <n v="0.06"/>
    <x v="0"/>
    <s v="Miami"/>
    <s v=""/>
    <s v="Active"/>
    <n v="0"/>
    <n v="6068.58"/>
    <n v="107211.58"/>
    <x v="5"/>
    <n v="47"/>
    <s v="Sunday"/>
  </r>
  <r>
    <s v="E00717"/>
    <s v="Kennedy Vargas"/>
    <x v="20"/>
    <x v="4"/>
    <s v="Manufacturing"/>
    <x v="0"/>
    <s v="Latino"/>
    <n v="45"/>
    <d v="2005-10-14T00:00:00"/>
    <n v="51404"/>
    <n v="0"/>
    <x v="2"/>
    <s v="Manaus"/>
    <d v="2009-12-06T00:00:00"/>
    <s v="Not Active"/>
    <n v="1"/>
    <n v="0"/>
    <n v="51404"/>
    <x v="17"/>
    <n v="42"/>
    <s v="Friday"/>
  </r>
  <r>
    <s v="E01966"/>
    <s v="Thomas Williams"/>
    <x v="17"/>
    <x v="5"/>
    <s v="Speciality Products"/>
    <x v="1"/>
    <s v="Caucasian"/>
    <n v="45"/>
    <d v="2015-11-21T00:00:00"/>
    <n v="87292"/>
    <n v="0"/>
    <x v="0"/>
    <s v="Columbus"/>
    <s v=""/>
    <s v="Active"/>
    <n v="0"/>
    <n v="0"/>
    <n v="87292"/>
    <x v="16"/>
    <n v="47"/>
    <s v="Saturday"/>
  </r>
  <r>
    <s v="E03683"/>
    <s v="Raelynn Hong"/>
    <x v="2"/>
    <x v="6"/>
    <s v="Speciality Products"/>
    <x v="0"/>
    <s v="Asian"/>
    <n v="28"/>
    <d v="2019-12-11T00:00:00"/>
    <n v="182321"/>
    <n v="0.28000000000000003"/>
    <x v="1"/>
    <s v="Beijing"/>
    <s v=""/>
    <s v="Active"/>
    <n v="0"/>
    <n v="51049.880000000005"/>
    <n v="233370.88"/>
    <x v="3"/>
    <n v="50"/>
    <s v="Wednesday"/>
  </r>
  <r>
    <s v="E03694"/>
    <s v="Eli Reed"/>
    <x v="28"/>
    <x v="0"/>
    <s v="Corporate"/>
    <x v="1"/>
    <s v="Caucasian"/>
    <n v="51"/>
    <d v="2014-02-27T00:00:00"/>
    <n v="53929"/>
    <n v="0"/>
    <x v="0"/>
    <s v="Miami"/>
    <d v="2017-12-22T00:00:00"/>
    <s v="Not Active"/>
    <n v="1"/>
    <n v="0"/>
    <n v="53929"/>
    <x v="15"/>
    <n v="9"/>
    <s v="Thursday"/>
  </r>
  <r>
    <s v="E04766"/>
    <s v="Lyla Yoon"/>
    <x v="9"/>
    <x v="3"/>
    <s v="Manufacturing"/>
    <x v="0"/>
    <s v="Asian"/>
    <n v="38"/>
    <d v="2012-12-13T00:00:00"/>
    <n v="191571"/>
    <n v="0.32"/>
    <x v="0"/>
    <s v="Austin"/>
    <s v=""/>
    <s v="Active"/>
    <n v="0"/>
    <n v="61302.720000000001"/>
    <n v="252873.72"/>
    <x v="14"/>
    <n v="50"/>
    <s v="Thursday"/>
  </r>
  <r>
    <s v="E01465"/>
    <s v="Hannah White"/>
    <x v="0"/>
    <x v="3"/>
    <s v="Corporate"/>
    <x v="0"/>
    <s v="Caucasian"/>
    <n v="62"/>
    <d v="2009-01-30T00:00:00"/>
    <n v="150555"/>
    <n v="0.13"/>
    <x v="0"/>
    <s v="Phoenix"/>
    <s v=""/>
    <s v="Active"/>
    <n v="0"/>
    <n v="19572.150000000001"/>
    <n v="170127.15"/>
    <x v="8"/>
    <n v="5"/>
    <s v="Friday"/>
  </r>
  <r>
    <s v="E00206"/>
    <s v="Theodore Xi"/>
    <x v="6"/>
    <x v="1"/>
    <s v="Corporate"/>
    <x v="1"/>
    <s v="Asian"/>
    <n v="52"/>
    <d v="2009-10-05T00:00:00"/>
    <n v="122890"/>
    <n v="7.0000000000000007E-2"/>
    <x v="1"/>
    <s v="Shanghai"/>
    <s v=""/>
    <s v="Active"/>
    <n v="0"/>
    <n v="8602.3000000000011"/>
    <n v="131492.29999999999"/>
    <x v="8"/>
    <n v="41"/>
    <s v="Monday"/>
  </r>
  <r>
    <s v="E04088"/>
    <s v="Ezra Liang"/>
    <x v="9"/>
    <x v="1"/>
    <s v="Research &amp; Development"/>
    <x v="1"/>
    <s v="Asian"/>
    <n v="52"/>
    <d v="1997-05-26T00:00:00"/>
    <n v="216999"/>
    <n v="0.37"/>
    <x v="0"/>
    <s v="Miami"/>
    <s v=""/>
    <s v="Active"/>
    <n v="0"/>
    <n v="80289.63"/>
    <n v="297288.63"/>
    <x v="1"/>
    <n v="22"/>
    <s v="Monday"/>
  </r>
  <r>
    <s v="E02066"/>
    <s v="Grayson Yee"/>
    <x v="6"/>
    <x v="4"/>
    <s v="Corporate"/>
    <x v="1"/>
    <s v="Asian"/>
    <n v="48"/>
    <d v="2015-07-16T00:00:00"/>
    <n v="110565"/>
    <n v="0.09"/>
    <x v="1"/>
    <s v="Beijing"/>
    <s v=""/>
    <s v="Active"/>
    <n v="0"/>
    <n v="9950.85"/>
    <n v="120515.85"/>
    <x v="16"/>
    <n v="29"/>
    <s v="Thursday"/>
  </r>
  <r>
    <s v="E03227"/>
    <s v="Eli Richardson"/>
    <x v="12"/>
    <x v="0"/>
    <s v="Speciality Products"/>
    <x v="1"/>
    <s v="Caucasian"/>
    <n v="38"/>
    <d v="2015-04-19T00:00:00"/>
    <n v="48762"/>
    <n v="0"/>
    <x v="0"/>
    <s v="Seattle"/>
    <s v=""/>
    <s v="Active"/>
    <n v="0"/>
    <n v="0"/>
    <n v="48762"/>
    <x v="16"/>
    <n v="17"/>
    <s v="Sunday"/>
  </r>
  <r>
    <s v="E03364"/>
    <s v="Audrey Lee"/>
    <x v="25"/>
    <x v="5"/>
    <s v="Speciality Products"/>
    <x v="0"/>
    <s v="Asian"/>
    <n v="51"/>
    <d v="2017-02-11T00:00:00"/>
    <n v="87036"/>
    <n v="0"/>
    <x v="1"/>
    <s v="Chongqing"/>
    <s v=""/>
    <s v="Active"/>
    <n v="0"/>
    <n v="0"/>
    <n v="87036"/>
    <x v="5"/>
    <n v="6"/>
    <s v="Saturday"/>
  </r>
  <r>
    <s v="E00607"/>
    <s v="Jameson Allen"/>
    <x v="2"/>
    <x v="6"/>
    <s v="Speciality Products"/>
    <x v="1"/>
    <s v="Caucasian"/>
    <n v="32"/>
    <d v="2016-11-28T00:00:00"/>
    <n v="177443"/>
    <n v="0.16"/>
    <x v="0"/>
    <s v="Seattle"/>
    <s v=""/>
    <s v="Active"/>
    <n v="0"/>
    <n v="28390.880000000001"/>
    <n v="205833.88"/>
    <x v="0"/>
    <n v="49"/>
    <s v="Monday"/>
  </r>
  <r>
    <s v="E02258"/>
    <s v="Eliza Chen"/>
    <x v="14"/>
    <x v="0"/>
    <s v="Research &amp; Development"/>
    <x v="0"/>
    <s v="Asian"/>
    <n v="36"/>
    <d v="2016-04-29T00:00:00"/>
    <n v="75862"/>
    <n v="0"/>
    <x v="0"/>
    <s v="Austin"/>
    <s v=""/>
    <s v="Active"/>
    <n v="0"/>
    <n v="0"/>
    <n v="75862"/>
    <x v="0"/>
    <n v="18"/>
    <s v="Friday"/>
  </r>
  <r>
    <s v="E03681"/>
    <s v="Lyla Chen"/>
    <x v="15"/>
    <x v="4"/>
    <s v="Research &amp; Development"/>
    <x v="0"/>
    <s v="Asian"/>
    <n v="45"/>
    <d v="2019-04-26T00:00:00"/>
    <n v="90870"/>
    <n v="0"/>
    <x v="0"/>
    <s v="Chicago"/>
    <s v=""/>
    <s v="Active"/>
    <n v="0"/>
    <n v="0"/>
    <n v="90870"/>
    <x v="3"/>
    <n v="17"/>
    <s v="Friday"/>
  </r>
  <r>
    <s v="E02298"/>
    <s v="Emily Doan"/>
    <x v="11"/>
    <x v="5"/>
    <s v="Corporate"/>
    <x v="0"/>
    <s v="Asian"/>
    <n v="32"/>
    <d v="2014-12-04T00:00:00"/>
    <n v="99202"/>
    <n v="0.11"/>
    <x v="0"/>
    <s v="Phoenix"/>
    <s v=""/>
    <s v="Active"/>
    <n v="0"/>
    <n v="10912.22"/>
    <n v="110114.22"/>
    <x v="15"/>
    <n v="49"/>
    <s v="Thursday"/>
  </r>
  <r>
    <s v="E02984"/>
    <s v="Jack Mai"/>
    <x v="4"/>
    <x v="6"/>
    <s v="Corporate"/>
    <x v="1"/>
    <s v="Asian"/>
    <n v="45"/>
    <d v="2007-09-22T00:00:00"/>
    <n v="92293"/>
    <n v="0"/>
    <x v="1"/>
    <s v="Chengdu"/>
    <s v=""/>
    <s v="Active"/>
    <n v="0"/>
    <n v="0"/>
    <n v="92293"/>
    <x v="26"/>
    <n v="38"/>
    <s v="Saturday"/>
  </r>
  <r>
    <s v="E02440"/>
    <s v="Grayson Turner"/>
    <x v="29"/>
    <x v="0"/>
    <s v="Corporate"/>
    <x v="1"/>
    <s v="Caucasian"/>
    <n v="54"/>
    <d v="1992-06-30T00:00:00"/>
    <n v="63196"/>
    <n v="0"/>
    <x v="0"/>
    <s v="Chicago"/>
    <d v="2014-10-26T00:00:00"/>
    <s v="Not Active"/>
    <n v="1"/>
    <n v="0"/>
    <n v="63196"/>
    <x v="27"/>
    <n v="27"/>
    <s v="Tuesday"/>
  </r>
  <r>
    <s v="E04699"/>
    <s v="Ivy Tang"/>
    <x v="25"/>
    <x v="5"/>
    <s v="Speciality Products"/>
    <x v="0"/>
    <s v="Asian"/>
    <n v="48"/>
    <d v="2012-05-03T00:00:00"/>
    <n v="65340"/>
    <n v="0"/>
    <x v="1"/>
    <s v="Shanghai"/>
    <d v="2018-05-09T00:00:00"/>
    <s v="Not Active"/>
    <n v="1"/>
    <n v="0"/>
    <n v="65340"/>
    <x v="14"/>
    <n v="18"/>
    <s v="Thursday"/>
  </r>
  <r>
    <s v="E03579"/>
    <s v="Robert Zhang"/>
    <x v="9"/>
    <x v="6"/>
    <s v="Corporate"/>
    <x v="1"/>
    <s v="Asian"/>
    <n v="45"/>
    <d v="2015-09-24T00:00:00"/>
    <n v="202680"/>
    <n v="0.32"/>
    <x v="0"/>
    <s v="Phoenix"/>
    <d v="2022-08-17T00:00:00"/>
    <s v="Not Active"/>
    <n v="1"/>
    <n v="64857.599999999999"/>
    <n v="267537.59999999998"/>
    <x v="16"/>
    <n v="39"/>
    <s v="Thursday"/>
  </r>
  <r>
    <s v="E01649"/>
    <s v="Eva Alvarado"/>
    <x v="3"/>
    <x v="0"/>
    <s v="Manufacturing"/>
    <x v="0"/>
    <s v="Latino"/>
    <n v="46"/>
    <d v="2017-04-24T00:00:00"/>
    <n v="77461"/>
    <n v="0.09"/>
    <x v="2"/>
    <s v="Sao Paulo"/>
    <s v=""/>
    <s v="Active"/>
    <n v="0"/>
    <n v="6971.49"/>
    <n v="84432.49"/>
    <x v="5"/>
    <n v="17"/>
    <s v="Monday"/>
  </r>
  <r>
    <s v="E04969"/>
    <s v="Abigail Vang"/>
    <x v="19"/>
    <x v="5"/>
    <s v="Research &amp; Development"/>
    <x v="0"/>
    <s v="Asian"/>
    <n v="40"/>
    <d v="2016-09-09T00:00:00"/>
    <n v="109680"/>
    <n v="0"/>
    <x v="1"/>
    <s v="Chengdu"/>
    <s v=""/>
    <s v="Active"/>
    <n v="0"/>
    <n v="0"/>
    <n v="109680"/>
    <x v="0"/>
    <n v="37"/>
    <s v="Friday"/>
  </r>
  <r>
    <s v="E00170"/>
    <s v="Claire Adams"/>
    <x v="2"/>
    <x v="2"/>
    <s v="Manufacturing"/>
    <x v="0"/>
    <s v="Black"/>
    <n v="61"/>
    <d v="1997-08-19T00:00:00"/>
    <n v="159567"/>
    <n v="0.28000000000000003"/>
    <x v="0"/>
    <s v="Phoenix"/>
    <s v=""/>
    <s v="Active"/>
    <n v="0"/>
    <n v="44678.76"/>
    <n v="204245.76000000001"/>
    <x v="1"/>
    <n v="34"/>
    <s v="Tuesday"/>
  </r>
  <r>
    <s v="E00955"/>
    <s v="Theodore Marquez"/>
    <x v="25"/>
    <x v="5"/>
    <s v="Speciality Products"/>
    <x v="1"/>
    <s v="Latino"/>
    <n v="54"/>
    <d v="2012-11-24T00:00:00"/>
    <n v="94407"/>
    <n v="0"/>
    <x v="2"/>
    <s v="Sao Paulo"/>
    <s v=""/>
    <s v="Active"/>
    <n v="0"/>
    <n v="0"/>
    <n v="94407"/>
    <x v="14"/>
    <n v="47"/>
    <s v="Saturday"/>
  </r>
  <r>
    <s v="E00810"/>
    <s v="Hunter Nunez"/>
    <x v="9"/>
    <x v="4"/>
    <s v="Corporate"/>
    <x v="1"/>
    <s v="Latino"/>
    <n v="62"/>
    <d v="2002-08-16T00:00:00"/>
    <n v="234594"/>
    <n v="0.33"/>
    <x v="0"/>
    <s v="Seattle"/>
    <s v=""/>
    <s v="Active"/>
    <n v="0"/>
    <n v="77416.02"/>
    <n v="312010.02"/>
    <x v="12"/>
    <n v="33"/>
    <s v="Friday"/>
  </r>
  <r>
    <s v="E02798"/>
    <s v="Charles Henderson"/>
    <x v="28"/>
    <x v="0"/>
    <s v="Speciality Products"/>
    <x v="1"/>
    <s v="Caucasian"/>
    <n v="48"/>
    <d v="2002-02-11T00:00:00"/>
    <n v="43080"/>
    <n v="0"/>
    <x v="0"/>
    <s v="Austin"/>
    <s v=""/>
    <s v="Active"/>
    <n v="0"/>
    <n v="0"/>
    <n v="43080"/>
    <x v="12"/>
    <n v="7"/>
    <s v="Monday"/>
  </r>
  <r>
    <s v="E04542"/>
    <s v="Camila Cortez"/>
    <x v="6"/>
    <x v="6"/>
    <s v="Manufacturing"/>
    <x v="0"/>
    <s v="Latino"/>
    <n v="29"/>
    <d v="2021-05-09T00:00:00"/>
    <n v="129541"/>
    <n v="0.08"/>
    <x v="0"/>
    <s v="Phoenix"/>
    <d v="2021-05-24T00:00:00"/>
    <s v="Not Active"/>
    <n v="1"/>
    <n v="10363.280000000001"/>
    <n v="139904.28"/>
    <x v="9"/>
    <n v="20"/>
    <s v="Sunday"/>
  </r>
  <r>
    <s v="E02818"/>
    <s v="Aaron Garza"/>
    <x v="2"/>
    <x v="2"/>
    <s v="Research &amp; Development"/>
    <x v="1"/>
    <s v="Latino"/>
    <n v="39"/>
    <d v="2013-12-27T00:00:00"/>
    <n v="165756"/>
    <n v="0.28000000000000003"/>
    <x v="0"/>
    <s v="Columbus"/>
    <d v="2020-06-09T00:00:00"/>
    <s v="Not Active"/>
    <n v="1"/>
    <n v="46411.680000000008"/>
    <n v="212167.67999999999"/>
    <x v="11"/>
    <n v="52"/>
    <s v="Friday"/>
  </r>
  <r>
    <s v="E02907"/>
    <s v="Jose Singh"/>
    <x v="0"/>
    <x v="1"/>
    <s v="Speciality Products"/>
    <x v="1"/>
    <s v="Asian"/>
    <n v="44"/>
    <d v="2010-04-06T00:00:00"/>
    <n v="142878"/>
    <n v="0.12"/>
    <x v="0"/>
    <s v="Columbus"/>
    <s v=""/>
    <s v="Active"/>
    <n v="0"/>
    <n v="17145.36"/>
    <n v="160023.35999999999"/>
    <x v="22"/>
    <n v="15"/>
    <s v="Tuesday"/>
  </r>
  <r>
    <s v="E00023"/>
    <s v="Gabriel Joseph"/>
    <x v="2"/>
    <x v="5"/>
    <s v="Manufacturing"/>
    <x v="1"/>
    <s v="Caucasian"/>
    <n v="52"/>
    <d v="2006-10-28T00:00:00"/>
    <n v="187992"/>
    <n v="0.28000000000000003"/>
    <x v="0"/>
    <s v="Miami"/>
    <s v=""/>
    <s v="Active"/>
    <n v="0"/>
    <n v="52637.760000000002"/>
    <n v="240629.76000000001"/>
    <x v="2"/>
    <n v="43"/>
    <s v="Saturday"/>
  </r>
  <r>
    <s v="E02391"/>
    <s v="Natalia Santos"/>
    <x v="9"/>
    <x v="4"/>
    <s v="Speciality Products"/>
    <x v="0"/>
    <s v="Latino"/>
    <n v="45"/>
    <d v="2019-02-25T00:00:00"/>
    <n v="249801"/>
    <n v="0.39"/>
    <x v="2"/>
    <s v="Sao Paulo"/>
    <s v=""/>
    <s v="Active"/>
    <n v="0"/>
    <n v="97422.39"/>
    <n v="347223.39"/>
    <x v="3"/>
    <n v="9"/>
    <s v="Monday"/>
  </r>
  <r>
    <s v="E01429"/>
    <s v="Dylan Wilson"/>
    <x v="32"/>
    <x v="0"/>
    <s v="Research &amp; Development"/>
    <x v="1"/>
    <s v="Caucasian"/>
    <n v="48"/>
    <d v="2006-09-27T00:00:00"/>
    <n v="76505"/>
    <n v="0"/>
    <x v="0"/>
    <s v="Seattle"/>
    <d v="2007-04-08T00:00:00"/>
    <s v="Not Active"/>
    <n v="1"/>
    <n v="0"/>
    <n v="76505"/>
    <x v="2"/>
    <n v="39"/>
    <s v="Wednesday"/>
  </r>
  <r>
    <s v="E00494"/>
    <s v="Robert Alvarez"/>
    <x v="31"/>
    <x v="0"/>
    <s v="Corporate"/>
    <x v="1"/>
    <s v="Latino"/>
    <n v="39"/>
    <d v="2016-10-21T00:00:00"/>
    <n v="84297"/>
    <n v="0"/>
    <x v="2"/>
    <s v="Manaus"/>
    <s v=""/>
    <s v="Active"/>
    <n v="0"/>
    <n v="0"/>
    <n v="84297"/>
    <x v="0"/>
    <n v="43"/>
    <s v="Friday"/>
  </r>
  <r>
    <s v="E00634"/>
    <s v="Samantha Chavez"/>
    <x v="4"/>
    <x v="2"/>
    <s v="Speciality Products"/>
    <x v="0"/>
    <s v="Latino"/>
    <n v="53"/>
    <d v="2017-01-09T00:00:00"/>
    <n v="75769"/>
    <n v="0"/>
    <x v="2"/>
    <s v="Manaus"/>
    <d v="2020-07-17T00:00:00"/>
    <s v="Not Active"/>
    <n v="1"/>
    <n v="0"/>
    <n v="75769"/>
    <x v="5"/>
    <n v="2"/>
    <s v="Monday"/>
  </r>
  <r>
    <s v="E01249"/>
    <s v="Samuel Bailey"/>
    <x v="9"/>
    <x v="3"/>
    <s v="Speciality Products"/>
    <x v="1"/>
    <s v="Caucasian"/>
    <n v="41"/>
    <d v="2013-08-17T00:00:00"/>
    <n v="235619"/>
    <n v="0.3"/>
    <x v="0"/>
    <s v="Seattle"/>
    <s v=""/>
    <s v="Active"/>
    <n v="0"/>
    <n v="70685.7"/>
    <n v="306304.7"/>
    <x v="11"/>
    <n v="33"/>
    <s v="Saturday"/>
  </r>
  <r>
    <s v="E04683"/>
    <s v="Ezekiel Delgado"/>
    <x v="2"/>
    <x v="5"/>
    <s v="Speciality Products"/>
    <x v="1"/>
    <s v="Latino"/>
    <n v="40"/>
    <d v="2020-02-07T00:00:00"/>
    <n v="187187"/>
    <n v="0.18"/>
    <x v="2"/>
    <s v="Manaus"/>
    <s v=""/>
    <s v="Active"/>
    <n v="0"/>
    <n v="33693.659999999996"/>
    <n v="220880.66"/>
    <x v="6"/>
    <n v="6"/>
    <s v="Friday"/>
  </r>
  <r>
    <s v="E04732"/>
    <s v="Benjamin Ramirez"/>
    <x v="24"/>
    <x v="0"/>
    <s v="Research &amp; Development"/>
    <x v="1"/>
    <s v="Latino"/>
    <n v="48"/>
    <d v="2005-07-27T00:00:00"/>
    <n v="68987"/>
    <n v="0"/>
    <x v="0"/>
    <s v="Chicago"/>
    <d v="2006-04-22T00:00:00"/>
    <s v="Not Active"/>
    <n v="1"/>
    <n v="0"/>
    <n v="68987"/>
    <x v="17"/>
    <n v="31"/>
    <s v="Wednesday"/>
  </r>
  <r>
    <s v="E03834"/>
    <s v="Anthony Carter"/>
    <x v="2"/>
    <x v="5"/>
    <s v="Speciality Products"/>
    <x v="1"/>
    <s v="Caucasian"/>
    <n v="41"/>
    <d v="2007-03-15T00:00:00"/>
    <n v="155926"/>
    <n v="0.24"/>
    <x v="0"/>
    <s v="Columbus"/>
    <d v="2008-05-30T00:00:00"/>
    <s v="Not Active"/>
    <n v="1"/>
    <n v="37422.239999999998"/>
    <n v="193348.24"/>
    <x v="26"/>
    <n v="11"/>
    <s v="Thursday"/>
  </r>
  <r>
    <s v="E02923"/>
    <s v="Ethan Tang"/>
    <x v="4"/>
    <x v="3"/>
    <s v="Speciality Products"/>
    <x v="1"/>
    <s v="Asian"/>
    <n v="54"/>
    <d v="2016-05-04T00:00:00"/>
    <n v="93668"/>
    <n v="0"/>
    <x v="0"/>
    <s v="Chicago"/>
    <s v=""/>
    <s v="Active"/>
    <n v="0"/>
    <n v="0"/>
    <n v="93668"/>
    <x v="0"/>
    <n v="19"/>
    <s v="Wednesday"/>
  </r>
  <r>
    <s v="E02642"/>
    <s v="Sebastian Rogers"/>
    <x v="16"/>
    <x v="4"/>
    <s v="Research &amp; Development"/>
    <x v="1"/>
    <s v="Caucasian"/>
    <n v="38"/>
    <d v="2019-11-29T00:00:00"/>
    <n v="69647"/>
    <n v="0"/>
    <x v="0"/>
    <s v="Miami"/>
    <d v="2022-04-20T00:00:00"/>
    <s v="Not Active"/>
    <n v="1"/>
    <n v="0"/>
    <n v="69647"/>
    <x v="3"/>
    <n v="48"/>
    <s v="Friday"/>
  </r>
  <r>
    <s v="E00981"/>
    <s v="Miles Thao"/>
    <x v="27"/>
    <x v="0"/>
    <s v="Corporate"/>
    <x v="1"/>
    <s v="Asian"/>
    <n v="57"/>
    <d v="2003-06-26T00:00:00"/>
    <n v="63318"/>
    <n v="0"/>
    <x v="0"/>
    <s v="Columbus"/>
    <s v=""/>
    <s v="Active"/>
    <n v="0"/>
    <n v="0"/>
    <n v="63318"/>
    <x v="13"/>
    <n v="26"/>
    <s v="Thursday"/>
  </r>
  <r>
    <s v="E04157"/>
    <s v="William Cao"/>
    <x v="4"/>
    <x v="6"/>
    <s v="Manufacturing"/>
    <x v="1"/>
    <s v="Asian"/>
    <n v="63"/>
    <d v="2017-02-12T00:00:00"/>
    <n v="77629"/>
    <n v="0"/>
    <x v="1"/>
    <s v="Beijing"/>
    <s v=""/>
    <s v="Active"/>
    <n v="0"/>
    <n v="0"/>
    <n v="77629"/>
    <x v="5"/>
    <n v="7"/>
    <s v="Sunday"/>
  </r>
  <r>
    <s v="E03528"/>
    <s v="Leo Hsu"/>
    <x v="0"/>
    <x v="4"/>
    <s v="Manufacturing"/>
    <x v="1"/>
    <s v="Asian"/>
    <n v="62"/>
    <d v="2017-11-22T00:00:00"/>
    <n v="138808"/>
    <n v="0.15"/>
    <x v="1"/>
    <s v="Chongqing"/>
    <s v=""/>
    <s v="Active"/>
    <n v="0"/>
    <n v="20821.2"/>
    <n v="159629.20000000001"/>
    <x v="5"/>
    <n v="47"/>
    <s v="Wednesday"/>
  </r>
  <r>
    <s v="E04547"/>
    <s v="Avery Grant"/>
    <x v="14"/>
    <x v="0"/>
    <s v="Research &amp; Development"/>
    <x v="0"/>
    <s v="Caucasian"/>
    <n v="49"/>
    <d v="2014-03-05T00:00:00"/>
    <n v="88777"/>
    <n v="0"/>
    <x v="0"/>
    <s v="Chicago"/>
    <s v=""/>
    <s v="Active"/>
    <n v="0"/>
    <n v="0"/>
    <n v="88777"/>
    <x v="15"/>
    <n v="10"/>
    <s v="Wednesday"/>
  </r>
  <r>
    <s v="E04415"/>
    <s v="Penelope Fong"/>
    <x v="2"/>
    <x v="3"/>
    <s v="Corporate"/>
    <x v="0"/>
    <s v="Asian"/>
    <n v="60"/>
    <d v="2004-05-14T00:00:00"/>
    <n v="186378"/>
    <n v="0.26"/>
    <x v="1"/>
    <s v="Chongqing"/>
    <s v=""/>
    <s v="Active"/>
    <n v="0"/>
    <n v="48458.28"/>
    <n v="234836.28"/>
    <x v="18"/>
    <n v="20"/>
    <s v="Friday"/>
  </r>
  <r>
    <s v="E04484"/>
    <s v="Vivian Thao"/>
    <x v="10"/>
    <x v="5"/>
    <s v="Research &amp; Development"/>
    <x v="0"/>
    <s v="Asian"/>
    <n v="45"/>
    <d v="2015-04-23T00:00:00"/>
    <n v="60017"/>
    <n v="0"/>
    <x v="0"/>
    <s v="Chicago"/>
    <s v=""/>
    <s v="Active"/>
    <n v="0"/>
    <n v="0"/>
    <n v="60017"/>
    <x v="16"/>
    <n v="17"/>
    <s v="Thursday"/>
  </r>
  <r>
    <s v="E02800"/>
    <s v="Eva Estrada"/>
    <x v="0"/>
    <x v="2"/>
    <s v="Speciality Products"/>
    <x v="0"/>
    <s v="Latino"/>
    <n v="45"/>
    <d v="2018-07-24T00:00:00"/>
    <n v="148991"/>
    <n v="0.12"/>
    <x v="2"/>
    <s v="Sao Paulo"/>
    <s v=""/>
    <s v="Active"/>
    <n v="0"/>
    <n v="17878.919999999998"/>
    <n v="166869.91999999998"/>
    <x v="7"/>
    <n v="30"/>
    <s v="Tuesday"/>
  </r>
  <r>
    <s v="E04926"/>
    <s v="Emma Luna"/>
    <x v="17"/>
    <x v="5"/>
    <s v="Speciality Products"/>
    <x v="0"/>
    <s v="Latino"/>
    <n v="52"/>
    <d v="2008-03-25T00:00:00"/>
    <n v="97398"/>
    <n v="0"/>
    <x v="2"/>
    <s v="Manaus"/>
    <s v=""/>
    <s v="Active"/>
    <n v="0"/>
    <n v="0"/>
    <n v="97398"/>
    <x v="20"/>
    <n v="13"/>
    <s v="Tuesday"/>
  </r>
  <r>
    <s v="E01268"/>
    <s v="Charlotte Wu"/>
    <x v="15"/>
    <x v="4"/>
    <s v="Manufacturing"/>
    <x v="0"/>
    <s v="Asian"/>
    <n v="63"/>
    <d v="2007-05-02T00:00:00"/>
    <n v="72805"/>
    <n v="0"/>
    <x v="1"/>
    <s v="Shanghai"/>
    <s v=""/>
    <s v="Active"/>
    <n v="0"/>
    <n v="0"/>
    <n v="72805"/>
    <x v="26"/>
    <n v="18"/>
    <s v="Wednesday"/>
  </r>
  <r>
    <s v="E04853"/>
    <s v="Vivian Chu"/>
    <x v="26"/>
    <x v="2"/>
    <s v="Research &amp; Development"/>
    <x v="0"/>
    <s v="Asian"/>
    <n v="46"/>
    <d v="2021-01-17T00:00:00"/>
    <n v="72131"/>
    <n v="0"/>
    <x v="1"/>
    <s v="Shanghai"/>
    <s v=""/>
    <s v="Active"/>
    <n v="0"/>
    <n v="0"/>
    <n v="72131"/>
    <x v="9"/>
    <n v="4"/>
    <s v="Sunday"/>
  </r>
  <r>
    <s v="E01209"/>
    <s v="Jayden Williams"/>
    <x v="6"/>
    <x v="4"/>
    <s v="Manufacturing"/>
    <x v="1"/>
    <s v="Caucasian"/>
    <n v="64"/>
    <d v="1992-12-26T00:00:00"/>
    <n v="104668"/>
    <n v="0.08"/>
    <x v="0"/>
    <s v="Columbus"/>
    <s v=""/>
    <s v="Active"/>
    <n v="0"/>
    <n v="8373.44"/>
    <n v="113041.44"/>
    <x v="27"/>
    <n v="52"/>
    <s v="Saturday"/>
  </r>
  <r>
    <s v="E02024"/>
    <s v="Amelia Bell"/>
    <x v="4"/>
    <x v="2"/>
    <s v="Manufacturing"/>
    <x v="0"/>
    <s v="Caucasian"/>
    <n v="53"/>
    <d v="2017-08-05T00:00:00"/>
    <n v="89769"/>
    <n v="0"/>
    <x v="0"/>
    <s v="Seattle"/>
    <s v=""/>
    <s v="Active"/>
    <n v="0"/>
    <n v="0"/>
    <n v="89769"/>
    <x v="5"/>
    <n v="31"/>
    <s v="Saturday"/>
  </r>
  <r>
    <s v="E02427"/>
    <s v="Addison Mehta"/>
    <x v="6"/>
    <x v="2"/>
    <s v="Corporate"/>
    <x v="0"/>
    <s v="Asian"/>
    <n v="27"/>
    <d v="2018-09-15T00:00:00"/>
    <n v="127616"/>
    <n v="7.0000000000000007E-2"/>
    <x v="0"/>
    <s v="Columbus"/>
    <s v=""/>
    <s v="Active"/>
    <n v="0"/>
    <n v="8933.1200000000008"/>
    <n v="136549.12"/>
    <x v="7"/>
    <n v="37"/>
    <s v="Saturday"/>
  </r>
  <r>
    <s v="E00276"/>
    <s v="Alexander Jackson"/>
    <x v="6"/>
    <x v="4"/>
    <s v="Corporate"/>
    <x v="1"/>
    <s v="Caucasian"/>
    <n v="45"/>
    <d v="2012-07-09T00:00:00"/>
    <n v="109883"/>
    <n v="7.0000000000000007E-2"/>
    <x v="0"/>
    <s v="Columbus"/>
    <s v=""/>
    <s v="Active"/>
    <n v="0"/>
    <n v="7691.81"/>
    <n v="117574.81"/>
    <x v="14"/>
    <n v="28"/>
    <s v="Monday"/>
  </r>
  <r>
    <s v="E00951"/>
    <s v="Everly Lin"/>
    <x v="20"/>
    <x v="4"/>
    <s v="Manufacturing"/>
    <x v="0"/>
    <s v="Asian"/>
    <n v="25"/>
    <d v="2021-03-15T00:00:00"/>
    <n v="47974"/>
    <n v="0"/>
    <x v="1"/>
    <s v="Chongqing"/>
    <s v=""/>
    <s v="Active"/>
    <n v="0"/>
    <n v="0"/>
    <n v="47974"/>
    <x v="9"/>
    <n v="12"/>
    <s v="Monday"/>
  </r>
  <r>
    <s v="E03248"/>
    <s v="Lyla Stewart"/>
    <x v="0"/>
    <x v="0"/>
    <s v="Speciality Products"/>
    <x v="0"/>
    <s v="Caucasian"/>
    <n v="43"/>
    <d v="2015-03-27T00:00:00"/>
    <n v="120321"/>
    <n v="0.12"/>
    <x v="0"/>
    <s v="Austin"/>
    <s v=""/>
    <s v="Active"/>
    <n v="0"/>
    <n v="14438.519999999999"/>
    <n v="134759.51999999999"/>
    <x v="16"/>
    <n v="13"/>
    <s v="Friday"/>
  </r>
  <r>
    <s v="E04444"/>
    <s v="Brooklyn Ruiz"/>
    <x v="12"/>
    <x v="0"/>
    <s v="Manufacturing"/>
    <x v="0"/>
    <s v="Latino"/>
    <n v="61"/>
    <d v="2014-08-10T00:00:00"/>
    <n v="57446"/>
    <n v="0"/>
    <x v="0"/>
    <s v="Phoenix"/>
    <s v=""/>
    <s v="Active"/>
    <n v="0"/>
    <n v="0"/>
    <n v="57446"/>
    <x v="15"/>
    <n v="33"/>
    <s v="Sunday"/>
  </r>
  <r>
    <s v="E02307"/>
    <s v="Skylar Evans"/>
    <x v="2"/>
    <x v="3"/>
    <s v="Research &amp; Development"/>
    <x v="0"/>
    <s v="Caucasian"/>
    <n v="42"/>
    <d v="2009-06-04T00:00:00"/>
    <n v="174099"/>
    <n v="0.26"/>
    <x v="0"/>
    <s v="Austin"/>
    <s v=""/>
    <s v="Active"/>
    <n v="0"/>
    <n v="45265.74"/>
    <n v="219364.74"/>
    <x v="8"/>
    <n v="23"/>
    <s v="Thursday"/>
  </r>
  <r>
    <s v="E02375"/>
    <s v="Lincoln Huynh"/>
    <x v="0"/>
    <x v="1"/>
    <s v="Manufacturing"/>
    <x v="1"/>
    <s v="Asian"/>
    <n v="63"/>
    <d v="2002-02-08T00:00:00"/>
    <n v="128703"/>
    <n v="0.13"/>
    <x v="0"/>
    <s v="Austin"/>
    <s v=""/>
    <s v="Active"/>
    <n v="0"/>
    <n v="16731.39"/>
    <n v="145434.39000000001"/>
    <x v="12"/>
    <n v="6"/>
    <s v="Friday"/>
  </r>
  <r>
    <s v="E02276"/>
    <s v="Hazel Griffin"/>
    <x v="17"/>
    <x v="5"/>
    <s v="Corporate"/>
    <x v="0"/>
    <s v="Caucasian"/>
    <n v="32"/>
    <d v="2015-11-09T00:00:00"/>
    <n v="65247"/>
    <n v="0"/>
    <x v="0"/>
    <s v="Phoenix"/>
    <s v=""/>
    <s v="Active"/>
    <n v="0"/>
    <n v="0"/>
    <n v="65247"/>
    <x v="16"/>
    <n v="46"/>
    <s v="Monday"/>
  </r>
  <r>
    <s v="E02649"/>
    <s v="Charles Gonzalez"/>
    <x v="10"/>
    <x v="5"/>
    <s v="Research &amp; Development"/>
    <x v="1"/>
    <s v="Latino"/>
    <n v="27"/>
    <d v="2018-09-28T00:00:00"/>
    <n v="64247"/>
    <n v="0"/>
    <x v="2"/>
    <s v="Rio de Janerio"/>
    <s v=""/>
    <s v="Active"/>
    <n v="0"/>
    <n v="0"/>
    <n v="64247"/>
    <x v="7"/>
    <n v="39"/>
    <s v="Friday"/>
  </r>
  <r>
    <s v="E00503"/>
    <s v="Leah Patterson"/>
    <x v="6"/>
    <x v="4"/>
    <s v="Research &amp; Development"/>
    <x v="0"/>
    <s v="Caucasian"/>
    <n v="33"/>
    <d v="2012-06-11T00:00:00"/>
    <n v="118253"/>
    <n v="0.08"/>
    <x v="0"/>
    <s v="Austin"/>
    <s v=""/>
    <s v="Active"/>
    <n v="0"/>
    <n v="9460.24"/>
    <n v="127713.24"/>
    <x v="14"/>
    <n v="24"/>
    <s v="Monday"/>
  </r>
  <r>
    <s v="E01706"/>
    <s v="Avery Sun"/>
    <x v="19"/>
    <x v="5"/>
    <s v="Manufacturing"/>
    <x v="0"/>
    <s v="Asian"/>
    <n v="45"/>
    <d v="2004-03-11T00:00:00"/>
    <n v="109422"/>
    <n v="0"/>
    <x v="1"/>
    <s v="Chongqing"/>
    <s v=""/>
    <s v="Active"/>
    <n v="0"/>
    <n v="0"/>
    <n v="109422"/>
    <x v="18"/>
    <n v="11"/>
    <s v="Thursday"/>
  </r>
  <r>
    <s v="E00676"/>
    <s v="Isaac Yoon"/>
    <x v="6"/>
    <x v="4"/>
    <s v="Corporate"/>
    <x v="1"/>
    <s v="Asian"/>
    <n v="41"/>
    <d v="2019-02-06T00:00:00"/>
    <n v="126950"/>
    <n v="0.1"/>
    <x v="0"/>
    <s v="Chicago"/>
    <s v=""/>
    <s v="Active"/>
    <n v="0"/>
    <n v="12695"/>
    <n v="139645"/>
    <x v="3"/>
    <n v="6"/>
    <s v="Wednesday"/>
  </r>
  <r>
    <s v="E02005"/>
    <s v="Isabella Bui"/>
    <x v="14"/>
    <x v="0"/>
    <s v="Manufacturing"/>
    <x v="0"/>
    <s v="Asian"/>
    <n v="36"/>
    <d v="2014-11-21T00:00:00"/>
    <n v="97500"/>
    <n v="0"/>
    <x v="0"/>
    <s v="Miami"/>
    <s v=""/>
    <s v="Active"/>
    <n v="0"/>
    <n v="0"/>
    <n v="97500"/>
    <x v="15"/>
    <n v="47"/>
    <s v="Friday"/>
  </r>
  <r>
    <s v="E01895"/>
    <s v="Gabriel Zhou"/>
    <x v="12"/>
    <x v="0"/>
    <s v="Manufacturing"/>
    <x v="1"/>
    <s v="Asian"/>
    <n v="25"/>
    <d v="2021-01-17T00:00:00"/>
    <n v="41844"/>
    <n v="0"/>
    <x v="1"/>
    <s v="Chongqing"/>
    <s v=""/>
    <s v="Active"/>
    <n v="0"/>
    <n v="0"/>
    <n v="41844"/>
    <x v="9"/>
    <n v="4"/>
    <s v="Sunday"/>
  </r>
  <r>
    <s v="E01396"/>
    <s v="Jack Vu"/>
    <x v="13"/>
    <x v="3"/>
    <s v="Research &amp; Development"/>
    <x v="1"/>
    <s v="Asian"/>
    <n v="43"/>
    <d v="2014-02-10T00:00:00"/>
    <n v="58875"/>
    <n v="0"/>
    <x v="1"/>
    <s v="Chengdu"/>
    <s v=""/>
    <s v="Active"/>
    <n v="0"/>
    <n v="0"/>
    <n v="58875"/>
    <x v="15"/>
    <n v="7"/>
    <s v="Monday"/>
  </r>
  <r>
    <s v="E00749"/>
    <s v="Valentina Moua"/>
    <x v="5"/>
    <x v="2"/>
    <s v="Manufacturing"/>
    <x v="0"/>
    <s v="Asian"/>
    <n v="37"/>
    <d v="2015-11-10T00:00:00"/>
    <n v="64204"/>
    <n v="0"/>
    <x v="0"/>
    <s v="Columbus"/>
    <d v="2021-04-20T00:00:00"/>
    <s v="Not Active"/>
    <n v="1"/>
    <n v="0"/>
    <n v="64204"/>
    <x v="16"/>
    <n v="46"/>
    <s v="Tuesday"/>
  </r>
  <r>
    <s v="E01941"/>
    <s v="Quinn Trinh"/>
    <x v="13"/>
    <x v="2"/>
    <s v="Corporate"/>
    <x v="0"/>
    <s v="Asian"/>
    <n v="42"/>
    <d v="2010-05-09T00:00:00"/>
    <n v="67743"/>
    <n v="0"/>
    <x v="1"/>
    <s v="Beijing"/>
    <d v="2014-12-25T00:00:00"/>
    <s v="Not Active"/>
    <n v="1"/>
    <n v="0"/>
    <n v="67743"/>
    <x v="22"/>
    <n v="20"/>
    <s v="Sunday"/>
  </r>
  <r>
    <s v="E01413"/>
    <s v="Caroline Nelson"/>
    <x v="26"/>
    <x v="2"/>
    <s v="Speciality Products"/>
    <x v="0"/>
    <s v="Black"/>
    <n v="60"/>
    <d v="1997-07-30T00:00:00"/>
    <n v="71677"/>
    <n v="0"/>
    <x v="0"/>
    <s v="Columbus"/>
    <s v=""/>
    <s v="Active"/>
    <n v="0"/>
    <n v="0"/>
    <n v="71677"/>
    <x v="1"/>
    <n v="31"/>
    <s v="Wednesday"/>
  </r>
  <r>
    <s v="E03928"/>
    <s v="Miles Dang"/>
    <x v="12"/>
    <x v="0"/>
    <s v="Speciality Products"/>
    <x v="1"/>
    <s v="Asian"/>
    <n v="61"/>
    <d v="2000-09-24T00:00:00"/>
    <n v="40063"/>
    <n v="0"/>
    <x v="0"/>
    <s v="Miami"/>
    <s v=""/>
    <s v="Active"/>
    <n v="0"/>
    <n v="0"/>
    <n v="40063"/>
    <x v="28"/>
    <n v="40"/>
    <s v="Sunday"/>
  </r>
  <r>
    <s v="E04109"/>
    <s v="Leah Bryant"/>
    <x v="12"/>
    <x v="0"/>
    <s v="Manufacturing"/>
    <x v="0"/>
    <s v="Caucasian"/>
    <n v="55"/>
    <d v="2004-04-30T00:00:00"/>
    <n v="40124"/>
    <n v="0"/>
    <x v="0"/>
    <s v="Austin"/>
    <s v=""/>
    <s v="Active"/>
    <n v="0"/>
    <n v="0"/>
    <n v="40124"/>
    <x v="18"/>
    <n v="18"/>
    <s v="Friday"/>
  </r>
  <r>
    <s v="E03994"/>
    <s v="Henry Jung"/>
    <x v="18"/>
    <x v="5"/>
    <s v="Manufacturing"/>
    <x v="1"/>
    <s v="Asian"/>
    <n v="57"/>
    <d v="2018-02-26T00:00:00"/>
    <n v="103183"/>
    <n v="0"/>
    <x v="0"/>
    <s v="Austin"/>
    <d v="2021-07-09T00:00:00"/>
    <s v="Not Active"/>
    <n v="1"/>
    <n v="0"/>
    <n v="103183"/>
    <x v="7"/>
    <n v="9"/>
    <s v="Monday"/>
  </r>
  <r>
    <s v="E00639"/>
    <s v="Benjamin Mai"/>
    <x v="27"/>
    <x v="0"/>
    <s v="Corporate"/>
    <x v="1"/>
    <s v="Asian"/>
    <n v="54"/>
    <d v="1998-06-15T00:00:00"/>
    <n v="95239"/>
    <n v="0"/>
    <x v="0"/>
    <s v="Phoenix"/>
    <s v=""/>
    <s v="Active"/>
    <n v="0"/>
    <n v="0"/>
    <n v="95239"/>
    <x v="25"/>
    <n v="25"/>
    <s v="Monday"/>
  </r>
  <r>
    <s v="E00608"/>
    <s v="Anna Han"/>
    <x v="25"/>
    <x v="5"/>
    <s v="Manufacturing"/>
    <x v="0"/>
    <s v="Asian"/>
    <n v="29"/>
    <d v="2019-11-09T00:00:00"/>
    <n v="75012"/>
    <n v="0"/>
    <x v="0"/>
    <s v="Chicago"/>
    <s v=""/>
    <s v="Active"/>
    <n v="0"/>
    <n v="0"/>
    <n v="75012"/>
    <x v="3"/>
    <n v="45"/>
    <s v="Saturday"/>
  </r>
  <r>
    <s v="E04189"/>
    <s v="Ariana Kim"/>
    <x v="23"/>
    <x v="0"/>
    <s v="Manufacturing"/>
    <x v="0"/>
    <s v="Asian"/>
    <n v="33"/>
    <d v="2014-06-29T00:00:00"/>
    <n v="96366"/>
    <n v="0"/>
    <x v="1"/>
    <s v="Chengdu"/>
    <s v=""/>
    <s v="Active"/>
    <n v="0"/>
    <n v="0"/>
    <n v="96366"/>
    <x v="15"/>
    <n v="27"/>
    <s v="Sunday"/>
  </r>
  <r>
    <s v="E02732"/>
    <s v="Alice Tran"/>
    <x v="7"/>
    <x v="6"/>
    <s v="Corporate"/>
    <x v="0"/>
    <s v="Asian"/>
    <n v="39"/>
    <d v="2014-07-29T00:00:00"/>
    <n v="40897"/>
    <n v="0"/>
    <x v="0"/>
    <s v="Seattle"/>
    <s v=""/>
    <s v="Active"/>
    <n v="0"/>
    <n v="0"/>
    <n v="40897"/>
    <x v="15"/>
    <n v="31"/>
    <s v="Tuesday"/>
  </r>
  <r>
    <s v="E00324"/>
    <s v="Hailey Song"/>
    <x v="6"/>
    <x v="1"/>
    <s v="Research &amp; Development"/>
    <x v="0"/>
    <s v="Asian"/>
    <n v="37"/>
    <d v="2016-08-23T00:00:00"/>
    <n v="124928"/>
    <n v="0.06"/>
    <x v="1"/>
    <s v="Chongqing"/>
    <s v=""/>
    <s v="Active"/>
    <n v="0"/>
    <n v="7495.6799999999994"/>
    <n v="132423.67999999999"/>
    <x v="0"/>
    <n v="35"/>
    <s v="Tuesday"/>
  </r>
  <r>
    <s v="E00518"/>
    <s v="Lydia Morales"/>
    <x v="6"/>
    <x v="1"/>
    <s v="Speciality Products"/>
    <x v="0"/>
    <s v="Latino"/>
    <n v="51"/>
    <d v="2013-06-14T00:00:00"/>
    <n v="108221"/>
    <n v="0.05"/>
    <x v="2"/>
    <s v="Manaus"/>
    <s v=""/>
    <s v="Active"/>
    <n v="0"/>
    <n v="5411.05"/>
    <n v="113632.05"/>
    <x v="11"/>
    <n v="24"/>
    <s v="Friday"/>
  </r>
  <r>
    <s v="E01286"/>
    <s v="Liam Sanders"/>
    <x v="15"/>
    <x v="4"/>
    <s v="Corporate"/>
    <x v="1"/>
    <s v="Caucasian"/>
    <n v="46"/>
    <d v="2007-02-20T00:00:00"/>
    <n v="75579"/>
    <n v="0"/>
    <x v="0"/>
    <s v="Seattle"/>
    <s v=""/>
    <s v="Active"/>
    <n v="0"/>
    <n v="0"/>
    <n v="75579"/>
    <x v="26"/>
    <n v="8"/>
    <s v="Tuesday"/>
  </r>
  <r>
    <s v="E04564"/>
    <s v="Luke Sanchez"/>
    <x v="0"/>
    <x v="4"/>
    <s v="Manufacturing"/>
    <x v="1"/>
    <s v="Latino"/>
    <n v="41"/>
    <d v="2015-12-27T00:00:00"/>
    <n v="129903"/>
    <n v="0.13"/>
    <x v="2"/>
    <s v="Sao Paulo"/>
    <s v=""/>
    <s v="Active"/>
    <n v="0"/>
    <n v="16887.39"/>
    <n v="146790.39000000001"/>
    <x v="16"/>
    <n v="53"/>
    <s v="Sunday"/>
  </r>
  <r>
    <s v="E02033"/>
    <s v="Grace Sun"/>
    <x v="2"/>
    <x v="1"/>
    <s v="Research &amp; Development"/>
    <x v="0"/>
    <s v="Asian"/>
    <n v="25"/>
    <d v="2021-04-17T00:00:00"/>
    <n v="186870"/>
    <n v="0.2"/>
    <x v="1"/>
    <s v="Shanghai"/>
    <s v=""/>
    <s v="Active"/>
    <n v="0"/>
    <n v="37374"/>
    <n v="224244"/>
    <x v="9"/>
    <n v="16"/>
    <s v="Saturday"/>
  </r>
  <r>
    <s v="E00412"/>
    <s v="Ezra Banks"/>
    <x v="13"/>
    <x v="2"/>
    <s v="Research &amp; Development"/>
    <x v="1"/>
    <s v="Caucasian"/>
    <n v="37"/>
    <d v="2010-04-23T00:00:00"/>
    <n v="57531"/>
    <n v="0"/>
    <x v="0"/>
    <s v="Chicago"/>
    <s v=""/>
    <s v="Active"/>
    <n v="0"/>
    <n v="0"/>
    <n v="57531"/>
    <x v="22"/>
    <n v="17"/>
    <s v="Friday"/>
  </r>
  <r>
    <s v="E01844"/>
    <s v="Jayden Kang"/>
    <x v="7"/>
    <x v="1"/>
    <s v="Research &amp; Development"/>
    <x v="1"/>
    <s v="Asian"/>
    <n v="46"/>
    <d v="2011-04-24T00:00:00"/>
    <n v="55894"/>
    <n v="0"/>
    <x v="0"/>
    <s v="Seattle"/>
    <s v=""/>
    <s v="Active"/>
    <n v="0"/>
    <n v="0"/>
    <n v="55894"/>
    <x v="24"/>
    <n v="18"/>
    <s v="Sunday"/>
  </r>
  <r>
    <s v="E00667"/>
    <s v="Skylar Shah"/>
    <x v="17"/>
    <x v="5"/>
    <s v="Manufacturing"/>
    <x v="0"/>
    <s v="Asian"/>
    <n v="42"/>
    <d v="2012-04-27T00:00:00"/>
    <n v="72903"/>
    <n v="0"/>
    <x v="0"/>
    <s v="Phoenix"/>
    <s v=""/>
    <s v="Active"/>
    <n v="0"/>
    <n v="0"/>
    <n v="72903"/>
    <x v="14"/>
    <n v="17"/>
    <s v="Friday"/>
  </r>
  <r>
    <s v="E02639"/>
    <s v="Sebastian Le"/>
    <x v="7"/>
    <x v="1"/>
    <s v="Corporate"/>
    <x v="1"/>
    <s v="Asian"/>
    <n v="37"/>
    <d v="2015-11-09T00:00:00"/>
    <n v="45369"/>
    <n v="0"/>
    <x v="1"/>
    <s v="Beijing"/>
    <s v=""/>
    <s v="Active"/>
    <n v="0"/>
    <n v="0"/>
    <n v="45369"/>
    <x v="16"/>
    <n v="46"/>
    <s v="Monday"/>
  </r>
  <r>
    <s v="E00287"/>
    <s v="Luca Nelson"/>
    <x v="6"/>
    <x v="1"/>
    <s v="Speciality Products"/>
    <x v="1"/>
    <s v="Caucasian"/>
    <n v="60"/>
    <d v="2010-06-15T00:00:00"/>
    <n v="106578"/>
    <n v="0.09"/>
    <x v="0"/>
    <s v="Miami"/>
    <s v=""/>
    <s v="Active"/>
    <n v="0"/>
    <n v="9592.02"/>
    <n v="116170.02"/>
    <x v="22"/>
    <n v="25"/>
    <s v="Tuesday"/>
  </r>
  <r>
    <s v="E02235"/>
    <s v="Riley Ramirez"/>
    <x v="15"/>
    <x v="4"/>
    <s v="Research &amp; Development"/>
    <x v="0"/>
    <s v="Latino"/>
    <n v="52"/>
    <d v="1999-09-13T00:00:00"/>
    <n v="92994"/>
    <n v="0"/>
    <x v="0"/>
    <s v="Chicago"/>
    <s v=""/>
    <s v="Active"/>
    <n v="0"/>
    <n v="0"/>
    <n v="92994"/>
    <x v="10"/>
    <n v="38"/>
    <s v="Monday"/>
  </r>
  <r>
    <s v="E02720"/>
    <s v="Jaxon Fong"/>
    <x v="4"/>
    <x v="2"/>
    <s v="Speciality Products"/>
    <x v="1"/>
    <s v="Asian"/>
    <n v="59"/>
    <d v="1997-03-13T00:00:00"/>
    <n v="83685"/>
    <n v="0"/>
    <x v="1"/>
    <s v="Beijing"/>
    <s v=""/>
    <s v="Active"/>
    <n v="0"/>
    <n v="0"/>
    <n v="83685"/>
    <x v="1"/>
    <n v="11"/>
    <s v="Thursday"/>
  </r>
  <r>
    <s v="E03583"/>
    <s v="Kayden Jordan"/>
    <x v="21"/>
    <x v="0"/>
    <s v="Research &amp; Development"/>
    <x v="1"/>
    <s v="Caucasian"/>
    <n v="48"/>
    <d v="2010-09-14T00:00:00"/>
    <n v="99335"/>
    <n v="0"/>
    <x v="0"/>
    <s v="Phoenix"/>
    <s v=""/>
    <s v="Active"/>
    <n v="0"/>
    <n v="0"/>
    <n v="99335"/>
    <x v="22"/>
    <n v="38"/>
    <s v="Tuesday"/>
  </r>
  <r>
    <s v="E01188"/>
    <s v="Alexander James"/>
    <x v="0"/>
    <x v="4"/>
    <s v="Manufacturing"/>
    <x v="1"/>
    <s v="Caucasian"/>
    <n v="42"/>
    <d v="2013-04-18T00:00:00"/>
    <n v="131179"/>
    <n v="0.15"/>
    <x v="0"/>
    <s v="Columbus"/>
    <s v=""/>
    <s v="Active"/>
    <n v="0"/>
    <n v="19676.849999999999"/>
    <n v="150855.85"/>
    <x v="11"/>
    <n v="16"/>
    <s v="Thursday"/>
  </r>
  <r>
    <s v="E02428"/>
    <s v="Connor Luu"/>
    <x v="3"/>
    <x v="0"/>
    <s v="Speciality Products"/>
    <x v="1"/>
    <s v="Asian"/>
    <n v="35"/>
    <d v="2016-05-03T00:00:00"/>
    <n v="73899"/>
    <n v="0.05"/>
    <x v="1"/>
    <s v="Chengdu"/>
    <s v=""/>
    <s v="Active"/>
    <n v="0"/>
    <n v="3694.9500000000003"/>
    <n v="77593.95"/>
    <x v="0"/>
    <n v="19"/>
    <s v="Tuesday"/>
  </r>
  <r>
    <s v="E03289"/>
    <s v="Christopher Lam"/>
    <x v="9"/>
    <x v="3"/>
    <s v="Manufacturing"/>
    <x v="1"/>
    <s v="Asian"/>
    <n v="64"/>
    <d v="2013-03-29T00:00:00"/>
    <n v="252325"/>
    <n v="0.4"/>
    <x v="0"/>
    <s v="Columbus"/>
    <s v=""/>
    <s v="Active"/>
    <n v="0"/>
    <n v="100930"/>
    <n v="353255"/>
    <x v="11"/>
    <n v="13"/>
    <s v="Friday"/>
  </r>
  <r>
    <s v="E01947"/>
    <s v="Sophie Owens"/>
    <x v="13"/>
    <x v="1"/>
    <s v="Research &amp; Development"/>
    <x v="0"/>
    <s v="Caucasian"/>
    <n v="30"/>
    <d v="2015-03-05T00:00:00"/>
    <n v="52697"/>
    <n v="0"/>
    <x v="0"/>
    <s v="Seattle"/>
    <s v=""/>
    <s v="Active"/>
    <n v="0"/>
    <n v="0"/>
    <n v="52697"/>
    <x v="16"/>
    <n v="10"/>
    <s v="Thursday"/>
  </r>
  <r>
    <s v="E02024"/>
    <s v="Addison Perez"/>
    <x v="19"/>
    <x v="5"/>
    <s v="Speciality Products"/>
    <x v="0"/>
    <s v="Latino"/>
    <n v="29"/>
    <d v="2020-09-25T00:00:00"/>
    <n v="123588"/>
    <n v="0"/>
    <x v="2"/>
    <s v="Sao Paulo"/>
    <s v=""/>
    <s v="Active"/>
    <n v="0"/>
    <n v="0"/>
    <n v="123588"/>
    <x v="6"/>
    <n v="39"/>
    <s v="Friday"/>
  </r>
  <r>
    <s v="E04249"/>
    <s v="Hadley Dang"/>
    <x v="9"/>
    <x v="3"/>
    <s v="Corporate"/>
    <x v="0"/>
    <s v="Asian"/>
    <n v="47"/>
    <d v="2021-12-26T00:00:00"/>
    <n v="243568"/>
    <n v="0.33"/>
    <x v="0"/>
    <s v="Austin"/>
    <s v=""/>
    <s v="Active"/>
    <n v="0"/>
    <n v="80377.440000000002"/>
    <n v="323945.44"/>
    <x v="9"/>
    <n v="53"/>
    <s v="Sunday"/>
  </r>
  <r>
    <s v="E01090"/>
    <s v="Ethan Mehta"/>
    <x v="2"/>
    <x v="2"/>
    <s v="Research &amp; Development"/>
    <x v="1"/>
    <s v="Asian"/>
    <n v="49"/>
    <d v="2001-07-20T00:00:00"/>
    <n v="199176"/>
    <n v="0.24"/>
    <x v="0"/>
    <s v="Phoenix"/>
    <s v=""/>
    <s v="Active"/>
    <n v="0"/>
    <n v="47802.239999999998"/>
    <n v="246978.24"/>
    <x v="23"/>
    <n v="29"/>
    <s v="Friday"/>
  </r>
  <r>
    <s v="E03830"/>
    <s v="Madison Her"/>
    <x v="1"/>
    <x v="0"/>
    <s v="Speciality Products"/>
    <x v="0"/>
    <s v="Asian"/>
    <n v="56"/>
    <d v="1996-06-22T00:00:00"/>
    <n v="82806"/>
    <n v="0"/>
    <x v="0"/>
    <s v="Seattle"/>
    <s v=""/>
    <s v="Active"/>
    <n v="0"/>
    <n v="0"/>
    <n v="82806"/>
    <x v="19"/>
    <n v="25"/>
    <s v="Saturday"/>
  </r>
  <r>
    <s v="E04363"/>
    <s v="Savannah Singh"/>
    <x v="2"/>
    <x v="6"/>
    <s v="Speciality Products"/>
    <x v="0"/>
    <s v="Asian"/>
    <n v="53"/>
    <d v="1997-06-20T00:00:00"/>
    <n v="164399"/>
    <n v="0.25"/>
    <x v="0"/>
    <s v="Seattle"/>
    <s v=""/>
    <s v="Active"/>
    <n v="0"/>
    <n v="41099.75"/>
    <n v="205498.75"/>
    <x v="1"/>
    <n v="25"/>
    <s v="Friday"/>
  </r>
  <r>
    <s v="E04920"/>
    <s v="Nevaeh Hsu"/>
    <x v="0"/>
    <x v="4"/>
    <s v="Manufacturing"/>
    <x v="0"/>
    <s v="Asian"/>
    <n v="32"/>
    <d v="2017-04-14T00:00:00"/>
    <n v="154956"/>
    <n v="0.13"/>
    <x v="0"/>
    <s v="Phoenix"/>
    <s v=""/>
    <s v="Active"/>
    <n v="0"/>
    <n v="20144.280000000002"/>
    <n v="175100.28"/>
    <x v="5"/>
    <n v="15"/>
    <s v="Friday"/>
  </r>
  <r>
    <s v="E03866"/>
    <s v="Jordan Zhu"/>
    <x v="0"/>
    <x v="6"/>
    <s v="Manufacturing"/>
    <x v="1"/>
    <s v="Asian"/>
    <n v="32"/>
    <d v="2017-01-29T00:00:00"/>
    <n v="143970"/>
    <n v="0.12"/>
    <x v="0"/>
    <s v="Seattle"/>
    <d v="2017-12-09T00:00:00"/>
    <s v="Not Active"/>
    <n v="1"/>
    <n v="17276.399999999998"/>
    <n v="161246.39999999999"/>
    <x v="5"/>
    <n v="5"/>
    <s v="Sunday"/>
  </r>
  <r>
    <s v="E03521"/>
    <s v="Jackson Navarro"/>
    <x v="2"/>
    <x v="2"/>
    <s v="Corporate"/>
    <x v="1"/>
    <s v="Latino"/>
    <n v="52"/>
    <d v="2020-09-25T00:00:00"/>
    <n v="163143"/>
    <n v="0.28000000000000003"/>
    <x v="2"/>
    <s v="Sao Paulo"/>
    <s v=""/>
    <s v="Active"/>
    <n v="0"/>
    <n v="45680.04"/>
    <n v="208823.04000000001"/>
    <x v="6"/>
    <n v="39"/>
    <s v="Friday"/>
  </r>
  <r>
    <s v="E04095"/>
    <s v="Sadie Patterson"/>
    <x v="4"/>
    <x v="3"/>
    <s v="Speciality Products"/>
    <x v="0"/>
    <s v="Caucasian"/>
    <n v="38"/>
    <d v="2020-07-24T00:00:00"/>
    <n v="89390"/>
    <n v="0"/>
    <x v="0"/>
    <s v="Seattle"/>
    <s v=""/>
    <s v="Active"/>
    <n v="0"/>
    <n v="0"/>
    <n v="89390"/>
    <x v="6"/>
    <n v="30"/>
    <s v="Friday"/>
  </r>
  <r>
    <s v="E04079"/>
    <s v="Christopher Butler"/>
    <x v="23"/>
    <x v="0"/>
    <s v="Manufacturing"/>
    <x v="1"/>
    <s v="Caucasian"/>
    <n v="41"/>
    <d v="2017-10-05T00:00:00"/>
    <n v="67468"/>
    <n v="0"/>
    <x v="0"/>
    <s v="Miami"/>
    <s v=""/>
    <s v="Active"/>
    <n v="0"/>
    <n v="0"/>
    <n v="67468"/>
    <x v="5"/>
    <n v="40"/>
    <s v="Thursday"/>
  </r>
  <r>
    <s v="E01508"/>
    <s v="Penelope Rodriguez"/>
    <x v="11"/>
    <x v="5"/>
    <s v="Manufacturing"/>
    <x v="0"/>
    <s v="Latino"/>
    <n v="49"/>
    <d v="2016-03-12T00:00:00"/>
    <n v="100810"/>
    <n v="0.12"/>
    <x v="2"/>
    <s v="Rio de Janerio"/>
    <s v=""/>
    <s v="Active"/>
    <n v="0"/>
    <n v="12097.199999999999"/>
    <n v="112907.2"/>
    <x v="0"/>
    <n v="11"/>
    <s v="Saturday"/>
  </r>
  <r>
    <s v="E02259"/>
    <s v="Emily Lau"/>
    <x v="4"/>
    <x v="1"/>
    <s v="Manufacturing"/>
    <x v="0"/>
    <s v="Asian"/>
    <n v="35"/>
    <d v="2019-03-18T00:00:00"/>
    <n v="74779"/>
    <n v="0"/>
    <x v="0"/>
    <s v="Phoenix"/>
    <s v=""/>
    <s v="Active"/>
    <n v="0"/>
    <n v="0"/>
    <n v="74779"/>
    <x v="3"/>
    <n v="12"/>
    <s v="Monday"/>
  </r>
  <r>
    <s v="E04972"/>
    <s v="Sophie Oh"/>
    <x v="24"/>
    <x v="0"/>
    <s v="Corporate"/>
    <x v="0"/>
    <s v="Asian"/>
    <n v="29"/>
    <d v="2017-11-09T00:00:00"/>
    <n v="63985"/>
    <n v="0"/>
    <x v="0"/>
    <s v="Miami"/>
    <s v=""/>
    <s v="Active"/>
    <n v="0"/>
    <n v="0"/>
    <n v="63985"/>
    <x v="5"/>
    <n v="45"/>
    <s v="Thursday"/>
  </r>
  <r>
    <s v="E01834"/>
    <s v="Chloe Allen"/>
    <x v="29"/>
    <x v="0"/>
    <s v="Manufacturing"/>
    <x v="0"/>
    <s v="Caucasian"/>
    <n v="64"/>
    <d v="2004-07-08T00:00:00"/>
    <n v="77903"/>
    <n v="0"/>
    <x v="0"/>
    <s v="Seattle"/>
    <s v=""/>
    <s v="Active"/>
    <n v="0"/>
    <n v="0"/>
    <n v="77903"/>
    <x v="18"/>
    <n v="28"/>
    <s v="Thursday"/>
  </r>
  <r>
    <s v="E03124"/>
    <s v="Caleb Nelson"/>
    <x v="2"/>
    <x v="6"/>
    <s v="Corporate"/>
    <x v="1"/>
    <s v="Caucasian"/>
    <n v="33"/>
    <d v="2017-06-12T00:00:00"/>
    <n v="164396"/>
    <n v="0.28999999999999998"/>
    <x v="0"/>
    <s v="Columbus"/>
    <s v=""/>
    <s v="Active"/>
    <n v="0"/>
    <n v="47674.84"/>
    <n v="212070.84"/>
    <x v="5"/>
    <n v="24"/>
    <s v="Monday"/>
  </r>
  <r>
    <s v="E01898"/>
    <s v="Oliver Moua"/>
    <x v="30"/>
    <x v="0"/>
    <s v="Corporate"/>
    <x v="1"/>
    <s v="Asian"/>
    <n v="29"/>
    <d v="2021-06-28T00:00:00"/>
    <n v="71234"/>
    <n v="0"/>
    <x v="0"/>
    <s v="Seattle"/>
    <s v=""/>
    <s v="Active"/>
    <n v="0"/>
    <n v="0"/>
    <n v="71234"/>
    <x v="9"/>
    <n v="27"/>
    <s v="Monday"/>
  </r>
  <r>
    <s v="E00342"/>
    <s v="Wesley Doan"/>
    <x v="6"/>
    <x v="1"/>
    <s v="Corporate"/>
    <x v="1"/>
    <s v="Asian"/>
    <n v="63"/>
    <d v="2004-04-19T00:00:00"/>
    <n v="122487"/>
    <n v="0.08"/>
    <x v="1"/>
    <s v="Shanghai"/>
    <s v=""/>
    <s v="Active"/>
    <n v="0"/>
    <n v="9798.9600000000009"/>
    <n v="132285.96"/>
    <x v="18"/>
    <n v="17"/>
    <s v="Monday"/>
  </r>
  <r>
    <s v="E03910"/>
    <s v="Nova Hsu"/>
    <x v="6"/>
    <x v="4"/>
    <s v="Speciality Products"/>
    <x v="0"/>
    <s v="Asian"/>
    <n v="32"/>
    <d v="2017-01-03T00:00:00"/>
    <n v="101870"/>
    <n v="0.1"/>
    <x v="0"/>
    <s v="Phoenix"/>
    <s v=""/>
    <s v="Active"/>
    <n v="0"/>
    <n v="10187"/>
    <n v="112057"/>
    <x v="5"/>
    <n v="1"/>
    <s v="Tuesday"/>
  </r>
  <r>
    <s v="E00862"/>
    <s v="Levi Moreno"/>
    <x v="28"/>
    <x v="0"/>
    <s v="Research &amp; Development"/>
    <x v="1"/>
    <s v="Latino"/>
    <n v="64"/>
    <d v="2020-06-27T00:00:00"/>
    <n v="40316"/>
    <n v="0"/>
    <x v="2"/>
    <s v="Manaus"/>
    <s v=""/>
    <s v="Active"/>
    <n v="0"/>
    <n v="0"/>
    <n v="40316"/>
    <x v="6"/>
    <n v="26"/>
    <s v="Saturday"/>
  </r>
  <r>
    <s v="E02576"/>
    <s v="Gianna Ha"/>
    <x v="6"/>
    <x v="0"/>
    <s v="Research &amp; Development"/>
    <x v="0"/>
    <s v="Asian"/>
    <n v="55"/>
    <d v="2005-02-08T00:00:00"/>
    <n v="115145"/>
    <n v="0.05"/>
    <x v="1"/>
    <s v="Chongqing"/>
    <s v=""/>
    <s v="Active"/>
    <n v="0"/>
    <n v="5757.25"/>
    <n v="120902.25"/>
    <x v="17"/>
    <n v="7"/>
    <s v="Tuesday"/>
  </r>
  <r>
    <s v="E00035"/>
    <s v="Lillian Gonzales"/>
    <x v="21"/>
    <x v="0"/>
    <s v="Manufacturing"/>
    <x v="0"/>
    <s v="Latino"/>
    <n v="43"/>
    <d v="2009-03-13T00:00:00"/>
    <n v="62335"/>
    <n v="0"/>
    <x v="2"/>
    <s v="Manaus"/>
    <s v=""/>
    <s v="Active"/>
    <n v="0"/>
    <n v="0"/>
    <n v="62335"/>
    <x v="8"/>
    <n v="11"/>
    <s v="Friday"/>
  </r>
  <r>
    <s v="E01832"/>
    <s v="Ezra Singh"/>
    <x v="7"/>
    <x v="1"/>
    <s v="Manufacturing"/>
    <x v="1"/>
    <s v="Asian"/>
    <n v="56"/>
    <d v="2006-05-10T00:00:00"/>
    <n v="41561"/>
    <n v="0"/>
    <x v="0"/>
    <s v="Austin"/>
    <s v=""/>
    <s v="Active"/>
    <n v="0"/>
    <n v="0"/>
    <n v="41561"/>
    <x v="2"/>
    <n v="19"/>
    <s v="Wednesday"/>
  </r>
  <r>
    <s v="E01755"/>
    <s v="Audrey Patel"/>
    <x v="0"/>
    <x v="1"/>
    <s v="Speciality Products"/>
    <x v="0"/>
    <s v="Asian"/>
    <n v="37"/>
    <d v="2011-04-24T00:00:00"/>
    <n v="131183"/>
    <n v="0.14000000000000001"/>
    <x v="1"/>
    <s v="Shanghai"/>
    <d v="2016-03-16T00:00:00"/>
    <s v="Not Active"/>
    <n v="1"/>
    <n v="18365.620000000003"/>
    <n v="149548.62"/>
    <x v="24"/>
    <n v="18"/>
    <s v="Sunday"/>
  </r>
  <r>
    <s v="E00465"/>
    <s v="Brooklyn Cho"/>
    <x v="1"/>
    <x v="0"/>
    <s v="Manufacturing"/>
    <x v="0"/>
    <s v="Asian"/>
    <n v="45"/>
    <d v="2002-07-08T00:00:00"/>
    <n v="92655"/>
    <n v="0"/>
    <x v="1"/>
    <s v="Chengdu"/>
    <s v=""/>
    <s v="Active"/>
    <n v="0"/>
    <n v="0"/>
    <n v="92655"/>
    <x v="12"/>
    <n v="28"/>
    <s v="Monday"/>
  </r>
  <r>
    <s v="E02391"/>
    <s v="Piper Ramos"/>
    <x v="0"/>
    <x v="2"/>
    <s v="Manufacturing"/>
    <x v="0"/>
    <s v="Latino"/>
    <n v="49"/>
    <d v="1996-04-02T00:00:00"/>
    <n v="157057"/>
    <n v="0.12"/>
    <x v="0"/>
    <s v="Miami"/>
    <s v=""/>
    <s v="Active"/>
    <n v="0"/>
    <n v="18846.84"/>
    <n v="175903.84"/>
    <x v="19"/>
    <n v="14"/>
    <s v="Tuesday"/>
  </r>
  <r>
    <s v="E04697"/>
    <s v="Eleanor Williams"/>
    <x v="14"/>
    <x v="0"/>
    <s v="Speciality Products"/>
    <x v="0"/>
    <s v="Caucasian"/>
    <n v="61"/>
    <d v="2005-02-09T00:00:00"/>
    <n v="64462"/>
    <n v="0"/>
    <x v="0"/>
    <s v="Chicago"/>
    <s v=""/>
    <s v="Active"/>
    <n v="0"/>
    <n v="0"/>
    <n v="64462"/>
    <x v="17"/>
    <n v="7"/>
    <s v="Wednesday"/>
  </r>
  <r>
    <s v="E00371"/>
    <s v="Melody Grant"/>
    <x v="10"/>
    <x v="5"/>
    <s v="Corporate"/>
    <x v="0"/>
    <s v="Caucasian"/>
    <n v="41"/>
    <d v="2005-10-07T00:00:00"/>
    <n v="79352"/>
    <n v="0"/>
    <x v="0"/>
    <s v="Seattle"/>
    <s v=""/>
    <s v="Active"/>
    <n v="0"/>
    <n v="0"/>
    <n v="79352"/>
    <x v="17"/>
    <n v="41"/>
    <s v="Friday"/>
  </r>
  <r>
    <s v="E02992"/>
    <s v="Paisley Sanders"/>
    <x v="0"/>
    <x v="6"/>
    <s v="Speciality Products"/>
    <x v="0"/>
    <s v="Caucasian"/>
    <n v="55"/>
    <d v="2001-03-27T00:00:00"/>
    <n v="157812"/>
    <n v="0.11"/>
    <x v="0"/>
    <s v="Miami"/>
    <s v=""/>
    <s v="Active"/>
    <n v="0"/>
    <n v="17359.32"/>
    <n v="175171.32"/>
    <x v="23"/>
    <n v="13"/>
    <s v="Tuesday"/>
  </r>
  <r>
    <s v="E04369"/>
    <s v="Santiago f Gray"/>
    <x v="10"/>
    <x v="5"/>
    <s v="Corporate"/>
    <x v="1"/>
    <s v="Caucasian"/>
    <n v="27"/>
    <d v="2018-09-11T00:00:00"/>
    <n v="80745"/>
    <n v="0"/>
    <x v="0"/>
    <s v="Chicago"/>
    <s v=""/>
    <s v="Active"/>
    <n v="0"/>
    <n v="0"/>
    <n v="80745"/>
    <x v="7"/>
    <n v="37"/>
    <s v="Tuesday"/>
  </r>
  <r>
    <s v="E00592"/>
    <s v="Josephine Richardson"/>
    <x v="27"/>
    <x v="0"/>
    <s v="Manufacturing"/>
    <x v="0"/>
    <s v="Caucasian"/>
    <n v="57"/>
    <d v="1996-02-18T00:00:00"/>
    <n v="75354"/>
    <n v="0"/>
    <x v="0"/>
    <s v="Austin"/>
    <d v="1996-12-14T00:00:00"/>
    <s v="Not Active"/>
    <n v="1"/>
    <n v="0"/>
    <n v="75354"/>
    <x v="19"/>
    <n v="8"/>
    <s v="Sunday"/>
  </r>
  <r>
    <s v="E03532"/>
    <s v="Jaxson Santiago"/>
    <x v="11"/>
    <x v="5"/>
    <s v="Research &amp; Development"/>
    <x v="1"/>
    <s v="Latino"/>
    <n v="56"/>
    <d v="2018-09-20T00:00:00"/>
    <n v="78938"/>
    <n v="0.14000000000000001"/>
    <x v="0"/>
    <s v="Phoenix"/>
    <s v=""/>
    <s v="Active"/>
    <n v="0"/>
    <n v="11051.320000000002"/>
    <n v="89989.32"/>
    <x v="7"/>
    <n v="38"/>
    <s v="Thursday"/>
  </r>
  <r>
    <s v="E00863"/>
    <s v="Lincoln Ramos"/>
    <x v="19"/>
    <x v="5"/>
    <s v="Corporate"/>
    <x v="1"/>
    <s v="Latino"/>
    <n v="59"/>
    <d v="2008-09-10T00:00:00"/>
    <n v="96313"/>
    <n v="0"/>
    <x v="0"/>
    <s v="Austin"/>
    <s v=""/>
    <s v="Active"/>
    <n v="0"/>
    <n v="0"/>
    <n v="96313"/>
    <x v="20"/>
    <n v="37"/>
    <s v="Wednesday"/>
  </r>
  <r>
    <s v="E03310"/>
    <s v="Dylan Campbell"/>
    <x v="2"/>
    <x v="5"/>
    <s v="Speciality Products"/>
    <x v="1"/>
    <s v="Caucasian"/>
    <n v="45"/>
    <d v="2010-11-29T00:00:00"/>
    <n v="153767"/>
    <n v="0.27"/>
    <x v="0"/>
    <s v="Phoenix"/>
    <s v=""/>
    <s v="Active"/>
    <n v="0"/>
    <n v="41517.090000000004"/>
    <n v="195284.09"/>
    <x v="22"/>
    <n v="49"/>
    <s v="Monday"/>
  </r>
  <r>
    <s v="E01883"/>
    <s v="Olivia Gray"/>
    <x v="6"/>
    <x v="6"/>
    <s v="Research &amp; Development"/>
    <x v="0"/>
    <s v="Black"/>
    <n v="42"/>
    <d v="2015-09-19T00:00:00"/>
    <n v="103423"/>
    <n v="0.06"/>
    <x v="0"/>
    <s v="Columbus"/>
    <s v=""/>
    <s v="Active"/>
    <n v="0"/>
    <n v="6205.38"/>
    <n v="109628.38"/>
    <x v="16"/>
    <n v="38"/>
    <s v="Saturday"/>
  </r>
  <r>
    <s v="E01242"/>
    <s v="Emery Doan"/>
    <x v="8"/>
    <x v="5"/>
    <s v="Corporate"/>
    <x v="0"/>
    <s v="Asian"/>
    <n v="25"/>
    <d v="2021-06-23T00:00:00"/>
    <n v="86464"/>
    <n v="0"/>
    <x v="1"/>
    <s v="Shanghai"/>
    <s v=""/>
    <s v="Active"/>
    <n v="0"/>
    <n v="0"/>
    <n v="86464"/>
    <x v="9"/>
    <n v="26"/>
    <s v="Wednesday"/>
  </r>
  <r>
    <s v="E02535"/>
    <s v="Caroline Perez"/>
    <x v="8"/>
    <x v="5"/>
    <s v="Corporate"/>
    <x v="0"/>
    <s v="Latino"/>
    <n v="29"/>
    <d v="2018-01-14T00:00:00"/>
    <n v="80516"/>
    <n v="0"/>
    <x v="2"/>
    <s v="Sao Paulo"/>
    <s v=""/>
    <s v="Active"/>
    <n v="0"/>
    <n v="0"/>
    <n v="80516"/>
    <x v="7"/>
    <n v="3"/>
    <s v="Sunday"/>
  </r>
  <r>
    <s v="E00369"/>
    <s v="Genesis Woods"/>
    <x v="6"/>
    <x v="4"/>
    <s v="Speciality Products"/>
    <x v="0"/>
    <s v="Black"/>
    <n v="33"/>
    <d v="2013-08-21T00:00:00"/>
    <n v="105390"/>
    <n v="0.06"/>
    <x v="0"/>
    <s v="Columbus"/>
    <s v=""/>
    <s v="Active"/>
    <n v="0"/>
    <n v="6323.4"/>
    <n v="111713.4"/>
    <x v="11"/>
    <n v="34"/>
    <s v="Wednesday"/>
  </r>
  <r>
    <s v="E03332"/>
    <s v="Ruby Sun"/>
    <x v="21"/>
    <x v="0"/>
    <s v="Manufacturing"/>
    <x v="0"/>
    <s v="Asian"/>
    <n v="50"/>
    <d v="2021-09-06T00:00:00"/>
    <n v="83418"/>
    <n v="0"/>
    <x v="1"/>
    <s v="Shanghai"/>
    <s v=""/>
    <s v="Active"/>
    <n v="0"/>
    <n v="0"/>
    <n v="83418"/>
    <x v="9"/>
    <n v="37"/>
    <s v="Monday"/>
  </r>
  <r>
    <s v="E03278"/>
    <s v="Nevaeh James"/>
    <x v="29"/>
    <x v="0"/>
    <s v="Speciality Products"/>
    <x v="0"/>
    <s v="Caucasian"/>
    <n v="45"/>
    <d v="2017-11-03T00:00:00"/>
    <n v="66660"/>
    <n v="0"/>
    <x v="0"/>
    <s v="Austin"/>
    <s v=""/>
    <s v="Active"/>
    <n v="0"/>
    <n v="0"/>
    <n v="66660"/>
    <x v="5"/>
    <n v="44"/>
    <s v="Friday"/>
  </r>
  <r>
    <s v="E02492"/>
    <s v="Parker Sandoval"/>
    <x v="6"/>
    <x v="4"/>
    <s v="Speciality Products"/>
    <x v="1"/>
    <s v="Latino"/>
    <n v="59"/>
    <d v="2015-06-10T00:00:00"/>
    <n v="101985"/>
    <n v="7.0000000000000007E-2"/>
    <x v="0"/>
    <s v="Miami"/>
    <s v=""/>
    <s v="Active"/>
    <n v="0"/>
    <n v="7138.9500000000007"/>
    <n v="109123.95"/>
    <x v="16"/>
    <n v="24"/>
    <s v="Wednesday"/>
  </r>
  <r>
    <s v="E03055"/>
    <s v="Austin Rojas"/>
    <x v="9"/>
    <x v="1"/>
    <s v="Corporate"/>
    <x v="1"/>
    <s v="Latino"/>
    <n v="29"/>
    <d v="2018-12-05T00:00:00"/>
    <n v="199504"/>
    <n v="0.3"/>
    <x v="0"/>
    <s v="Austin"/>
    <s v=""/>
    <s v="Active"/>
    <n v="0"/>
    <n v="59851.199999999997"/>
    <n v="259355.2"/>
    <x v="7"/>
    <n v="49"/>
    <s v="Wednesday"/>
  </r>
  <r>
    <s v="E01943"/>
    <s v="Vivian Espinoza"/>
    <x v="0"/>
    <x v="2"/>
    <s v="Corporate"/>
    <x v="0"/>
    <s v="Latino"/>
    <n v="52"/>
    <d v="2006-10-05T00:00:00"/>
    <n v="147966"/>
    <n v="0.11"/>
    <x v="2"/>
    <s v="Rio de Janerio"/>
    <d v="2019-05-23T00:00:00"/>
    <s v="Not Active"/>
    <n v="1"/>
    <n v="16276.26"/>
    <n v="164242.26"/>
    <x v="2"/>
    <n v="40"/>
    <s v="Thursday"/>
  </r>
  <r>
    <s v="E01388"/>
    <s v="Cooper Gupta"/>
    <x v="20"/>
    <x v="4"/>
    <s v="Speciality Products"/>
    <x v="1"/>
    <s v="Asian"/>
    <n v="58"/>
    <d v="2014-06-20T00:00:00"/>
    <n v="41728"/>
    <n v="0"/>
    <x v="1"/>
    <s v="Chongqing"/>
    <s v=""/>
    <s v="Active"/>
    <n v="0"/>
    <n v="0"/>
    <n v="41728"/>
    <x v="15"/>
    <n v="25"/>
    <s v="Friday"/>
  </r>
  <r>
    <s v="E00717"/>
    <s v="Axel Santos"/>
    <x v="4"/>
    <x v="3"/>
    <s v="Speciality Products"/>
    <x v="1"/>
    <s v="Latino"/>
    <n v="62"/>
    <d v="2011-02-17T00:00:00"/>
    <n v="94422"/>
    <n v="0"/>
    <x v="0"/>
    <s v="Phoenix"/>
    <s v=""/>
    <s v="Active"/>
    <n v="0"/>
    <n v="0"/>
    <n v="94422"/>
    <x v="24"/>
    <n v="8"/>
    <s v="Thursday"/>
  </r>
  <r>
    <s v="E04637"/>
    <s v="Samuel Song"/>
    <x v="2"/>
    <x v="2"/>
    <s v="Corporate"/>
    <x v="1"/>
    <s v="Asian"/>
    <n v="31"/>
    <d v="2015-06-29T00:00:00"/>
    <n v="191026"/>
    <n v="0.16"/>
    <x v="0"/>
    <s v="Columbus"/>
    <s v=""/>
    <s v="Active"/>
    <n v="0"/>
    <n v="30564.16"/>
    <n v="221590.16"/>
    <x v="16"/>
    <n v="27"/>
    <s v="Monday"/>
  </r>
  <r>
    <s v="E03240"/>
    <s v="Aiden Silva"/>
    <x v="9"/>
    <x v="0"/>
    <s v="Research &amp; Development"/>
    <x v="1"/>
    <s v="Latino"/>
    <n v="42"/>
    <d v="2010-11-29T00:00:00"/>
    <n v="186725"/>
    <n v="0.32"/>
    <x v="2"/>
    <s v="Manaus"/>
    <s v=""/>
    <s v="Active"/>
    <n v="0"/>
    <n v="59752"/>
    <n v="246477"/>
    <x v="22"/>
    <n v="49"/>
    <s v="Monday"/>
  </r>
  <r>
    <s v="E00340"/>
    <s v="Eliana Allen"/>
    <x v="20"/>
    <x v="4"/>
    <s v="Research &amp; Development"/>
    <x v="0"/>
    <s v="Caucasian"/>
    <n v="56"/>
    <d v="2009-08-20T00:00:00"/>
    <n v="52800"/>
    <n v="0"/>
    <x v="0"/>
    <s v="Phoenix"/>
    <s v=""/>
    <s v="Active"/>
    <n v="0"/>
    <n v="0"/>
    <n v="52800"/>
    <x v="8"/>
    <n v="34"/>
    <s v="Thursday"/>
  </r>
  <r>
    <s v="E04751"/>
    <s v="Grayson James"/>
    <x v="19"/>
    <x v="5"/>
    <s v="Speciality Products"/>
    <x v="1"/>
    <s v="Caucasian"/>
    <n v="54"/>
    <d v="2010-12-05T00:00:00"/>
    <n v="113982"/>
    <n v="0"/>
    <x v="0"/>
    <s v="Seattle"/>
    <s v=""/>
    <s v="Active"/>
    <n v="0"/>
    <n v="0"/>
    <n v="113982"/>
    <x v="22"/>
    <n v="50"/>
    <s v="Sunday"/>
  </r>
  <r>
    <s v="E04636"/>
    <s v="Hailey Yee"/>
    <x v="5"/>
    <x v="2"/>
    <s v="Research &amp; Development"/>
    <x v="0"/>
    <s v="Asian"/>
    <n v="54"/>
    <d v="2021-03-16T00:00:00"/>
    <n v="56239"/>
    <n v="0"/>
    <x v="1"/>
    <s v="Chongqing"/>
    <s v=""/>
    <s v="Active"/>
    <n v="0"/>
    <n v="0"/>
    <n v="56239"/>
    <x v="9"/>
    <n v="12"/>
    <s v="Tuesday"/>
  </r>
  <r>
    <s v="E00568"/>
    <s v="Ian Vargas"/>
    <x v="7"/>
    <x v="2"/>
    <s v="Manufacturing"/>
    <x v="1"/>
    <s v="Latino"/>
    <n v="26"/>
    <d v="2021-03-02T00:00:00"/>
    <n v="44732"/>
    <n v="0"/>
    <x v="2"/>
    <s v="Rio de Janerio"/>
    <s v=""/>
    <s v="Active"/>
    <n v="0"/>
    <n v="0"/>
    <n v="44732"/>
    <x v="9"/>
    <n v="10"/>
    <s v="Tuesday"/>
  </r>
  <r>
    <s v="E02938"/>
    <s v="John Trinh"/>
    <x v="2"/>
    <x v="6"/>
    <s v="Corporate"/>
    <x v="1"/>
    <s v="Asian"/>
    <n v="49"/>
    <d v="2014-06-26T00:00:00"/>
    <n v="153961"/>
    <n v="0.25"/>
    <x v="1"/>
    <s v="Shanghai"/>
    <s v=""/>
    <s v="Active"/>
    <n v="0"/>
    <n v="38490.25"/>
    <n v="192451.25"/>
    <x v="15"/>
    <n v="26"/>
    <s v="Thursday"/>
  </r>
  <r>
    <s v="E00555"/>
    <s v="Sofia Trinh"/>
    <x v="23"/>
    <x v="0"/>
    <s v="Speciality Products"/>
    <x v="0"/>
    <s v="Asian"/>
    <n v="45"/>
    <d v="2006-12-18T00:00:00"/>
    <n v="68337"/>
    <n v="0"/>
    <x v="1"/>
    <s v="Chongqing"/>
    <s v=""/>
    <s v="Active"/>
    <n v="0"/>
    <n v="0"/>
    <n v="68337"/>
    <x v="2"/>
    <n v="51"/>
    <s v="Monday"/>
  </r>
  <r>
    <s v="E01111"/>
    <s v="Santiago f Moua"/>
    <x v="0"/>
    <x v="4"/>
    <s v="Corporate"/>
    <x v="1"/>
    <s v="Asian"/>
    <n v="45"/>
    <d v="2010-05-07T00:00:00"/>
    <n v="145093"/>
    <n v="0.12"/>
    <x v="0"/>
    <s v="Chicago"/>
    <s v=""/>
    <s v="Active"/>
    <n v="0"/>
    <n v="17411.16"/>
    <n v="162504.16"/>
    <x v="22"/>
    <n v="19"/>
    <s v="Friday"/>
  </r>
  <r>
    <s v="E03149"/>
    <s v="Layla Collins"/>
    <x v="30"/>
    <x v="0"/>
    <s v="Speciality Products"/>
    <x v="0"/>
    <s v="Caucasian"/>
    <n v="26"/>
    <d v="2021-03-11T00:00:00"/>
    <n v="74170"/>
    <n v="0"/>
    <x v="0"/>
    <s v="Austin"/>
    <s v=""/>
    <s v="Active"/>
    <n v="0"/>
    <n v="0"/>
    <n v="74170"/>
    <x v="9"/>
    <n v="11"/>
    <s v="Thursday"/>
  </r>
  <r>
    <s v="E00952"/>
    <s v="Jaxon Powell"/>
    <x v="17"/>
    <x v="5"/>
    <s v="Research &amp; Development"/>
    <x v="1"/>
    <s v="Caucasian"/>
    <n v="59"/>
    <d v="1996-03-29T00:00:00"/>
    <n v="62605"/>
    <n v="0"/>
    <x v="0"/>
    <s v="Austin"/>
    <s v=""/>
    <s v="Active"/>
    <n v="0"/>
    <n v="0"/>
    <n v="62605"/>
    <x v="19"/>
    <n v="13"/>
    <s v="Friday"/>
  </r>
  <r>
    <s v="E04380"/>
    <s v="Naomi Washington"/>
    <x v="6"/>
    <x v="0"/>
    <s v="Speciality Products"/>
    <x v="0"/>
    <s v="Caucasian"/>
    <n v="51"/>
    <d v="2020-03-13T00:00:00"/>
    <n v="107195"/>
    <n v="0.09"/>
    <x v="0"/>
    <s v="Austin"/>
    <s v=""/>
    <s v="Active"/>
    <n v="0"/>
    <n v="9647.5499999999993"/>
    <n v="116842.55"/>
    <x v="6"/>
    <n v="11"/>
    <s v="Friday"/>
  </r>
  <r>
    <s v="E04095"/>
    <s v="Ryan Holmes"/>
    <x v="0"/>
    <x v="6"/>
    <s v="Speciality Products"/>
    <x v="1"/>
    <s v="Caucasian"/>
    <n v="45"/>
    <d v="2018-01-11T00:00:00"/>
    <n v="127422"/>
    <n v="0.15"/>
    <x v="0"/>
    <s v="Columbus"/>
    <s v=""/>
    <s v="Active"/>
    <n v="0"/>
    <n v="19113.3"/>
    <n v="146535.29999999999"/>
    <x v="7"/>
    <n v="2"/>
    <s v="Thursday"/>
  </r>
  <r>
    <s v="E04994"/>
    <s v="Bella Holmes"/>
    <x v="2"/>
    <x v="3"/>
    <s v="Research &amp; Development"/>
    <x v="0"/>
    <s v="Caucasian"/>
    <n v="35"/>
    <d v="2017-06-26T00:00:00"/>
    <n v="161269"/>
    <n v="0.27"/>
    <x v="0"/>
    <s v="Miami"/>
    <s v=""/>
    <s v="Active"/>
    <n v="0"/>
    <n v="43542.630000000005"/>
    <n v="204811.63"/>
    <x v="5"/>
    <n v="26"/>
    <s v="Monday"/>
  </r>
  <r>
    <s v="E00447"/>
    <s v="Hailey Sanchez"/>
    <x v="9"/>
    <x v="6"/>
    <s v="Corporate"/>
    <x v="0"/>
    <s v="Latino"/>
    <n v="32"/>
    <d v="2014-02-05T00:00:00"/>
    <n v="203445"/>
    <n v="0.34"/>
    <x v="2"/>
    <s v="Manaus"/>
    <s v=""/>
    <s v="Active"/>
    <n v="0"/>
    <n v="69171.3"/>
    <n v="272616.3"/>
    <x v="15"/>
    <n v="6"/>
    <s v="Wednesday"/>
  </r>
  <r>
    <s v="E00089"/>
    <s v="Sofia Yoon"/>
    <x v="0"/>
    <x v="4"/>
    <s v="Research &amp; Development"/>
    <x v="0"/>
    <s v="Asian"/>
    <n v="37"/>
    <d v="2011-01-17T00:00:00"/>
    <n v="131353"/>
    <n v="0.11"/>
    <x v="1"/>
    <s v="Shanghai"/>
    <s v=""/>
    <s v="Active"/>
    <n v="0"/>
    <n v="14448.83"/>
    <n v="145801.82999999999"/>
    <x v="24"/>
    <n v="4"/>
    <s v="Monday"/>
  </r>
  <r>
    <s v="E02035"/>
    <s v="Eli Rahman"/>
    <x v="31"/>
    <x v="0"/>
    <s v="Manufacturing"/>
    <x v="1"/>
    <s v="Asian"/>
    <n v="45"/>
    <d v="2010-03-16T00:00:00"/>
    <n v="88182"/>
    <n v="0"/>
    <x v="1"/>
    <s v="Chengdu"/>
    <s v=""/>
    <s v="Active"/>
    <n v="0"/>
    <n v="0"/>
    <n v="88182"/>
    <x v="22"/>
    <n v="12"/>
    <s v="Tuesday"/>
  </r>
  <r>
    <s v="E03595"/>
    <s v="Christopher Howard"/>
    <x v="14"/>
    <x v="0"/>
    <s v="Speciality Products"/>
    <x v="1"/>
    <s v="Caucasian"/>
    <n v="61"/>
    <d v="2019-08-26T00:00:00"/>
    <n v="75780"/>
    <n v="0"/>
    <x v="0"/>
    <s v="Seattle"/>
    <s v=""/>
    <s v="Active"/>
    <n v="0"/>
    <n v="0"/>
    <n v="75780"/>
    <x v="3"/>
    <n v="35"/>
    <s v="Monday"/>
  </r>
  <r>
    <s v="E03611"/>
    <s v="Alice Mehta"/>
    <x v="13"/>
    <x v="2"/>
    <s v="Research &amp; Development"/>
    <x v="0"/>
    <s v="Asian"/>
    <n v="45"/>
    <d v="2019-04-02T00:00:00"/>
    <n v="52621"/>
    <n v="0"/>
    <x v="1"/>
    <s v="Beijing"/>
    <s v=""/>
    <s v="Active"/>
    <n v="0"/>
    <n v="0"/>
    <n v="52621"/>
    <x v="3"/>
    <n v="14"/>
    <s v="Tuesday"/>
  </r>
  <r>
    <s v="E04464"/>
    <s v="Cooper Yoon"/>
    <x v="11"/>
    <x v="5"/>
    <s v="Research &amp; Development"/>
    <x v="1"/>
    <s v="Asian"/>
    <n v="60"/>
    <d v="2018-02-15T00:00:00"/>
    <n v="106079"/>
    <n v="0.14000000000000001"/>
    <x v="0"/>
    <s v="Austin"/>
    <d v="2021-04-09T00:00:00"/>
    <s v="Not Active"/>
    <n v="1"/>
    <n v="14851.060000000001"/>
    <n v="120930.06"/>
    <x v="7"/>
    <n v="7"/>
    <s v="Thursday"/>
  </r>
  <r>
    <s v="E02135"/>
    <s v="John Delgado"/>
    <x v="21"/>
    <x v="0"/>
    <s v="Corporate"/>
    <x v="1"/>
    <s v="Latino"/>
    <n v="30"/>
    <d v="2017-02-11T00:00:00"/>
    <n v="92058"/>
    <n v="0"/>
    <x v="0"/>
    <s v="Austin"/>
    <s v=""/>
    <s v="Active"/>
    <n v="0"/>
    <n v="0"/>
    <n v="92058"/>
    <x v="5"/>
    <n v="6"/>
    <s v="Saturday"/>
  </r>
  <r>
    <s v="E01684"/>
    <s v="Jaxson Liang"/>
    <x v="17"/>
    <x v="5"/>
    <s v="Manufacturing"/>
    <x v="1"/>
    <s v="Asian"/>
    <n v="64"/>
    <d v="2019-03-03T00:00:00"/>
    <n v="67114"/>
    <n v="0"/>
    <x v="0"/>
    <s v="Phoenix"/>
    <s v=""/>
    <s v="Active"/>
    <n v="0"/>
    <n v="0"/>
    <n v="67114"/>
    <x v="3"/>
    <n v="10"/>
    <s v="Sunday"/>
  </r>
  <r>
    <s v="E02968"/>
    <s v="Caroline Santos"/>
    <x v="13"/>
    <x v="1"/>
    <s v="Research &amp; Development"/>
    <x v="0"/>
    <s v="Latino"/>
    <n v="25"/>
    <d v="2020-07-12T00:00:00"/>
    <n v="56565"/>
    <n v="0"/>
    <x v="2"/>
    <s v="Sao Paulo"/>
    <s v=""/>
    <s v="Active"/>
    <n v="0"/>
    <n v="0"/>
    <n v="56565"/>
    <x v="6"/>
    <n v="29"/>
    <s v="Sunday"/>
  </r>
  <r>
    <s v="E03362"/>
    <s v="Lily Henderson"/>
    <x v="16"/>
    <x v="4"/>
    <s v="Manufacturing"/>
    <x v="0"/>
    <s v="Caucasian"/>
    <n v="61"/>
    <d v="2011-05-20T00:00:00"/>
    <n v="64937"/>
    <n v="0"/>
    <x v="0"/>
    <s v="Phoenix"/>
    <s v=""/>
    <s v="Active"/>
    <n v="0"/>
    <n v="0"/>
    <n v="64937"/>
    <x v="24"/>
    <n v="21"/>
    <s v="Friday"/>
  </r>
  <r>
    <s v="E01108"/>
    <s v="Hannah Martinez"/>
    <x v="6"/>
    <x v="6"/>
    <s v="Manufacturing"/>
    <x v="0"/>
    <s v="Latino"/>
    <n v="65"/>
    <d v="2006-09-07T00:00:00"/>
    <n v="127626"/>
    <n v="0.1"/>
    <x v="0"/>
    <s v="Miami"/>
    <s v=""/>
    <s v="Active"/>
    <n v="0"/>
    <n v="12762.6"/>
    <n v="140388.6"/>
    <x v="2"/>
    <n v="36"/>
    <s v="Thursday"/>
  </r>
  <r>
    <s v="E02217"/>
    <s v="William Phillips"/>
    <x v="23"/>
    <x v="0"/>
    <s v="Corporate"/>
    <x v="1"/>
    <s v="Black"/>
    <n v="61"/>
    <d v="2004-01-27T00:00:00"/>
    <n v="88478"/>
    <n v="0"/>
    <x v="0"/>
    <s v="Austin"/>
    <s v=""/>
    <s v="Active"/>
    <n v="0"/>
    <n v="0"/>
    <n v="88478"/>
    <x v="18"/>
    <n v="5"/>
    <s v="Tuesday"/>
  </r>
  <r>
    <s v="E03519"/>
    <s v="Eliza Zheng"/>
    <x v="3"/>
    <x v="0"/>
    <s v="Speciality Products"/>
    <x v="0"/>
    <s v="Asian"/>
    <n v="48"/>
    <d v="2014-04-20T00:00:00"/>
    <n v="91679"/>
    <n v="7.0000000000000007E-2"/>
    <x v="1"/>
    <s v="Chongqing"/>
    <s v=""/>
    <s v="Active"/>
    <n v="0"/>
    <n v="6417.5300000000007"/>
    <n v="98096.53"/>
    <x v="15"/>
    <n v="17"/>
    <s v="Sunday"/>
  </r>
  <r>
    <s v="E01967"/>
    <s v="John Dang"/>
    <x v="2"/>
    <x v="2"/>
    <s v="Corporate"/>
    <x v="1"/>
    <s v="Asian"/>
    <n v="58"/>
    <d v="1992-03-19T00:00:00"/>
    <n v="199848"/>
    <n v="0.16"/>
    <x v="1"/>
    <s v="Chongqing"/>
    <s v=""/>
    <s v="Active"/>
    <n v="0"/>
    <n v="31975.68"/>
    <n v="231823.68"/>
    <x v="27"/>
    <n v="12"/>
    <s v="Thursday"/>
  </r>
  <r>
    <s v="E01125"/>
    <s v="Joshua Yang"/>
    <x v="24"/>
    <x v="0"/>
    <s v="Manufacturing"/>
    <x v="1"/>
    <s v="Asian"/>
    <n v="34"/>
    <d v="2018-11-10T00:00:00"/>
    <n v="61944"/>
    <n v="0"/>
    <x v="1"/>
    <s v="Shanghai"/>
    <s v=""/>
    <s v="Active"/>
    <n v="0"/>
    <n v="0"/>
    <n v="61944"/>
    <x v="7"/>
    <n v="45"/>
    <s v="Saturday"/>
  </r>
  <r>
    <s v="E03795"/>
    <s v="Hazel Young"/>
    <x v="0"/>
    <x v="2"/>
    <s v="Speciality Products"/>
    <x v="0"/>
    <s v="Black"/>
    <n v="30"/>
    <d v="2017-08-13T00:00:00"/>
    <n v="154624"/>
    <n v="0.15"/>
    <x v="0"/>
    <s v="Austin"/>
    <s v=""/>
    <s v="Active"/>
    <n v="0"/>
    <n v="23193.599999999999"/>
    <n v="177817.60000000001"/>
    <x v="5"/>
    <n v="33"/>
    <s v="Sunday"/>
  </r>
  <r>
    <s v="E00508"/>
    <s v="Thomas Jung"/>
    <x v="4"/>
    <x v="3"/>
    <s v="Research &amp; Development"/>
    <x v="1"/>
    <s v="Asian"/>
    <n v="50"/>
    <d v="2009-10-23T00:00:00"/>
    <n v="79447"/>
    <n v="0"/>
    <x v="1"/>
    <s v="Shanghai"/>
    <s v=""/>
    <s v="Active"/>
    <n v="0"/>
    <n v="0"/>
    <n v="79447"/>
    <x v="8"/>
    <n v="43"/>
    <s v="Friday"/>
  </r>
  <r>
    <s v="E02047"/>
    <s v="Xavier Perez"/>
    <x v="4"/>
    <x v="2"/>
    <s v="Manufacturing"/>
    <x v="1"/>
    <s v="Latino"/>
    <n v="51"/>
    <d v="1998-02-26T00:00:00"/>
    <n v="71111"/>
    <n v="0"/>
    <x v="2"/>
    <s v="Rio de Janerio"/>
    <s v=""/>
    <s v="Active"/>
    <n v="0"/>
    <n v="0"/>
    <n v="71111"/>
    <x v="25"/>
    <n v="9"/>
    <s v="Thursday"/>
  </r>
  <r>
    <s v="E01582"/>
    <s v="Elijah Coleman"/>
    <x v="0"/>
    <x v="2"/>
    <s v="Research &amp; Development"/>
    <x v="1"/>
    <s v="Caucasian"/>
    <n v="53"/>
    <d v="2014-10-19T00:00:00"/>
    <n v="159538"/>
    <n v="0.11"/>
    <x v="0"/>
    <s v="Miami"/>
    <s v=""/>
    <s v="Active"/>
    <n v="0"/>
    <n v="17549.18"/>
    <n v="177087.18"/>
    <x v="15"/>
    <n v="43"/>
    <s v="Sunday"/>
  </r>
  <r>
    <s v="E02563"/>
    <s v="Clara Sanchez"/>
    <x v="8"/>
    <x v="5"/>
    <s v="Corporate"/>
    <x v="0"/>
    <s v="Latino"/>
    <n v="47"/>
    <d v="2018-10-02T00:00:00"/>
    <n v="111404"/>
    <n v="0"/>
    <x v="2"/>
    <s v="Rio de Janerio"/>
    <s v=""/>
    <s v="Active"/>
    <n v="0"/>
    <n v="0"/>
    <n v="111404"/>
    <x v="7"/>
    <n v="40"/>
    <s v="Tuesday"/>
  </r>
  <r>
    <s v="E04872"/>
    <s v="Isaac Stewart"/>
    <x v="2"/>
    <x v="6"/>
    <s v="Speciality Products"/>
    <x v="1"/>
    <s v="Caucasian"/>
    <n v="25"/>
    <d v="2020-08-15T00:00:00"/>
    <n v="172007"/>
    <n v="0.26"/>
    <x v="0"/>
    <s v="Miami"/>
    <s v=""/>
    <s v="Active"/>
    <n v="0"/>
    <n v="44721.82"/>
    <n v="216728.82"/>
    <x v="6"/>
    <n v="33"/>
    <s v="Saturday"/>
  </r>
  <r>
    <s v="E03159"/>
    <s v="Claire Romero"/>
    <x v="9"/>
    <x v="6"/>
    <s v="Manufacturing"/>
    <x v="0"/>
    <s v="Latino"/>
    <n v="37"/>
    <d v="2011-07-21T00:00:00"/>
    <n v="219474"/>
    <n v="0.36"/>
    <x v="2"/>
    <s v="Manaus"/>
    <s v=""/>
    <s v="Active"/>
    <n v="0"/>
    <n v="79010.64"/>
    <n v="298484.64"/>
    <x v="24"/>
    <n v="30"/>
    <s v="Thursday"/>
  </r>
  <r>
    <s v="E01337"/>
    <s v="Andrew Coleman"/>
    <x v="2"/>
    <x v="1"/>
    <s v="Corporate"/>
    <x v="1"/>
    <s v="Caucasian"/>
    <n v="41"/>
    <d v="2019-05-15T00:00:00"/>
    <n v="174415"/>
    <n v="0.23"/>
    <x v="0"/>
    <s v="Miami"/>
    <s v=""/>
    <s v="Active"/>
    <n v="0"/>
    <n v="40115.450000000004"/>
    <n v="214530.45"/>
    <x v="3"/>
    <n v="20"/>
    <s v="Wednesday"/>
  </r>
  <r>
    <s v="E00102"/>
    <s v="Riley Rojas"/>
    <x v="23"/>
    <x v="0"/>
    <s v="Speciality Products"/>
    <x v="0"/>
    <s v="Latino"/>
    <n v="36"/>
    <d v="2021-01-21T00:00:00"/>
    <n v="90333"/>
    <n v="0"/>
    <x v="2"/>
    <s v="Rio de Janerio"/>
    <s v=""/>
    <s v="Active"/>
    <n v="0"/>
    <n v="0"/>
    <n v="90333"/>
    <x v="9"/>
    <n v="4"/>
    <s v="Thursday"/>
  </r>
  <r>
    <s v="E03637"/>
    <s v="Landon Thao"/>
    <x v="16"/>
    <x v="4"/>
    <s v="Speciality Products"/>
    <x v="1"/>
    <s v="Asian"/>
    <n v="25"/>
    <d v="2021-01-21T00:00:00"/>
    <n v="67299"/>
    <n v="0"/>
    <x v="0"/>
    <s v="Phoenix"/>
    <s v=""/>
    <s v="Active"/>
    <n v="0"/>
    <n v="0"/>
    <n v="67299"/>
    <x v="9"/>
    <n v="4"/>
    <s v="Thursday"/>
  </r>
  <r>
    <s v="E03455"/>
    <s v="Hadley Ford"/>
    <x v="28"/>
    <x v="0"/>
    <s v="Research &amp; Development"/>
    <x v="0"/>
    <s v="Caucasian"/>
    <n v="52"/>
    <d v="2005-02-23T00:00:00"/>
    <n v="45286"/>
    <n v="0"/>
    <x v="0"/>
    <s v="Chicago"/>
    <s v=""/>
    <s v="Active"/>
    <n v="0"/>
    <n v="0"/>
    <n v="45286"/>
    <x v="17"/>
    <n v="9"/>
    <s v="Wednesday"/>
  </r>
  <r>
    <s v="E03354"/>
    <s v="Austin Brown"/>
    <x v="2"/>
    <x v="6"/>
    <s v="Research &amp; Development"/>
    <x v="1"/>
    <s v="Caucasian"/>
    <n v="48"/>
    <d v="2007-08-08T00:00:00"/>
    <n v="194723"/>
    <n v="0.25"/>
    <x v="0"/>
    <s v="Phoenix"/>
    <s v=""/>
    <s v="Active"/>
    <n v="0"/>
    <n v="48680.75"/>
    <n v="243403.75"/>
    <x v="26"/>
    <n v="32"/>
    <s v="Wednesday"/>
  </r>
  <r>
    <s v="E01225"/>
    <s v="Christian Fong"/>
    <x v="6"/>
    <x v="2"/>
    <s v="Research &amp; Development"/>
    <x v="1"/>
    <s v="Asian"/>
    <n v="49"/>
    <d v="2012-08-10T00:00:00"/>
    <n v="109850"/>
    <n v="7.0000000000000007E-2"/>
    <x v="1"/>
    <s v="Beijing"/>
    <d v="2020-02-04T00:00:00"/>
    <s v="Not Active"/>
    <n v="1"/>
    <n v="7689.5000000000009"/>
    <n v="117539.5"/>
    <x v="14"/>
    <n v="32"/>
    <s v="Friday"/>
  </r>
  <r>
    <s v="E01264"/>
    <s v="Hazel Alvarez"/>
    <x v="20"/>
    <x v="4"/>
    <s v="Research &amp; Development"/>
    <x v="0"/>
    <s v="Latino"/>
    <n v="62"/>
    <d v="2014-04-19T00:00:00"/>
    <n v="45295"/>
    <n v="0"/>
    <x v="2"/>
    <s v="Sao Paulo"/>
    <s v=""/>
    <s v="Active"/>
    <n v="0"/>
    <n v="0"/>
    <n v="45295"/>
    <x v="15"/>
    <n v="16"/>
    <s v="Saturday"/>
  </r>
  <r>
    <s v="E02274"/>
    <s v="Isabella Bailey"/>
    <x v="32"/>
    <x v="0"/>
    <s v="Manufacturing"/>
    <x v="0"/>
    <s v="Caucasian"/>
    <n v="36"/>
    <d v="2010-08-23T00:00:00"/>
    <n v="61310"/>
    <n v="0"/>
    <x v="0"/>
    <s v="Phoenix"/>
    <s v=""/>
    <s v="Active"/>
    <n v="0"/>
    <n v="0"/>
    <n v="61310"/>
    <x v="22"/>
    <n v="35"/>
    <s v="Monday"/>
  </r>
  <r>
    <s v="E02848"/>
    <s v="Lincoln Huynh"/>
    <x v="27"/>
    <x v="0"/>
    <s v="Research &amp; Development"/>
    <x v="1"/>
    <s v="Asian"/>
    <n v="55"/>
    <d v="2016-11-09T00:00:00"/>
    <n v="87851"/>
    <n v="0"/>
    <x v="1"/>
    <s v="Chongqing"/>
    <s v=""/>
    <s v="Active"/>
    <n v="0"/>
    <n v="0"/>
    <n v="87851"/>
    <x v="0"/>
    <n v="46"/>
    <s v="Wednesday"/>
  </r>
  <r>
    <s v="E00480"/>
    <s v="Hadley Yee"/>
    <x v="20"/>
    <x v="4"/>
    <s v="Speciality Products"/>
    <x v="0"/>
    <s v="Asian"/>
    <n v="31"/>
    <d v="2018-03-12T00:00:00"/>
    <n v="47913"/>
    <n v="0"/>
    <x v="0"/>
    <s v="Seattle"/>
    <s v=""/>
    <s v="Active"/>
    <n v="0"/>
    <n v="0"/>
    <n v="47913"/>
    <x v="7"/>
    <n v="11"/>
    <s v="Monday"/>
  </r>
  <r>
    <s v="E00203"/>
    <s v="Julia Doan"/>
    <x v="20"/>
    <x v="4"/>
    <s v="Speciality Products"/>
    <x v="0"/>
    <s v="Asian"/>
    <n v="53"/>
    <d v="2017-09-07T00:00:00"/>
    <n v="46727"/>
    <n v="0"/>
    <x v="0"/>
    <s v="Columbus"/>
    <d v="2018-05-31T00:00:00"/>
    <s v="Not Active"/>
    <n v="1"/>
    <n v="0"/>
    <n v="46727"/>
    <x v="5"/>
    <n v="36"/>
    <s v="Thursday"/>
  </r>
  <r>
    <s v="E00647"/>
    <s v="Dylan Ali"/>
    <x v="0"/>
    <x v="4"/>
    <s v="Speciality Products"/>
    <x v="1"/>
    <s v="Asian"/>
    <n v="27"/>
    <d v="2021-04-16T00:00:00"/>
    <n v="133400"/>
    <n v="0.11"/>
    <x v="0"/>
    <s v="Phoenix"/>
    <s v=""/>
    <s v="Active"/>
    <n v="0"/>
    <n v="14674"/>
    <n v="148074"/>
    <x v="9"/>
    <n v="16"/>
    <s v="Friday"/>
  </r>
  <r>
    <s v="E03296"/>
    <s v="Eloise Trinh"/>
    <x v="29"/>
    <x v="0"/>
    <s v="Speciality Products"/>
    <x v="0"/>
    <s v="Asian"/>
    <n v="39"/>
    <d v="2020-04-22T00:00:00"/>
    <n v="90535"/>
    <n v="0"/>
    <x v="0"/>
    <s v="Miami"/>
    <s v=""/>
    <s v="Active"/>
    <n v="0"/>
    <n v="0"/>
    <n v="90535"/>
    <x v="6"/>
    <n v="17"/>
    <s v="Wednesday"/>
  </r>
  <r>
    <s v="E02453"/>
    <s v="Dylan Kumar"/>
    <x v="4"/>
    <x v="6"/>
    <s v="Speciality Products"/>
    <x v="1"/>
    <s v="Asian"/>
    <n v="55"/>
    <d v="2006-07-11T00:00:00"/>
    <n v="93343"/>
    <n v="0"/>
    <x v="1"/>
    <s v="Chongqing"/>
    <s v=""/>
    <s v="Active"/>
    <n v="0"/>
    <n v="0"/>
    <n v="93343"/>
    <x v="2"/>
    <n v="28"/>
    <s v="Tuesday"/>
  </r>
  <r>
    <s v="E00647"/>
    <s v="Emily Gupta"/>
    <x v="16"/>
    <x v="4"/>
    <s v="Corporate"/>
    <x v="0"/>
    <s v="Asian"/>
    <n v="44"/>
    <d v="2006-02-23T00:00:00"/>
    <n v="63705"/>
    <n v="0"/>
    <x v="0"/>
    <s v="Miami"/>
    <s v=""/>
    <s v="Active"/>
    <n v="0"/>
    <n v="0"/>
    <n v="63705"/>
    <x v="2"/>
    <n v="8"/>
    <s v="Thursday"/>
  </r>
  <r>
    <s v="E02522"/>
    <s v="Silas Rivera"/>
    <x v="9"/>
    <x v="2"/>
    <s v="Corporate"/>
    <x v="1"/>
    <s v="Latino"/>
    <n v="48"/>
    <d v="2000-02-28T00:00:00"/>
    <n v="258081"/>
    <n v="0.3"/>
    <x v="0"/>
    <s v="Chicago"/>
    <s v=""/>
    <s v="Active"/>
    <n v="0"/>
    <n v="77424.3"/>
    <n v="335505.3"/>
    <x v="28"/>
    <n v="10"/>
    <s v="Monday"/>
  </r>
  <r>
    <s v="E00459"/>
    <s v="Jackson Jordan"/>
    <x v="20"/>
    <x v="4"/>
    <s v="Research &amp; Development"/>
    <x v="1"/>
    <s v="Black"/>
    <n v="48"/>
    <d v="2020-09-21T00:00:00"/>
    <n v="54654"/>
    <n v="0"/>
    <x v="0"/>
    <s v="Phoenix"/>
    <s v=""/>
    <s v="Active"/>
    <n v="0"/>
    <n v="0"/>
    <n v="54654"/>
    <x v="6"/>
    <n v="39"/>
    <s v="Monday"/>
  </r>
  <r>
    <s v="E03007"/>
    <s v="Isaac Joseph"/>
    <x v="7"/>
    <x v="2"/>
    <s v="Manufacturing"/>
    <x v="1"/>
    <s v="Caucasian"/>
    <n v="54"/>
    <d v="1998-09-24T00:00:00"/>
    <n v="58006"/>
    <n v="0"/>
    <x v="0"/>
    <s v="Seattle"/>
    <s v=""/>
    <s v="Active"/>
    <n v="0"/>
    <n v="0"/>
    <n v="58006"/>
    <x v="25"/>
    <n v="39"/>
    <s v="Thursday"/>
  </r>
  <r>
    <s v="E04035"/>
    <s v="Hailey Lai"/>
    <x v="0"/>
    <x v="1"/>
    <s v="Manufacturing"/>
    <x v="0"/>
    <s v="Asian"/>
    <n v="42"/>
    <d v="2011-03-18T00:00:00"/>
    <n v="150034"/>
    <n v="0.12"/>
    <x v="1"/>
    <s v="Beijing"/>
    <s v=""/>
    <s v="Active"/>
    <n v="0"/>
    <n v="18004.079999999998"/>
    <n v="168038.08"/>
    <x v="24"/>
    <n v="12"/>
    <s v="Friday"/>
  </r>
  <r>
    <s v="E00952"/>
    <s v="Leilani Thao"/>
    <x v="2"/>
    <x v="4"/>
    <s v="Speciality Products"/>
    <x v="0"/>
    <s v="Asian"/>
    <n v="38"/>
    <d v="2007-05-30T00:00:00"/>
    <n v="198562"/>
    <n v="0.22"/>
    <x v="0"/>
    <s v="Seattle"/>
    <s v=""/>
    <s v="Active"/>
    <n v="0"/>
    <n v="43683.64"/>
    <n v="242245.64"/>
    <x v="26"/>
    <n v="22"/>
    <s v="Wednesday"/>
  </r>
  <r>
    <s v="E03863"/>
    <s v="Madeline Watson"/>
    <x v="5"/>
    <x v="2"/>
    <s v="Research &amp; Development"/>
    <x v="0"/>
    <s v="Black"/>
    <n v="40"/>
    <d v="2009-05-27T00:00:00"/>
    <n v="62411"/>
    <n v="0"/>
    <x v="0"/>
    <s v="Miami"/>
    <d v="2021-08-14T00:00:00"/>
    <s v="Not Active"/>
    <n v="1"/>
    <n v="0"/>
    <n v="62411"/>
    <x v="8"/>
    <n v="22"/>
    <s v="Wednesday"/>
  </r>
  <r>
    <s v="E02710"/>
    <s v="Silas Huang"/>
    <x v="11"/>
    <x v="5"/>
    <s v="Research &amp; Development"/>
    <x v="1"/>
    <s v="Asian"/>
    <n v="57"/>
    <d v="1992-01-09T00:00:00"/>
    <n v="111299"/>
    <n v="0.12"/>
    <x v="0"/>
    <s v="Miami"/>
    <s v=""/>
    <s v="Active"/>
    <n v="0"/>
    <n v="13355.88"/>
    <n v="124654.88"/>
    <x v="27"/>
    <n v="2"/>
    <s v="Thursday"/>
  </r>
  <r>
    <s v="E01895"/>
    <s v="Peyton Walker"/>
    <x v="7"/>
    <x v="6"/>
    <s v="Research &amp; Development"/>
    <x v="0"/>
    <s v="Caucasian"/>
    <n v="43"/>
    <d v="2019-07-13T00:00:00"/>
    <n v="41545"/>
    <n v="0"/>
    <x v="0"/>
    <s v="Miami"/>
    <s v=""/>
    <s v="Active"/>
    <n v="0"/>
    <n v="0"/>
    <n v="41545"/>
    <x v="3"/>
    <n v="28"/>
    <s v="Saturday"/>
  </r>
  <r>
    <s v="E01339"/>
    <s v="Jeremiah Hernandez"/>
    <x v="24"/>
    <x v="0"/>
    <s v="Manufacturing"/>
    <x v="1"/>
    <s v="Latino"/>
    <n v="26"/>
    <d v="2019-04-14T00:00:00"/>
    <n v="74467"/>
    <n v="0"/>
    <x v="0"/>
    <s v="Columbus"/>
    <d v="2021-01-15T00:00:00"/>
    <s v="Not Active"/>
    <n v="1"/>
    <n v="0"/>
    <n v="74467"/>
    <x v="3"/>
    <n v="16"/>
    <s v="Sunday"/>
  </r>
  <r>
    <s v="E02938"/>
    <s v="Jace Washington"/>
    <x v="6"/>
    <x v="3"/>
    <s v="Research &amp; Development"/>
    <x v="1"/>
    <s v="Caucasian"/>
    <n v="44"/>
    <d v="2002-02-09T00:00:00"/>
    <n v="117545"/>
    <n v="0.06"/>
    <x v="0"/>
    <s v="Phoenix"/>
    <s v=""/>
    <s v="Active"/>
    <n v="0"/>
    <n v="7052.7"/>
    <n v="124597.7"/>
    <x v="12"/>
    <n v="6"/>
    <s v="Saturday"/>
  </r>
  <r>
    <s v="E03379"/>
    <s v="Landon Kim"/>
    <x v="6"/>
    <x v="4"/>
    <s v="Speciality Products"/>
    <x v="1"/>
    <s v="Asian"/>
    <n v="50"/>
    <d v="2012-03-15T00:00:00"/>
    <n v="117226"/>
    <n v="0.08"/>
    <x v="0"/>
    <s v="Phoenix"/>
    <s v=""/>
    <s v="Active"/>
    <n v="0"/>
    <n v="9378.08"/>
    <n v="126604.08"/>
    <x v="14"/>
    <n v="11"/>
    <s v="Thursday"/>
  </r>
  <r>
    <s v="E02153"/>
    <s v="Peyton Vasquez"/>
    <x v="7"/>
    <x v="3"/>
    <s v="Corporate"/>
    <x v="0"/>
    <s v="Latino"/>
    <n v="26"/>
    <d v="2019-01-24T00:00:00"/>
    <n v="55767"/>
    <n v="0"/>
    <x v="0"/>
    <s v="Phoenix"/>
    <s v=""/>
    <s v="Active"/>
    <n v="0"/>
    <n v="0"/>
    <n v="55767"/>
    <x v="3"/>
    <n v="4"/>
    <s v="Thursday"/>
  </r>
  <r>
    <s v="E00994"/>
    <s v="Charlotte Baker"/>
    <x v="13"/>
    <x v="2"/>
    <s v="Manufacturing"/>
    <x v="0"/>
    <s v="Caucasian"/>
    <n v="29"/>
    <d v="2016-11-17T00:00:00"/>
    <n v="60930"/>
    <n v="0"/>
    <x v="0"/>
    <s v="Austin"/>
    <s v=""/>
    <s v="Active"/>
    <n v="0"/>
    <n v="0"/>
    <n v="60930"/>
    <x v="0"/>
    <n v="47"/>
    <s v="Thursday"/>
  </r>
  <r>
    <s v="E00943"/>
    <s v="Elena Mendoza"/>
    <x v="2"/>
    <x v="2"/>
    <s v="Speciality Products"/>
    <x v="0"/>
    <s v="Latino"/>
    <n v="27"/>
    <d v="2018-10-24T00:00:00"/>
    <n v="154973"/>
    <n v="0.28999999999999998"/>
    <x v="2"/>
    <s v="Sao Paulo"/>
    <s v=""/>
    <s v="Active"/>
    <n v="0"/>
    <n v="44942.17"/>
    <n v="199915.16999999998"/>
    <x v="7"/>
    <n v="43"/>
    <s v="Wednesday"/>
  </r>
  <r>
    <s v="E00869"/>
    <s v="Nova Lin"/>
    <x v="21"/>
    <x v="0"/>
    <s v="Manufacturing"/>
    <x v="0"/>
    <s v="Asian"/>
    <n v="33"/>
    <d v="2017-10-21T00:00:00"/>
    <n v="69332"/>
    <n v="0"/>
    <x v="0"/>
    <s v="Columbus"/>
    <s v=""/>
    <s v="Active"/>
    <n v="0"/>
    <n v="0"/>
    <n v="69332"/>
    <x v="5"/>
    <n v="42"/>
    <s v="Saturday"/>
  </r>
  <r>
    <s v="E03457"/>
    <s v="Ivy Desai"/>
    <x v="8"/>
    <x v="5"/>
    <s v="Research &amp; Development"/>
    <x v="0"/>
    <s v="Asian"/>
    <n v="59"/>
    <d v="2001-04-09T00:00:00"/>
    <n v="119699"/>
    <n v="0"/>
    <x v="1"/>
    <s v="Shanghai"/>
    <s v=""/>
    <s v="Active"/>
    <n v="0"/>
    <n v="0"/>
    <n v="119699"/>
    <x v="23"/>
    <n v="15"/>
    <s v="Monday"/>
  </r>
  <r>
    <s v="E02193"/>
    <s v="Josephine Acosta"/>
    <x v="2"/>
    <x v="4"/>
    <s v="Speciality Products"/>
    <x v="0"/>
    <s v="Latino"/>
    <n v="40"/>
    <d v="2020-09-20T00:00:00"/>
    <n v="198176"/>
    <n v="0.17"/>
    <x v="2"/>
    <s v="Manaus"/>
    <s v=""/>
    <s v="Active"/>
    <n v="0"/>
    <n v="33689.920000000006"/>
    <n v="231865.92"/>
    <x v="6"/>
    <n v="39"/>
    <s v="Sunday"/>
  </r>
  <r>
    <s v="E00577"/>
    <s v="Nora Nunez"/>
    <x v="13"/>
    <x v="1"/>
    <s v="Research &amp; Development"/>
    <x v="0"/>
    <s v="Latino"/>
    <n v="45"/>
    <d v="2012-08-06T00:00:00"/>
    <n v="58586"/>
    <n v="0"/>
    <x v="2"/>
    <s v="Sao Paulo"/>
    <s v=""/>
    <s v="Active"/>
    <n v="0"/>
    <n v="0"/>
    <n v="58586"/>
    <x v="14"/>
    <n v="32"/>
    <s v="Monday"/>
  </r>
  <r>
    <s v="E00538"/>
    <s v="Caleb Xiong"/>
    <x v="26"/>
    <x v="2"/>
    <s v="Corporate"/>
    <x v="1"/>
    <s v="Asian"/>
    <n v="38"/>
    <d v="2011-11-28T00:00:00"/>
    <n v="74010"/>
    <n v="0"/>
    <x v="0"/>
    <s v="Chicago"/>
    <s v=""/>
    <s v="Active"/>
    <n v="0"/>
    <n v="0"/>
    <n v="74010"/>
    <x v="24"/>
    <n v="49"/>
    <s v="Monday"/>
  </r>
  <r>
    <s v="E01415"/>
    <s v="Henry Green"/>
    <x v="26"/>
    <x v="2"/>
    <s v="Speciality Products"/>
    <x v="1"/>
    <s v="Caucasian"/>
    <n v="32"/>
    <d v="2020-02-03T00:00:00"/>
    <n v="96598"/>
    <n v="0"/>
    <x v="0"/>
    <s v="Phoenix"/>
    <s v=""/>
    <s v="Active"/>
    <n v="0"/>
    <n v="0"/>
    <n v="96598"/>
    <x v="6"/>
    <n v="6"/>
    <s v="Monday"/>
  </r>
  <r>
    <s v="E00717"/>
    <s v="Madelyn Chan"/>
    <x v="6"/>
    <x v="2"/>
    <s v="Speciality Products"/>
    <x v="0"/>
    <s v="Asian"/>
    <n v="64"/>
    <d v="2003-05-21T00:00:00"/>
    <n v="106444"/>
    <n v="0.05"/>
    <x v="0"/>
    <s v="Phoenix"/>
    <s v=""/>
    <s v="Active"/>
    <n v="0"/>
    <n v="5322.2000000000007"/>
    <n v="111766.2"/>
    <x v="13"/>
    <n v="21"/>
    <s v="Wednesday"/>
  </r>
  <r>
    <s v="E00225"/>
    <s v="Angel Delgado"/>
    <x v="2"/>
    <x v="1"/>
    <s v="Corporate"/>
    <x v="1"/>
    <s v="Latino"/>
    <n v="31"/>
    <d v="2017-08-10T00:00:00"/>
    <n v="156931"/>
    <n v="0.28000000000000003"/>
    <x v="0"/>
    <s v="Seattle"/>
    <s v=""/>
    <s v="Active"/>
    <n v="0"/>
    <n v="43940.680000000008"/>
    <n v="200871.67999999999"/>
    <x v="5"/>
    <n v="32"/>
    <s v="Thursday"/>
  </r>
  <r>
    <s v="E02889"/>
    <s v="Mia Herrera"/>
    <x v="2"/>
    <x v="6"/>
    <s v="Research &amp; Development"/>
    <x v="0"/>
    <s v="Latino"/>
    <n v="43"/>
    <d v="2014-10-16T00:00:00"/>
    <n v="171360"/>
    <n v="0.23"/>
    <x v="2"/>
    <s v="Manaus"/>
    <s v=""/>
    <s v="Active"/>
    <n v="0"/>
    <n v="39412.800000000003"/>
    <n v="210772.8"/>
    <x v="15"/>
    <n v="42"/>
    <s v="Thursday"/>
  </r>
  <r>
    <s v="E04978"/>
    <s v="Peyton Harris"/>
    <x v="14"/>
    <x v="0"/>
    <s v="Research &amp; Development"/>
    <x v="0"/>
    <s v="Caucasian"/>
    <n v="45"/>
    <d v="2009-04-05T00:00:00"/>
    <n v="64505"/>
    <n v="0"/>
    <x v="0"/>
    <s v="Miami"/>
    <s v=""/>
    <s v="Active"/>
    <n v="0"/>
    <n v="0"/>
    <n v="64505"/>
    <x v="8"/>
    <n v="15"/>
    <s v="Sunday"/>
  </r>
  <r>
    <s v="E04163"/>
    <s v="David Herrera"/>
    <x v="11"/>
    <x v="5"/>
    <s v="Speciality Products"/>
    <x v="1"/>
    <s v="Latino"/>
    <n v="32"/>
    <d v="2021-10-09T00:00:00"/>
    <n v="102298"/>
    <n v="0.13"/>
    <x v="2"/>
    <s v="Rio de Janerio"/>
    <s v=""/>
    <s v="Active"/>
    <n v="0"/>
    <n v="13298.74"/>
    <n v="115596.74"/>
    <x v="9"/>
    <n v="41"/>
    <s v="Saturday"/>
  </r>
  <r>
    <s v="E01652"/>
    <s v="Avery Dominguez"/>
    <x v="0"/>
    <x v="2"/>
    <s v="Corporate"/>
    <x v="0"/>
    <s v="Latino"/>
    <n v="27"/>
    <d v="2019-09-13T00:00:00"/>
    <n v="133297"/>
    <n v="0.13"/>
    <x v="2"/>
    <s v="Rio de Janerio"/>
    <s v=""/>
    <s v="Active"/>
    <n v="0"/>
    <n v="17328.61"/>
    <n v="150625.60999999999"/>
    <x v="3"/>
    <n v="37"/>
    <s v="Friday"/>
  </r>
  <r>
    <s v="E00880"/>
    <s v="Grace Carter"/>
    <x v="0"/>
    <x v="4"/>
    <s v="Speciality Products"/>
    <x v="0"/>
    <s v="Black"/>
    <n v="25"/>
    <d v="2021-03-17T00:00:00"/>
    <n v="155080"/>
    <n v="0.1"/>
    <x v="0"/>
    <s v="Austin"/>
    <s v=""/>
    <s v="Active"/>
    <n v="0"/>
    <n v="15508"/>
    <n v="170588"/>
    <x v="9"/>
    <n v="12"/>
    <s v="Wednesday"/>
  </r>
  <r>
    <s v="E04335"/>
    <s v="Parker Allen"/>
    <x v="4"/>
    <x v="2"/>
    <s v="Speciality Products"/>
    <x v="1"/>
    <s v="Caucasian"/>
    <n v="31"/>
    <d v="2018-08-13T00:00:00"/>
    <n v="81828"/>
    <n v="0"/>
    <x v="0"/>
    <s v="Miami"/>
    <s v=""/>
    <s v="Active"/>
    <n v="0"/>
    <n v="0"/>
    <n v="81828"/>
    <x v="7"/>
    <n v="33"/>
    <s v="Monday"/>
  </r>
  <r>
    <s v="E01300"/>
    <s v="Sadie Lee"/>
    <x v="0"/>
    <x v="6"/>
    <s v="Corporate"/>
    <x v="0"/>
    <s v="Asian"/>
    <n v="65"/>
    <d v="2000-10-24T00:00:00"/>
    <n v="149417"/>
    <n v="0.13"/>
    <x v="1"/>
    <s v="Chengdu"/>
    <s v=""/>
    <s v="Active"/>
    <n v="0"/>
    <n v="19424.21"/>
    <n v="168841.21"/>
    <x v="28"/>
    <n v="44"/>
    <s v="Tuesday"/>
  </r>
  <r>
    <s v="E03102"/>
    <s v="Cooper Valdez"/>
    <x v="6"/>
    <x v="2"/>
    <s v="Corporate"/>
    <x v="1"/>
    <s v="Latino"/>
    <n v="50"/>
    <d v="2012-04-25T00:00:00"/>
    <n v="113269"/>
    <n v="0.09"/>
    <x v="2"/>
    <s v="Sao Paulo"/>
    <s v=""/>
    <s v="Active"/>
    <n v="0"/>
    <n v="10194.209999999999"/>
    <n v="123463.20999999999"/>
    <x v="14"/>
    <n v="17"/>
    <s v="Wednesday"/>
  </r>
  <r>
    <s v="E04089"/>
    <s v="Sebastian Fong"/>
    <x v="0"/>
    <x v="0"/>
    <s v="Manufacturing"/>
    <x v="1"/>
    <s v="Asian"/>
    <n v="46"/>
    <d v="2017-12-16T00:00:00"/>
    <n v="136716"/>
    <n v="0.12"/>
    <x v="0"/>
    <s v="Austin"/>
    <s v=""/>
    <s v="Active"/>
    <n v="0"/>
    <n v="16405.919999999998"/>
    <n v="153121.91999999998"/>
    <x v="5"/>
    <n v="50"/>
    <s v="Saturday"/>
  </r>
  <r>
    <s v="E02059"/>
    <s v="Roman Munoz"/>
    <x v="0"/>
    <x v="2"/>
    <s v="Speciality Products"/>
    <x v="1"/>
    <s v="Latino"/>
    <n v="54"/>
    <d v="2011-10-20T00:00:00"/>
    <n v="122644"/>
    <n v="0.12"/>
    <x v="0"/>
    <s v="Austin"/>
    <s v=""/>
    <s v="Active"/>
    <n v="0"/>
    <n v="14717.279999999999"/>
    <n v="137361.28"/>
    <x v="24"/>
    <n v="43"/>
    <s v="Thursday"/>
  </r>
  <r>
    <s v="E03894"/>
    <s v="Charlotte Chang"/>
    <x v="6"/>
    <x v="2"/>
    <s v="Research &amp; Development"/>
    <x v="0"/>
    <s v="Asian"/>
    <n v="50"/>
    <d v="2000-05-07T00:00:00"/>
    <n v="106428"/>
    <n v="7.0000000000000007E-2"/>
    <x v="0"/>
    <s v="Chicago"/>
    <s v=""/>
    <s v="Active"/>
    <n v="0"/>
    <n v="7449.9600000000009"/>
    <n v="113877.96"/>
    <x v="28"/>
    <n v="20"/>
    <s v="Sunday"/>
  </r>
  <r>
    <s v="E03106"/>
    <s v="Xavier Davis"/>
    <x v="9"/>
    <x v="1"/>
    <s v="Corporate"/>
    <x v="1"/>
    <s v="Caucasian"/>
    <n v="36"/>
    <d v="2009-01-17T00:00:00"/>
    <n v="238236"/>
    <n v="0.31"/>
    <x v="0"/>
    <s v="Seattle"/>
    <s v=""/>
    <s v="Active"/>
    <n v="0"/>
    <n v="73853.16"/>
    <n v="312089.16000000003"/>
    <x v="8"/>
    <n v="3"/>
    <s v="Saturday"/>
  </r>
  <r>
    <s v="E01350"/>
    <s v="Natalie Carter"/>
    <x v="2"/>
    <x v="1"/>
    <s v="Corporate"/>
    <x v="0"/>
    <s v="Caucasian"/>
    <n v="64"/>
    <d v="2012-12-21T00:00:00"/>
    <n v="153253"/>
    <n v="0.24"/>
    <x v="0"/>
    <s v="Austin"/>
    <s v=""/>
    <s v="Active"/>
    <n v="0"/>
    <n v="36780.720000000001"/>
    <n v="190033.72"/>
    <x v="14"/>
    <n v="51"/>
    <s v="Friday"/>
  </r>
  <r>
    <s v="E02900"/>
    <s v="Elena Richardson"/>
    <x v="6"/>
    <x v="3"/>
    <s v="Manufacturing"/>
    <x v="0"/>
    <s v="Caucasian"/>
    <n v="34"/>
    <d v="2014-10-03T00:00:00"/>
    <n v="103707"/>
    <n v="0.09"/>
    <x v="0"/>
    <s v="Columbus"/>
    <s v=""/>
    <s v="Active"/>
    <n v="0"/>
    <n v="9333.6299999999992"/>
    <n v="113040.63"/>
    <x v="15"/>
    <n v="40"/>
    <s v="Friday"/>
  </r>
  <r>
    <s v="E02202"/>
    <s v="Emilia Bailey"/>
    <x v="9"/>
    <x v="3"/>
    <s v="Speciality Products"/>
    <x v="0"/>
    <s v="Caucasian"/>
    <n v="41"/>
    <d v="2012-08-09T00:00:00"/>
    <n v="245360"/>
    <n v="0.37"/>
    <x v="0"/>
    <s v="Austin"/>
    <s v=""/>
    <s v="Active"/>
    <n v="0"/>
    <n v="90783.2"/>
    <n v="336143.2"/>
    <x v="14"/>
    <n v="32"/>
    <s v="Thursday"/>
  </r>
  <r>
    <s v="E02696"/>
    <s v="Ryan Lu"/>
    <x v="25"/>
    <x v="5"/>
    <s v="Speciality Products"/>
    <x v="1"/>
    <s v="Asian"/>
    <n v="25"/>
    <d v="2021-07-08T00:00:00"/>
    <n v="67275"/>
    <n v="0"/>
    <x v="0"/>
    <s v="Columbus"/>
    <s v=""/>
    <s v="Active"/>
    <n v="0"/>
    <n v="0"/>
    <n v="67275"/>
    <x v="9"/>
    <n v="28"/>
    <s v="Thursday"/>
  </r>
  <r>
    <s v="E01722"/>
    <s v="Asher Huynh"/>
    <x v="6"/>
    <x v="0"/>
    <s v="Manufacturing"/>
    <x v="1"/>
    <s v="Asian"/>
    <n v="45"/>
    <d v="2015-01-22T00:00:00"/>
    <n v="101288"/>
    <n v="0.1"/>
    <x v="0"/>
    <s v="Phoenix"/>
    <s v=""/>
    <s v="Active"/>
    <n v="0"/>
    <n v="10128.800000000001"/>
    <n v="111416.8"/>
    <x v="16"/>
    <n v="4"/>
    <s v="Thursday"/>
  </r>
  <r>
    <s v="E04562"/>
    <s v="Kinsley Martinez"/>
    <x v="2"/>
    <x v="4"/>
    <s v="Speciality Products"/>
    <x v="0"/>
    <s v="Latino"/>
    <n v="52"/>
    <d v="1993-08-28T00:00:00"/>
    <n v="177443"/>
    <n v="0.25"/>
    <x v="2"/>
    <s v="Sao Paulo"/>
    <s v=""/>
    <s v="Active"/>
    <n v="0"/>
    <n v="44360.75"/>
    <n v="221803.75"/>
    <x v="29"/>
    <n v="35"/>
    <s v="Saturday"/>
  </r>
  <r>
    <s v="E00640"/>
    <s v="Paisley Bryant"/>
    <x v="21"/>
    <x v="0"/>
    <s v="Manufacturing"/>
    <x v="0"/>
    <s v="Black"/>
    <n v="37"/>
    <d v="2016-04-27T00:00:00"/>
    <n v="91400"/>
    <n v="0"/>
    <x v="0"/>
    <s v="Chicago"/>
    <s v=""/>
    <s v="Active"/>
    <n v="0"/>
    <n v="0"/>
    <n v="91400"/>
    <x v="0"/>
    <n v="18"/>
    <s v="Wednesday"/>
  </r>
  <r>
    <s v="E02554"/>
    <s v="Joshua Ramirez"/>
    <x v="9"/>
    <x v="4"/>
    <s v="Corporate"/>
    <x v="1"/>
    <s v="Latino"/>
    <n v="44"/>
    <d v="2007-09-10T00:00:00"/>
    <n v="181247"/>
    <n v="0.33"/>
    <x v="2"/>
    <s v="Sao Paulo"/>
    <s v=""/>
    <s v="Active"/>
    <n v="0"/>
    <n v="59811.51"/>
    <n v="241058.51"/>
    <x v="26"/>
    <n v="37"/>
    <s v="Monday"/>
  </r>
  <r>
    <s v="E03412"/>
    <s v="Joshua Martin"/>
    <x v="0"/>
    <x v="4"/>
    <s v="Research &amp; Development"/>
    <x v="1"/>
    <s v="Black"/>
    <n v="42"/>
    <d v="2003-10-20T00:00:00"/>
    <n v="135558"/>
    <n v="0.14000000000000001"/>
    <x v="0"/>
    <s v="Phoenix"/>
    <s v=""/>
    <s v="Active"/>
    <n v="0"/>
    <n v="18978.120000000003"/>
    <n v="154536.12"/>
    <x v="13"/>
    <n v="43"/>
    <s v="Monday"/>
  </r>
  <r>
    <s v="E00646"/>
    <s v="Charles Moore"/>
    <x v="7"/>
    <x v="3"/>
    <s v="Speciality Products"/>
    <x v="1"/>
    <s v="Caucasian"/>
    <n v="49"/>
    <d v="2011-12-17T00:00:00"/>
    <n v="56878"/>
    <n v="0"/>
    <x v="0"/>
    <s v="Seattle"/>
    <s v=""/>
    <s v="Active"/>
    <n v="0"/>
    <n v="0"/>
    <n v="56878"/>
    <x v="24"/>
    <n v="51"/>
    <s v="Saturday"/>
  </r>
  <r>
    <s v="E04670"/>
    <s v="Angel Do"/>
    <x v="30"/>
    <x v="0"/>
    <s v="Speciality Products"/>
    <x v="1"/>
    <s v="Asian"/>
    <n v="34"/>
    <d v="2019-09-20T00:00:00"/>
    <n v="94735"/>
    <n v="0"/>
    <x v="1"/>
    <s v="Beijing"/>
    <s v=""/>
    <s v="Active"/>
    <n v="0"/>
    <n v="0"/>
    <n v="94735"/>
    <x v="3"/>
    <n v="38"/>
    <s v="Friday"/>
  </r>
  <r>
    <s v="E03580"/>
    <s v="Maverick Medina"/>
    <x v="13"/>
    <x v="2"/>
    <s v="Manufacturing"/>
    <x v="1"/>
    <s v="Latino"/>
    <n v="39"/>
    <d v="2007-05-27T00:00:00"/>
    <n v="51234"/>
    <n v="0"/>
    <x v="0"/>
    <s v="Seattle"/>
    <s v=""/>
    <s v="Active"/>
    <n v="0"/>
    <n v="0"/>
    <n v="51234"/>
    <x v="26"/>
    <n v="22"/>
    <s v="Sunday"/>
  </r>
  <r>
    <s v="E00446"/>
    <s v="Isaac Han"/>
    <x v="9"/>
    <x v="4"/>
    <s v="Speciality Products"/>
    <x v="1"/>
    <s v="Asian"/>
    <n v="31"/>
    <d v="2015-01-14T00:00:00"/>
    <n v="230025"/>
    <n v="0.34"/>
    <x v="0"/>
    <s v="Phoenix"/>
    <s v=""/>
    <s v="Active"/>
    <n v="0"/>
    <n v="78208.5"/>
    <n v="308233.5"/>
    <x v="16"/>
    <n v="3"/>
    <s v="Wednesday"/>
  </r>
  <r>
    <s v="E02363"/>
    <s v="Eliza Liang"/>
    <x v="0"/>
    <x v="4"/>
    <s v="Speciality Products"/>
    <x v="0"/>
    <s v="Asian"/>
    <n v="36"/>
    <d v="2010-03-11T00:00:00"/>
    <n v="134006"/>
    <n v="0.13"/>
    <x v="1"/>
    <s v="Beijing"/>
    <s v=""/>
    <s v="Active"/>
    <n v="0"/>
    <n v="17420.78"/>
    <n v="151426.78"/>
    <x v="22"/>
    <n v="11"/>
    <s v="Thursday"/>
  </r>
  <r>
    <s v="E03718"/>
    <s v="Zoe Zhou"/>
    <x v="6"/>
    <x v="1"/>
    <s v="Corporate"/>
    <x v="0"/>
    <s v="Asian"/>
    <n v="61"/>
    <d v="2009-10-06T00:00:00"/>
    <n v="103096"/>
    <n v="7.0000000000000007E-2"/>
    <x v="1"/>
    <s v="Beijing"/>
    <s v=""/>
    <s v="Active"/>
    <n v="0"/>
    <n v="7216.72"/>
    <n v="110312.72"/>
    <x v="8"/>
    <n v="41"/>
    <s v="Tuesday"/>
  </r>
  <r>
    <s v="E01749"/>
    <s v="Nathan Lee"/>
    <x v="7"/>
    <x v="3"/>
    <s v="Manufacturing"/>
    <x v="1"/>
    <s v="Asian"/>
    <n v="29"/>
    <d v="2016-08-20T00:00:00"/>
    <n v="58703"/>
    <n v="0"/>
    <x v="0"/>
    <s v="Columbus"/>
    <s v=""/>
    <s v="Active"/>
    <n v="0"/>
    <n v="0"/>
    <n v="58703"/>
    <x v="0"/>
    <n v="34"/>
    <s v="Saturday"/>
  </r>
  <r>
    <s v="E02888"/>
    <s v="Elijah Ramos"/>
    <x v="0"/>
    <x v="0"/>
    <s v="Speciality Products"/>
    <x v="1"/>
    <s v="Latino"/>
    <n v="33"/>
    <d v="2012-12-24T00:00:00"/>
    <n v="132544"/>
    <n v="0.1"/>
    <x v="2"/>
    <s v="Rio de Janerio"/>
    <s v=""/>
    <s v="Active"/>
    <n v="0"/>
    <n v="13254.400000000001"/>
    <n v="145798.39999999999"/>
    <x v="14"/>
    <n v="52"/>
    <s v="Monday"/>
  </r>
  <r>
    <s v="E01338"/>
    <s v="Jaxson Coleman"/>
    <x v="6"/>
    <x v="1"/>
    <s v="Manufacturing"/>
    <x v="1"/>
    <s v="Caucasian"/>
    <n v="32"/>
    <d v="2020-04-15T00:00:00"/>
    <n v="126671"/>
    <n v="0.09"/>
    <x v="0"/>
    <s v="Miami"/>
    <s v=""/>
    <s v="Active"/>
    <n v="0"/>
    <n v="11400.39"/>
    <n v="138071.39000000001"/>
    <x v="6"/>
    <n v="16"/>
    <s v="Wednesday"/>
  </r>
  <r>
    <s v="E03000"/>
    <s v="Hailey Hong"/>
    <x v="5"/>
    <x v="2"/>
    <s v="Research &amp; Development"/>
    <x v="0"/>
    <s v="Asian"/>
    <n v="33"/>
    <d v="2021-01-22T00:00:00"/>
    <n v="56405"/>
    <n v="0"/>
    <x v="0"/>
    <s v="Chicago"/>
    <s v=""/>
    <s v="Active"/>
    <n v="0"/>
    <n v="0"/>
    <n v="56405"/>
    <x v="9"/>
    <n v="4"/>
    <s v="Friday"/>
  </r>
  <r>
    <s v="E01611"/>
    <s v="Gabriella Zhu"/>
    <x v="3"/>
    <x v="0"/>
    <s v="Speciality Products"/>
    <x v="0"/>
    <s v="Asian"/>
    <n v="36"/>
    <d v="2014-11-29T00:00:00"/>
    <n v="88730"/>
    <n v="0.08"/>
    <x v="1"/>
    <s v="Chongqing"/>
    <s v=""/>
    <s v="Active"/>
    <n v="0"/>
    <n v="7098.4000000000005"/>
    <n v="95828.4"/>
    <x v="15"/>
    <n v="48"/>
    <s v="Saturday"/>
  </r>
  <r>
    <s v="E02684"/>
    <s v="Aaron Maldonado"/>
    <x v="13"/>
    <x v="1"/>
    <s v="Manufacturing"/>
    <x v="1"/>
    <s v="Latino"/>
    <n v="39"/>
    <d v="2008-09-17T00:00:00"/>
    <n v="62861"/>
    <n v="0"/>
    <x v="0"/>
    <s v="Seattle"/>
    <s v=""/>
    <s v="Active"/>
    <n v="0"/>
    <n v="0"/>
    <n v="62861"/>
    <x v="20"/>
    <n v="38"/>
    <s v="Wednesday"/>
  </r>
  <r>
    <s v="E02561"/>
    <s v="Samantha Vargas"/>
    <x v="2"/>
    <x v="4"/>
    <s v="Corporate"/>
    <x v="0"/>
    <s v="Latino"/>
    <n v="53"/>
    <d v="2006-07-21T00:00:00"/>
    <n v="151246"/>
    <n v="0.21"/>
    <x v="2"/>
    <s v="Sao Paulo"/>
    <s v=""/>
    <s v="Active"/>
    <n v="0"/>
    <n v="31761.66"/>
    <n v="183007.66"/>
    <x v="2"/>
    <n v="29"/>
    <s v="Friday"/>
  </r>
  <r>
    <s v="E03168"/>
    <s v="Nora Le"/>
    <x v="0"/>
    <x v="0"/>
    <s v="Manufacturing"/>
    <x v="0"/>
    <s v="Asian"/>
    <n v="53"/>
    <d v="1997-04-12T00:00:00"/>
    <n v="154388"/>
    <n v="0.1"/>
    <x v="0"/>
    <s v="Seattle"/>
    <s v=""/>
    <s v="Active"/>
    <n v="0"/>
    <n v="15438.800000000001"/>
    <n v="169826.8"/>
    <x v="1"/>
    <n v="15"/>
    <s v="Saturday"/>
  </r>
  <r>
    <s v="E00758"/>
    <s v="Alice Roberts"/>
    <x v="2"/>
    <x v="4"/>
    <s v="Manufacturing"/>
    <x v="0"/>
    <s v="Caucasian"/>
    <n v="54"/>
    <d v="1994-09-26T00:00:00"/>
    <n v="162978"/>
    <n v="0.17"/>
    <x v="0"/>
    <s v="Miami"/>
    <d v="2004-05-24T00:00:00"/>
    <s v="Not Active"/>
    <n v="1"/>
    <n v="27706.260000000002"/>
    <n v="190684.26"/>
    <x v="21"/>
    <n v="40"/>
    <s v="Monday"/>
  </r>
  <r>
    <s v="E03691"/>
    <s v="Colton Garcia"/>
    <x v="29"/>
    <x v="0"/>
    <s v="Speciality Products"/>
    <x v="1"/>
    <s v="Latino"/>
    <n v="55"/>
    <d v="1993-11-17T00:00:00"/>
    <n v="80170"/>
    <n v="0"/>
    <x v="0"/>
    <s v="Miami"/>
    <s v=""/>
    <s v="Active"/>
    <n v="0"/>
    <n v="0"/>
    <n v="80170"/>
    <x v="29"/>
    <n v="47"/>
    <s v="Wednesday"/>
  </r>
  <r>
    <s v="E01488"/>
    <s v="Stella Lai"/>
    <x v="4"/>
    <x v="3"/>
    <s v="Manufacturing"/>
    <x v="0"/>
    <s v="Asian"/>
    <n v="44"/>
    <d v="2021-04-28T00:00:00"/>
    <n v="98520"/>
    <n v="0"/>
    <x v="0"/>
    <s v="Miami"/>
    <s v=""/>
    <s v="Active"/>
    <n v="0"/>
    <n v="0"/>
    <n v="98520"/>
    <x v="9"/>
    <n v="18"/>
    <s v="Wednesday"/>
  </r>
  <r>
    <s v="E04415"/>
    <s v="Leonardo Luong"/>
    <x v="6"/>
    <x v="1"/>
    <s v="Manufacturing"/>
    <x v="1"/>
    <s v="Asian"/>
    <n v="52"/>
    <d v="1999-12-29T00:00:00"/>
    <n v="116527"/>
    <n v="7.0000000000000007E-2"/>
    <x v="0"/>
    <s v="Phoenix"/>
    <s v=""/>
    <s v="Active"/>
    <n v="0"/>
    <n v="8156.89"/>
    <n v="124683.89"/>
    <x v="10"/>
    <n v="53"/>
    <s v="Wednesday"/>
  </r>
  <r>
    <s v="E03278"/>
    <s v="Nicholas Wong"/>
    <x v="2"/>
    <x v="2"/>
    <s v="Research &amp; Development"/>
    <x v="1"/>
    <s v="Asian"/>
    <n v="27"/>
    <d v="2019-11-07T00:00:00"/>
    <n v="174607"/>
    <n v="0.28999999999999998"/>
    <x v="0"/>
    <s v="Columbus"/>
    <s v=""/>
    <s v="Active"/>
    <n v="0"/>
    <n v="50636.03"/>
    <n v="225243.03"/>
    <x v="3"/>
    <n v="45"/>
    <s v="Thursday"/>
  </r>
  <r>
    <s v="E00282"/>
    <s v="Jeremiah Castillo"/>
    <x v="13"/>
    <x v="3"/>
    <s v="Research &amp; Development"/>
    <x v="1"/>
    <s v="Latino"/>
    <n v="58"/>
    <d v="2006-04-12T00:00:00"/>
    <n v="64202"/>
    <n v="0"/>
    <x v="0"/>
    <s v="Columbus"/>
    <s v=""/>
    <s v="Active"/>
    <n v="0"/>
    <n v="0"/>
    <n v="64202"/>
    <x v="2"/>
    <n v="15"/>
    <s v="Wednesday"/>
  </r>
  <r>
    <s v="E03305"/>
    <s v="Cooper Jiang"/>
    <x v="13"/>
    <x v="3"/>
    <s v="Corporate"/>
    <x v="1"/>
    <s v="Asian"/>
    <n v="49"/>
    <d v="2019-07-25T00:00:00"/>
    <n v="50883"/>
    <n v="0"/>
    <x v="1"/>
    <s v="Chongqing"/>
    <d v="2021-03-02T00:00:00"/>
    <s v="Not Active"/>
    <n v="1"/>
    <n v="0"/>
    <n v="50883"/>
    <x v="3"/>
    <n v="30"/>
    <s v="Thursday"/>
  </r>
  <r>
    <s v="E00559"/>
    <s v="Penelope Silva"/>
    <x v="23"/>
    <x v="0"/>
    <s v="Speciality Products"/>
    <x v="0"/>
    <s v="Latino"/>
    <n v="36"/>
    <d v="2016-11-03T00:00:00"/>
    <n v="94618"/>
    <n v="0"/>
    <x v="0"/>
    <s v="Columbus"/>
    <s v=""/>
    <s v="Active"/>
    <n v="0"/>
    <n v="0"/>
    <n v="94618"/>
    <x v="0"/>
    <n v="45"/>
    <s v="Thursday"/>
  </r>
  <r>
    <s v="E02558"/>
    <s v="Jose Richardson"/>
    <x v="2"/>
    <x v="6"/>
    <s v="Research &amp; Development"/>
    <x v="1"/>
    <s v="Caucasian"/>
    <n v="26"/>
    <d v="2019-10-15T00:00:00"/>
    <n v="151556"/>
    <n v="0.2"/>
    <x v="0"/>
    <s v="Miami"/>
    <s v=""/>
    <s v="Active"/>
    <n v="0"/>
    <n v="30311.200000000001"/>
    <n v="181867.2"/>
    <x v="3"/>
    <n v="42"/>
    <s v="Tuesday"/>
  </r>
  <r>
    <s v="E00956"/>
    <s v="Eleanor Chau"/>
    <x v="25"/>
    <x v="5"/>
    <s v="Research &amp; Development"/>
    <x v="0"/>
    <s v="Asian"/>
    <n v="37"/>
    <d v="2020-03-08T00:00:00"/>
    <n v="80659"/>
    <n v="0"/>
    <x v="0"/>
    <s v="Phoenix"/>
    <s v=""/>
    <s v="Active"/>
    <n v="0"/>
    <n v="0"/>
    <n v="80659"/>
    <x v="6"/>
    <n v="11"/>
    <s v="Sunday"/>
  </r>
  <r>
    <s v="E03858"/>
    <s v="John Cho"/>
    <x v="2"/>
    <x v="4"/>
    <s v="Speciality Products"/>
    <x v="1"/>
    <s v="Asian"/>
    <n v="47"/>
    <d v="2019-11-03T00:00:00"/>
    <n v="195385"/>
    <n v="0.21"/>
    <x v="1"/>
    <s v="Chengdu"/>
    <s v=""/>
    <s v="Active"/>
    <n v="0"/>
    <n v="41030.85"/>
    <n v="236415.85"/>
    <x v="3"/>
    <n v="45"/>
    <s v="Sunday"/>
  </r>
  <r>
    <s v="E02221"/>
    <s v="Julian Delgado"/>
    <x v="28"/>
    <x v="0"/>
    <s v="Speciality Products"/>
    <x v="1"/>
    <s v="Latino"/>
    <n v="29"/>
    <d v="2016-05-19T00:00:00"/>
    <n v="52693"/>
    <n v="0"/>
    <x v="2"/>
    <s v="Rio de Janerio"/>
    <s v=""/>
    <s v="Active"/>
    <n v="0"/>
    <n v="0"/>
    <n v="52693"/>
    <x v="0"/>
    <n v="21"/>
    <s v="Thursday"/>
  </r>
  <r>
    <s v="E00126"/>
    <s v="Isabella Scott"/>
    <x v="32"/>
    <x v="0"/>
    <s v="Research &amp; Development"/>
    <x v="0"/>
    <s v="Caucasian"/>
    <n v="58"/>
    <d v="2016-04-26T00:00:00"/>
    <n v="72045"/>
    <n v="0"/>
    <x v="0"/>
    <s v="Phoenix"/>
    <s v=""/>
    <s v="Active"/>
    <n v="0"/>
    <n v="0"/>
    <n v="72045"/>
    <x v="0"/>
    <n v="18"/>
    <s v="Tuesday"/>
  </r>
  <r>
    <s v="E02627"/>
    <s v="Parker Avila"/>
    <x v="13"/>
    <x v="6"/>
    <s v="Manufacturing"/>
    <x v="1"/>
    <s v="Latino"/>
    <n v="47"/>
    <d v="2005-11-28T00:00:00"/>
    <n v="62749"/>
    <n v="0"/>
    <x v="2"/>
    <s v="Manaus"/>
    <s v=""/>
    <s v="Active"/>
    <n v="0"/>
    <n v="0"/>
    <n v="62749"/>
    <x v="17"/>
    <n v="49"/>
    <s v="Monday"/>
  </r>
  <r>
    <s v="E03778"/>
    <s v="Luke Vu"/>
    <x v="0"/>
    <x v="6"/>
    <s v="Speciality Products"/>
    <x v="1"/>
    <s v="Asian"/>
    <n v="52"/>
    <d v="2018-06-04T00:00:00"/>
    <n v="154884"/>
    <n v="0.1"/>
    <x v="1"/>
    <s v="Shanghai"/>
    <s v=""/>
    <s v="Active"/>
    <n v="0"/>
    <n v="15488.400000000001"/>
    <n v="170372.4"/>
    <x v="7"/>
    <n v="23"/>
    <s v="Monday"/>
  </r>
  <r>
    <s v="E00481"/>
    <s v="Jameson Nelson"/>
    <x v="23"/>
    <x v="0"/>
    <s v="Research &amp; Development"/>
    <x v="1"/>
    <s v="Caucasian"/>
    <n v="61"/>
    <d v="2016-03-08T00:00:00"/>
    <n v="96566"/>
    <n v="0"/>
    <x v="0"/>
    <s v="Columbus"/>
    <s v=""/>
    <s v="Active"/>
    <n v="0"/>
    <n v="0"/>
    <n v="96566"/>
    <x v="0"/>
    <n v="11"/>
    <s v="Tuesday"/>
  </r>
  <r>
    <s v="E02833"/>
    <s v="Adrian Fernandez"/>
    <x v="28"/>
    <x v="0"/>
    <s v="Research &amp; Development"/>
    <x v="1"/>
    <s v="Latino"/>
    <n v="45"/>
    <d v="2001-08-23T00:00:00"/>
    <n v="54994"/>
    <n v="0"/>
    <x v="0"/>
    <s v="Columbus"/>
    <s v=""/>
    <s v="Active"/>
    <n v="0"/>
    <n v="0"/>
    <n v="54994"/>
    <x v="23"/>
    <n v="34"/>
    <s v="Thursday"/>
  </r>
  <r>
    <s v="E03902"/>
    <s v="Madison Hunter"/>
    <x v="32"/>
    <x v="0"/>
    <s v="Corporate"/>
    <x v="0"/>
    <s v="Caucasian"/>
    <n v="40"/>
    <d v="2012-02-05T00:00:00"/>
    <n v="61523"/>
    <n v="0"/>
    <x v="0"/>
    <s v="Columbus"/>
    <s v=""/>
    <s v="Active"/>
    <n v="0"/>
    <n v="0"/>
    <n v="61523"/>
    <x v="14"/>
    <n v="6"/>
    <s v="Sunday"/>
  </r>
  <r>
    <s v="E02310"/>
    <s v="Jordan Phillips"/>
    <x v="9"/>
    <x v="4"/>
    <s v="Corporate"/>
    <x v="1"/>
    <s v="Black"/>
    <n v="45"/>
    <d v="2010-12-12T00:00:00"/>
    <n v="190512"/>
    <n v="0.32"/>
    <x v="0"/>
    <s v="Columbus"/>
    <s v=""/>
    <s v="Active"/>
    <n v="0"/>
    <n v="60963.840000000004"/>
    <n v="251475.84"/>
    <x v="22"/>
    <n v="51"/>
    <s v="Sunday"/>
  </r>
  <r>
    <s v="E02661"/>
    <s v="Maya Chan"/>
    <x v="8"/>
    <x v="5"/>
    <s v="Speciality Products"/>
    <x v="0"/>
    <s v="Asian"/>
    <n v="37"/>
    <d v="2013-02-13T00:00:00"/>
    <n v="124827"/>
    <n v="0"/>
    <x v="1"/>
    <s v="Beijing"/>
    <s v=""/>
    <s v="Active"/>
    <n v="0"/>
    <n v="0"/>
    <n v="124827"/>
    <x v="11"/>
    <n v="7"/>
    <s v="Wednesday"/>
  </r>
  <r>
    <s v="E00836"/>
    <s v="Wesley King"/>
    <x v="6"/>
    <x v="3"/>
    <s v="Manufacturing"/>
    <x v="1"/>
    <s v="Caucasian"/>
    <n v="57"/>
    <d v="2019-01-19T00:00:00"/>
    <n v="101577"/>
    <n v="0.05"/>
    <x v="0"/>
    <s v="Chicago"/>
    <s v=""/>
    <s v="Active"/>
    <n v="0"/>
    <n v="5078.8500000000004"/>
    <n v="106655.85"/>
    <x v="3"/>
    <n v="3"/>
    <s v="Saturday"/>
  </r>
  <r>
    <s v="E00682"/>
    <s v="Sofia Fernandez"/>
    <x v="6"/>
    <x v="3"/>
    <s v="Manufacturing"/>
    <x v="0"/>
    <s v="Latino"/>
    <n v="44"/>
    <d v="2005-10-17T00:00:00"/>
    <n v="105223"/>
    <n v="0.1"/>
    <x v="0"/>
    <s v="Phoenix"/>
    <s v=""/>
    <s v="Active"/>
    <n v="0"/>
    <n v="10522.300000000001"/>
    <n v="115745.3"/>
    <x v="17"/>
    <n v="43"/>
    <s v="Monday"/>
  </r>
  <r>
    <s v="E00287"/>
    <s v="Maverick Figueroa"/>
    <x v="30"/>
    <x v="0"/>
    <s v="Corporate"/>
    <x v="1"/>
    <s v="Latino"/>
    <n v="48"/>
    <d v="2008-07-06T00:00:00"/>
    <n v="94815"/>
    <n v="0"/>
    <x v="0"/>
    <s v="Chicago"/>
    <s v=""/>
    <s v="Active"/>
    <n v="0"/>
    <n v="0"/>
    <n v="94815"/>
    <x v="20"/>
    <n v="28"/>
    <s v="Sunday"/>
  </r>
  <r>
    <s v="E00785"/>
    <s v="Hannah Hoang"/>
    <x v="6"/>
    <x v="3"/>
    <s v="Speciality Products"/>
    <x v="0"/>
    <s v="Asian"/>
    <n v="25"/>
    <d v="2021-12-15T00:00:00"/>
    <n v="114893"/>
    <n v="0.06"/>
    <x v="1"/>
    <s v="Chengdu"/>
    <s v=""/>
    <s v="Active"/>
    <n v="0"/>
    <n v="6893.58"/>
    <n v="121786.58"/>
    <x v="9"/>
    <n v="51"/>
    <s v="Wednesday"/>
  </r>
  <r>
    <s v="E04598"/>
    <s v="Violet Garcia"/>
    <x v="4"/>
    <x v="6"/>
    <s v="Speciality Products"/>
    <x v="0"/>
    <s v="Latino"/>
    <n v="35"/>
    <d v="2017-01-10T00:00:00"/>
    <n v="80622"/>
    <n v="0"/>
    <x v="0"/>
    <s v="Austin"/>
    <s v=""/>
    <s v="Active"/>
    <n v="0"/>
    <n v="0"/>
    <n v="80622"/>
    <x v="5"/>
    <n v="2"/>
    <s v="Tuesday"/>
  </r>
  <r>
    <s v="E03247"/>
    <s v="Aaliyah Mai"/>
    <x v="9"/>
    <x v="0"/>
    <s v="Speciality Products"/>
    <x v="0"/>
    <s v="Asian"/>
    <n v="57"/>
    <d v="2016-11-11T00:00:00"/>
    <n v="246589"/>
    <n v="0.33"/>
    <x v="0"/>
    <s v="Phoenix"/>
    <d v="2017-03-26T00:00:00"/>
    <s v="Not Active"/>
    <n v="1"/>
    <n v="81374.37000000001"/>
    <n v="327963.37"/>
    <x v="0"/>
    <n v="46"/>
    <s v="Friday"/>
  </r>
  <r>
    <s v="E02703"/>
    <s v="Austin Vang"/>
    <x v="6"/>
    <x v="6"/>
    <s v="Speciality Products"/>
    <x v="1"/>
    <s v="Asian"/>
    <n v="49"/>
    <d v="2018-05-20T00:00:00"/>
    <n v="119397"/>
    <n v="0.09"/>
    <x v="1"/>
    <s v="Beijing"/>
    <d v="2019-03-14T00:00:00"/>
    <s v="Not Active"/>
    <n v="1"/>
    <n v="10745.73"/>
    <n v="130142.73"/>
    <x v="7"/>
    <n v="21"/>
    <s v="Sunday"/>
  </r>
  <r>
    <s v="E02191"/>
    <s v="Maria Sun"/>
    <x v="2"/>
    <x v="2"/>
    <s v="Corporate"/>
    <x v="0"/>
    <s v="Asian"/>
    <n v="25"/>
    <d v="2021-12-19T00:00:00"/>
    <n v="150666"/>
    <n v="0.23"/>
    <x v="1"/>
    <s v="Chengdu"/>
    <s v=""/>
    <s v="Active"/>
    <n v="0"/>
    <n v="34653.18"/>
    <n v="185319.18"/>
    <x v="9"/>
    <n v="52"/>
    <s v="Sunday"/>
  </r>
  <r>
    <s v="E00156"/>
    <s v="Madelyn Scott"/>
    <x v="0"/>
    <x v="0"/>
    <s v="Research &amp; Development"/>
    <x v="0"/>
    <s v="Caucasian"/>
    <n v="46"/>
    <d v="2002-01-09T00:00:00"/>
    <n v="148035"/>
    <n v="0.14000000000000001"/>
    <x v="0"/>
    <s v="Phoenix"/>
    <s v=""/>
    <s v="Active"/>
    <n v="0"/>
    <n v="20724.900000000001"/>
    <n v="168759.9"/>
    <x v="12"/>
    <n v="2"/>
    <s v="Wednesday"/>
  </r>
  <r>
    <s v="E03349"/>
    <s v="Dylan Chin"/>
    <x v="2"/>
    <x v="1"/>
    <s v="Corporate"/>
    <x v="1"/>
    <s v="Asian"/>
    <n v="60"/>
    <d v="2017-06-05T00:00:00"/>
    <n v="158898"/>
    <n v="0.18"/>
    <x v="0"/>
    <s v="Miami"/>
    <s v=""/>
    <s v="Active"/>
    <n v="0"/>
    <n v="28601.64"/>
    <n v="187499.64"/>
    <x v="5"/>
    <n v="23"/>
    <s v="Monday"/>
  </r>
  <r>
    <s v="E04032"/>
    <s v="Emery Zhang"/>
    <x v="17"/>
    <x v="5"/>
    <s v="Corporate"/>
    <x v="0"/>
    <s v="Asian"/>
    <n v="45"/>
    <d v="2012-02-28T00:00:00"/>
    <n v="89659"/>
    <n v="0"/>
    <x v="1"/>
    <s v="Beijing"/>
    <s v=""/>
    <s v="Active"/>
    <n v="0"/>
    <n v="0"/>
    <n v="89659"/>
    <x v="14"/>
    <n v="9"/>
    <s v="Tuesday"/>
  </r>
  <r>
    <s v="E00005"/>
    <s v="Riley Washington"/>
    <x v="2"/>
    <x v="2"/>
    <s v="Speciality Products"/>
    <x v="0"/>
    <s v="Caucasian"/>
    <n v="39"/>
    <d v="2007-04-29T00:00:00"/>
    <n v="171487"/>
    <n v="0.23"/>
    <x v="0"/>
    <s v="Phoenix"/>
    <s v=""/>
    <s v="Active"/>
    <n v="0"/>
    <n v="39442.01"/>
    <n v="210929.01"/>
    <x v="26"/>
    <n v="18"/>
    <s v="Sunday"/>
  </r>
  <r>
    <s v="E04354"/>
    <s v="Raelynn Rios"/>
    <x v="9"/>
    <x v="2"/>
    <s v="Manufacturing"/>
    <x v="0"/>
    <s v="Latino"/>
    <n v="43"/>
    <d v="2016-08-21T00:00:00"/>
    <n v="258498"/>
    <n v="0.35"/>
    <x v="0"/>
    <s v="Columbus"/>
    <s v=""/>
    <s v="Active"/>
    <n v="0"/>
    <n v="90474.299999999988"/>
    <n v="348972.3"/>
    <x v="0"/>
    <n v="35"/>
    <s v="Sunday"/>
  </r>
  <r>
    <s v="E01578"/>
    <s v="Anthony Hong"/>
    <x v="0"/>
    <x v="0"/>
    <s v="Research &amp; Development"/>
    <x v="1"/>
    <s v="Asian"/>
    <n v="37"/>
    <d v="2010-11-29T00:00:00"/>
    <n v="146961"/>
    <n v="0.11"/>
    <x v="0"/>
    <s v="Columbus"/>
    <s v=""/>
    <s v="Active"/>
    <n v="0"/>
    <n v="16165.710000000001"/>
    <n v="163126.71"/>
    <x v="22"/>
    <n v="49"/>
    <s v="Monday"/>
  </r>
  <r>
    <s v="E03430"/>
    <s v="Leo Herrera"/>
    <x v="15"/>
    <x v="4"/>
    <s v="Research &amp; Development"/>
    <x v="1"/>
    <s v="Latino"/>
    <n v="48"/>
    <d v="1998-04-22T00:00:00"/>
    <n v="85369"/>
    <n v="0"/>
    <x v="2"/>
    <s v="Manaus"/>
    <d v="2004-11-27T00:00:00"/>
    <s v="Not Active"/>
    <n v="1"/>
    <n v="0"/>
    <n v="85369"/>
    <x v="25"/>
    <n v="17"/>
    <s v="Wednesday"/>
  </r>
  <r>
    <s v="E03058"/>
    <s v="Robert Wright"/>
    <x v="1"/>
    <x v="0"/>
    <s v="Manufacturing"/>
    <x v="1"/>
    <s v="Caucasian"/>
    <n v="30"/>
    <d v="2015-06-14T00:00:00"/>
    <n v="67489"/>
    <n v="0"/>
    <x v="0"/>
    <s v="Chicago"/>
    <s v=""/>
    <s v="Active"/>
    <n v="0"/>
    <n v="0"/>
    <n v="67489"/>
    <x v="16"/>
    <n v="25"/>
    <s v="Sunday"/>
  </r>
  <r>
    <s v="E04762"/>
    <s v="Audrey Richardson"/>
    <x v="2"/>
    <x v="0"/>
    <s v="Manufacturing"/>
    <x v="0"/>
    <s v="Caucasian"/>
    <n v="46"/>
    <d v="2018-10-06T00:00:00"/>
    <n v="166259"/>
    <n v="0.17"/>
    <x v="0"/>
    <s v="Chicago"/>
    <s v=""/>
    <s v="Active"/>
    <n v="0"/>
    <n v="28264.030000000002"/>
    <n v="194523.03"/>
    <x v="7"/>
    <n v="40"/>
    <s v="Saturday"/>
  </r>
  <r>
    <s v="E01148"/>
    <s v="Scarlett Kumar"/>
    <x v="28"/>
    <x v="0"/>
    <s v="Corporate"/>
    <x v="0"/>
    <s v="Asian"/>
    <n v="55"/>
    <d v="2009-01-07T00:00:00"/>
    <n v="47032"/>
    <n v="0"/>
    <x v="0"/>
    <s v="Columbus"/>
    <s v=""/>
    <s v="Active"/>
    <n v="0"/>
    <n v="0"/>
    <n v="47032"/>
    <x v="8"/>
    <n v="2"/>
    <s v="Wednesday"/>
  </r>
  <r>
    <s v="E03094"/>
    <s v="Wesley Young"/>
    <x v="4"/>
    <x v="6"/>
    <s v="Speciality Products"/>
    <x v="1"/>
    <s v="Caucasian"/>
    <n v="33"/>
    <d v="2016-09-18T00:00:00"/>
    <n v="98427"/>
    <n v="0"/>
    <x v="0"/>
    <s v="Columbus"/>
    <s v=""/>
    <s v="Active"/>
    <n v="0"/>
    <n v="0"/>
    <n v="98427"/>
    <x v="0"/>
    <n v="39"/>
    <s v="Sunday"/>
  </r>
  <r>
    <s v="E01909"/>
    <s v="Lillian Khan"/>
    <x v="7"/>
    <x v="1"/>
    <s v="Speciality Products"/>
    <x v="0"/>
    <s v="Asian"/>
    <n v="44"/>
    <d v="2010-05-31T00:00:00"/>
    <n v="47387"/>
    <n v="0"/>
    <x v="1"/>
    <s v="Chengdu"/>
    <d v="2018-01-08T00:00:00"/>
    <s v="Not Active"/>
    <n v="1"/>
    <n v="0"/>
    <n v="47387"/>
    <x v="22"/>
    <n v="23"/>
    <s v="Monday"/>
  </r>
  <r>
    <s v="E04398"/>
    <s v="Oliver Yang"/>
    <x v="2"/>
    <x v="6"/>
    <s v="Speciality Products"/>
    <x v="1"/>
    <s v="Asian"/>
    <n v="31"/>
    <d v="2019-06-10T00:00:00"/>
    <n v="176710"/>
    <n v="0.15"/>
    <x v="0"/>
    <s v="Miami"/>
    <s v=""/>
    <s v="Active"/>
    <n v="0"/>
    <n v="26506.5"/>
    <n v="203216.5"/>
    <x v="3"/>
    <n v="24"/>
    <s v="Monday"/>
  </r>
  <r>
    <s v="E02521"/>
    <s v="Lily Nguyen"/>
    <x v="4"/>
    <x v="1"/>
    <s v="Speciality Products"/>
    <x v="0"/>
    <s v="Asian"/>
    <n v="33"/>
    <d v="2012-01-28T00:00:00"/>
    <n v="95960"/>
    <n v="0"/>
    <x v="1"/>
    <s v="Chengdu"/>
    <s v=""/>
    <s v="Active"/>
    <n v="0"/>
    <n v="0"/>
    <n v="95960"/>
    <x v="14"/>
    <n v="4"/>
    <s v="Saturday"/>
  </r>
  <r>
    <s v="E03545"/>
    <s v="Sofia Cheng"/>
    <x v="9"/>
    <x v="3"/>
    <s v="Corporate"/>
    <x v="0"/>
    <s v="Asian"/>
    <n v="63"/>
    <d v="2020-07-26T00:00:00"/>
    <n v="216195"/>
    <n v="0.31"/>
    <x v="0"/>
    <s v="Miami"/>
    <s v=""/>
    <s v="Active"/>
    <n v="0"/>
    <n v="67020.45"/>
    <n v="283215.45"/>
    <x v="6"/>
    <n v="31"/>
    <s v="Sunda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Emily Davis"/>
    <x v="0"/>
    <x v="0"/>
    <x v="0"/>
    <x v="0"/>
    <x v="0"/>
    <n v="55"/>
    <d v="2016-04-08T00:00:00"/>
    <n v="141604"/>
    <x v="0"/>
    <x v="0"/>
    <x v="0"/>
    <d v="2021-10-16T00:00:00"/>
    <x v="0"/>
    <n v="1"/>
    <n v="21240.6"/>
    <n v="162844.6"/>
    <x v="0"/>
    <n v="15"/>
    <s v="Friday"/>
  </r>
  <r>
    <x v="1"/>
    <s v="Theodore Dinh"/>
    <x v="1"/>
    <x v="0"/>
    <x v="1"/>
    <x v="1"/>
    <x v="1"/>
    <n v="59"/>
    <d v="1997-11-29T00:00:00"/>
    <n v="99975"/>
    <x v="1"/>
    <x v="1"/>
    <x v="1"/>
    <s v=""/>
    <x v="1"/>
    <n v="0"/>
    <n v="0"/>
    <n v="99975"/>
    <x v="1"/>
    <n v="48"/>
    <s v="Saturday"/>
  </r>
  <r>
    <x v="2"/>
    <s v="Luna Sanders"/>
    <x v="2"/>
    <x v="1"/>
    <x v="2"/>
    <x v="0"/>
    <x v="2"/>
    <n v="50"/>
    <d v="2006-10-26T00:00:00"/>
    <n v="163099"/>
    <x v="2"/>
    <x v="0"/>
    <x v="2"/>
    <s v=""/>
    <x v="1"/>
    <n v="0"/>
    <n v="32619.800000000003"/>
    <n v="195718.8"/>
    <x v="2"/>
    <n v="43"/>
    <s v="Thursday"/>
  </r>
  <r>
    <x v="3"/>
    <s v="Penelope Jordan"/>
    <x v="3"/>
    <x v="0"/>
    <x v="1"/>
    <x v="0"/>
    <x v="2"/>
    <n v="26"/>
    <d v="2019-09-27T00:00:00"/>
    <n v="84913"/>
    <x v="3"/>
    <x v="0"/>
    <x v="2"/>
    <s v=""/>
    <x v="1"/>
    <n v="0"/>
    <n v="5943.9100000000008"/>
    <n v="90856.91"/>
    <x v="3"/>
    <n v="39"/>
    <s v="Friday"/>
  </r>
  <r>
    <x v="4"/>
    <s v="Austin Vo"/>
    <x v="4"/>
    <x v="1"/>
    <x v="1"/>
    <x v="1"/>
    <x v="1"/>
    <n v="55"/>
    <d v="1995-11-20T00:00:00"/>
    <n v="95409"/>
    <x v="1"/>
    <x v="0"/>
    <x v="3"/>
    <s v=""/>
    <x v="1"/>
    <n v="0"/>
    <n v="0"/>
    <n v="95409"/>
    <x v="4"/>
    <n v="47"/>
    <s v="Monday"/>
  </r>
  <r>
    <x v="5"/>
    <s v="Joshua Gupta"/>
    <x v="5"/>
    <x v="2"/>
    <x v="3"/>
    <x v="1"/>
    <x v="1"/>
    <n v="57"/>
    <d v="2017-01-24T00:00:00"/>
    <n v="50994"/>
    <x v="1"/>
    <x v="1"/>
    <x v="1"/>
    <s v=""/>
    <x v="1"/>
    <n v="0"/>
    <n v="0"/>
    <n v="50994"/>
    <x v="5"/>
    <n v="4"/>
    <s v="Tuesday"/>
  </r>
  <r>
    <x v="6"/>
    <s v="Ruby Barnes"/>
    <x v="6"/>
    <x v="0"/>
    <x v="3"/>
    <x v="0"/>
    <x v="2"/>
    <n v="27"/>
    <d v="2020-07-01T00:00:00"/>
    <n v="119746"/>
    <x v="4"/>
    <x v="0"/>
    <x v="3"/>
    <s v=""/>
    <x v="1"/>
    <n v="0"/>
    <n v="11974.6"/>
    <n v="131720.6"/>
    <x v="6"/>
    <n v="27"/>
    <s v="Wednesday"/>
  </r>
  <r>
    <x v="7"/>
    <s v="Luke Martin"/>
    <x v="7"/>
    <x v="1"/>
    <x v="1"/>
    <x v="1"/>
    <x v="0"/>
    <n v="25"/>
    <d v="2020-05-16T00:00:00"/>
    <n v="41336"/>
    <x v="1"/>
    <x v="0"/>
    <x v="4"/>
    <d v="2021-05-20T00:00:00"/>
    <x v="0"/>
    <n v="1"/>
    <n v="0"/>
    <n v="41336"/>
    <x v="6"/>
    <n v="20"/>
    <s v="Saturday"/>
  </r>
  <r>
    <x v="8"/>
    <s v="Easton Bailey"/>
    <x v="6"/>
    <x v="3"/>
    <x v="1"/>
    <x v="1"/>
    <x v="2"/>
    <n v="29"/>
    <d v="2019-01-25T00:00:00"/>
    <n v="113527"/>
    <x v="5"/>
    <x v="0"/>
    <x v="5"/>
    <s v=""/>
    <x v="1"/>
    <n v="0"/>
    <n v="6811.62"/>
    <n v="120338.62"/>
    <x v="3"/>
    <n v="4"/>
    <s v="Friday"/>
  </r>
  <r>
    <x v="9"/>
    <s v="Madeline Walker"/>
    <x v="4"/>
    <x v="1"/>
    <x v="2"/>
    <x v="0"/>
    <x v="2"/>
    <n v="34"/>
    <d v="2018-06-13T00:00:00"/>
    <n v="77203"/>
    <x v="1"/>
    <x v="0"/>
    <x v="2"/>
    <s v=""/>
    <x v="1"/>
    <n v="0"/>
    <n v="0"/>
    <n v="77203"/>
    <x v="7"/>
    <n v="24"/>
    <s v="Wednesday"/>
  </r>
  <r>
    <x v="10"/>
    <s v="Savannah Ali"/>
    <x v="0"/>
    <x v="4"/>
    <x v="1"/>
    <x v="0"/>
    <x v="1"/>
    <n v="36"/>
    <d v="2009-02-11T00:00:00"/>
    <n v="157333"/>
    <x v="0"/>
    <x v="0"/>
    <x v="4"/>
    <s v=""/>
    <x v="1"/>
    <n v="0"/>
    <n v="23599.95"/>
    <n v="180932.95"/>
    <x v="8"/>
    <n v="7"/>
    <s v="Wednesday"/>
  </r>
  <r>
    <x v="11"/>
    <s v="Camila Rogers"/>
    <x v="8"/>
    <x v="5"/>
    <x v="2"/>
    <x v="0"/>
    <x v="2"/>
    <n v="27"/>
    <d v="2021-10-21T00:00:00"/>
    <n v="109851"/>
    <x v="1"/>
    <x v="0"/>
    <x v="0"/>
    <s v=""/>
    <x v="1"/>
    <n v="0"/>
    <n v="0"/>
    <n v="109851"/>
    <x v="9"/>
    <n v="43"/>
    <s v="Thursday"/>
  </r>
  <r>
    <x v="12"/>
    <s v="Eli Jones"/>
    <x v="6"/>
    <x v="4"/>
    <x v="1"/>
    <x v="1"/>
    <x v="2"/>
    <n v="59"/>
    <d v="1999-03-14T00:00:00"/>
    <n v="105086"/>
    <x v="6"/>
    <x v="0"/>
    <x v="5"/>
    <s v=""/>
    <x v="1"/>
    <n v="0"/>
    <n v="9457.74"/>
    <n v="114543.74"/>
    <x v="10"/>
    <n v="12"/>
    <s v="Sunday"/>
  </r>
  <r>
    <x v="13"/>
    <s v="Everleigh Ng"/>
    <x v="0"/>
    <x v="1"/>
    <x v="0"/>
    <x v="0"/>
    <x v="1"/>
    <n v="51"/>
    <d v="2021-06-10T00:00:00"/>
    <n v="146742"/>
    <x v="4"/>
    <x v="1"/>
    <x v="6"/>
    <s v=""/>
    <x v="1"/>
    <n v="0"/>
    <n v="14674.2"/>
    <n v="161416.20000000001"/>
    <x v="9"/>
    <n v="24"/>
    <s v="Thursday"/>
  </r>
  <r>
    <x v="14"/>
    <s v="Robert Yang"/>
    <x v="4"/>
    <x v="3"/>
    <x v="2"/>
    <x v="1"/>
    <x v="1"/>
    <n v="31"/>
    <d v="2017-11-04T00:00:00"/>
    <n v="97078"/>
    <x v="1"/>
    <x v="0"/>
    <x v="5"/>
    <d v="2020-03-09T00:00:00"/>
    <x v="0"/>
    <n v="1"/>
    <n v="0"/>
    <n v="97078"/>
    <x v="5"/>
    <n v="44"/>
    <s v="Saturday"/>
  </r>
  <r>
    <x v="15"/>
    <s v="Isabella Xi"/>
    <x v="9"/>
    <x v="6"/>
    <x v="0"/>
    <x v="0"/>
    <x v="1"/>
    <n v="41"/>
    <d v="2013-03-13T00:00:00"/>
    <n v="249270"/>
    <x v="7"/>
    <x v="0"/>
    <x v="0"/>
    <s v=""/>
    <x v="1"/>
    <n v="0"/>
    <n v="74781"/>
    <n v="324051"/>
    <x v="11"/>
    <n v="11"/>
    <s v="Wednesday"/>
  </r>
  <r>
    <x v="16"/>
    <s v="Bella Powell"/>
    <x v="2"/>
    <x v="1"/>
    <x v="0"/>
    <x v="0"/>
    <x v="0"/>
    <n v="65"/>
    <d v="2002-03-04T00:00:00"/>
    <n v="175837"/>
    <x v="2"/>
    <x v="0"/>
    <x v="3"/>
    <s v=""/>
    <x v="1"/>
    <n v="0"/>
    <n v="35167.4"/>
    <n v="211004.4"/>
    <x v="12"/>
    <n v="10"/>
    <s v="Monday"/>
  </r>
  <r>
    <x v="17"/>
    <s v="Camila Silva"/>
    <x v="0"/>
    <x v="6"/>
    <x v="2"/>
    <x v="0"/>
    <x v="3"/>
    <n v="64"/>
    <d v="2003-12-01T00:00:00"/>
    <n v="154828"/>
    <x v="8"/>
    <x v="0"/>
    <x v="0"/>
    <s v=""/>
    <x v="1"/>
    <n v="0"/>
    <n v="20127.64"/>
    <n v="174955.64"/>
    <x v="13"/>
    <n v="49"/>
    <s v="Monday"/>
  </r>
  <r>
    <x v="18"/>
    <s v="David Barnes"/>
    <x v="2"/>
    <x v="0"/>
    <x v="3"/>
    <x v="1"/>
    <x v="2"/>
    <n v="64"/>
    <d v="2013-11-03T00:00:00"/>
    <n v="186503"/>
    <x v="9"/>
    <x v="0"/>
    <x v="7"/>
    <s v=""/>
    <x v="1"/>
    <n v="0"/>
    <n v="44760.72"/>
    <n v="231263.72"/>
    <x v="11"/>
    <n v="45"/>
    <s v="Sunday"/>
  </r>
  <r>
    <x v="19"/>
    <s v="Adam Dang"/>
    <x v="2"/>
    <x v="2"/>
    <x v="0"/>
    <x v="1"/>
    <x v="1"/>
    <n v="45"/>
    <d v="2002-07-09T00:00:00"/>
    <n v="166331"/>
    <x v="10"/>
    <x v="1"/>
    <x v="1"/>
    <s v=""/>
    <x v="1"/>
    <n v="0"/>
    <n v="29939.579999999998"/>
    <n v="196270.58"/>
    <x v="12"/>
    <n v="28"/>
    <s v="Tuesday"/>
  </r>
  <r>
    <x v="20"/>
    <s v="Elias Alvarado"/>
    <x v="0"/>
    <x v="0"/>
    <x v="1"/>
    <x v="1"/>
    <x v="3"/>
    <n v="56"/>
    <d v="2012-01-09T00:00:00"/>
    <n v="146140"/>
    <x v="4"/>
    <x v="2"/>
    <x v="8"/>
    <s v=""/>
    <x v="1"/>
    <n v="0"/>
    <n v="14614"/>
    <n v="160754"/>
    <x v="14"/>
    <n v="2"/>
    <s v="Monday"/>
  </r>
  <r>
    <x v="21"/>
    <s v="Eva Rivera"/>
    <x v="2"/>
    <x v="2"/>
    <x v="1"/>
    <x v="0"/>
    <x v="3"/>
    <n v="36"/>
    <d v="2021-04-02T00:00:00"/>
    <n v="151703"/>
    <x v="11"/>
    <x v="0"/>
    <x v="4"/>
    <s v=""/>
    <x v="1"/>
    <n v="0"/>
    <n v="31857.629999999997"/>
    <n v="183560.63"/>
    <x v="9"/>
    <n v="14"/>
    <s v="Friday"/>
  </r>
  <r>
    <x v="22"/>
    <s v="Logan Rivera"/>
    <x v="2"/>
    <x v="0"/>
    <x v="0"/>
    <x v="1"/>
    <x v="3"/>
    <n v="59"/>
    <d v="2002-05-24T00:00:00"/>
    <n v="172787"/>
    <x v="12"/>
    <x v="2"/>
    <x v="9"/>
    <s v=""/>
    <x v="1"/>
    <n v="0"/>
    <n v="48380.360000000008"/>
    <n v="221167.36000000002"/>
    <x v="12"/>
    <n v="21"/>
    <s v="Friday"/>
  </r>
  <r>
    <x v="23"/>
    <s v="Leonardo Dixon"/>
    <x v="7"/>
    <x v="2"/>
    <x v="2"/>
    <x v="1"/>
    <x v="2"/>
    <n v="37"/>
    <d v="2019-09-05T00:00:00"/>
    <n v="49998"/>
    <x v="1"/>
    <x v="0"/>
    <x v="0"/>
    <s v=""/>
    <x v="1"/>
    <n v="0"/>
    <n v="0"/>
    <n v="49998"/>
    <x v="3"/>
    <n v="36"/>
    <s v="Thursday"/>
  </r>
  <r>
    <x v="24"/>
    <s v="Mateo Her"/>
    <x v="9"/>
    <x v="2"/>
    <x v="2"/>
    <x v="1"/>
    <x v="1"/>
    <n v="44"/>
    <d v="2014-03-02T00:00:00"/>
    <n v="207172"/>
    <x v="13"/>
    <x v="1"/>
    <x v="1"/>
    <s v=""/>
    <x v="1"/>
    <n v="0"/>
    <n v="64223.32"/>
    <n v="271395.32"/>
    <x v="15"/>
    <n v="10"/>
    <s v="Sunday"/>
  </r>
  <r>
    <x v="25"/>
    <s v="Jose Henderson"/>
    <x v="2"/>
    <x v="4"/>
    <x v="2"/>
    <x v="1"/>
    <x v="0"/>
    <n v="41"/>
    <d v="2015-04-17T00:00:00"/>
    <n v="152239"/>
    <x v="14"/>
    <x v="0"/>
    <x v="7"/>
    <s v=""/>
    <x v="1"/>
    <n v="0"/>
    <n v="35014.97"/>
    <n v="187253.97"/>
    <x v="16"/>
    <n v="16"/>
    <s v="Friday"/>
  </r>
  <r>
    <x v="26"/>
    <s v="Abigail Mejia"/>
    <x v="10"/>
    <x v="5"/>
    <x v="3"/>
    <x v="0"/>
    <x v="3"/>
    <n v="56"/>
    <d v="2005-02-05T00:00:00"/>
    <n v="98581"/>
    <x v="1"/>
    <x v="2"/>
    <x v="9"/>
    <s v=""/>
    <x v="1"/>
    <n v="0"/>
    <n v="0"/>
    <n v="98581"/>
    <x v="17"/>
    <n v="6"/>
    <s v="Saturday"/>
  </r>
  <r>
    <x v="27"/>
    <s v="Wyatt Chin"/>
    <x v="9"/>
    <x v="5"/>
    <x v="2"/>
    <x v="1"/>
    <x v="1"/>
    <n v="43"/>
    <d v="2004-06-07T00:00:00"/>
    <n v="246231"/>
    <x v="13"/>
    <x v="0"/>
    <x v="0"/>
    <s v=""/>
    <x v="1"/>
    <n v="0"/>
    <n v="76331.61"/>
    <n v="322562.61"/>
    <x v="18"/>
    <n v="24"/>
    <s v="Monday"/>
  </r>
  <r>
    <x v="28"/>
    <s v="Carson Lu"/>
    <x v="11"/>
    <x v="5"/>
    <x v="2"/>
    <x v="1"/>
    <x v="1"/>
    <n v="64"/>
    <d v="1996-12-04T00:00:00"/>
    <n v="99354"/>
    <x v="15"/>
    <x v="1"/>
    <x v="10"/>
    <s v=""/>
    <x v="1"/>
    <n v="0"/>
    <n v="11922.48"/>
    <n v="111276.48"/>
    <x v="19"/>
    <n v="49"/>
    <s v="Wednesday"/>
  </r>
  <r>
    <x v="29"/>
    <s v="Dylan Choi"/>
    <x v="9"/>
    <x v="0"/>
    <x v="3"/>
    <x v="1"/>
    <x v="1"/>
    <n v="63"/>
    <d v="2012-05-11T00:00:00"/>
    <n v="231141"/>
    <x v="16"/>
    <x v="1"/>
    <x v="10"/>
    <s v=""/>
    <x v="1"/>
    <n v="0"/>
    <n v="78587.94"/>
    <n v="309728.94"/>
    <x v="14"/>
    <n v="19"/>
    <s v="Friday"/>
  </r>
  <r>
    <x v="30"/>
    <s v="Ezekiel Kumar"/>
    <x v="12"/>
    <x v="0"/>
    <x v="0"/>
    <x v="1"/>
    <x v="1"/>
    <n v="28"/>
    <d v="2017-06-25T00:00:00"/>
    <n v="54775"/>
    <x v="1"/>
    <x v="0"/>
    <x v="7"/>
    <s v=""/>
    <x v="1"/>
    <n v="0"/>
    <n v="0"/>
    <n v="54775"/>
    <x v="5"/>
    <n v="26"/>
    <s v="Sunday"/>
  </r>
  <r>
    <x v="31"/>
    <s v="Dominic Guzman"/>
    <x v="7"/>
    <x v="1"/>
    <x v="1"/>
    <x v="1"/>
    <x v="3"/>
    <n v="65"/>
    <d v="2004-05-16T00:00:00"/>
    <n v="55499"/>
    <x v="1"/>
    <x v="2"/>
    <x v="8"/>
    <s v=""/>
    <x v="1"/>
    <n v="0"/>
    <n v="0"/>
    <n v="55499"/>
    <x v="18"/>
    <n v="21"/>
    <s v="Sunday"/>
  </r>
  <r>
    <x v="32"/>
    <s v="Angel Powell"/>
    <x v="13"/>
    <x v="2"/>
    <x v="0"/>
    <x v="1"/>
    <x v="2"/>
    <n v="61"/>
    <d v="2008-07-11T00:00:00"/>
    <n v="66521"/>
    <x v="1"/>
    <x v="0"/>
    <x v="0"/>
    <s v=""/>
    <x v="1"/>
    <n v="0"/>
    <n v="0"/>
    <n v="66521"/>
    <x v="20"/>
    <n v="28"/>
    <s v="Friday"/>
  </r>
  <r>
    <x v="33"/>
    <s v="Mateo Vu"/>
    <x v="5"/>
    <x v="2"/>
    <x v="2"/>
    <x v="1"/>
    <x v="1"/>
    <n v="30"/>
    <d v="2016-09-29T00:00:00"/>
    <n v="59100"/>
    <x v="1"/>
    <x v="1"/>
    <x v="1"/>
    <s v=""/>
    <x v="1"/>
    <n v="0"/>
    <n v="0"/>
    <n v="59100"/>
    <x v="0"/>
    <n v="40"/>
    <s v="Thursday"/>
  </r>
  <r>
    <x v="34"/>
    <s v="Caroline Jenkins"/>
    <x v="7"/>
    <x v="1"/>
    <x v="0"/>
    <x v="0"/>
    <x v="2"/>
    <n v="27"/>
    <d v="2018-05-06T00:00:00"/>
    <n v="49011"/>
    <x v="1"/>
    <x v="0"/>
    <x v="2"/>
    <s v=""/>
    <x v="1"/>
    <n v="0"/>
    <n v="0"/>
    <n v="49011"/>
    <x v="7"/>
    <n v="19"/>
    <s v="Sunday"/>
  </r>
  <r>
    <x v="35"/>
    <s v="Nora Brown"/>
    <x v="14"/>
    <x v="0"/>
    <x v="1"/>
    <x v="0"/>
    <x v="2"/>
    <n v="32"/>
    <d v="2014-02-11T00:00:00"/>
    <n v="99575"/>
    <x v="1"/>
    <x v="0"/>
    <x v="5"/>
    <s v=""/>
    <x v="1"/>
    <n v="0"/>
    <n v="0"/>
    <n v="99575"/>
    <x v="15"/>
    <n v="7"/>
    <s v="Tuesday"/>
  </r>
  <r>
    <x v="36"/>
    <s v="Adeline Huang"/>
    <x v="8"/>
    <x v="5"/>
    <x v="1"/>
    <x v="0"/>
    <x v="1"/>
    <n v="34"/>
    <d v="2019-12-16T00:00:00"/>
    <n v="99989"/>
    <x v="1"/>
    <x v="1"/>
    <x v="11"/>
    <s v=""/>
    <x v="1"/>
    <n v="0"/>
    <n v="0"/>
    <n v="99989"/>
    <x v="3"/>
    <n v="51"/>
    <s v="Monday"/>
  </r>
  <r>
    <x v="37"/>
    <s v="Jackson Perry"/>
    <x v="9"/>
    <x v="6"/>
    <x v="0"/>
    <x v="1"/>
    <x v="2"/>
    <n v="27"/>
    <d v="2019-10-20T00:00:00"/>
    <n v="256420"/>
    <x v="7"/>
    <x v="0"/>
    <x v="3"/>
    <s v=""/>
    <x v="1"/>
    <n v="0"/>
    <n v="76926"/>
    <n v="333346"/>
    <x v="3"/>
    <n v="43"/>
    <s v="Sunday"/>
  </r>
  <r>
    <x v="38"/>
    <s v="Riley Padilla"/>
    <x v="1"/>
    <x v="0"/>
    <x v="1"/>
    <x v="0"/>
    <x v="3"/>
    <n v="35"/>
    <d v="2013-05-15T00:00:00"/>
    <n v="78940"/>
    <x v="1"/>
    <x v="0"/>
    <x v="4"/>
    <s v=""/>
    <x v="1"/>
    <n v="0"/>
    <n v="0"/>
    <n v="78940"/>
    <x v="11"/>
    <n v="20"/>
    <s v="Wednesday"/>
  </r>
  <r>
    <x v="39"/>
    <s v="Leah Pena"/>
    <x v="14"/>
    <x v="0"/>
    <x v="3"/>
    <x v="0"/>
    <x v="3"/>
    <n v="57"/>
    <d v="1994-01-03T00:00:00"/>
    <n v="82872"/>
    <x v="1"/>
    <x v="2"/>
    <x v="8"/>
    <s v=""/>
    <x v="1"/>
    <n v="0"/>
    <n v="0"/>
    <n v="82872"/>
    <x v="21"/>
    <n v="2"/>
    <s v="Monday"/>
  </r>
  <r>
    <x v="40"/>
    <s v="Owen Lam"/>
    <x v="15"/>
    <x v="4"/>
    <x v="2"/>
    <x v="1"/>
    <x v="1"/>
    <n v="30"/>
    <d v="2017-05-29T00:00:00"/>
    <n v="86317"/>
    <x v="1"/>
    <x v="1"/>
    <x v="11"/>
    <d v="2017-07-16T00:00:00"/>
    <x v="0"/>
    <n v="1"/>
    <n v="0"/>
    <n v="86317"/>
    <x v="5"/>
    <n v="22"/>
    <s v="Monday"/>
  </r>
  <r>
    <x v="41"/>
    <s v="Kennedy Foster"/>
    <x v="6"/>
    <x v="6"/>
    <x v="2"/>
    <x v="0"/>
    <x v="2"/>
    <n v="53"/>
    <d v="2013-11-23T00:00:00"/>
    <n v="113135"/>
    <x v="17"/>
    <x v="0"/>
    <x v="5"/>
    <s v=""/>
    <x v="1"/>
    <n v="0"/>
    <n v="5656.75"/>
    <n v="118791.75"/>
    <x v="11"/>
    <n v="47"/>
    <s v="Saturday"/>
  </r>
  <r>
    <x v="42"/>
    <s v="John Moore"/>
    <x v="9"/>
    <x v="0"/>
    <x v="2"/>
    <x v="1"/>
    <x v="2"/>
    <n v="52"/>
    <d v="2005-11-08T00:00:00"/>
    <n v="199808"/>
    <x v="18"/>
    <x v="0"/>
    <x v="0"/>
    <s v=""/>
    <x v="1"/>
    <n v="0"/>
    <n v="63938.560000000005"/>
    <n v="263746.56"/>
    <x v="17"/>
    <n v="46"/>
    <s v="Tuesday"/>
  </r>
  <r>
    <x v="43"/>
    <s v="William Vu"/>
    <x v="5"/>
    <x v="2"/>
    <x v="2"/>
    <x v="1"/>
    <x v="1"/>
    <n v="37"/>
    <d v="2013-11-14T00:00:00"/>
    <n v="56037"/>
    <x v="1"/>
    <x v="1"/>
    <x v="6"/>
    <s v=""/>
    <x v="1"/>
    <n v="0"/>
    <n v="0"/>
    <n v="56037"/>
    <x v="11"/>
    <n v="46"/>
    <s v="Thursday"/>
  </r>
  <r>
    <x v="44"/>
    <s v="Sadie Washington"/>
    <x v="0"/>
    <x v="6"/>
    <x v="0"/>
    <x v="0"/>
    <x v="2"/>
    <n v="29"/>
    <d v="2019-05-24T00:00:00"/>
    <n v="122350"/>
    <x v="15"/>
    <x v="0"/>
    <x v="3"/>
    <s v=""/>
    <x v="1"/>
    <n v="0"/>
    <n v="14682"/>
    <n v="137032"/>
    <x v="3"/>
    <n v="21"/>
    <s v="Friday"/>
  </r>
  <r>
    <x v="45"/>
    <s v="Gabriel Holmes"/>
    <x v="14"/>
    <x v="0"/>
    <x v="0"/>
    <x v="1"/>
    <x v="2"/>
    <n v="40"/>
    <d v="2010-11-04T00:00:00"/>
    <n v="92952"/>
    <x v="1"/>
    <x v="0"/>
    <x v="0"/>
    <s v=""/>
    <x v="1"/>
    <n v="0"/>
    <n v="0"/>
    <n v="92952"/>
    <x v="22"/>
    <n v="45"/>
    <s v="Thursday"/>
  </r>
  <r>
    <x v="46"/>
    <s v="Wyatt Rojas"/>
    <x v="3"/>
    <x v="0"/>
    <x v="3"/>
    <x v="1"/>
    <x v="3"/>
    <n v="32"/>
    <d v="2013-03-20T00:00:00"/>
    <n v="79921"/>
    <x v="17"/>
    <x v="0"/>
    <x v="5"/>
    <s v=""/>
    <x v="1"/>
    <n v="0"/>
    <n v="3996.05"/>
    <n v="83917.05"/>
    <x v="11"/>
    <n v="12"/>
    <s v="Wednesday"/>
  </r>
  <r>
    <x v="47"/>
    <s v="Eva Coleman"/>
    <x v="2"/>
    <x v="0"/>
    <x v="0"/>
    <x v="0"/>
    <x v="0"/>
    <n v="37"/>
    <d v="2009-09-20T00:00:00"/>
    <n v="167199"/>
    <x v="2"/>
    <x v="0"/>
    <x v="0"/>
    <s v=""/>
    <x v="1"/>
    <n v="0"/>
    <n v="33439.800000000003"/>
    <n v="200638.8"/>
    <x v="8"/>
    <n v="39"/>
    <s v="Sunday"/>
  </r>
  <r>
    <x v="48"/>
    <s v="Dominic Clark"/>
    <x v="10"/>
    <x v="5"/>
    <x v="0"/>
    <x v="1"/>
    <x v="2"/>
    <n v="52"/>
    <d v="2012-10-17T00:00:00"/>
    <n v="71476"/>
    <x v="1"/>
    <x v="0"/>
    <x v="3"/>
    <s v=""/>
    <x v="1"/>
    <n v="0"/>
    <n v="0"/>
    <n v="71476"/>
    <x v="14"/>
    <n v="42"/>
    <s v="Wednesday"/>
  </r>
  <r>
    <x v="49"/>
    <s v="Lucy Alexander"/>
    <x v="2"/>
    <x v="5"/>
    <x v="1"/>
    <x v="0"/>
    <x v="2"/>
    <n v="45"/>
    <d v="2014-10-29T00:00:00"/>
    <n v="189420"/>
    <x v="2"/>
    <x v="0"/>
    <x v="0"/>
    <s v=""/>
    <x v="1"/>
    <n v="0"/>
    <n v="37884"/>
    <n v="227304"/>
    <x v="15"/>
    <n v="44"/>
    <s v="Wednesday"/>
  </r>
  <r>
    <x v="50"/>
    <s v="Everleigh Washington"/>
    <x v="16"/>
    <x v="4"/>
    <x v="0"/>
    <x v="0"/>
    <x v="2"/>
    <n v="64"/>
    <d v="2001-10-20T00:00:00"/>
    <n v="64057"/>
    <x v="1"/>
    <x v="0"/>
    <x v="3"/>
    <s v=""/>
    <x v="1"/>
    <n v="0"/>
    <n v="0"/>
    <n v="64057"/>
    <x v="23"/>
    <n v="42"/>
    <s v="Saturday"/>
  </r>
  <r>
    <x v="51"/>
    <s v="Leilani Butler"/>
    <x v="13"/>
    <x v="6"/>
    <x v="1"/>
    <x v="0"/>
    <x v="0"/>
    <n v="27"/>
    <d v="2021-09-21T00:00:00"/>
    <n v="68728"/>
    <x v="1"/>
    <x v="0"/>
    <x v="3"/>
    <s v=""/>
    <x v="1"/>
    <n v="0"/>
    <n v="0"/>
    <n v="68728"/>
    <x v="9"/>
    <n v="39"/>
    <s v="Tuesday"/>
  </r>
  <r>
    <x v="52"/>
    <s v="Peyton Huang"/>
    <x v="0"/>
    <x v="0"/>
    <x v="1"/>
    <x v="0"/>
    <x v="1"/>
    <n v="25"/>
    <d v="2021-07-02T00:00:00"/>
    <n v="125633"/>
    <x v="19"/>
    <x v="1"/>
    <x v="10"/>
    <s v=""/>
    <x v="1"/>
    <n v="0"/>
    <n v="13819.63"/>
    <n v="139452.63"/>
    <x v="9"/>
    <n v="27"/>
    <s v="Friday"/>
  </r>
  <r>
    <x v="53"/>
    <s v="John Contreras"/>
    <x v="13"/>
    <x v="6"/>
    <x v="1"/>
    <x v="1"/>
    <x v="3"/>
    <n v="35"/>
    <d v="2011-05-15T00:00:00"/>
    <n v="66889"/>
    <x v="1"/>
    <x v="0"/>
    <x v="7"/>
    <s v=""/>
    <x v="1"/>
    <n v="0"/>
    <n v="0"/>
    <n v="66889"/>
    <x v="24"/>
    <n v="21"/>
    <s v="Sunday"/>
  </r>
  <r>
    <x v="54"/>
    <s v="Rylee Yu"/>
    <x v="2"/>
    <x v="3"/>
    <x v="0"/>
    <x v="0"/>
    <x v="1"/>
    <n v="36"/>
    <d v="2015-09-29T00:00:00"/>
    <n v="178700"/>
    <x v="20"/>
    <x v="0"/>
    <x v="0"/>
    <s v=""/>
    <x v="1"/>
    <n v="0"/>
    <n v="51823"/>
    <n v="230523"/>
    <x v="16"/>
    <n v="40"/>
    <s v="Tuesday"/>
  </r>
  <r>
    <x v="55"/>
    <s v="Piper Lewis"/>
    <x v="17"/>
    <x v="5"/>
    <x v="0"/>
    <x v="0"/>
    <x v="2"/>
    <n v="33"/>
    <d v="2018-12-22T00:00:00"/>
    <n v="83990"/>
    <x v="1"/>
    <x v="0"/>
    <x v="2"/>
    <s v=""/>
    <x v="1"/>
    <n v="0"/>
    <n v="0"/>
    <n v="83990"/>
    <x v="7"/>
    <n v="51"/>
    <s v="Saturday"/>
  </r>
  <r>
    <x v="56"/>
    <s v="Stella Alexander"/>
    <x v="18"/>
    <x v="5"/>
    <x v="3"/>
    <x v="0"/>
    <x v="2"/>
    <n v="52"/>
    <d v="2005-12-10T00:00:00"/>
    <n v="102043"/>
    <x v="1"/>
    <x v="0"/>
    <x v="2"/>
    <s v=""/>
    <x v="1"/>
    <n v="0"/>
    <n v="0"/>
    <n v="102043"/>
    <x v="17"/>
    <n v="50"/>
    <s v="Saturday"/>
  </r>
  <r>
    <x v="57"/>
    <s v="Addison Do"/>
    <x v="19"/>
    <x v="5"/>
    <x v="1"/>
    <x v="0"/>
    <x v="1"/>
    <n v="46"/>
    <d v="2001-05-30T00:00:00"/>
    <n v="90678"/>
    <x v="1"/>
    <x v="0"/>
    <x v="7"/>
    <s v=""/>
    <x v="1"/>
    <n v="0"/>
    <n v="0"/>
    <n v="90678"/>
    <x v="23"/>
    <n v="22"/>
    <s v="Wednesday"/>
  </r>
  <r>
    <x v="58"/>
    <s v="Zoey Jackson"/>
    <x v="20"/>
    <x v="4"/>
    <x v="1"/>
    <x v="0"/>
    <x v="0"/>
    <n v="46"/>
    <d v="2008-08-21T00:00:00"/>
    <n v="59067"/>
    <x v="1"/>
    <x v="0"/>
    <x v="4"/>
    <s v=""/>
    <x v="1"/>
    <n v="0"/>
    <n v="0"/>
    <n v="59067"/>
    <x v="20"/>
    <n v="34"/>
    <s v="Thursday"/>
  </r>
  <r>
    <x v="59"/>
    <s v="John Chow"/>
    <x v="0"/>
    <x v="6"/>
    <x v="0"/>
    <x v="1"/>
    <x v="1"/>
    <n v="45"/>
    <d v="2021-03-11T00:00:00"/>
    <n v="135062"/>
    <x v="0"/>
    <x v="1"/>
    <x v="11"/>
    <s v=""/>
    <x v="1"/>
    <n v="0"/>
    <n v="20259.3"/>
    <n v="155321.29999999999"/>
    <x v="9"/>
    <n v="11"/>
    <s v="Thursday"/>
  </r>
  <r>
    <x v="60"/>
    <s v="Ava Ayala"/>
    <x v="0"/>
    <x v="0"/>
    <x v="3"/>
    <x v="0"/>
    <x v="3"/>
    <n v="55"/>
    <d v="2006-08-16T00:00:00"/>
    <n v="159044"/>
    <x v="4"/>
    <x v="2"/>
    <x v="8"/>
    <s v=""/>
    <x v="1"/>
    <n v="0"/>
    <n v="15904.400000000001"/>
    <n v="174948.4"/>
    <x v="2"/>
    <n v="33"/>
    <s v="Wednesday"/>
  </r>
  <r>
    <x v="61"/>
    <s v="Natalia Salazar"/>
    <x v="4"/>
    <x v="3"/>
    <x v="1"/>
    <x v="0"/>
    <x v="3"/>
    <n v="44"/>
    <d v="2019-01-02T00:00:00"/>
    <n v="74691"/>
    <x v="1"/>
    <x v="2"/>
    <x v="8"/>
    <d v="2020-07-08T00:00:00"/>
    <x v="0"/>
    <n v="1"/>
    <n v="0"/>
    <n v="74691"/>
    <x v="3"/>
    <n v="1"/>
    <s v="Wednesday"/>
  </r>
  <r>
    <x v="62"/>
    <s v="Skylar Carrillo"/>
    <x v="11"/>
    <x v="5"/>
    <x v="3"/>
    <x v="0"/>
    <x v="3"/>
    <n v="44"/>
    <d v="2008-12-18T00:00:00"/>
    <n v="92753"/>
    <x v="8"/>
    <x v="0"/>
    <x v="5"/>
    <d v="2021-06-24T00:00:00"/>
    <x v="0"/>
    <n v="1"/>
    <n v="12057.890000000001"/>
    <n v="104810.89"/>
    <x v="20"/>
    <n v="51"/>
    <s v="Thursday"/>
  </r>
  <r>
    <x v="63"/>
    <s v="Christian Sanders"/>
    <x v="9"/>
    <x v="4"/>
    <x v="2"/>
    <x v="1"/>
    <x v="0"/>
    <n v="45"/>
    <d v="2013-08-07T00:00:00"/>
    <n v="236946"/>
    <x v="21"/>
    <x v="0"/>
    <x v="0"/>
    <s v=""/>
    <x v="1"/>
    <n v="0"/>
    <n v="87670.02"/>
    <n v="324616.02"/>
    <x v="11"/>
    <n v="32"/>
    <s v="Wednesday"/>
  </r>
  <r>
    <x v="64"/>
    <s v="Penelope Coleman"/>
    <x v="7"/>
    <x v="1"/>
    <x v="3"/>
    <x v="0"/>
    <x v="0"/>
    <n v="36"/>
    <d v="2021-08-27T00:00:00"/>
    <n v="48906"/>
    <x v="1"/>
    <x v="0"/>
    <x v="4"/>
    <s v=""/>
    <x v="1"/>
    <n v="0"/>
    <n v="0"/>
    <n v="48906"/>
    <x v="9"/>
    <n v="35"/>
    <s v="Friday"/>
  </r>
  <r>
    <x v="65"/>
    <s v="Piper Richardson"/>
    <x v="4"/>
    <x v="2"/>
    <x v="3"/>
    <x v="0"/>
    <x v="2"/>
    <n v="38"/>
    <d v="2008-01-27T00:00:00"/>
    <n v="80024"/>
    <x v="1"/>
    <x v="0"/>
    <x v="7"/>
    <s v=""/>
    <x v="1"/>
    <n v="0"/>
    <n v="0"/>
    <n v="80024"/>
    <x v="20"/>
    <n v="5"/>
    <s v="Sunday"/>
  </r>
  <r>
    <x v="66"/>
    <s v="Everly Walker"/>
    <x v="16"/>
    <x v="4"/>
    <x v="2"/>
    <x v="0"/>
    <x v="2"/>
    <n v="41"/>
    <d v="2009-10-23T00:00:00"/>
    <n v="54415"/>
    <x v="1"/>
    <x v="0"/>
    <x v="0"/>
    <d v="2014-01-22T00:00:00"/>
    <x v="0"/>
    <n v="1"/>
    <n v="0"/>
    <n v="54415"/>
    <x v="8"/>
    <n v="43"/>
    <s v="Friday"/>
  </r>
  <r>
    <x v="67"/>
    <s v="Aurora Ali"/>
    <x v="6"/>
    <x v="6"/>
    <x v="0"/>
    <x v="0"/>
    <x v="1"/>
    <n v="30"/>
    <d v="2016-04-24T00:00:00"/>
    <n v="120341"/>
    <x v="3"/>
    <x v="0"/>
    <x v="0"/>
    <s v=""/>
    <x v="1"/>
    <n v="0"/>
    <n v="8423.8700000000008"/>
    <n v="128764.87"/>
    <x v="0"/>
    <n v="18"/>
    <s v="Sunday"/>
  </r>
  <r>
    <x v="68"/>
    <s v="Penelope Guerrero"/>
    <x v="9"/>
    <x v="0"/>
    <x v="2"/>
    <x v="0"/>
    <x v="3"/>
    <n v="43"/>
    <d v="2009-08-04T00:00:00"/>
    <n v="208415"/>
    <x v="22"/>
    <x v="0"/>
    <x v="0"/>
    <s v=""/>
    <x v="1"/>
    <n v="0"/>
    <n v="72945.25"/>
    <n v="281360.25"/>
    <x v="8"/>
    <n v="32"/>
    <s v="Tuesday"/>
  </r>
  <r>
    <x v="69"/>
    <s v="Anna Mehta"/>
    <x v="21"/>
    <x v="0"/>
    <x v="2"/>
    <x v="0"/>
    <x v="1"/>
    <n v="32"/>
    <d v="2020-01-05T00:00:00"/>
    <n v="78844"/>
    <x v="1"/>
    <x v="0"/>
    <x v="0"/>
    <s v=""/>
    <x v="1"/>
    <n v="0"/>
    <n v="0"/>
    <n v="78844"/>
    <x v="6"/>
    <n v="2"/>
    <s v="Sunday"/>
  </r>
  <r>
    <x v="70"/>
    <s v="William Foster"/>
    <x v="17"/>
    <x v="5"/>
    <x v="1"/>
    <x v="1"/>
    <x v="2"/>
    <n v="58"/>
    <d v="2002-05-23T00:00:00"/>
    <n v="76354"/>
    <x v="1"/>
    <x v="0"/>
    <x v="3"/>
    <d v="2021-09-26T00:00:00"/>
    <x v="0"/>
    <n v="1"/>
    <n v="0"/>
    <n v="76354"/>
    <x v="12"/>
    <n v="21"/>
    <s v="Thursday"/>
  </r>
  <r>
    <x v="71"/>
    <s v="Jade Rojas"/>
    <x v="2"/>
    <x v="1"/>
    <x v="2"/>
    <x v="0"/>
    <x v="3"/>
    <n v="37"/>
    <d v="2019-01-28T00:00:00"/>
    <n v="165927"/>
    <x v="2"/>
    <x v="0"/>
    <x v="3"/>
    <s v=""/>
    <x v="1"/>
    <n v="0"/>
    <n v="33185.4"/>
    <n v="199112.4"/>
    <x v="3"/>
    <n v="5"/>
    <s v="Monday"/>
  </r>
  <r>
    <x v="72"/>
    <s v="Isla Espinoza"/>
    <x v="6"/>
    <x v="3"/>
    <x v="2"/>
    <x v="0"/>
    <x v="3"/>
    <n v="38"/>
    <d v="2021-11-16T00:00:00"/>
    <n v="109812"/>
    <x v="6"/>
    <x v="2"/>
    <x v="8"/>
    <s v=""/>
    <x v="1"/>
    <n v="0"/>
    <n v="9883.08"/>
    <n v="119695.08"/>
    <x v="9"/>
    <n v="47"/>
    <s v="Tuesday"/>
  </r>
  <r>
    <x v="73"/>
    <s v="David Chu"/>
    <x v="8"/>
    <x v="5"/>
    <x v="3"/>
    <x v="1"/>
    <x v="1"/>
    <n v="55"/>
    <d v="1998-09-03T00:00:00"/>
    <n v="86299"/>
    <x v="1"/>
    <x v="0"/>
    <x v="0"/>
    <s v=""/>
    <x v="1"/>
    <n v="0"/>
    <n v="0"/>
    <n v="86299"/>
    <x v="25"/>
    <n v="36"/>
    <s v="Thursday"/>
  </r>
  <r>
    <x v="74"/>
    <s v="Thomas Padilla"/>
    <x v="9"/>
    <x v="6"/>
    <x v="0"/>
    <x v="1"/>
    <x v="3"/>
    <n v="57"/>
    <d v="2003-07-26T00:00:00"/>
    <n v="206624"/>
    <x v="23"/>
    <x v="2"/>
    <x v="12"/>
    <s v=""/>
    <x v="1"/>
    <n v="0"/>
    <n v="82649.600000000006"/>
    <n v="289273.59999999998"/>
    <x v="13"/>
    <n v="30"/>
    <s v="Saturday"/>
  </r>
  <r>
    <x v="75"/>
    <s v="Miles Salazar"/>
    <x v="12"/>
    <x v="0"/>
    <x v="1"/>
    <x v="1"/>
    <x v="3"/>
    <n v="36"/>
    <d v="2010-12-23T00:00:00"/>
    <n v="53215"/>
    <x v="1"/>
    <x v="2"/>
    <x v="12"/>
    <d v="2014-03-27T00:00:00"/>
    <x v="0"/>
    <n v="1"/>
    <n v="0"/>
    <n v="53215"/>
    <x v="22"/>
    <n v="52"/>
    <s v="Thursday"/>
  </r>
  <r>
    <x v="76"/>
    <s v="Mila Hong"/>
    <x v="22"/>
    <x v="5"/>
    <x v="0"/>
    <x v="0"/>
    <x v="1"/>
    <n v="30"/>
    <d v="2017-05-22T00:00:00"/>
    <n v="86858"/>
    <x v="1"/>
    <x v="1"/>
    <x v="1"/>
    <d v="2017-10-08T00:00:00"/>
    <x v="0"/>
    <n v="1"/>
    <n v="0"/>
    <n v="86858"/>
    <x v="5"/>
    <n v="21"/>
    <s v="Monday"/>
  </r>
  <r>
    <x v="77"/>
    <s v="Benjamin Moua"/>
    <x v="3"/>
    <x v="0"/>
    <x v="1"/>
    <x v="1"/>
    <x v="1"/>
    <n v="40"/>
    <d v="2007-07-02T00:00:00"/>
    <n v="93971"/>
    <x v="24"/>
    <x v="1"/>
    <x v="1"/>
    <s v=""/>
    <x v="1"/>
    <n v="0"/>
    <n v="7517.68"/>
    <n v="101488.68"/>
    <x v="26"/>
    <n v="27"/>
    <s v="Monday"/>
  </r>
  <r>
    <x v="78"/>
    <s v="Samuel Morales"/>
    <x v="13"/>
    <x v="1"/>
    <x v="3"/>
    <x v="1"/>
    <x v="3"/>
    <n v="34"/>
    <d v="2015-06-27T00:00:00"/>
    <n v="57008"/>
    <x v="1"/>
    <x v="0"/>
    <x v="3"/>
    <s v=""/>
    <x v="1"/>
    <n v="0"/>
    <n v="0"/>
    <n v="57008"/>
    <x v="16"/>
    <n v="26"/>
    <s v="Saturday"/>
  </r>
  <r>
    <x v="79"/>
    <s v="John Soto"/>
    <x v="0"/>
    <x v="1"/>
    <x v="1"/>
    <x v="1"/>
    <x v="3"/>
    <n v="60"/>
    <d v="2015-09-23T00:00:00"/>
    <n v="141899"/>
    <x v="0"/>
    <x v="0"/>
    <x v="3"/>
    <s v=""/>
    <x v="1"/>
    <n v="0"/>
    <n v="21284.85"/>
    <n v="163183.85"/>
    <x v="16"/>
    <n v="39"/>
    <s v="Wednesday"/>
  </r>
  <r>
    <x v="80"/>
    <s v="Joseph Martin"/>
    <x v="13"/>
    <x v="6"/>
    <x v="3"/>
    <x v="1"/>
    <x v="0"/>
    <n v="41"/>
    <d v="2016-09-13T00:00:00"/>
    <n v="64847"/>
    <x v="1"/>
    <x v="0"/>
    <x v="4"/>
    <s v=""/>
    <x v="1"/>
    <n v="0"/>
    <n v="0"/>
    <n v="64847"/>
    <x v="0"/>
    <n v="38"/>
    <s v="Tuesday"/>
  </r>
  <r>
    <x v="81"/>
    <s v="Jose Ross"/>
    <x v="11"/>
    <x v="5"/>
    <x v="0"/>
    <x v="1"/>
    <x v="2"/>
    <n v="53"/>
    <d v="1992-04-08T00:00:00"/>
    <n v="116878"/>
    <x v="19"/>
    <x v="0"/>
    <x v="4"/>
    <s v=""/>
    <x v="1"/>
    <n v="0"/>
    <n v="12856.58"/>
    <n v="129734.58"/>
    <x v="27"/>
    <n v="15"/>
    <s v="Wednesday"/>
  </r>
  <r>
    <x v="82"/>
    <s v="Parker James"/>
    <x v="10"/>
    <x v="5"/>
    <x v="2"/>
    <x v="1"/>
    <x v="0"/>
    <n v="45"/>
    <d v="2005-02-05T00:00:00"/>
    <n v="70505"/>
    <x v="1"/>
    <x v="0"/>
    <x v="5"/>
    <s v=""/>
    <x v="1"/>
    <n v="0"/>
    <n v="0"/>
    <n v="70505"/>
    <x v="17"/>
    <n v="6"/>
    <s v="Saturday"/>
  </r>
  <r>
    <x v="83"/>
    <s v="Everleigh Fernandez"/>
    <x v="2"/>
    <x v="5"/>
    <x v="0"/>
    <x v="0"/>
    <x v="3"/>
    <n v="30"/>
    <d v="2016-05-22T00:00:00"/>
    <n v="189702"/>
    <x v="12"/>
    <x v="2"/>
    <x v="8"/>
    <d v="2020-12-21T00:00:00"/>
    <x v="0"/>
    <n v="1"/>
    <n v="53116.560000000005"/>
    <n v="242818.56"/>
    <x v="0"/>
    <n v="22"/>
    <s v="Sunday"/>
  </r>
  <r>
    <x v="84"/>
    <s v="Lincoln Hall"/>
    <x v="2"/>
    <x v="3"/>
    <x v="2"/>
    <x v="1"/>
    <x v="2"/>
    <n v="26"/>
    <d v="2020-07-28T00:00:00"/>
    <n v="180664"/>
    <x v="25"/>
    <x v="0"/>
    <x v="2"/>
    <s v=""/>
    <x v="1"/>
    <n v="0"/>
    <n v="48779.280000000006"/>
    <n v="229443.28"/>
    <x v="6"/>
    <n v="31"/>
    <s v="Tuesday"/>
  </r>
  <r>
    <x v="85"/>
    <s v="Willow Mai"/>
    <x v="20"/>
    <x v="4"/>
    <x v="1"/>
    <x v="0"/>
    <x v="1"/>
    <n v="45"/>
    <d v="2003-12-17T00:00:00"/>
    <n v="48345"/>
    <x v="1"/>
    <x v="1"/>
    <x v="11"/>
    <s v=""/>
    <x v="1"/>
    <n v="0"/>
    <n v="0"/>
    <n v="48345"/>
    <x v="13"/>
    <n v="51"/>
    <s v="Wednesday"/>
  </r>
  <r>
    <x v="86"/>
    <s v="Jack Cheng"/>
    <x v="2"/>
    <x v="4"/>
    <x v="1"/>
    <x v="1"/>
    <x v="1"/>
    <n v="42"/>
    <d v="2014-01-16T00:00:00"/>
    <n v="152214"/>
    <x v="7"/>
    <x v="1"/>
    <x v="10"/>
    <s v=""/>
    <x v="1"/>
    <n v="0"/>
    <n v="45664.2"/>
    <n v="197878.2"/>
    <x v="15"/>
    <n v="3"/>
    <s v="Thursday"/>
  </r>
  <r>
    <x v="87"/>
    <s v="Genesis Navarro"/>
    <x v="21"/>
    <x v="0"/>
    <x v="3"/>
    <x v="0"/>
    <x v="3"/>
    <n v="41"/>
    <d v="2009-04-28T00:00:00"/>
    <n v="69803"/>
    <x v="1"/>
    <x v="2"/>
    <x v="8"/>
    <s v=""/>
    <x v="1"/>
    <n v="0"/>
    <n v="0"/>
    <n v="69803"/>
    <x v="8"/>
    <n v="18"/>
    <s v="Tuesday"/>
  </r>
  <r>
    <x v="88"/>
    <s v="Eliza Hernandez"/>
    <x v="23"/>
    <x v="0"/>
    <x v="3"/>
    <x v="0"/>
    <x v="3"/>
    <n v="48"/>
    <d v="2019-07-04T00:00:00"/>
    <n v="76588"/>
    <x v="1"/>
    <x v="2"/>
    <x v="9"/>
    <s v=""/>
    <x v="1"/>
    <n v="0"/>
    <n v="0"/>
    <n v="76588"/>
    <x v="3"/>
    <n v="27"/>
    <s v="Thursday"/>
  </r>
  <r>
    <x v="89"/>
    <s v="Gabriel Brooks"/>
    <x v="24"/>
    <x v="0"/>
    <x v="1"/>
    <x v="1"/>
    <x v="2"/>
    <n v="29"/>
    <d v="2018-12-10T00:00:00"/>
    <n v="84596"/>
    <x v="1"/>
    <x v="0"/>
    <x v="4"/>
    <s v=""/>
    <x v="1"/>
    <n v="0"/>
    <n v="0"/>
    <n v="84596"/>
    <x v="7"/>
    <n v="50"/>
    <s v="Monday"/>
  </r>
  <r>
    <x v="90"/>
    <s v="Jack Huynh"/>
    <x v="6"/>
    <x v="6"/>
    <x v="0"/>
    <x v="1"/>
    <x v="1"/>
    <n v="27"/>
    <d v="2018-09-25T00:00:00"/>
    <n v="114441"/>
    <x v="4"/>
    <x v="1"/>
    <x v="1"/>
    <d v="2019-12-22T00:00:00"/>
    <x v="0"/>
    <n v="1"/>
    <n v="11444.1"/>
    <n v="125885.1"/>
    <x v="7"/>
    <n v="39"/>
    <s v="Tuesday"/>
  </r>
  <r>
    <x v="91"/>
    <s v="Everly Chow"/>
    <x v="0"/>
    <x v="1"/>
    <x v="2"/>
    <x v="0"/>
    <x v="1"/>
    <n v="33"/>
    <d v="2018-04-21T00:00:00"/>
    <n v="140402"/>
    <x v="0"/>
    <x v="1"/>
    <x v="10"/>
    <s v=""/>
    <x v="1"/>
    <n v="0"/>
    <n v="21060.3"/>
    <n v="161462.29999999999"/>
    <x v="7"/>
    <n v="16"/>
    <s v="Saturday"/>
  </r>
  <r>
    <x v="92"/>
    <s v="Amelia Salazar"/>
    <x v="13"/>
    <x v="1"/>
    <x v="3"/>
    <x v="0"/>
    <x v="3"/>
    <n v="26"/>
    <d v="2019-04-23T00:00:00"/>
    <n v="59817"/>
    <x v="1"/>
    <x v="2"/>
    <x v="12"/>
    <s v=""/>
    <x v="1"/>
    <n v="0"/>
    <n v="0"/>
    <n v="59817"/>
    <x v="3"/>
    <n v="17"/>
    <s v="Tuesday"/>
  </r>
  <r>
    <x v="93"/>
    <s v="Xavier Zheng"/>
    <x v="5"/>
    <x v="2"/>
    <x v="1"/>
    <x v="1"/>
    <x v="1"/>
    <n v="31"/>
    <d v="2017-07-22T00:00:00"/>
    <n v="55854"/>
    <x v="1"/>
    <x v="0"/>
    <x v="5"/>
    <s v=""/>
    <x v="1"/>
    <n v="0"/>
    <n v="0"/>
    <n v="55854"/>
    <x v="5"/>
    <n v="29"/>
    <s v="Saturday"/>
  </r>
  <r>
    <x v="94"/>
    <s v="Matthew Chau"/>
    <x v="15"/>
    <x v="4"/>
    <x v="0"/>
    <x v="1"/>
    <x v="1"/>
    <n v="53"/>
    <d v="2002-11-16T00:00:00"/>
    <n v="95998"/>
    <x v="1"/>
    <x v="0"/>
    <x v="0"/>
    <s v=""/>
    <x v="1"/>
    <n v="0"/>
    <n v="0"/>
    <n v="95998"/>
    <x v="12"/>
    <n v="46"/>
    <s v="Saturday"/>
  </r>
  <r>
    <x v="95"/>
    <s v="Mia Cheng"/>
    <x v="0"/>
    <x v="2"/>
    <x v="1"/>
    <x v="0"/>
    <x v="1"/>
    <n v="34"/>
    <d v="2015-04-22T00:00:00"/>
    <n v="154941"/>
    <x v="8"/>
    <x v="0"/>
    <x v="3"/>
    <s v=""/>
    <x v="1"/>
    <n v="0"/>
    <n v="20142.330000000002"/>
    <n v="175083.33000000002"/>
    <x v="16"/>
    <n v="17"/>
    <s v="Wednesday"/>
  </r>
  <r>
    <x v="96"/>
    <s v="Rylee Yu"/>
    <x v="9"/>
    <x v="1"/>
    <x v="2"/>
    <x v="0"/>
    <x v="1"/>
    <n v="54"/>
    <d v="2011-07-10T00:00:00"/>
    <n v="247022"/>
    <x v="7"/>
    <x v="1"/>
    <x v="10"/>
    <s v=""/>
    <x v="1"/>
    <n v="0"/>
    <n v="74106.599999999991"/>
    <n v="321128.59999999998"/>
    <x v="24"/>
    <n v="29"/>
    <s v="Sunday"/>
  </r>
  <r>
    <x v="97"/>
    <s v="Zoe Romero"/>
    <x v="23"/>
    <x v="0"/>
    <x v="1"/>
    <x v="0"/>
    <x v="3"/>
    <n v="32"/>
    <d v="2021-10-05T00:00:00"/>
    <n v="88072"/>
    <x v="1"/>
    <x v="2"/>
    <x v="12"/>
    <s v=""/>
    <x v="1"/>
    <n v="0"/>
    <n v="0"/>
    <n v="88072"/>
    <x v="9"/>
    <n v="41"/>
    <s v="Tuesday"/>
  </r>
  <r>
    <x v="98"/>
    <s v="Nolan Bui"/>
    <x v="3"/>
    <x v="0"/>
    <x v="0"/>
    <x v="1"/>
    <x v="1"/>
    <n v="28"/>
    <d v="2020-05-26T00:00:00"/>
    <n v="67925"/>
    <x v="24"/>
    <x v="1"/>
    <x v="6"/>
    <s v=""/>
    <x v="1"/>
    <n v="0"/>
    <n v="5434"/>
    <n v="73359"/>
    <x v="6"/>
    <n v="22"/>
    <s v="Tuesday"/>
  </r>
  <r>
    <x v="99"/>
    <s v="Nevaeh Jones"/>
    <x v="9"/>
    <x v="2"/>
    <x v="1"/>
    <x v="0"/>
    <x v="2"/>
    <n v="31"/>
    <d v="2020-08-20T00:00:00"/>
    <n v="219693"/>
    <x v="7"/>
    <x v="0"/>
    <x v="5"/>
    <s v=""/>
    <x v="1"/>
    <n v="0"/>
    <n v="65907.899999999994"/>
    <n v="285600.90000000002"/>
    <x v="6"/>
    <n v="34"/>
    <s v="Thursday"/>
  </r>
  <r>
    <x v="100"/>
    <s v="Samantha Adams"/>
    <x v="22"/>
    <x v="5"/>
    <x v="0"/>
    <x v="0"/>
    <x v="2"/>
    <n v="45"/>
    <d v="2013-04-22T00:00:00"/>
    <n v="61773"/>
    <x v="1"/>
    <x v="0"/>
    <x v="0"/>
    <s v=""/>
    <x v="1"/>
    <n v="0"/>
    <n v="0"/>
    <n v="61773"/>
    <x v="11"/>
    <n v="17"/>
    <s v="Monday"/>
  </r>
  <r>
    <x v="101"/>
    <s v="Madeline Shin"/>
    <x v="3"/>
    <x v="0"/>
    <x v="2"/>
    <x v="0"/>
    <x v="1"/>
    <n v="48"/>
    <d v="2007-01-09T00:00:00"/>
    <n v="74546"/>
    <x v="6"/>
    <x v="0"/>
    <x v="0"/>
    <s v=""/>
    <x v="1"/>
    <n v="0"/>
    <n v="6709.1399999999994"/>
    <n v="81255.14"/>
    <x v="26"/>
    <n v="2"/>
    <s v="Tuesday"/>
  </r>
  <r>
    <x v="102"/>
    <s v="Noah King"/>
    <x v="25"/>
    <x v="5"/>
    <x v="2"/>
    <x v="1"/>
    <x v="0"/>
    <n v="56"/>
    <d v="2015-01-27T00:00:00"/>
    <n v="62575"/>
    <x v="1"/>
    <x v="0"/>
    <x v="4"/>
    <s v=""/>
    <x v="1"/>
    <n v="0"/>
    <n v="0"/>
    <n v="62575"/>
    <x v="16"/>
    <n v="5"/>
    <s v="Tuesday"/>
  </r>
  <r>
    <x v="103"/>
    <s v="Leilani Chow"/>
    <x v="2"/>
    <x v="4"/>
    <x v="3"/>
    <x v="0"/>
    <x v="1"/>
    <n v="27"/>
    <d v="2021-02-23T00:00:00"/>
    <n v="199041"/>
    <x v="26"/>
    <x v="1"/>
    <x v="10"/>
    <s v=""/>
    <x v="1"/>
    <n v="0"/>
    <n v="31846.560000000001"/>
    <n v="230887.56"/>
    <x v="9"/>
    <n v="9"/>
    <s v="Tuesday"/>
  </r>
  <r>
    <x v="104"/>
    <s v="Connor Simmons"/>
    <x v="13"/>
    <x v="3"/>
    <x v="2"/>
    <x v="1"/>
    <x v="2"/>
    <n v="55"/>
    <d v="2007-04-05T00:00:00"/>
    <n v="52310"/>
    <x v="1"/>
    <x v="0"/>
    <x v="4"/>
    <d v="2018-10-12T00:00:00"/>
    <x v="0"/>
    <n v="1"/>
    <n v="0"/>
    <n v="52310"/>
    <x v="26"/>
    <n v="14"/>
    <s v="Thursday"/>
  </r>
  <r>
    <x v="105"/>
    <s v="Grayson Cooper"/>
    <x v="0"/>
    <x v="1"/>
    <x v="2"/>
    <x v="1"/>
    <x v="0"/>
    <n v="64"/>
    <d v="2013-06-29T00:00:00"/>
    <n v="159571"/>
    <x v="4"/>
    <x v="0"/>
    <x v="7"/>
    <s v=""/>
    <x v="1"/>
    <n v="0"/>
    <n v="15957.1"/>
    <n v="175528.1"/>
    <x v="11"/>
    <n v="26"/>
    <s v="Saturday"/>
  </r>
  <r>
    <x v="106"/>
    <s v="Ivy Soto"/>
    <x v="17"/>
    <x v="5"/>
    <x v="0"/>
    <x v="0"/>
    <x v="3"/>
    <n v="50"/>
    <d v="1997-10-23T00:00:00"/>
    <n v="91763"/>
    <x v="1"/>
    <x v="0"/>
    <x v="5"/>
    <s v=""/>
    <x v="1"/>
    <n v="0"/>
    <n v="0"/>
    <n v="91763"/>
    <x v="1"/>
    <n v="43"/>
    <s v="Thursday"/>
  </r>
  <r>
    <x v="107"/>
    <s v="Aurora Simmons"/>
    <x v="25"/>
    <x v="5"/>
    <x v="3"/>
    <x v="0"/>
    <x v="2"/>
    <n v="51"/>
    <d v="1995-12-22T00:00:00"/>
    <n v="96475"/>
    <x v="1"/>
    <x v="0"/>
    <x v="5"/>
    <s v=""/>
    <x v="1"/>
    <n v="0"/>
    <n v="0"/>
    <n v="96475"/>
    <x v="4"/>
    <n v="51"/>
    <s v="Friday"/>
  </r>
  <r>
    <x v="108"/>
    <s v="Andrew Thomas"/>
    <x v="8"/>
    <x v="5"/>
    <x v="1"/>
    <x v="1"/>
    <x v="2"/>
    <n v="36"/>
    <d v="2016-12-02T00:00:00"/>
    <n v="113781"/>
    <x v="1"/>
    <x v="0"/>
    <x v="7"/>
    <s v=""/>
    <x v="1"/>
    <n v="0"/>
    <n v="0"/>
    <n v="113781"/>
    <x v="0"/>
    <n v="49"/>
    <s v="Friday"/>
  </r>
  <r>
    <x v="109"/>
    <s v="Ezekiel Desai"/>
    <x v="2"/>
    <x v="1"/>
    <x v="0"/>
    <x v="1"/>
    <x v="1"/>
    <n v="42"/>
    <d v="2003-01-15T00:00:00"/>
    <n v="166599"/>
    <x v="27"/>
    <x v="0"/>
    <x v="0"/>
    <s v=""/>
    <x v="1"/>
    <n v="0"/>
    <n v="43315.74"/>
    <n v="209914.74"/>
    <x v="13"/>
    <n v="3"/>
    <s v="Wednesday"/>
  </r>
  <r>
    <x v="110"/>
    <s v="Gabriella Gupta"/>
    <x v="26"/>
    <x v="2"/>
    <x v="3"/>
    <x v="0"/>
    <x v="1"/>
    <n v="41"/>
    <d v="2005-02-15T00:00:00"/>
    <n v="95372"/>
    <x v="1"/>
    <x v="1"/>
    <x v="6"/>
    <s v=""/>
    <x v="1"/>
    <n v="0"/>
    <n v="0"/>
    <n v="95372"/>
    <x v="17"/>
    <n v="8"/>
    <s v="Tuesday"/>
  </r>
  <r>
    <x v="111"/>
    <s v="Skylar Liu"/>
    <x v="2"/>
    <x v="0"/>
    <x v="0"/>
    <x v="0"/>
    <x v="1"/>
    <n v="29"/>
    <d v="2020-08-09T00:00:00"/>
    <n v="161203"/>
    <x v="0"/>
    <x v="1"/>
    <x v="11"/>
    <s v=""/>
    <x v="1"/>
    <n v="0"/>
    <n v="24180.45"/>
    <n v="185383.45"/>
    <x v="6"/>
    <n v="33"/>
    <s v="Sunday"/>
  </r>
  <r>
    <x v="112"/>
    <s v="Nova Coleman"/>
    <x v="27"/>
    <x v="0"/>
    <x v="1"/>
    <x v="0"/>
    <x v="2"/>
    <n v="44"/>
    <d v="2006-12-13T00:00:00"/>
    <n v="74738"/>
    <x v="1"/>
    <x v="0"/>
    <x v="4"/>
    <s v=""/>
    <x v="1"/>
    <n v="0"/>
    <n v="0"/>
    <n v="74738"/>
    <x v="2"/>
    <n v="50"/>
    <s v="Wednesday"/>
  </r>
  <r>
    <x v="113"/>
    <s v="Evelyn Dinh"/>
    <x v="2"/>
    <x v="2"/>
    <x v="0"/>
    <x v="0"/>
    <x v="1"/>
    <n v="41"/>
    <d v="2018-08-10T00:00:00"/>
    <n v="171173"/>
    <x v="11"/>
    <x v="0"/>
    <x v="7"/>
    <s v=""/>
    <x v="1"/>
    <n v="0"/>
    <n v="35946.33"/>
    <n v="207119.33000000002"/>
    <x v="7"/>
    <n v="32"/>
    <s v="Friday"/>
  </r>
  <r>
    <x v="114"/>
    <s v="Brooks Marquez"/>
    <x v="9"/>
    <x v="2"/>
    <x v="3"/>
    <x v="1"/>
    <x v="3"/>
    <n v="61"/>
    <d v="2019-09-24T00:00:00"/>
    <n v="201464"/>
    <x v="21"/>
    <x v="0"/>
    <x v="2"/>
    <s v=""/>
    <x v="1"/>
    <n v="0"/>
    <n v="74541.679999999993"/>
    <n v="276005.68"/>
    <x v="3"/>
    <n v="39"/>
    <s v="Tuesday"/>
  </r>
  <r>
    <x v="115"/>
    <s v="Connor Joseph"/>
    <x v="2"/>
    <x v="4"/>
    <x v="3"/>
    <x v="1"/>
    <x v="2"/>
    <n v="50"/>
    <d v="1998-07-22T00:00:00"/>
    <n v="174895"/>
    <x v="0"/>
    <x v="0"/>
    <x v="2"/>
    <s v=""/>
    <x v="1"/>
    <n v="0"/>
    <n v="26234.25"/>
    <n v="201129.25"/>
    <x v="25"/>
    <n v="30"/>
    <s v="Wednesday"/>
  </r>
  <r>
    <x v="116"/>
    <s v="Mia Lam"/>
    <x v="0"/>
    <x v="0"/>
    <x v="1"/>
    <x v="0"/>
    <x v="1"/>
    <n v="49"/>
    <d v="2006-04-18T00:00:00"/>
    <n v="134486"/>
    <x v="28"/>
    <x v="0"/>
    <x v="5"/>
    <s v=""/>
    <x v="1"/>
    <n v="0"/>
    <n v="18828.04"/>
    <n v="153314.04"/>
    <x v="2"/>
    <n v="16"/>
    <s v="Tuesday"/>
  </r>
  <r>
    <x v="117"/>
    <s v="Scarlett Rodriguez"/>
    <x v="4"/>
    <x v="1"/>
    <x v="1"/>
    <x v="0"/>
    <x v="3"/>
    <n v="60"/>
    <d v="2007-02-24T00:00:00"/>
    <n v="71699"/>
    <x v="1"/>
    <x v="2"/>
    <x v="8"/>
    <s v=""/>
    <x v="1"/>
    <n v="0"/>
    <n v="0"/>
    <n v="71699"/>
    <x v="26"/>
    <n v="8"/>
    <s v="Saturday"/>
  </r>
  <r>
    <x v="118"/>
    <s v="Cora Rivera"/>
    <x v="4"/>
    <x v="6"/>
    <x v="3"/>
    <x v="0"/>
    <x v="3"/>
    <n v="42"/>
    <d v="2021-01-02T00:00:00"/>
    <n v="94430"/>
    <x v="1"/>
    <x v="0"/>
    <x v="0"/>
    <s v=""/>
    <x v="1"/>
    <n v="0"/>
    <n v="0"/>
    <n v="94430"/>
    <x v="9"/>
    <n v="1"/>
    <s v="Saturday"/>
  </r>
  <r>
    <x v="119"/>
    <s v="Liam Jung"/>
    <x v="6"/>
    <x v="1"/>
    <x v="3"/>
    <x v="1"/>
    <x v="1"/>
    <n v="39"/>
    <d v="2010-01-14T00:00:00"/>
    <n v="103504"/>
    <x v="3"/>
    <x v="1"/>
    <x v="11"/>
    <s v=""/>
    <x v="1"/>
    <n v="0"/>
    <n v="7245.2800000000007"/>
    <n v="110749.28"/>
    <x v="22"/>
    <n v="3"/>
    <s v="Thursday"/>
  </r>
  <r>
    <x v="120"/>
    <s v="Sophia Huynh"/>
    <x v="14"/>
    <x v="0"/>
    <x v="1"/>
    <x v="0"/>
    <x v="1"/>
    <n v="55"/>
    <d v="2005-08-09T00:00:00"/>
    <n v="92771"/>
    <x v="1"/>
    <x v="0"/>
    <x v="4"/>
    <s v=""/>
    <x v="1"/>
    <n v="0"/>
    <n v="0"/>
    <n v="92771"/>
    <x v="17"/>
    <n v="33"/>
    <s v="Tuesday"/>
  </r>
  <r>
    <x v="121"/>
    <s v="Athena Carrillo"/>
    <x v="13"/>
    <x v="1"/>
    <x v="2"/>
    <x v="0"/>
    <x v="3"/>
    <n v="39"/>
    <d v="2006-04-06T00:00:00"/>
    <n v="71531"/>
    <x v="1"/>
    <x v="0"/>
    <x v="7"/>
    <s v=""/>
    <x v="1"/>
    <n v="0"/>
    <n v="0"/>
    <n v="71531"/>
    <x v="2"/>
    <n v="14"/>
    <s v="Thursday"/>
  </r>
  <r>
    <x v="122"/>
    <s v="Greyson Sanders"/>
    <x v="21"/>
    <x v="0"/>
    <x v="2"/>
    <x v="1"/>
    <x v="0"/>
    <n v="28"/>
    <d v="2019-03-06T00:00:00"/>
    <n v="90304"/>
    <x v="1"/>
    <x v="0"/>
    <x v="2"/>
    <s v=""/>
    <x v="1"/>
    <n v="0"/>
    <n v="0"/>
    <n v="90304"/>
    <x v="3"/>
    <n v="10"/>
    <s v="Wednesday"/>
  </r>
  <r>
    <x v="123"/>
    <s v="Vivian Lewis"/>
    <x v="6"/>
    <x v="6"/>
    <x v="1"/>
    <x v="0"/>
    <x v="2"/>
    <n v="65"/>
    <d v="2011-09-07T00:00:00"/>
    <n v="104903"/>
    <x v="4"/>
    <x v="0"/>
    <x v="7"/>
    <s v=""/>
    <x v="1"/>
    <n v="0"/>
    <n v="10490.300000000001"/>
    <n v="115393.3"/>
    <x v="24"/>
    <n v="37"/>
    <s v="Wednesday"/>
  </r>
  <r>
    <x v="124"/>
    <s v="Elena Vang"/>
    <x v="7"/>
    <x v="1"/>
    <x v="3"/>
    <x v="0"/>
    <x v="1"/>
    <n v="52"/>
    <d v="2019-02-19T00:00:00"/>
    <n v="55859"/>
    <x v="1"/>
    <x v="1"/>
    <x v="10"/>
    <s v=""/>
    <x v="1"/>
    <n v="0"/>
    <n v="0"/>
    <n v="55859"/>
    <x v="3"/>
    <n v="8"/>
    <s v="Tuesday"/>
  </r>
  <r>
    <x v="125"/>
    <s v="Natalia Diaz"/>
    <x v="19"/>
    <x v="5"/>
    <x v="3"/>
    <x v="0"/>
    <x v="3"/>
    <n v="62"/>
    <d v="2006-10-12T00:00:00"/>
    <n v="79785"/>
    <x v="1"/>
    <x v="0"/>
    <x v="5"/>
    <s v=""/>
    <x v="1"/>
    <n v="0"/>
    <n v="0"/>
    <n v="79785"/>
    <x v="2"/>
    <n v="41"/>
    <s v="Thursday"/>
  </r>
  <r>
    <x v="126"/>
    <s v="Mila Leung"/>
    <x v="4"/>
    <x v="6"/>
    <x v="3"/>
    <x v="0"/>
    <x v="1"/>
    <n v="39"/>
    <d v="2007-11-05T00:00:00"/>
    <n v="99017"/>
    <x v="1"/>
    <x v="1"/>
    <x v="10"/>
    <s v=""/>
    <x v="1"/>
    <n v="0"/>
    <n v="0"/>
    <n v="99017"/>
    <x v="26"/>
    <n v="45"/>
    <s v="Monday"/>
  </r>
  <r>
    <x v="127"/>
    <s v="Ava Nelson"/>
    <x v="28"/>
    <x v="0"/>
    <x v="1"/>
    <x v="0"/>
    <x v="2"/>
    <n v="63"/>
    <d v="1992-04-01T00:00:00"/>
    <n v="53809"/>
    <x v="1"/>
    <x v="0"/>
    <x v="3"/>
    <s v=""/>
    <x v="1"/>
    <n v="0"/>
    <n v="0"/>
    <n v="53809"/>
    <x v="27"/>
    <n v="14"/>
    <s v="Wednesday"/>
  </r>
  <r>
    <x v="128"/>
    <s v="Mateo Chu"/>
    <x v="17"/>
    <x v="5"/>
    <x v="2"/>
    <x v="1"/>
    <x v="1"/>
    <n v="27"/>
    <d v="2020-04-16T00:00:00"/>
    <n v="71864"/>
    <x v="1"/>
    <x v="1"/>
    <x v="11"/>
    <s v=""/>
    <x v="1"/>
    <n v="0"/>
    <n v="0"/>
    <n v="71864"/>
    <x v="6"/>
    <n v="16"/>
    <s v="Thursday"/>
  </r>
  <r>
    <x v="129"/>
    <s v="Isla Lai"/>
    <x v="9"/>
    <x v="1"/>
    <x v="3"/>
    <x v="0"/>
    <x v="1"/>
    <n v="37"/>
    <d v="2011-12-06T00:00:00"/>
    <n v="225558"/>
    <x v="29"/>
    <x v="1"/>
    <x v="6"/>
    <s v=""/>
    <x v="1"/>
    <n v="0"/>
    <n v="74434.14"/>
    <n v="299992.14"/>
    <x v="24"/>
    <n v="50"/>
    <s v="Tuesday"/>
  </r>
  <r>
    <x v="130"/>
    <s v="Ezekiel Reed"/>
    <x v="0"/>
    <x v="0"/>
    <x v="1"/>
    <x v="1"/>
    <x v="2"/>
    <n v="37"/>
    <d v="2014-02-25T00:00:00"/>
    <n v="128984"/>
    <x v="15"/>
    <x v="0"/>
    <x v="4"/>
    <d v="2021-05-01T00:00:00"/>
    <x v="0"/>
    <n v="1"/>
    <n v="15478.08"/>
    <n v="144462.07999999999"/>
    <x v="15"/>
    <n v="9"/>
    <s v="Tuesday"/>
  </r>
  <r>
    <x v="131"/>
    <s v="Nolan Guzman"/>
    <x v="17"/>
    <x v="5"/>
    <x v="2"/>
    <x v="1"/>
    <x v="3"/>
    <n v="46"/>
    <d v="1999-06-20T00:00:00"/>
    <n v="96997"/>
    <x v="1"/>
    <x v="2"/>
    <x v="12"/>
    <s v=""/>
    <x v="1"/>
    <n v="0"/>
    <n v="0"/>
    <n v="96997"/>
    <x v="10"/>
    <n v="26"/>
    <s v="Sunday"/>
  </r>
  <r>
    <x v="132"/>
    <s v="Everleigh Espinoza"/>
    <x v="2"/>
    <x v="4"/>
    <x v="1"/>
    <x v="0"/>
    <x v="3"/>
    <n v="54"/>
    <d v="2018-01-22T00:00:00"/>
    <n v="176294"/>
    <x v="12"/>
    <x v="0"/>
    <x v="5"/>
    <s v=""/>
    <x v="1"/>
    <n v="0"/>
    <n v="49362.320000000007"/>
    <n v="225656.32000000001"/>
    <x v="7"/>
    <n v="4"/>
    <s v="Monday"/>
  </r>
  <r>
    <x v="133"/>
    <s v="Evelyn Jung"/>
    <x v="7"/>
    <x v="2"/>
    <x v="0"/>
    <x v="0"/>
    <x v="1"/>
    <n v="30"/>
    <d v="2021-02-14T00:00:00"/>
    <n v="48340"/>
    <x v="1"/>
    <x v="1"/>
    <x v="10"/>
    <s v=""/>
    <x v="1"/>
    <n v="0"/>
    <n v="0"/>
    <n v="48340"/>
    <x v="9"/>
    <n v="8"/>
    <s v="Sunday"/>
  </r>
  <r>
    <x v="134"/>
    <s v="Sophie Silva"/>
    <x v="9"/>
    <x v="5"/>
    <x v="3"/>
    <x v="0"/>
    <x v="3"/>
    <n v="28"/>
    <d v="2017-07-06T00:00:00"/>
    <n v="240488"/>
    <x v="23"/>
    <x v="2"/>
    <x v="9"/>
    <s v=""/>
    <x v="1"/>
    <n v="0"/>
    <n v="96195.200000000012"/>
    <n v="336683.2"/>
    <x v="5"/>
    <n v="27"/>
    <s v="Thursday"/>
  </r>
  <r>
    <x v="135"/>
    <s v="Mateo Williams"/>
    <x v="14"/>
    <x v="0"/>
    <x v="1"/>
    <x v="1"/>
    <x v="2"/>
    <n v="40"/>
    <d v="2011-01-22T00:00:00"/>
    <n v="97339"/>
    <x v="1"/>
    <x v="0"/>
    <x v="5"/>
    <s v=""/>
    <x v="1"/>
    <n v="0"/>
    <n v="0"/>
    <n v="97339"/>
    <x v="24"/>
    <n v="4"/>
    <s v="Saturday"/>
  </r>
  <r>
    <x v="136"/>
    <s v="Kennedy Rahman"/>
    <x v="9"/>
    <x v="4"/>
    <x v="1"/>
    <x v="0"/>
    <x v="1"/>
    <n v="49"/>
    <d v="2003-02-28T00:00:00"/>
    <n v="211291"/>
    <x v="21"/>
    <x v="1"/>
    <x v="1"/>
    <s v=""/>
    <x v="1"/>
    <n v="0"/>
    <n v="78177.67"/>
    <n v="289468.67"/>
    <x v="13"/>
    <n v="9"/>
    <s v="Friday"/>
  </r>
  <r>
    <x v="137"/>
    <s v="Levi Mendez"/>
    <x v="9"/>
    <x v="2"/>
    <x v="0"/>
    <x v="1"/>
    <x v="3"/>
    <n v="39"/>
    <d v="2011-08-23T00:00:00"/>
    <n v="249506"/>
    <x v="7"/>
    <x v="2"/>
    <x v="9"/>
    <s v=""/>
    <x v="1"/>
    <n v="0"/>
    <n v="74851.8"/>
    <n v="324357.8"/>
    <x v="24"/>
    <n v="35"/>
    <s v="Tuesday"/>
  </r>
  <r>
    <x v="138"/>
    <s v="Julian Fong"/>
    <x v="10"/>
    <x v="5"/>
    <x v="2"/>
    <x v="1"/>
    <x v="1"/>
    <n v="61"/>
    <d v="2002-11-22T00:00:00"/>
    <n v="80950"/>
    <x v="1"/>
    <x v="1"/>
    <x v="1"/>
    <s v=""/>
    <x v="1"/>
    <n v="0"/>
    <n v="0"/>
    <n v="80950"/>
    <x v="12"/>
    <n v="47"/>
    <s v="Friday"/>
  </r>
  <r>
    <x v="139"/>
    <s v="Nevaeh Kang"/>
    <x v="18"/>
    <x v="5"/>
    <x v="0"/>
    <x v="0"/>
    <x v="1"/>
    <n v="46"/>
    <d v="2021-01-10T00:00:00"/>
    <n v="86538"/>
    <x v="1"/>
    <x v="1"/>
    <x v="11"/>
    <s v=""/>
    <x v="1"/>
    <n v="0"/>
    <n v="0"/>
    <n v="86538"/>
    <x v="9"/>
    <n v="3"/>
    <s v="Sunday"/>
  </r>
  <r>
    <x v="140"/>
    <s v="Hannah Nelson"/>
    <x v="4"/>
    <x v="6"/>
    <x v="2"/>
    <x v="0"/>
    <x v="2"/>
    <n v="35"/>
    <d v="2019-09-07T00:00:00"/>
    <n v="70992"/>
    <x v="1"/>
    <x v="0"/>
    <x v="5"/>
    <s v=""/>
    <x v="1"/>
    <n v="0"/>
    <n v="0"/>
    <n v="70992"/>
    <x v="3"/>
    <n v="36"/>
    <s v="Saturday"/>
  </r>
  <r>
    <x v="141"/>
    <s v="Anthony Rogers"/>
    <x v="9"/>
    <x v="5"/>
    <x v="3"/>
    <x v="1"/>
    <x v="2"/>
    <n v="33"/>
    <d v="2015-06-18T00:00:00"/>
    <n v="205314"/>
    <x v="7"/>
    <x v="0"/>
    <x v="7"/>
    <s v=""/>
    <x v="1"/>
    <n v="0"/>
    <n v="61594.2"/>
    <n v="266908.2"/>
    <x v="16"/>
    <n v="25"/>
    <s v="Thursday"/>
  </r>
  <r>
    <x v="142"/>
    <s v="Paisley Kang"/>
    <x v="9"/>
    <x v="4"/>
    <x v="3"/>
    <x v="0"/>
    <x v="1"/>
    <n v="61"/>
    <d v="2017-03-10T00:00:00"/>
    <n v="196951"/>
    <x v="29"/>
    <x v="1"/>
    <x v="10"/>
    <s v=""/>
    <x v="1"/>
    <n v="0"/>
    <n v="64993.83"/>
    <n v="261944.83000000002"/>
    <x v="5"/>
    <n v="10"/>
    <s v="Friday"/>
  </r>
  <r>
    <x v="143"/>
    <s v="Matthew Gupta"/>
    <x v="24"/>
    <x v="0"/>
    <x v="2"/>
    <x v="1"/>
    <x v="1"/>
    <n v="45"/>
    <d v="2005-09-18T00:00:00"/>
    <n v="67686"/>
    <x v="1"/>
    <x v="1"/>
    <x v="10"/>
    <s v=""/>
    <x v="1"/>
    <n v="0"/>
    <n v="0"/>
    <n v="67686"/>
    <x v="17"/>
    <n v="39"/>
    <s v="Sunday"/>
  </r>
  <r>
    <x v="144"/>
    <s v="Silas Chavez"/>
    <x v="1"/>
    <x v="0"/>
    <x v="0"/>
    <x v="1"/>
    <x v="3"/>
    <n v="51"/>
    <d v="2008-04-15T00:00:00"/>
    <n v="86431"/>
    <x v="1"/>
    <x v="0"/>
    <x v="7"/>
    <s v=""/>
    <x v="1"/>
    <n v="0"/>
    <n v="0"/>
    <n v="86431"/>
    <x v="20"/>
    <n v="16"/>
    <s v="Tuesday"/>
  </r>
  <r>
    <x v="145"/>
    <s v="Colton Thao"/>
    <x v="6"/>
    <x v="4"/>
    <x v="1"/>
    <x v="1"/>
    <x v="1"/>
    <n v="55"/>
    <d v="1995-11-16T00:00:00"/>
    <n v="125936"/>
    <x v="24"/>
    <x v="1"/>
    <x v="1"/>
    <s v=""/>
    <x v="1"/>
    <n v="0"/>
    <n v="10074.880000000001"/>
    <n v="136010.88"/>
    <x v="4"/>
    <n v="46"/>
    <s v="Thursday"/>
  </r>
  <r>
    <x v="146"/>
    <s v="Genesis Perry"/>
    <x v="0"/>
    <x v="2"/>
    <x v="3"/>
    <x v="0"/>
    <x v="2"/>
    <n v="46"/>
    <d v="2013-07-18T00:00:00"/>
    <n v="149712"/>
    <x v="28"/>
    <x v="0"/>
    <x v="7"/>
    <s v=""/>
    <x v="1"/>
    <n v="0"/>
    <n v="20959.68"/>
    <n v="170671.68"/>
    <x v="11"/>
    <n v="29"/>
    <s v="Thursday"/>
  </r>
  <r>
    <x v="147"/>
    <s v="Alexander Bryant"/>
    <x v="17"/>
    <x v="5"/>
    <x v="2"/>
    <x v="1"/>
    <x v="2"/>
    <n v="30"/>
    <d v="2021-10-02T00:00:00"/>
    <n v="88758"/>
    <x v="1"/>
    <x v="0"/>
    <x v="0"/>
    <s v=""/>
    <x v="1"/>
    <n v="0"/>
    <n v="0"/>
    <n v="88758"/>
    <x v="9"/>
    <n v="40"/>
    <s v="Saturday"/>
  </r>
  <r>
    <x v="71"/>
    <s v="Elias Zhang"/>
    <x v="29"/>
    <x v="0"/>
    <x v="0"/>
    <x v="1"/>
    <x v="1"/>
    <n v="54"/>
    <d v="2013-07-13T00:00:00"/>
    <n v="83639"/>
    <x v="1"/>
    <x v="1"/>
    <x v="10"/>
    <s v=""/>
    <x v="1"/>
    <n v="0"/>
    <n v="0"/>
    <n v="83639"/>
    <x v="11"/>
    <n v="28"/>
    <s v="Saturday"/>
  </r>
  <r>
    <x v="148"/>
    <s v="Lily Carter"/>
    <x v="23"/>
    <x v="0"/>
    <x v="0"/>
    <x v="0"/>
    <x v="2"/>
    <n v="54"/>
    <d v="1998-05-18T00:00:00"/>
    <n v="68268"/>
    <x v="1"/>
    <x v="0"/>
    <x v="3"/>
    <s v=""/>
    <x v="1"/>
    <n v="0"/>
    <n v="0"/>
    <n v="68268"/>
    <x v="25"/>
    <n v="21"/>
    <s v="Monday"/>
  </r>
  <r>
    <x v="149"/>
    <s v="Joseph Ruiz"/>
    <x v="17"/>
    <x v="5"/>
    <x v="1"/>
    <x v="1"/>
    <x v="3"/>
    <n v="45"/>
    <d v="2002-02-26T00:00:00"/>
    <n v="75819"/>
    <x v="1"/>
    <x v="2"/>
    <x v="12"/>
    <s v=""/>
    <x v="1"/>
    <n v="0"/>
    <n v="0"/>
    <n v="75819"/>
    <x v="12"/>
    <n v="9"/>
    <s v="Tuesday"/>
  </r>
  <r>
    <x v="150"/>
    <s v="Avery Bailey"/>
    <x v="4"/>
    <x v="2"/>
    <x v="2"/>
    <x v="0"/>
    <x v="2"/>
    <n v="49"/>
    <d v="1996-05-15T00:00:00"/>
    <n v="86658"/>
    <x v="1"/>
    <x v="0"/>
    <x v="3"/>
    <s v=""/>
    <x v="1"/>
    <n v="0"/>
    <n v="0"/>
    <n v="86658"/>
    <x v="19"/>
    <n v="20"/>
    <s v="Wednesday"/>
  </r>
  <r>
    <x v="151"/>
    <s v="Miles Hsu"/>
    <x v="13"/>
    <x v="1"/>
    <x v="0"/>
    <x v="1"/>
    <x v="1"/>
    <n v="55"/>
    <d v="2014-03-16T00:00:00"/>
    <n v="74552"/>
    <x v="1"/>
    <x v="1"/>
    <x v="11"/>
    <s v=""/>
    <x v="1"/>
    <n v="0"/>
    <n v="0"/>
    <n v="74552"/>
    <x v="15"/>
    <n v="12"/>
    <s v="Sunday"/>
  </r>
  <r>
    <x v="152"/>
    <s v="Piper Cheng"/>
    <x v="14"/>
    <x v="0"/>
    <x v="1"/>
    <x v="0"/>
    <x v="1"/>
    <n v="62"/>
    <d v="2009-03-15T00:00:00"/>
    <n v="82839"/>
    <x v="1"/>
    <x v="0"/>
    <x v="4"/>
    <s v=""/>
    <x v="1"/>
    <n v="0"/>
    <n v="0"/>
    <n v="82839"/>
    <x v="8"/>
    <n v="12"/>
    <s v="Sunday"/>
  </r>
  <r>
    <x v="153"/>
    <s v="Skylar Watson"/>
    <x v="23"/>
    <x v="0"/>
    <x v="2"/>
    <x v="0"/>
    <x v="2"/>
    <n v="28"/>
    <d v="2021-10-08T00:00:00"/>
    <n v="64475"/>
    <x v="1"/>
    <x v="0"/>
    <x v="3"/>
    <s v=""/>
    <x v="1"/>
    <n v="0"/>
    <n v="0"/>
    <n v="64475"/>
    <x v="9"/>
    <n v="41"/>
    <s v="Friday"/>
  </r>
  <r>
    <x v="154"/>
    <s v="Jaxon Park"/>
    <x v="23"/>
    <x v="0"/>
    <x v="1"/>
    <x v="1"/>
    <x v="1"/>
    <n v="33"/>
    <d v="2020-07-24T00:00:00"/>
    <n v="69453"/>
    <x v="1"/>
    <x v="1"/>
    <x v="11"/>
    <s v=""/>
    <x v="1"/>
    <n v="0"/>
    <n v="0"/>
    <n v="69453"/>
    <x v="6"/>
    <n v="30"/>
    <s v="Friday"/>
  </r>
  <r>
    <x v="155"/>
    <s v="Elijah Henry"/>
    <x v="6"/>
    <x v="0"/>
    <x v="3"/>
    <x v="1"/>
    <x v="2"/>
    <n v="32"/>
    <d v="2014-01-03T00:00:00"/>
    <n v="127148"/>
    <x v="4"/>
    <x v="0"/>
    <x v="4"/>
    <s v=""/>
    <x v="1"/>
    <n v="0"/>
    <n v="12714.800000000001"/>
    <n v="139862.79999999999"/>
    <x v="15"/>
    <n v="1"/>
    <s v="Friday"/>
  </r>
  <r>
    <x v="156"/>
    <s v="Camila Watson"/>
    <x v="9"/>
    <x v="1"/>
    <x v="2"/>
    <x v="0"/>
    <x v="2"/>
    <n v="32"/>
    <d v="2018-01-02T00:00:00"/>
    <n v="190253"/>
    <x v="29"/>
    <x v="0"/>
    <x v="5"/>
    <s v=""/>
    <x v="1"/>
    <n v="0"/>
    <n v="62783.490000000005"/>
    <n v="253036.49"/>
    <x v="7"/>
    <n v="1"/>
    <s v="Tuesday"/>
  </r>
  <r>
    <x v="79"/>
    <s v="Lucas Thomas"/>
    <x v="6"/>
    <x v="3"/>
    <x v="0"/>
    <x v="1"/>
    <x v="2"/>
    <n v="55"/>
    <d v="2000-04-28T00:00:00"/>
    <n v="115798"/>
    <x v="17"/>
    <x v="0"/>
    <x v="4"/>
    <s v=""/>
    <x v="1"/>
    <n v="0"/>
    <n v="5789.9000000000005"/>
    <n v="121587.9"/>
    <x v="28"/>
    <n v="18"/>
    <s v="Friday"/>
  </r>
  <r>
    <x v="88"/>
    <s v="Skylar Doan"/>
    <x v="15"/>
    <x v="4"/>
    <x v="0"/>
    <x v="0"/>
    <x v="1"/>
    <n v="58"/>
    <d v="1994-08-21T00:00:00"/>
    <n v="93102"/>
    <x v="1"/>
    <x v="0"/>
    <x v="0"/>
    <d v="2013-12-13T00:00:00"/>
    <x v="0"/>
    <n v="1"/>
    <n v="0"/>
    <n v="93102"/>
    <x v="21"/>
    <n v="35"/>
    <s v="Sunday"/>
  </r>
  <r>
    <x v="157"/>
    <s v="Hudson Liu"/>
    <x v="11"/>
    <x v="5"/>
    <x v="2"/>
    <x v="1"/>
    <x v="1"/>
    <n v="34"/>
    <d v="2017-11-16T00:00:00"/>
    <n v="110054"/>
    <x v="0"/>
    <x v="0"/>
    <x v="4"/>
    <s v=""/>
    <x v="1"/>
    <n v="0"/>
    <n v="16508.099999999999"/>
    <n v="126562.1"/>
    <x v="5"/>
    <n v="46"/>
    <s v="Thursday"/>
  </r>
  <r>
    <x v="158"/>
    <s v="Gianna Williams"/>
    <x v="10"/>
    <x v="5"/>
    <x v="0"/>
    <x v="0"/>
    <x v="0"/>
    <n v="27"/>
    <d v="2021-01-28T00:00:00"/>
    <n v="95786"/>
    <x v="1"/>
    <x v="0"/>
    <x v="2"/>
    <s v=""/>
    <x v="1"/>
    <n v="0"/>
    <n v="0"/>
    <n v="95786"/>
    <x v="9"/>
    <n v="5"/>
    <s v="Thursday"/>
  </r>
  <r>
    <x v="159"/>
    <s v="Jaxson Sandoval"/>
    <x v="4"/>
    <x v="2"/>
    <x v="2"/>
    <x v="1"/>
    <x v="3"/>
    <n v="61"/>
    <d v="2017-05-03T00:00:00"/>
    <n v="90855"/>
    <x v="1"/>
    <x v="2"/>
    <x v="12"/>
    <s v=""/>
    <x v="1"/>
    <n v="0"/>
    <n v="0"/>
    <n v="90855"/>
    <x v="5"/>
    <n v="18"/>
    <s v="Wednesday"/>
  </r>
  <r>
    <x v="160"/>
    <s v="Jameson Alvarado"/>
    <x v="14"/>
    <x v="0"/>
    <x v="1"/>
    <x v="1"/>
    <x v="3"/>
    <n v="47"/>
    <d v="1999-03-14T00:00:00"/>
    <n v="92897"/>
    <x v="1"/>
    <x v="2"/>
    <x v="12"/>
    <s v=""/>
    <x v="1"/>
    <n v="0"/>
    <n v="0"/>
    <n v="92897"/>
    <x v="10"/>
    <n v="12"/>
    <s v="Sunday"/>
  </r>
  <r>
    <x v="161"/>
    <s v="Joseph Ly"/>
    <x v="9"/>
    <x v="6"/>
    <x v="2"/>
    <x v="1"/>
    <x v="1"/>
    <n v="40"/>
    <d v="2009-02-28T00:00:00"/>
    <n v="242919"/>
    <x v="13"/>
    <x v="1"/>
    <x v="1"/>
    <s v=""/>
    <x v="1"/>
    <n v="0"/>
    <n v="75304.89"/>
    <n v="318223.89"/>
    <x v="8"/>
    <n v="9"/>
    <s v="Saturday"/>
  </r>
  <r>
    <x v="162"/>
    <s v="Daniel Richardson"/>
    <x v="2"/>
    <x v="5"/>
    <x v="2"/>
    <x v="1"/>
    <x v="2"/>
    <n v="30"/>
    <d v="2018-05-20T00:00:00"/>
    <n v="184368"/>
    <x v="20"/>
    <x v="0"/>
    <x v="5"/>
    <s v=""/>
    <x v="1"/>
    <n v="0"/>
    <n v="53466.719999999994"/>
    <n v="237834.72"/>
    <x v="7"/>
    <n v="21"/>
    <s v="Sunday"/>
  </r>
  <r>
    <x v="163"/>
    <s v="Elias Figueroa"/>
    <x v="0"/>
    <x v="1"/>
    <x v="3"/>
    <x v="1"/>
    <x v="3"/>
    <n v="45"/>
    <d v="2021-12-24T00:00:00"/>
    <n v="144754"/>
    <x v="0"/>
    <x v="0"/>
    <x v="3"/>
    <s v=""/>
    <x v="1"/>
    <n v="0"/>
    <n v="21713.1"/>
    <n v="166467.1"/>
    <x v="9"/>
    <n v="52"/>
    <s v="Friday"/>
  </r>
  <r>
    <x v="164"/>
    <s v="Emma Brooks"/>
    <x v="26"/>
    <x v="2"/>
    <x v="0"/>
    <x v="0"/>
    <x v="2"/>
    <n v="30"/>
    <d v="2016-12-18T00:00:00"/>
    <n v="89458"/>
    <x v="1"/>
    <x v="0"/>
    <x v="5"/>
    <s v=""/>
    <x v="1"/>
    <n v="0"/>
    <n v="0"/>
    <n v="89458"/>
    <x v="0"/>
    <n v="52"/>
    <s v="Sunday"/>
  </r>
  <r>
    <x v="165"/>
    <s v="Isla Wong"/>
    <x v="9"/>
    <x v="3"/>
    <x v="3"/>
    <x v="0"/>
    <x v="1"/>
    <n v="56"/>
    <d v="2014-03-16T00:00:00"/>
    <n v="190815"/>
    <x v="23"/>
    <x v="0"/>
    <x v="5"/>
    <s v=""/>
    <x v="1"/>
    <n v="0"/>
    <n v="76326"/>
    <n v="267141"/>
    <x v="15"/>
    <n v="12"/>
    <s v="Sunday"/>
  </r>
  <r>
    <x v="166"/>
    <s v="Everly Walker"/>
    <x v="0"/>
    <x v="2"/>
    <x v="0"/>
    <x v="0"/>
    <x v="2"/>
    <n v="62"/>
    <d v="1999-08-02T00:00:00"/>
    <n v="137995"/>
    <x v="28"/>
    <x v="0"/>
    <x v="5"/>
    <s v=""/>
    <x v="1"/>
    <n v="0"/>
    <n v="19319.300000000003"/>
    <n v="157314.29999999999"/>
    <x v="10"/>
    <n v="32"/>
    <s v="Monday"/>
  </r>
  <r>
    <x v="167"/>
    <s v="Mila Pena"/>
    <x v="15"/>
    <x v="4"/>
    <x v="1"/>
    <x v="0"/>
    <x v="3"/>
    <n v="45"/>
    <d v="2007-12-21T00:00:00"/>
    <n v="93840"/>
    <x v="1"/>
    <x v="2"/>
    <x v="8"/>
    <s v=""/>
    <x v="1"/>
    <n v="0"/>
    <n v="0"/>
    <n v="93840"/>
    <x v="26"/>
    <n v="51"/>
    <s v="Friday"/>
  </r>
  <r>
    <x v="168"/>
    <s v="Mason Zhao"/>
    <x v="1"/>
    <x v="0"/>
    <x v="0"/>
    <x v="1"/>
    <x v="1"/>
    <n v="46"/>
    <d v="2021-10-26T00:00:00"/>
    <n v="94790"/>
    <x v="1"/>
    <x v="1"/>
    <x v="1"/>
    <s v=""/>
    <x v="1"/>
    <n v="0"/>
    <n v="0"/>
    <n v="94790"/>
    <x v="9"/>
    <n v="44"/>
    <s v="Tuesday"/>
  </r>
  <r>
    <x v="169"/>
    <s v="Jaxson Mai"/>
    <x v="9"/>
    <x v="4"/>
    <x v="0"/>
    <x v="1"/>
    <x v="1"/>
    <n v="48"/>
    <d v="2014-03-08T00:00:00"/>
    <n v="197367"/>
    <x v="30"/>
    <x v="0"/>
    <x v="5"/>
    <s v=""/>
    <x v="1"/>
    <n v="0"/>
    <n v="76973.13"/>
    <n v="274340.13"/>
    <x v="15"/>
    <n v="10"/>
    <s v="Saturday"/>
  </r>
  <r>
    <x v="170"/>
    <s v="Ava Garza"/>
    <x v="2"/>
    <x v="3"/>
    <x v="1"/>
    <x v="0"/>
    <x v="3"/>
    <n v="27"/>
    <d v="2018-06-25T00:00:00"/>
    <n v="174097"/>
    <x v="11"/>
    <x v="0"/>
    <x v="3"/>
    <s v=""/>
    <x v="1"/>
    <n v="0"/>
    <n v="36560.369999999995"/>
    <n v="210657.37"/>
    <x v="7"/>
    <n v="26"/>
    <s v="Monday"/>
  </r>
  <r>
    <x v="171"/>
    <s v="Nathan Mendez"/>
    <x v="6"/>
    <x v="0"/>
    <x v="2"/>
    <x v="1"/>
    <x v="3"/>
    <n v="53"/>
    <d v="2006-10-31T00:00:00"/>
    <n v="120128"/>
    <x v="4"/>
    <x v="0"/>
    <x v="5"/>
    <s v=""/>
    <x v="1"/>
    <n v="0"/>
    <n v="12012.800000000001"/>
    <n v="132140.79999999999"/>
    <x v="2"/>
    <n v="44"/>
    <s v="Tuesday"/>
  </r>
  <r>
    <x v="172"/>
    <s v="Maria Griffin"/>
    <x v="6"/>
    <x v="6"/>
    <x v="1"/>
    <x v="0"/>
    <x v="2"/>
    <n v="59"/>
    <d v="2007-04-25T00:00:00"/>
    <n v="129708"/>
    <x v="17"/>
    <x v="0"/>
    <x v="4"/>
    <s v=""/>
    <x v="1"/>
    <n v="0"/>
    <n v="6485.4000000000005"/>
    <n v="136193.4"/>
    <x v="26"/>
    <n v="17"/>
    <s v="Wednesday"/>
  </r>
  <r>
    <x v="173"/>
    <s v="Alexander Choi"/>
    <x v="6"/>
    <x v="6"/>
    <x v="0"/>
    <x v="1"/>
    <x v="1"/>
    <n v="55"/>
    <d v="1994-09-18T00:00:00"/>
    <n v="102270"/>
    <x v="4"/>
    <x v="0"/>
    <x v="2"/>
    <s v=""/>
    <x v="1"/>
    <n v="0"/>
    <n v="10227"/>
    <n v="112497"/>
    <x v="21"/>
    <n v="39"/>
    <s v="Sunday"/>
  </r>
  <r>
    <x v="174"/>
    <s v="Maria Hong"/>
    <x v="9"/>
    <x v="1"/>
    <x v="2"/>
    <x v="0"/>
    <x v="1"/>
    <n v="43"/>
    <d v="2005-07-31T00:00:00"/>
    <n v="249686"/>
    <x v="13"/>
    <x v="1"/>
    <x v="1"/>
    <s v=""/>
    <x v="1"/>
    <n v="0"/>
    <n v="77402.66"/>
    <n v="327088.66000000003"/>
    <x v="17"/>
    <n v="32"/>
    <s v="Sunday"/>
  </r>
  <r>
    <x v="175"/>
    <s v="Sophie Ali"/>
    <x v="7"/>
    <x v="1"/>
    <x v="1"/>
    <x v="0"/>
    <x v="1"/>
    <n v="55"/>
    <d v="2002-03-28T00:00:00"/>
    <n v="50475"/>
    <x v="1"/>
    <x v="0"/>
    <x v="7"/>
    <s v=""/>
    <x v="1"/>
    <n v="0"/>
    <n v="0"/>
    <n v="50475"/>
    <x v="12"/>
    <n v="13"/>
    <s v="Thursday"/>
  </r>
  <r>
    <x v="176"/>
    <s v="Julian Ross"/>
    <x v="6"/>
    <x v="6"/>
    <x v="0"/>
    <x v="1"/>
    <x v="2"/>
    <n v="51"/>
    <d v="2020-07-02T00:00:00"/>
    <n v="100099"/>
    <x v="24"/>
    <x v="0"/>
    <x v="4"/>
    <s v=""/>
    <x v="1"/>
    <n v="0"/>
    <n v="8007.92"/>
    <n v="108106.92"/>
    <x v="6"/>
    <n v="27"/>
    <s v="Thursday"/>
  </r>
  <r>
    <x v="177"/>
    <s v="Emma Hill"/>
    <x v="12"/>
    <x v="0"/>
    <x v="1"/>
    <x v="0"/>
    <x v="2"/>
    <n v="54"/>
    <d v="2016-12-27T00:00:00"/>
    <n v="41673"/>
    <x v="1"/>
    <x v="0"/>
    <x v="4"/>
    <s v=""/>
    <x v="1"/>
    <n v="0"/>
    <n v="0"/>
    <n v="41673"/>
    <x v="0"/>
    <n v="53"/>
    <s v="Tuesday"/>
  </r>
  <r>
    <x v="178"/>
    <s v="Leilani Yee"/>
    <x v="4"/>
    <x v="6"/>
    <x v="2"/>
    <x v="0"/>
    <x v="1"/>
    <n v="47"/>
    <d v="2017-07-12T00:00:00"/>
    <n v="70996"/>
    <x v="1"/>
    <x v="1"/>
    <x v="11"/>
    <s v=""/>
    <x v="1"/>
    <n v="0"/>
    <n v="0"/>
    <n v="70996"/>
    <x v="5"/>
    <n v="28"/>
    <s v="Wednesday"/>
  </r>
  <r>
    <x v="179"/>
    <s v="Jack Brown"/>
    <x v="7"/>
    <x v="6"/>
    <x v="3"/>
    <x v="1"/>
    <x v="2"/>
    <n v="55"/>
    <d v="2004-12-07T00:00:00"/>
    <n v="40752"/>
    <x v="1"/>
    <x v="0"/>
    <x v="3"/>
    <s v=""/>
    <x v="1"/>
    <n v="0"/>
    <n v="0"/>
    <n v="40752"/>
    <x v="18"/>
    <n v="50"/>
    <s v="Tuesday"/>
  </r>
  <r>
    <x v="180"/>
    <s v="Charlotte Chu"/>
    <x v="24"/>
    <x v="0"/>
    <x v="1"/>
    <x v="0"/>
    <x v="1"/>
    <n v="50"/>
    <d v="2001-01-23T00:00:00"/>
    <n v="97537"/>
    <x v="1"/>
    <x v="1"/>
    <x v="11"/>
    <s v=""/>
    <x v="1"/>
    <n v="0"/>
    <n v="0"/>
    <n v="97537"/>
    <x v="23"/>
    <n v="4"/>
    <s v="Tuesday"/>
  </r>
  <r>
    <x v="181"/>
    <s v="Jeremiah Chu"/>
    <x v="30"/>
    <x v="0"/>
    <x v="0"/>
    <x v="1"/>
    <x v="1"/>
    <n v="31"/>
    <d v="2020-09-12T00:00:00"/>
    <n v="96567"/>
    <x v="1"/>
    <x v="1"/>
    <x v="6"/>
    <s v=""/>
    <x v="1"/>
    <n v="0"/>
    <n v="0"/>
    <n v="96567"/>
    <x v="6"/>
    <n v="37"/>
    <s v="Saturday"/>
  </r>
  <r>
    <x v="23"/>
    <s v="Miles Cho"/>
    <x v="28"/>
    <x v="0"/>
    <x v="2"/>
    <x v="1"/>
    <x v="1"/>
    <n v="47"/>
    <d v="1999-03-10T00:00:00"/>
    <n v="49404"/>
    <x v="1"/>
    <x v="1"/>
    <x v="10"/>
    <s v=""/>
    <x v="1"/>
    <n v="0"/>
    <n v="0"/>
    <n v="49404"/>
    <x v="10"/>
    <n v="11"/>
    <s v="Wednesday"/>
  </r>
  <r>
    <x v="182"/>
    <s v="Caleb Marquez"/>
    <x v="30"/>
    <x v="0"/>
    <x v="0"/>
    <x v="1"/>
    <x v="3"/>
    <n v="29"/>
    <d v="2019-10-15T00:00:00"/>
    <n v="66819"/>
    <x v="1"/>
    <x v="2"/>
    <x v="9"/>
    <s v=""/>
    <x v="1"/>
    <n v="0"/>
    <n v="0"/>
    <n v="66819"/>
    <x v="3"/>
    <n v="42"/>
    <s v="Tuesday"/>
  </r>
  <r>
    <x v="183"/>
    <s v="Eli Soto"/>
    <x v="7"/>
    <x v="6"/>
    <x v="2"/>
    <x v="1"/>
    <x v="3"/>
    <n v="38"/>
    <d v="2016-05-02T00:00:00"/>
    <n v="50784"/>
    <x v="1"/>
    <x v="2"/>
    <x v="9"/>
    <s v=""/>
    <x v="1"/>
    <n v="0"/>
    <n v="0"/>
    <n v="50784"/>
    <x v="0"/>
    <n v="19"/>
    <s v="Monday"/>
  </r>
  <r>
    <x v="184"/>
    <s v="Carter Mejia"/>
    <x v="0"/>
    <x v="4"/>
    <x v="0"/>
    <x v="1"/>
    <x v="3"/>
    <n v="29"/>
    <d v="2019-05-09T00:00:00"/>
    <n v="125828"/>
    <x v="0"/>
    <x v="2"/>
    <x v="12"/>
    <s v=""/>
    <x v="1"/>
    <n v="0"/>
    <n v="18874.2"/>
    <n v="144702.20000000001"/>
    <x v="3"/>
    <n v="19"/>
    <s v="Thursday"/>
  </r>
  <r>
    <x v="185"/>
    <s v="Ethan Clark"/>
    <x v="15"/>
    <x v="4"/>
    <x v="1"/>
    <x v="1"/>
    <x v="2"/>
    <n v="33"/>
    <d v="2017-08-04T00:00:00"/>
    <n v="92610"/>
    <x v="1"/>
    <x v="0"/>
    <x v="7"/>
    <s v=""/>
    <x v="1"/>
    <n v="0"/>
    <n v="0"/>
    <n v="92610"/>
    <x v="5"/>
    <n v="31"/>
    <s v="Friday"/>
  </r>
  <r>
    <x v="186"/>
    <s v="Asher Jackson"/>
    <x v="0"/>
    <x v="2"/>
    <x v="2"/>
    <x v="1"/>
    <x v="2"/>
    <n v="50"/>
    <d v="2003-03-25T00:00:00"/>
    <n v="123405"/>
    <x v="8"/>
    <x v="0"/>
    <x v="7"/>
    <s v=""/>
    <x v="1"/>
    <n v="0"/>
    <n v="16042.650000000001"/>
    <n v="139447.65"/>
    <x v="13"/>
    <n v="13"/>
    <s v="Tuesday"/>
  </r>
  <r>
    <x v="187"/>
    <s v="Ayla Ng"/>
    <x v="5"/>
    <x v="2"/>
    <x v="1"/>
    <x v="0"/>
    <x v="1"/>
    <n v="46"/>
    <d v="2004-03-20T00:00:00"/>
    <n v="73004"/>
    <x v="1"/>
    <x v="1"/>
    <x v="10"/>
    <s v=""/>
    <x v="1"/>
    <n v="0"/>
    <n v="0"/>
    <n v="73004"/>
    <x v="18"/>
    <n v="12"/>
    <s v="Saturday"/>
  </r>
  <r>
    <x v="188"/>
    <s v="Jose Kang"/>
    <x v="11"/>
    <x v="5"/>
    <x v="3"/>
    <x v="1"/>
    <x v="1"/>
    <n v="57"/>
    <d v="1999-04-25T00:00:00"/>
    <n v="95061"/>
    <x v="4"/>
    <x v="1"/>
    <x v="6"/>
    <s v=""/>
    <x v="1"/>
    <n v="0"/>
    <n v="9506.1"/>
    <n v="104567.1"/>
    <x v="10"/>
    <n v="18"/>
    <s v="Sunday"/>
  </r>
  <r>
    <x v="189"/>
    <s v="Aubrey Romero"/>
    <x v="2"/>
    <x v="2"/>
    <x v="3"/>
    <x v="0"/>
    <x v="3"/>
    <n v="49"/>
    <d v="1998-04-02T00:00:00"/>
    <n v="160832"/>
    <x v="7"/>
    <x v="0"/>
    <x v="3"/>
    <s v=""/>
    <x v="1"/>
    <n v="0"/>
    <n v="48249.599999999999"/>
    <n v="209081.60000000001"/>
    <x v="25"/>
    <n v="14"/>
    <s v="Thursday"/>
  </r>
  <r>
    <x v="190"/>
    <s v="Jaxson Wright"/>
    <x v="31"/>
    <x v="0"/>
    <x v="1"/>
    <x v="1"/>
    <x v="0"/>
    <n v="54"/>
    <d v="2010-12-28T00:00:00"/>
    <n v="64417"/>
    <x v="1"/>
    <x v="0"/>
    <x v="7"/>
    <s v=""/>
    <x v="1"/>
    <n v="0"/>
    <n v="0"/>
    <n v="64417"/>
    <x v="22"/>
    <n v="53"/>
    <s v="Tuesday"/>
  </r>
  <r>
    <x v="191"/>
    <s v="Elias Ali"/>
    <x v="6"/>
    <x v="2"/>
    <x v="3"/>
    <x v="1"/>
    <x v="1"/>
    <n v="28"/>
    <d v="2021-03-19T00:00:00"/>
    <n v="127543"/>
    <x v="5"/>
    <x v="1"/>
    <x v="6"/>
    <s v=""/>
    <x v="1"/>
    <n v="0"/>
    <n v="7652.58"/>
    <n v="135195.57999999999"/>
    <x v="9"/>
    <n v="12"/>
    <s v="Friday"/>
  </r>
  <r>
    <x v="192"/>
    <s v="Nolan Pena"/>
    <x v="7"/>
    <x v="6"/>
    <x v="1"/>
    <x v="1"/>
    <x v="3"/>
    <n v="30"/>
    <d v="2018-06-21T00:00:00"/>
    <n v="56154"/>
    <x v="1"/>
    <x v="2"/>
    <x v="12"/>
    <s v=""/>
    <x v="1"/>
    <n v="0"/>
    <n v="0"/>
    <n v="56154"/>
    <x v="7"/>
    <n v="25"/>
    <s v="Thursday"/>
  </r>
  <r>
    <x v="193"/>
    <s v="Luna Liu"/>
    <x v="9"/>
    <x v="2"/>
    <x v="1"/>
    <x v="0"/>
    <x v="1"/>
    <n v="36"/>
    <d v="2014-02-22T00:00:00"/>
    <n v="218530"/>
    <x v="7"/>
    <x v="1"/>
    <x v="6"/>
    <s v=""/>
    <x v="1"/>
    <n v="0"/>
    <n v="65559"/>
    <n v="284089"/>
    <x v="15"/>
    <n v="8"/>
    <s v="Saturday"/>
  </r>
  <r>
    <x v="194"/>
    <s v="Brooklyn Reyes"/>
    <x v="31"/>
    <x v="0"/>
    <x v="1"/>
    <x v="0"/>
    <x v="3"/>
    <n v="36"/>
    <d v="2019-12-19T00:00:00"/>
    <n v="91954"/>
    <x v="1"/>
    <x v="0"/>
    <x v="7"/>
    <s v=""/>
    <x v="1"/>
    <n v="0"/>
    <n v="0"/>
    <n v="91954"/>
    <x v="3"/>
    <n v="51"/>
    <s v="Thursday"/>
  </r>
  <r>
    <x v="195"/>
    <s v="Hadley Parker"/>
    <x v="9"/>
    <x v="6"/>
    <x v="3"/>
    <x v="0"/>
    <x v="0"/>
    <n v="30"/>
    <d v="2016-09-21T00:00:00"/>
    <n v="221217"/>
    <x v="18"/>
    <x v="0"/>
    <x v="7"/>
    <d v="2017-09-25T00:00:00"/>
    <x v="0"/>
    <n v="1"/>
    <n v="70789.440000000002"/>
    <n v="292006.44"/>
    <x v="0"/>
    <n v="39"/>
    <s v="Wednesday"/>
  </r>
  <r>
    <x v="196"/>
    <s v="Jonathan Chavez"/>
    <x v="27"/>
    <x v="0"/>
    <x v="1"/>
    <x v="1"/>
    <x v="3"/>
    <n v="29"/>
    <d v="2017-05-11T00:00:00"/>
    <n v="87536"/>
    <x v="1"/>
    <x v="0"/>
    <x v="0"/>
    <s v=""/>
    <x v="1"/>
    <n v="0"/>
    <n v="0"/>
    <n v="87536"/>
    <x v="5"/>
    <n v="19"/>
    <s v="Thursday"/>
  </r>
  <r>
    <x v="197"/>
    <s v="Sarah Ayala"/>
    <x v="7"/>
    <x v="2"/>
    <x v="3"/>
    <x v="0"/>
    <x v="3"/>
    <n v="47"/>
    <d v="2015-06-09T00:00:00"/>
    <n v="41429"/>
    <x v="1"/>
    <x v="0"/>
    <x v="0"/>
    <s v=""/>
    <x v="1"/>
    <n v="0"/>
    <n v="0"/>
    <n v="41429"/>
    <x v="16"/>
    <n v="24"/>
    <s v="Tuesday"/>
  </r>
  <r>
    <x v="198"/>
    <s v="Elijah Kang"/>
    <x v="9"/>
    <x v="5"/>
    <x v="1"/>
    <x v="1"/>
    <x v="1"/>
    <n v="35"/>
    <d v="2011-10-10T00:00:00"/>
    <n v="245482"/>
    <x v="30"/>
    <x v="0"/>
    <x v="0"/>
    <s v=""/>
    <x v="1"/>
    <n v="0"/>
    <n v="95737.98000000001"/>
    <n v="341219.98"/>
    <x v="24"/>
    <n v="42"/>
    <s v="Monday"/>
  </r>
  <r>
    <x v="199"/>
    <s v="Ella White"/>
    <x v="25"/>
    <x v="5"/>
    <x v="1"/>
    <x v="0"/>
    <x v="2"/>
    <n v="25"/>
    <d v="2020-01-20T00:00:00"/>
    <n v="71359"/>
    <x v="1"/>
    <x v="0"/>
    <x v="3"/>
    <s v=""/>
    <x v="1"/>
    <n v="0"/>
    <n v="0"/>
    <n v="71359"/>
    <x v="6"/>
    <n v="4"/>
    <s v="Monday"/>
  </r>
  <r>
    <x v="200"/>
    <s v="Jordan Truong"/>
    <x v="2"/>
    <x v="5"/>
    <x v="2"/>
    <x v="1"/>
    <x v="1"/>
    <n v="45"/>
    <d v="2014-08-28T00:00:00"/>
    <n v="183161"/>
    <x v="31"/>
    <x v="0"/>
    <x v="4"/>
    <s v=""/>
    <x v="1"/>
    <n v="0"/>
    <n v="40295.42"/>
    <n v="223456.41999999998"/>
    <x v="15"/>
    <n v="35"/>
    <s v="Thursday"/>
  </r>
  <r>
    <x v="201"/>
    <s v="Daniel Jordan"/>
    <x v="32"/>
    <x v="0"/>
    <x v="3"/>
    <x v="1"/>
    <x v="2"/>
    <n v="58"/>
    <d v="1993-07-26T00:00:00"/>
    <n v="69260"/>
    <x v="1"/>
    <x v="0"/>
    <x v="3"/>
    <s v=""/>
    <x v="1"/>
    <n v="0"/>
    <n v="0"/>
    <n v="69260"/>
    <x v="29"/>
    <n v="31"/>
    <s v="Monday"/>
  </r>
  <r>
    <x v="202"/>
    <s v="Daniel Dixon"/>
    <x v="19"/>
    <x v="5"/>
    <x v="2"/>
    <x v="1"/>
    <x v="2"/>
    <n v="51"/>
    <d v="1999-10-09T00:00:00"/>
    <n v="95639"/>
    <x v="1"/>
    <x v="0"/>
    <x v="5"/>
    <s v=""/>
    <x v="1"/>
    <n v="0"/>
    <n v="0"/>
    <n v="95639"/>
    <x v="10"/>
    <n v="41"/>
    <s v="Saturday"/>
  </r>
  <r>
    <x v="203"/>
    <s v="Luca Duong"/>
    <x v="6"/>
    <x v="4"/>
    <x v="0"/>
    <x v="1"/>
    <x v="1"/>
    <n v="48"/>
    <d v="2004-06-30T00:00:00"/>
    <n v="120660"/>
    <x v="3"/>
    <x v="1"/>
    <x v="11"/>
    <s v=""/>
    <x v="1"/>
    <n v="0"/>
    <n v="8446.2000000000007"/>
    <n v="129106.2"/>
    <x v="18"/>
    <n v="27"/>
    <s v="Wednesday"/>
  </r>
  <r>
    <x v="204"/>
    <s v="Levi Brown"/>
    <x v="4"/>
    <x v="2"/>
    <x v="3"/>
    <x v="1"/>
    <x v="0"/>
    <n v="36"/>
    <d v="2021-12-26T00:00:00"/>
    <n v="75119"/>
    <x v="1"/>
    <x v="0"/>
    <x v="2"/>
    <s v=""/>
    <x v="1"/>
    <n v="0"/>
    <n v="0"/>
    <n v="75119"/>
    <x v="9"/>
    <n v="53"/>
    <s v="Sunday"/>
  </r>
  <r>
    <x v="205"/>
    <s v="Mason Cho"/>
    <x v="9"/>
    <x v="3"/>
    <x v="0"/>
    <x v="1"/>
    <x v="1"/>
    <n v="59"/>
    <d v="2011-05-18T00:00:00"/>
    <n v="192213"/>
    <x v="23"/>
    <x v="0"/>
    <x v="2"/>
    <s v=""/>
    <x v="1"/>
    <n v="0"/>
    <n v="76885.2"/>
    <n v="269098.2"/>
    <x v="24"/>
    <n v="21"/>
    <s v="Wednesday"/>
  </r>
  <r>
    <x v="206"/>
    <s v="Nova Herrera"/>
    <x v="5"/>
    <x v="2"/>
    <x v="2"/>
    <x v="0"/>
    <x v="3"/>
    <n v="45"/>
    <d v="2014-05-10T00:00:00"/>
    <n v="65047"/>
    <x v="1"/>
    <x v="2"/>
    <x v="12"/>
    <s v=""/>
    <x v="1"/>
    <n v="0"/>
    <n v="0"/>
    <n v="65047"/>
    <x v="15"/>
    <n v="19"/>
    <s v="Saturday"/>
  </r>
  <r>
    <x v="207"/>
    <s v="Elijah Watson"/>
    <x v="0"/>
    <x v="2"/>
    <x v="1"/>
    <x v="1"/>
    <x v="2"/>
    <n v="29"/>
    <d v="2017-03-16T00:00:00"/>
    <n v="151413"/>
    <x v="0"/>
    <x v="0"/>
    <x v="0"/>
    <s v=""/>
    <x v="1"/>
    <n v="0"/>
    <n v="22711.95"/>
    <n v="174124.95"/>
    <x v="5"/>
    <n v="11"/>
    <s v="Thursday"/>
  </r>
  <r>
    <x v="208"/>
    <s v="Wesley Gray"/>
    <x v="4"/>
    <x v="3"/>
    <x v="2"/>
    <x v="1"/>
    <x v="2"/>
    <n v="62"/>
    <d v="2003-04-22T00:00:00"/>
    <n v="76906"/>
    <x v="1"/>
    <x v="0"/>
    <x v="0"/>
    <s v=""/>
    <x v="1"/>
    <n v="0"/>
    <n v="0"/>
    <n v="76906"/>
    <x v="13"/>
    <n v="17"/>
    <s v="Tuesday"/>
  </r>
  <r>
    <x v="209"/>
    <s v="Wesley Sharma"/>
    <x v="6"/>
    <x v="0"/>
    <x v="3"/>
    <x v="1"/>
    <x v="1"/>
    <n v="51"/>
    <d v="1994-02-23T00:00:00"/>
    <n v="122802"/>
    <x v="17"/>
    <x v="1"/>
    <x v="6"/>
    <s v=""/>
    <x v="1"/>
    <n v="0"/>
    <n v="6140.1"/>
    <n v="128942.1"/>
    <x v="21"/>
    <n v="9"/>
    <s v="Wednesday"/>
  </r>
  <r>
    <x v="210"/>
    <s v="Mateo Mendez"/>
    <x v="25"/>
    <x v="5"/>
    <x v="0"/>
    <x v="1"/>
    <x v="3"/>
    <n v="47"/>
    <d v="1998-07-14T00:00:00"/>
    <n v="99091"/>
    <x v="1"/>
    <x v="0"/>
    <x v="5"/>
    <s v=""/>
    <x v="1"/>
    <n v="0"/>
    <n v="0"/>
    <n v="99091"/>
    <x v="25"/>
    <n v="29"/>
    <s v="Tuesday"/>
  </r>
  <r>
    <x v="211"/>
    <s v="Jose Molina"/>
    <x v="8"/>
    <x v="5"/>
    <x v="1"/>
    <x v="1"/>
    <x v="3"/>
    <n v="40"/>
    <d v="2008-02-28T00:00:00"/>
    <n v="113987"/>
    <x v="1"/>
    <x v="2"/>
    <x v="8"/>
    <s v=""/>
    <x v="1"/>
    <n v="0"/>
    <n v="0"/>
    <n v="113987"/>
    <x v="20"/>
    <n v="9"/>
    <s v="Thursday"/>
  </r>
  <r>
    <x v="212"/>
    <s v="Luna Simmons"/>
    <x v="4"/>
    <x v="1"/>
    <x v="3"/>
    <x v="0"/>
    <x v="2"/>
    <n v="28"/>
    <d v="2020-09-04T00:00:00"/>
    <n v="95045"/>
    <x v="1"/>
    <x v="0"/>
    <x v="2"/>
    <s v=""/>
    <x v="1"/>
    <n v="0"/>
    <n v="0"/>
    <n v="95045"/>
    <x v="6"/>
    <n v="36"/>
    <s v="Friday"/>
  </r>
  <r>
    <x v="213"/>
    <s v="Samantha Barnes"/>
    <x v="9"/>
    <x v="6"/>
    <x v="2"/>
    <x v="0"/>
    <x v="2"/>
    <n v="29"/>
    <d v="2017-01-05T00:00:00"/>
    <n v="190401"/>
    <x v="21"/>
    <x v="0"/>
    <x v="7"/>
    <s v=""/>
    <x v="1"/>
    <n v="0"/>
    <n v="70448.37"/>
    <n v="260849.37"/>
    <x v="5"/>
    <n v="1"/>
    <s v="Thursday"/>
  </r>
  <r>
    <x v="214"/>
    <s v="Hunter Ortiz"/>
    <x v="4"/>
    <x v="1"/>
    <x v="3"/>
    <x v="1"/>
    <x v="3"/>
    <n v="46"/>
    <d v="2013-01-20T00:00:00"/>
    <n v="86061"/>
    <x v="1"/>
    <x v="2"/>
    <x v="9"/>
    <s v=""/>
    <x v="1"/>
    <n v="0"/>
    <n v="0"/>
    <n v="86061"/>
    <x v="11"/>
    <n v="4"/>
    <s v="Sunday"/>
  </r>
  <r>
    <x v="215"/>
    <s v="Thomas Aguilar"/>
    <x v="26"/>
    <x v="2"/>
    <x v="2"/>
    <x v="1"/>
    <x v="3"/>
    <n v="45"/>
    <d v="2021-02-10T00:00:00"/>
    <n v="79882"/>
    <x v="1"/>
    <x v="0"/>
    <x v="3"/>
    <s v=""/>
    <x v="1"/>
    <n v="0"/>
    <n v="0"/>
    <n v="79882"/>
    <x v="9"/>
    <n v="7"/>
    <s v="Wednesday"/>
  </r>
  <r>
    <x v="216"/>
    <s v="Skylar Bell"/>
    <x v="9"/>
    <x v="5"/>
    <x v="1"/>
    <x v="0"/>
    <x v="2"/>
    <n v="30"/>
    <d v="2018-03-06T00:00:00"/>
    <n v="255431"/>
    <x v="32"/>
    <x v="0"/>
    <x v="7"/>
    <s v=""/>
    <x v="1"/>
    <n v="0"/>
    <n v="91955.16"/>
    <n v="347386.16000000003"/>
    <x v="7"/>
    <n v="10"/>
    <s v="Tuesday"/>
  </r>
  <r>
    <x v="217"/>
    <s v="Anna Zhu"/>
    <x v="31"/>
    <x v="0"/>
    <x v="1"/>
    <x v="0"/>
    <x v="1"/>
    <n v="48"/>
    <d v="2003-08-22T00:00:00"/>
    <n v="82017"/>
    <x v="1"/>
    <x v="1"/>
    <x v="10"/>
    <s v=""/>
    <x v="1"/>
    <n v="0"/>
    <n v="0"/>
    <n v="82017"/>
    <x v="13"/>
    <n v="34"/>
    <s v="Friday"/>
  </r>
  <r>
    <x v="218"/>
    <s v="Ella Hunter"/>
    <x v="7"/>
    <x v="1"/>
    <x v="1"/>
    <x v="0"/>
    <x v="2"/>
    <n v="51"/>
    <d v="2017-01-18T00:00:00"/>
    <n v="53799"/>
    <x v="1"/>
    <x v="0"/>
    <x v="7"/>
    <s v=""/>
    <x v="1"/>
    <n v="0"/>
    <n v="0"/>
    <n v="53799"/>
    <x v="5"/>
    <n v="3"/>
    <s v="Wednesday"/>
  </r>
  <r>
    <x v="219"/>
    <s v="Emery Hunter"/>
    <x v="4"/>
    <x v="2"/>
    <x v="3"/>
    <x v="0"/>
    <x v="2"/>
    <n v="28"/>
    <d v="2021-07-03T00:00:00"/>
    <n v="82739"/>
    <x v="1"/>
    <x v="0"/>
    <x v="3"/>
    <s v=""/>
    <x v="1"/>
    <n v="0"/>
    <n v="0"/>
    <n v="82739"/>
    <x v="9"/>
    <n v="27"/>
    <s v="Saturday"/>
  </r>
  <r>
    <x v="220"/>
    <s v="Sofia Parker"/>
    <x v="21"/>
    <x v="0"/>
    <x v="1"/>
    <x v="0"/>
    <x v="2"/>
    <n v="36"/>
    <d v="2014-05-30T00:00:00"/>
    <n v="99080"/>
    <x v="1"/>
    <x v="0"/>
    <x v="2"/>
    <s v=""/>
    <x v="1"/>
    <n v="0"/>
    <n v="0"/>
    <n v="99080"/>
    <x v="15"/>
    <n v="22"/>
    <s v="Friday"/>
  </r>
  <r>
    <x v="221"/>
    <s v="Lucy Fong"/>
    <x v="26"/>
    <x v="2"/>
    <x v="3"/>
    <x v="0"/>
    <x v="1"/>
    <n v="40"/>
    <d v="2011-01-20T00:00:00"/>
    <n v="96719"/>
    <x v="1"/>
    <x v="1"/>
    <x v="11"/>
    <s v=""/>
    <x v="1"/>
    <n v="0"/>
    <n v="0"/>
    <n v="96719"/>
    <x v="24"/>
    <n v="4"/>
    <s v="Thursday"/>
  </r>
  <r>
    <x v="222"/>
    <s v="Vivian Barnes"/>
    <x v="2"/>
    <x v="4"/>
    <x v="0"/>
    <x v="0"/>
    <x v="2"/>
    <n v="51"/>
    <d v="2021-03-28T00:00:00"/>
    <n v="180687"/>
    <x v="33"/>
    <x v="0"/>
    <x v="3"/>
    <s v=""/>
    <x v="1"/>
    <n v="0"/>
    <n v="34330.53"/>
    <n v="215017.53"/>
    <x v="9"/>
    <n v="14"/>
    <s v="Sunday"/>
  </r>
  <r>
    <x v="223"/>
    <s v="Kai Chow"/>
    <x v="11"/>
    <x v="5"/>
    <x v="3"/>
    <x v="1"/>
    <x v="1"/>
    <n v="45"/>
    <d v="2001-04-12T00:00:00"/>
    <n v="95743"/>
    <x v="0"/>
    <x v="0"/>
    <x v="5"/>
    <d v="2010-01-15T00:00:00"/>
    <x v="0"/>
    <n v="1"/>
    <n v="14361.449999999999"/>
    <n v="110104.45"/>
    <x v="23"/>
    <n v="15"/>
    <s v="Thursday"/>
  </r>
  <r>
    <x v="224"/>
    <s v="Melody Cooper"/>
    <x v="25"/>
    <x v="5"/>
    <x v="0"/>
    <x v="0"/>
    <x v="2"/>
    <n v="44"/>
    <d v="2009-09-04T00:00:00"/>
    <n v="89695"/>
    <x v="1"/>
    <x v="0"/>
    <x v="5"/>
    <s v=""/>
    <x v="1"/>
    <n v="0"/>
    <n v="0"/>
    <n v="89695"/>
    <x v="8"/>
    <n v="36"/>
    <s v="Friday"/>
  </r>
  <r>
    <x v="225"/>
    <s v="James Bui"/>
    <x v="6"/>
    <x v="1"/>
    <x v="1"/>
    <x v="1"/>
    <x v="1"/>
    <n v="64"/>
    <d v="1998-07-20T00:00:00"/>
    <n v="122753"/>
    <x v="6"/>
    <x v="1"/>
    <x v="1"/>
    <s v=""/>
    <x v="1"/>
    <n v="0"/>
    <n v="11047.77"/>
    <n v="133800.76999999999"/>
    <x v="25"/>
    <n v="30"/>
    <s v="Monday"/>
  </r>
  <r>
    <x v="226"/>
    <s v="Liam Grant"/>
    <x v="15"/>
    <x v="4"/>
    <x v="0"/>
    <x v="1"/>
    <x v="2"/>
    <n v="30"/>
    <d v="2015-03-15T00:00:00"/>
    <n v="93734"/>
    <x v="1"/>
    <x v="0"/>
    <x v="3"/>
    <s v=""/>
    <x v="1"/>
    <n v="0"/>
    <n v="0"/>
    <n v="93734"/>
    <x v="16"/>
    <n v="12"/>
    <s v="Sunday"/>
  </r>
  <r>
    <x v="227"/>
    <s v="Owen Han"/>
    <x v="7"/>
    <x v="3"/>
    <x v="3"/>
    <x v="1"/>
    <x v="1"/>
    <n v="28"/>
    <d v="2017-05-12T00:00:00"/>
    <n v="52069"/>
    <x v="1"/>
    <x v="1"/>
    <x v="1"/>
    <s v=""/>
    <x v="1"/>
    <n v="0"/>
    <n v="0"/>
    <n v="52069"/>
    <x v="5"/>
    <n v="19"/>
    <s v="Friday"/>
  </r>
  <r>
    <x v="228"/>
    <s v="Kinsley Vega"/>
    <x v="9"/>
    <x v="3"/>
    <x v="3"/>
    <x v="0"/>
    <x v="3"/>
    <n v="33"/>
    <d v="2020-12-16T00:00:00"/>
    <n v="258426"/>
    <x v="23"/>
    <x v="2"/>
    <x v="9"/>
    <s v=""/>
    <x v="1"/>
    <n v="0"/>
    <n v="103370.40000000001"/>
    <n v="361796.4"/>
    <x v="6"/>
    <n v="51"/>
    <s v="Wednesday"/>
  </r>
  <r>
    <x v="229"/>
    <s v="Leonardo Martin"/>
    <x v="6"/>
    <x v="1"/>
    <x v="2"/>
    <x v="1"/>
    <x v="0"/>
    <n v="51"/>
    <d v="1995-02-16T00:00:00"/>
    <n v="125375"/>
    <x v="6"/>
    <x v="0"/>
    <x v="2"/>
    <s v=""/>
    <x v="1"/>
    <n v="0"/>
    <n v="11283.75"/>
    <n v="136658.75"/>
    <x v="4"/>
    <n v="7"/>
    <s v="Thursday"/>
  </r>
  <r>
    <x v="230"/>
    <s v="Greyson Lam"/>
    <x v="9"/>
    <x v="3"/>
    <x v="1"/>
    <x v="1"/>
    <x v="1"/>
    <n v="25"/>
    <d v="2021-02-08T00:00:00"/>
    <n v="198243"/>
    <x v="13"/>
    <x v="0"/>
    <x v="4"/>
    <s v=""/>
    <x v="1"/>
    <n v="0"/>
    <n v="61455.33"/>
    <n v="259698.33000000002"/>
    <x v="9"/>
    <n v="7"/>
    <s v="Monday"/>
  </r>
  <r>
    <x v="231"/>
    <s v="Emilia Rivera"/>
    <x v="22"/>
    <x v="5"/>
    <x v="0"/>
    <x v="0"/>
    <x v="3"/>
    <n v="42"/>
    <d v="2017-11-23T00:00:00"/>
    <n v="96023"/>
    <x v="1"/>
    <x v="0"/>
    <x v="4"/>
    <s v=""/>
    <x v="1"/>
    <n v="0"/>
    <n v="0"/>
    <n v="96023"/>
    <x v="5"/>
    <n v="47"/>
    <s v="Thursday"/>
  </r>
  <r>
    <x v="232"/>
    <s v="Penelope Johnson"/>
    <x v="4"/>
    <x v="6"/>
    <x v="0"/>
    <x v="0"/>
    <x v="2"/>
    <n v="34"/>
    <d v="2012-06-25T00:00:00"/>
    <n v="83066"/>
    <x v="1"/>
    <x v="0"/>
    <x v="2"/>
    <d v="2013-06-05T00:00:00"/>
    <x v="0"/>
    <n v="1"/>
    <n v="0"/>
    <n v="83066"/>
    <x v="14"/>
    <n v="26"/>
    <s v="Monday"/>
  </r>
  <r>
    <x v="233"/>
    <s v="Eva Figueroa"/>
    <x v="13"/>
    <x v="2"/>
    <x v="0"/>
    <x v="0"/>
    <x v="3"/>
    <n v="48"/>
    <d v="2014-05-14T00:00:00"/>
    <n v="61216"/>
    <x v="1"/>
    <x v="0"/>
    <x v="0"/>
    <s v=""/>
    <x v="1"/>
    <n v="0"/>
    <n v="0"/>
    <n v="61216"/>
    <x v="15"/>
    <n v="20"/>
    <s v="Wednesday"/>
  </r>
  <r>
    <x v="234"/>
    <s v="Ezekiel Jordan"/>
    <x v="0"/>
    <x v="3"/>
    <x v="3"/>
    <x v="1"/>
    <x v="2"/>
    <n v="33"/>
    <d v="2013-02-10T00:00:00"/>
    <n v="144231"/>
    <x v="28"/>
    <x v="0"/>
    <x v="7"/>
    <d v="2020-07-17T00:00:00"/>
    <x v="0"/>
    <n v="1"/>
    <n v="20192.34"/>
    <n v="164423.34"/>
    <x v="11"/>
    <n v="7"/>
    <s v="Sunday"/>
  </r>
  <r>
    <x v="235"/>
    <s v="Luke Mai"/>
    <x v="16"/>
    <x v="4"/>
    <x v="0"/>
    <x v="1"/>
    <x v="1"/>
    <n v="41"/>
    <d v="2007-10-24T00:00:00"/>
    <n v="51630"/>
    <x v="1"/>
    <x v="1"/>
    <x v="10"/>
    <s v=""/>
    <x v="1"/>
    <n v="0"/>
    <n v="0"/>
    <n v="51630"/>
    <x v="26"/>
    <n v="43"/>
    <s v="Wednesday"/>
  </r>
  <r>
    <x v="236"/>
    <s v="Charles Diaz"/>
    <x v="0"/>
    <x v="2"/>
    <x v="3"/>
    <x v="1"/>
    <x v="3"/>
    <n v="55"/>
    <d v="2013-11-16T00:00:00"/>
    <n v="124129"/>
    <x v="0"/>
    <x v="2"/>
    <x v="12"/>
    <s v=""/>
    <x v="1"/>
    <n v="0"/>
    <n v="18619.349999999999"/>
    <n v="142748.35"/>
    <x v="11"/>
    <n v="46"/>
    <s v="Saturday"/>
  </r>
  <r>
    <x v="237"/>
    <s v="Adam Espinoza"/>
    <x v="22"/>
    <x v="5"/>
    <x v="1"/>
    <x v="1"/>
    <x v="3"/>
    <n v="36"/>
    <d v="2009-04-09T00:00:00"/>
    <n v="60055"/>
    <x v="1"/>
    <x v="0"/>
    <x v="0"/>
    <s v=""/>
    <x v="1"/>
    <n v="0"/>
    <n v="0"/>
    <n v="60055"/>
    <x v="8"/>
    <n v="15"/>
    <s v="Thursday"/>
  </r>
  <r>
    <x v="238"/>
    <s v="Jack Maldonado"/>
    <x v="2"/>
    <x v="5"/>
    <x v="0"/>
    <x v="1"/>
    <x v="3"/>
    <n v="31"/>
    <d v="2020-08-26T00:00:00"/>
    <n v="189290"/>
    <x v="31"/>
    <x v="2"/>
    <x v="12"/>
    <d v="2020-09-25T00:00:00"/>
    <x v="0"/>
    <n v="1"/>
    <n v="41643.800000000003"/>
    <n v="230933.8"/>
    <x v="6"/>
    <n v="35"/>
    <s v="Wednesday"/>
  </r>
  <r>
    <x v="239"/>
    <s v="Cora Jiang"/>
    <x v="9"/>
    <x v="0"/>
    <x v="3"/>
    <x v="0"/>
    <x v="1"/>
    <n v="53"/>
    <d v="2008-04-30T00:00:00"/>
    <n v="182202"/>
    <x v="7"/>
    <x v="0"/>
    <x v="5"/>
    <s v=""/>
    <x v="1"/>
    <n v="0"/>
    <n v="54660.6"/>
    <n v="236862.6"/>
    <x v="20"/>
    <n v="18"/>
    <s v="Wednesday"/>
  </r>
  <r>
    <x v="240"/>
    <s v="Cooper Mitchell"/>
    <x v="6"/>
    <x v="2"/>
    <x v="2"/>
    <x v="1"/>
    <x v="2"/>
    <n v="43"/>
    <d v="2006-01-31T00:00:00"/>
    <n v="117518"/>
    <x v="3"/>
    <x v="0"/>
    <x v="0"/>
    <s v=""/>
    <x v="1"/>
    <n v="0"/>
    <n v="8226.26"/>
    <n v="125744.26"/>
    <x v="2"/>
    <n v="5"/>
    <s v="Tuesday"/>
  </r>
  <r>
    <x v="241"/>
    <s v="Layla Torres"/>
    <x v="0"/>
    <x v="1"/>
    <x v="1"/>
    <x v="0"/>
    <x v="3"/>
    <n v="37"/>
    <d v="2013-02-24T00:00:00"/>
    <n v="157474"/>
    <x v="19"/>
    <x v="2"/>
    <x v="9"/>
    <s v=""/>
    <x v="1"/>
    <n v="0"/>
    <n v="17322.14"/>
    <n v="174796.14"/>
    <x v="11"/>
    <n v="9"/>
    <s v="Sunday"/>
  </r>
  <r>
    <x v="242"/>
    <s v="Jack Edwards"/>
    <x v="6"/>
    <x v="6"/>
    <x v="1"/>
    <x v="1"/>
    <x v="2"/>
    <n v="38"/>
    <d v="2008-04-06T00:00:00"/>
    <n v="126856"/>
    <x v="5"/>
    <x v="0"/>
    <x v="7"/>
    <s v=""/>
    <x v="1"/>
    <n v="0"/>
    <n v="7611.36"/>
    <n v="134467.35999999999"/>
    <x v="20"/>
    <n v="15"/>
    <s v="Sunday"/>
  </r>
  <r>
    <x v="243"/>
    <s v="Eleanor Chan"/>
    <x v="0"/>
    <x v="3"/>
    <x v="1"/>
    <x v="0"/>
    <x v="1"/>
    <n v="49"/>
    <d v="2001-04-02T00:00:00"/>
    <n v="129124"/>
    <x v="15"/>
    <x v="1"/>
    <x v="6"/>
    <s v=""/>
    <x v="1"/>
    <n v="0"/>
    <n v="15494.88"/>
    <n v="144618.88"/>
    <x v="23"/>
    <n v="14"/>
    <s v="Monday"/>
  </r>
  <r>
    <x v="244"/>
    <s v="Aria Xi"/>
    <x v="2"/>
    <x v="2"/>
    <x v="0"/>
    <x v="0"/>
    <x v="1"/>
    <n v="45"/>
    <d v="2002-03-01T00:00:00"/>
    <n v="165181"/>
    <x v="26"/>
    <x v="0"/>
    <x v="0"/>
    <s v=""/>
    <x v="1"/>
    <n v="0"/>
    <n v="26428.959999999999"/>
    <n v="191609.96"/>
    <x v="12"/>
    <n v="9"/>
    <s v="Friday"/>
  </r>
  <r>
    <x v="245"/>
    <s v="John Vega"/>
    <x v="9"/>
    <x v="1"/>
    <x v="3"/>
    <x v="1"/>
    <x v="3"/>
    <n v="50"/>
    <d v="2004-01-18T00:00:00"/>
    <n v="247939"/>
    <x v="22"/>
    <x v="2"/>
    <x v="9"/>
    <s v=""/>
    <x v="1"/>
    <n v="0"/>
    <n v="86778.65"/>
    <n v="334717.65000000002"/>
    <x v="18"/>
    <n v="4"/>
    <s v="Sunday"/>
  </r>
  <r>
    <x v="246"/>
    <s v="Luke Munoz"/>
    <x v="2"/>
    <x v="5"/>
    <x v="2"/>
    <x v="1"/>
    <x v="3"/>
    <n v="64"/>
    <d v="2017-08-25T00:00:00"/>
    <n v="169509"/>
    <x v="10"/>
    <x v="2"/>
    <x v="8"/>
    <s v=""/>
    <x v="1"/>
    <n v="0"/>
    <n v="30511.62"/>
    <n v="200020.62"/>
    <x v="5"/>
    <n v="34"/>
    <s v="Friday"/>
  </r>
  <r>
    <x v="247"/>
    <s v="Sarah Daniels"/>
    <x v="0"/>
    <x v="3"/>
    <x v="1"/>
    <x v="0"/>
    <x v="2"/>
    <n v="55"/>
    <d v="2011-01-09T00:00:00"/>
    <n v="138521"/>
    <x v="4"/>
    <x v="0"/>
    <x v="4"/>
    <s v=""/>
    <x v="1"/>
    <n v="0"/>
    <n v="13852.1"/>
    <n v="152373.1"/>
    <x v="24"/>
    <n v="3"/>
    <s v="Sunday"/>
  </r>
  <r>
    <x v="248"/>
    <s v="Aria Castro"/>
    <x v="11"/>
    <x v="5"/>
    <x v="2"/>
    <x v="0"/>
    <x v="3"/>
    <n v="45"/>
    <d v="2014-03-14T00:00:00"/>
    <n v="113873"/>
    <x v="19"/>
    <x v="2"/>
    <x v="9"/>
    <s v=""/>
    <x v="1"/>
    <n v="0"/>
    <n v="12526.03"/>
    <n v="126399.03"/>
    <x v="15"/>
    <n v="11"/>
    <s v="Friday"/>
  </r>
  <r>
    <x v="249"/>
    <s v="Autumn Joseph"/>
    <x v="14"/>
    <x v="0"/>
    <x v="3"/>
    <x v="0"/>
    <x v="0"/>
    <n v="39"/>
    <d v="2018-05-09T00:00:00"/>
    <n v="73317"/>
    <x v="1"/>
    <x v="0"/>
    <x v="4"/>
    <s v=""/>
    <x v="1"/>
    <n v="0"/>
    <n v="0"/>
    <n v="73317"/>
    <x v="7"/>
    <n v="19"/>
    <s v="Wednesday"/>
  </r>
  <r>
    <x v="250"/>
    <s v="Evelyn Liang"/>
    <x v="31"/>
    <x v="0"/>
    <x v="2"/>
    <x v="0"/>
    <x v="1"/>
    <n v="40"/>
    <d v="2013-06-26T00:00:00"/>
    <n v="69096"/>
    <x v="1"/>
    <x v="0"/>
    <x v="0"/>
    <s v=""/>
    <x v="1"/>
    <n v="0"/>
    <n v="0"/>
    <n v="69096"/>
    <x v="11"/>
    <n v="26"/>
    <s v="Wednesday"/>
  </r>
  <r>
    <x v="251"/>
    <s v="Henry Alvarez"/>
    <x v="15"/>
    <x v="4"/>
    <x v="1"/>
    <x v="1"/>
    <x v="3"/>
    <n v="48"/>
    <d v="2005-04-12T00:00:00"/>
    <n v="87158"/>
    <x v="1"/>
    <x v="2"/>
    <x v="8"/>
    <s v=""/>
    <x v="1"/>
    <n v="0"/>
    <n v="0"/>
    <n v="87158"/>
    <x v="17"/>
    <n v="16"/>
    <s v="Tuesday"/>
  </r>
  <r>
    <x v="252"/>
    <s v="Benjamin Delgado"/>
    <x v="22"/>
    <x v="5"/>
    <x v="3"/>
    <x v="1"/>
    <x v="3"/>
    <n v="64"/>
    <d v="1992-09-28T00:00:00"/>
    <n v="70778"/>
    <x v="1"/>
    <x v="0"/>
    <x v="5"/>
    <s v=""/>
    <x v="1"/>
    <n v="0"/>
    <n v="0"/>
    <n v="70778"/>
    <x v="27"/>
    <n v="40"/>
    <s v="Monday"/>
  </r>
  <r>
    <x v="253"/>
    <s v="Zoe Rodriguez"/>
    <x v="2"/>
    <x v="4"/>
    <x v="2"/>
    <x v="0"/>
    <x v="3"/>
    <n v="65"/>
    <d v="2004-05-23T00:00:00"/>
    <n v="153938"/>
    <x v="2"/>
    <x v="0"/>
    <x v="3"/>
    <s v=""/>
    <x v="1"/>
    <n v="0"/>
    <n v="30787.600000000002"/>
    <n v="184725.6"/>
    <x v="18"/>
    <n v="22"/>
    <s v="Sunday"/>
  </r>
  <r>
    <x v="254"/>
    <s v="Axel Chu"/>
    <x v="28"/>
    <x v="0"/>
    <x v="0"/>
    <x v="1"/>
    <x v="1"/>
    <n v="43"/>
    <d v="2018-05-04T00:00:00"/>
    <n v="59888"/>
    <x v="1"/>
    <x v="1"/>
    <x v="10"/>
    <s v=""/>
    <x v="1"/>
    <n v="0"/>
    <n v="0"/>
    <n v="59888"/>
    <x v="7"/>
    <n v="18"/>
    <s v="Friday"/>
  </r>
  <r>
    <x v="255"/>
    <s v="Cameron Evans"/>
    <x v="22"/>
    <x v="5"/>
    <x v="3"/>
    <x v="1"/>
    <x v="2"/>
    <n v="50"/>
    <d v="2018-12-13T00:00:00"/>
    <n v="63098"/>
    <x v="1"/>
    <x v="0"/>
    <x v="7"/>
    <s v=""/>
    <x v="1"/>
    <n v="0"/>
    <n v="0"/>
    <n v="63098"/>
    <x v="7"/>
    <n v="50"/>
    <s v="Thursday"/>
  </r>
  <r>
    <x v="256"/>
    <s v="Isabella Soto"/>
    <x v="9"/>
    <x v="1"/>
    <x v="3"/>
    <x v="0"/>
    <x v="3"/>
    <n v="27"/>
    <d v="2021-12-15T00:00:00"/>
    <n v="255369"/>
    <x v="29"/>
    <x v="2"/>
    <x v="12"/>
    <s v=""/>
    <x v="1"/>
    <n v="0"/>
    <n v="84271.77"/>
    <n v="339640.77"/>
    <x v="9"/>
    <n v="51"/>
    <s v="Wednesday"/>
  </r>
  <r>
    <x v="257"/>
    <s v="Eva Jenkins"/>
    <x v="0"/>
    <x v="4"/>
    <x v="1"/>
    <x v="0"/>
    <x v="0"/>
    <n v="55"/>
    <d v="2004-11-10T00:00:00"/>
    <n v="142318"/>
    <x v="28"/>
    <x v="0"/>
    <x v="2"/>
    <s v=""/>
    <x v="1"/>
    <n v="0"/>
    <n v="19924.52"/>
    <n v="162242.51999999999"/>
    <x v="18"/>
    <n v="46"/>
    <s v="Wednesday"/>
  </r>
  <r>
    <x v="258"/>
    <s v="Cameron Powell"/>
    <x v="20"/>
    <x v="4"/>
    <x v="1"/>
    <x v="1"/>
    <x v="0"/>
    <n v="41"/>
    <d v="2004-08-20T00:00:00"/>
    <n v="49186"/>
    <x v="1"/>
    <x v="0"/>
    <x v="5"/>
    <d v="2008-06-17T00:00:00"/>
    <x v="0"/>
    <n v="1"/>
    <n v="0"/>
    <n v="49186"/>
    <x v="18"/>
    <n v="34"/>
    <s v="Friday"/>
  </r>
  <r>
    <x v="259"/>
    <s v="Samantha Foster"/>
    <x v="9"/>
    <x v="4"/>
    <x v="0"/>
    <x v="0"/>
    <x v="0"/>
    <n v="34"/>
    <d v="2019-07-27T00:00:00"/>
    <n v="220937"/>
    <x v="34"/>
    <x v="0"/>
    <x v="5"/>
    <s v=""/>
    <x v="1"/>
    <n v="0"/>
    <n v="83956.06"/>
    <n v="304893.06"/>
    <x v="3"/>
    <n v="30"/>
    <s v="Saturday"/>
  </r>
  <r>
    <x v="260"/>
    <s v="Jade Li"/>
    <x v="2"/>
    <x v="0"/>
    <x v="2"/>
    <x v="0"/>
    <x v="1"/>
    <n v="47"/>
    <d v="2012-10-26T00:00:00"/>
    <n v="183156"/>
    <x v="7"/>
    <x v="0"/>
    <x v="0"/>
    <s v=""/>
    <x v="1"/>
    <n v="0"/>
    <n v="54946.799999999996"/>
    <n v="238102.8"/>
    <x v="14"/>
    <n v="43"/>
    <s v="Friday"/>
  </r>
  <r>
    <x v="261"/>
    <s v="Kinsley Acosta"/>
    <x v="9"/>
    <x v="0"/>
    <x v="2"/>
    <x v="0"/>
    <x v="3"/>
    <n v="32"/>
    <d v="2020-07-22T00:00:00"/>
    <n v="192749"/>
    <x v="13"/>
    <x v="0"/>
    <x v="2"/>
    <s v=""/>
    <x v="1"/>
    <n v="0"/>
    <n v="59752.19"/>
    <n v="252501.19"/>
    <x v="6"/>
    <n v="30"/>
    <s v="Wednesday"/>
  </r>
  <r>
    <x v="262"/>
    <s v="Clara Kang"/>
    <x v="0"/>
    <x v="0"/>
    <x v="1"/>
    <x v="0"/>
    <x v="1"/>
    <n v="39"/>
    <d v="2017-03-25T00:00:00"/>
    <n v="135325"/>
    <x v="28"/>
    <x v="0"/>
    <x v="3"/>
    <s v=""/>
    <x v="1"/>
    <n v="0"/>
    <n v="18945.5"/>
    <n v="154270.5"/>
    <x v="5"/>
    <n v="12"/>
    <s v="Saturday"/>
  </r>
  <r>
    <x v="263"/>
    <s v="Harper Alexander"/>
    <x v="4"/>
    <x v="2"/>
    <x v="2"/>
    <x v="0"/>
    <x v="2"/>
    <n v="26"/>
    <d v="2019-10-14T00:00:00"/>
    <n v="79356"/>
    <x v="1"/>
    <x v="0"/>
    <x v="3"/>
    <s v=""/>
    <x v="1"/>
    <n v="0"/>
    <n v="0"/>
    <n v="79356"/>
    <x v="3"/>
    <n v="42"/>
    <s v="Monday"/>
  </r>
  <r>
    <x v="264"/>
    <s v="Carter Reed"/>
    <x v="25"/>
    <x v="5"/>
    <x v="1"/>
    <x v="1"/>
    <x v="0"/>
    <n v="40"/>
    <d v="2005-07-07T00:00:00"/>
    <n v="74412"/>
    <x v="1"/>
    <x v="0"/>
    <x v="0"/>
    <s v=""/>
    <x v="1"/>
    <n v="0"/>
    <n v="0"/>
    <n v="74412"/>
    <x v="17"/>
    <n v="28"/>
    <s v="Thursday"/>
  </r>
  <r>
    <x v="81"/>
    <s v="Charlotte Ruiz"/>
    <x v="3"/>
    <x v="0"/>
    <x v="1"/>
    <x v="0"/>
    <x v="3"/>
    <n v="32"/>
    <d v="2017-10-02T00:00:00"/>
    <n v="61886"/>
    <x v="6"/>
    <x v="2"/>
    <x v="9"/>
    <s v=""/>
    <x v="1"/>
    <n v="0"/>
    <n v="5569.74"/>
    <n v="67455.740000000005"/>
    <x v="5"/>
    <n v="40"/>
    <s v="Monday"/>
  </r>
  <r>
    <x v="265"/>
    <s v="Everleigh Jiang"/>
    <x v="2"/>
    <x v="3"/>
    <x v="0"/>
    <x v="0"/>
    <x v="1"/>
    <n v="58"/>
    <d v="2003-05-14T00:00:00"/>
    <n v="173071"/>
    <x v="20"/>
    <x v="0"/>
    <x v="7"/>
    <s v=""/>
    <x v="1"/>
    <n v="0"/>
    <n v="50190.59"/>
    <n v="223261.59"/>
    <x v="13"/>
    <n v="20"/>
    <s v="Wednesday"/>
  </r>
  <r>
    <x v="266"/>
    <s v="Audrey Smith"/>
    <x v="17"/>
    <x v="5"/>
    <x v="0"/>
    <x v="0"/>
    <x v="2"/>
    <n v="58"/>
    <d v="1995-10-27T00:00:00"/>
    <n v="70189"/>
    <x v="1"/>
    <x v="0"/>
    <x v="7"/>
    <s v=""/>
    <x v="1"/>
    <n v="0"/>
    <n v="0"/>
    <n v="70189"/>
    <x v="4"/>
    <n v="43"/>
    <s v="Friday"/>
  </r>
  <r>
    <x v="267"/>
    <s v="Emery Acosta"/>
    <x v="9"/>
    <x v="2"/>
    <x v="0"/>
    <x v="0"/>
    <x v="3"/>
    <n v="42"/>
    <d v="2013-09-11T00:00:00"/>
    <n v="181452"/>
    <x v="7"/>
    <x v="0"/>
    <x v="7"/>
    <s v=""/>
    <x v="1"/>
    <n v="0"/>
    <n v="54435.6"/>
    <n v="235887.6"/>
    <x v="11"/>
    <n v="37"/>
    <s v="Wednesday"/>
  </r>
  <r>
    <x v="268"/>
    <s v="Charles Robinson"/>
    <x v="16"/>
    <x v="4"/>
    <x v="2"/>
    <x v="1"/>
    <x v="2"/>
    <n v="26"/>
    <d v="2021-03-12T00:00:00"/>
    <n v="70369"/>
    <x v="1"/>
    <x v="0"/>
    <x v="0"/>
    <s v=""/>
    <x v="1"/>
    <n v="0"/>
    <n v="0"/>
    <n v="70369"/>
    <x v="9"/>
    <n v="11"/>
    <s v="Friday"/>
  </r>
  <r>
    <x v="269"/>
    <s v="Landon Lopez"/>
    <x v="4"/>
    <x v="3"/>
    <x v="1"/>
    <x v="1"/>
    <x v="3"/>
    <n v="38"/>
    <d v="2008-07-05T00:00:00"/>
    <n v="78056"/>
    <x v="1"/>
    <x v="2"/>
    <x v="12"/>
    <s v=""/>
    <x v="1"/>
    <n v="0"/>
    <n v="0"/>
    <n v="78056"/>
    <x v="20"/>
    <n v="27"/>
    <s v="Saturday"/>
  </r>
  <r>
    <x v="270"/>
    <s v="Miles Mehta"/>
    <x v="2"/>
    <x v="1"/>
    <x v="0"/>
    <x v="1"/>
    <x v="1"/>
    <n v="64"/>
    <d v="1996-05-02T00:00:00"/>
    <n v="189933"/>
    <x v="14"/>
    <x v="0"/>
    <x v="4"/>
    <s v=""/>
    <x v="1"/>
    <n v="0"/>
    <n v="43684.590000000004"/>
    <n v="233617.59"/>
    <x v="19"/>
    <n v="18"/>
    <s v="Thursday"/>
  </r>
  <r>
    <x v="7"/>
    <s v="Ezra Simmons"/>
    <x v="18"/>
    <x v="5"/>
    <x v="2"/>
    <x v="1"/>
    <x v="2"/>
    <n v="38"/>
    <d v="2010-07-01T00:00:00"/>
    <n v="78237"/>
    <x v="1"/>
    <x v="0"/>
    <x v="3"/>
    <s v=""/>
    <x v="1"/>
    <n v="0"/>
    <n v="0"/>
    <n v="78237"/>
    <x v="22"/>
    <n v="27"/>
    <s v="Thursday"/>
  </r>
  <r>
    <x v="271"/>
    <s v="Nora Santiago"/>
    <x v="7"/>
    <x v="3"/>
    <x v="0"/>
    <x v="0"/>
    <x v="3"/>
    <n v="55"/>
    <d v="1996-06-26T00:00:00"/>
    <n v="48687"/>
    <x v="1"/>
    <x v="2"/>
    <x v="9"/>
    <s v=""/>
    <x v="1"/>
    <n v="0"/>
    <n v="0"/>
    <n v="48687"/>
    <x v="19"/>
    <n v="26"/>
    <s v="Wednesday"/>
  </r>
  <r>
    <x v="272"/>
    <s v="Caroline Herrera"/>
    <x v="0"/>
    <x v="6"/>
    <x v="1"/>
    <x v="0"/>
    <x v="3"/>
    <n v="45"/>
    <d v="2004-08-19T00:00:00"/>
    <n v="121065"/>
    <x v="0"/>
    <x v="2"/>
    <x v="9"/>
    <s v=""/>
    <x v="1"/>
    <n v="0"/>
    <n v="18159.75"/>
    <n v="139224.75"/>
    <x v="18"/>
    <n v="34"/>
    <s v="Thursday"/>
  </r>
  <r>
    <x v="273"/>
    <s v="David Owens"/>
    <x v="4"/>
    <x v="2"/>
    <x v="3"/>
    <x v="1"/>
    <x v="0"/>
    <n v="43"/>
    <d v="2004-04-16T00:00:00"/>
    <n v="94246"/>
    <x v="1"/>
    <x v="0"/>
    <x v="5"/>
    <s v=""/>
    <x v="1"/>
    <n v="0"/>
    <n v="0"/>
    <n v="94246"/>
    <x v="18"/>
    <n v="16"/>
    <s v="Friday"/>
  </r>
  <r>
    <x v="109"/>
    <s v="Avery Yee"/>
    <x v="28"/>
    <x v="0"/>
    <x v="1"/>
    <x v="0"/>
    <x v="1"/>
    <n v="34"/>
    <d v="2016-05-22T00:00:00"/>
    <n v="44614"/>
    <x v="1"/>
    <x v="0"/>
    <x v="4"/>
    <s v=""/>
    <x v="1"/>
    <n v="0"/>
    <n v="0"/>
    <n v="44614"/>
    <x v="0"/>
    <n v="22"/>
    <s v="Sunday"/>
  </r>
  <r>
    <x v="274"/>
    <s v="Xavier Park"/>
    <x v="9"/>
    <x v="0"/>
    <x v="0"/>
    <x v="1"/>
    <x v="1"/>
    <n v="40"/>
    <d v="2020-11-08T00:00:00"/>
    <n v="234469"/>
    <x v="13"/>
    <x v="1"/>
    <x v="11"/>
    <s v=""/>
    <x v="1"/>
    <n v="0"/>
    <n v="72685.39"/>
    <n v="307154.39"/>
    <x v="6"/>
    <n v="46"/>
    <s v="Sunday"/>
  </r>
  <r>
    <x v="275"/>
    <s v="Asher Morales"/>
    <x v="18"/>
    <x v="5"/>
    <x v="0"/>
    <x v="1"/>
    <x v="3"/>
    <n v="52"/>
    <d v="2020-07-10T00:00:00"/>
    <n v="88272"/>
    <x v="1"/>
    <x v="2"/>
    <x v="12"/>
    <s v=""/>
    <x v="1"/>
    <n v="0"/>
    <n v="0"/>
    <n v="88272"/>
    <x v="6"/>
    <n v="28"/>
    <s v="Friday"/>
  </r>
  <r>
    <x v="276"/>
    <s v="Mason Cao"/>
    <x v="13"/>
    <x v="1"/>
    <x v="3"/>
    <x v="1"/>
    <x v="1"/>
    <n v="52"/>
    <d v="2017-09-14T00:00:00"/>
    <n v="74449"/>
    <x v="1"/>
    <x v="1"/>
    <x v="10"/>
    <s v=""/>
    <x v="1"/>
    <n v="0"/>
    <n v="0"/>
    <n v="74449"/>
    <x v="5"/>
    <n v="37"/>
    <s v="Thursday"/>
  </r>
  <r>
    <x v="277"/>
    <s v="Joshua Fong"/>
    <x v="9"/>
    <x v="5"/>
    <x v="2"/>
    <x v="1"/>
    <x v="1"/>
    <n v="47"/>
    <d v="2012-06-11T00:00:00"/>
    <n v="222941"/>
    <x v="30"/>
    <x v="1"/>
    <x v="10"/>
    <s v=""/>
    <x v="1"/>
    <n v="0"/>
    <n v="86946.99"/>
    <n v="309887.99"/>
    <x v="14"/>
    <n v="24"/>
    <s v="Monday"/>
  </r>
  <r>
    <x v="278"/>
    <s v="Maria Chin"/>
    <x v="7"/>
    <x v="6"/>
    <x v="1"/>
    <x v="0"/>
    <x v="1"/>
    <n v="65"/>
    <d v="2013-09-26T00:00:00"/>
    <n v="50341"/>
    <x v="1"/>
    <x v="1"/>
    <x v="10"/>
    <s v=""/>
    <x v="1"/>
    <n v="0"/>
    <n v="0"/>
    <n v="50341"/>
    <x v="11"/>
    <n v="39"/>
    <s v="Thursday"/>
  </r>
  <r>
    <x v="279"/>
    <s v="Eva Garcia"/>
    <x v="16"/>
    <x v="4"/>
    <x v="3"/>
    <x v="0"/>
    <x v="3"/>
    <n v="31"/>
    <d v="2021-04-11T00:00:00"/>
    <n v="72235"/>
    <x v="1"/>
    <x v="2"/>
    <x v="8"/>
    <s v=""/>
    <x v="1"/>
    <n v="0"/>
    <n v="0"/>
    <n v="72235"/>
    <x v="9"/>
    <n v="16"/>
    <s v="Sunday"/>
  </r>
  <r>
    <x v="280"/>
    <s v="Anna Molina"/>
    <x v="4"/>
    <x v="3"/>
    <x v="3"/>
    <x v="0"/>
    <x v="3"/>
    <n v="41"/>
    <d v="2016-06-12T00:00:00"/>
    <n v="70165"/>
    <x v="1"/>
    <x v="0"/>
    <x v="7"/>
    <s v=""/>
    <x v="1"/>
    <n v="0"/>
    <n v="0"/>
    <n v="70165"/>
    <x v="0"/>
    <n v="25"/>
    <s v="Sunday"/>
  </r>
  <r>
    <x v="281"/>
    <s v="Logan Bryant"/>
    <x v="0"/>
    <x v="6"/>
    <x v="2"/>
    <x v="1"/>
    <x v="2"/>
    <n v="30"/>
    <d v="2020-07-18T00:00:00"/>
    <n v="148485"/>
    <x v="0"/>
    <x v="0"/>
    <x v="4"/>
    <s v=""/>
    <x v="1"/>
    <n v="0"/>
    <n v="22272.75"/>
    <n v="170757.75"/>
    <x v="6"/>
    <n v="29"/>
    <s v="Saturday"/>
  </r>
  <r>
    <x v="282"/>
    <s v="Isla Han"/>
    <x v="1"/>
    <x v="0"/>
    <x v="1"/>
    <x v="0"/>
    <x v="1"/>
    <n v="58"/>
    <d v="2005-06-18T00:00:00"/>
    <n v="86089"/>
    <x v="1"/>
    <x v="0"/>
    <x v="2"/>
    <s v=""/>
    <x v="1"/>
    <n v="0"/>
    <n v="0"/>
    <n v="86089"/>
    <x v="17"/>
    <n v="25"/>
    <s v="Saturday"/>
  </r>
  <r>
    <x v="283"/>
    <s v="Christopher Vega"/>
    <x v="11"/>
    <x v="5"/>
    <x v="0"/>
    <x v="1"/>
    <x v="3"/>
    <n v="54"/>
    <d v="2007-10-27T00:00:00"/>
    <n v="106313"/>
    <x v="0"/>
    <x v="0"/>
    <x v="2"/>
    <s v=""/>
    <x v="1"/>
    <n v="0"/>
    <n v="15946.949999999999"/>
    <n v="122259.95"/>
    <x v="26"/>
    <n v="43"/>
    <s v="Saturday"/>
  </r>
  <r>
    <x v="284"/>
    <s v="Lillian Park"/>
    <x v="7"/>
    <x v="6"/>
    <x v="0"/>
    <x v="0"/>
    <x v="1"/>
    <n v="40"/>
    <d v="2021-02-24T00:00:00"/>
    <n v="46833"/>
    <x v="1"/>
    <x v="1"/>
    <x v="11"/>
    <d v="2021-11-10T00:00:00"/>
    <x v="0"/>
    <n v="1"/>
    <n v="0"/>
    <n v="46833"/>
    <x v="9"/>
    <n v="9"/>
    <s v="Wednesday"/>
  </r>
  <r>
    <x v="285"/>
    <s v="Kennedy Zhang"/>
    <x v="2"/>
    <x v="1"/>
    <x v="0"/>
    <x v="0"/>
    <x v="1"/>
    <n v="63"/>
    <d v="2000-10-27T00:00:00"/>
    <n v="155320"/>
    <x v="35"/>
    <x v="1"/>
    <x v="1"/>
    <s v=""/>
    <x v="1"/>
    <n v="0"/>
    <n v="26404.400000000001"/>
    <n v="181724.4"/>
    <x v="28"/>
    <n v="44"/>
    <s v="Friday"/>
  </r>
  <r>
    <x v="286"/>
    <s v="Eli Han"/>
    <x v="4"/>
    <x v="3"/>
    <x v="1"/>
    <x v="1"/>
    <x v="1"/>
    <n v="40"/>
    <d v="2016-01-15T00:00:00"/>
    <n v="89984"/>
    <x v="1"/>
    <x v="1"/>
    <x v="11"/>
    <s v=""/>
    <x v="1"/>
    <n v="0"/>
    <n v="0"/>
    <n v="89984"/>
    <x v="0"/>
    <n v="3"/>
    <s v="Friday"/>
  </r>
  <r>
    <x v="287"/>
    <s v="Julia Pham"/>
    <x v="11"/>
    <x v="5"/>
    <x v="2"/>
    <x v="0"/>
    <x v="1"/>
    <n v="65"/>
    <d v="2006-03-16T00:00:00"/>
    <n v="83756"/>
    <x v="28"/>
    <x v="1"/>
    <x v="6"/>
    <s v=""/>
    <x v="1"/>
    <n v="0"/>
    <n v="11725.840000000002"/>
    <n v="95481.84"/>
    <x v="2"/>
    <n v="11"/>
    <s v="Thursday"/>
  </r>
  <r>
    <x v="288"/>
    <s v="Hailey Shin"/>
    <x v="2"/>
    <x v="4"/>
    <x v="3"/>
    <x v="0"/>
    <x v="1"/>
    <n v="57"/>
    <d v="2016-10-24T00:00:00"/>
    <n v="176324"/>
    <x v="14"/>
    <x v="1"/>
    <x v="6"/>
    <s v=""/>
    <x v="1"/>
    <n v="0"/>
    <n v="40554.520000000004"/>
    <n v="216878.52000000002"/>
    <x v="0"/>
    <n v="44"/>
    <s v="Monday"/>
  </r>
  <r>
    <x v="289"/>
    <s v="Connor Grant"/>
    <x v="4"/>
    <x v="3"/>
    <x v="2"/>
    <x v="1"/>
    <x v="2"/>
    <n v="27"/>
    <d v="2021-10-13T00:00:00"/>
    <n v="74077"/>
    <x v="1"/>
    <x v="0"/>
    <x v="0"/>
    <s v=""/>
    <x v="1"/>
    <n v="0"/>
    <n v="0"/>
    <n v="74077"/>
    <x v="9"/>
    <n v="42"/>
    <s v="Wednesday"/>
  </r>
  <r>
    <x v="290"/>
    <s v="Natalia Owens"/>
    <x v="6"/>
    <x v="4"/>
    <x v="1"/>
    <x v="0"/>
    <x v="2"/>
    <n v="31"/>
    <d v="2021-01-18T00:00:00"/>
    <n v="104162"/>
    <x v="3"/>
    <x v="0"/>
    <x v="5"/>
    <s v=""/>
    <x v="1"/>
    <n v="0"/>
    <n v="7291.3400000000011"/>
    <n v="111453.34"/>
    <x v="9"/>
    <n v="4"/>
    <s v="Monday"/>
  </r>
  <r>
    <x v="291"/>
    <s v="Maria He"/>
    <x v="30"/>
    <x v="0"/>
    <x v="3"/>
    <x v="0"/>
    <x v="1"/>
    <n v="45"/>
    <d v="2010-08-28T00:00:00"/>
    <n v="82162"/>
    <x v="1"/>
    <x v="1"/>
    <x v="10"/>
    <d v="2020-10-03T00:00:00"/>
    <x v="0"/>
    <n v="1"/>
    <n v="0"/>
    <n v="82162"/>
    <x v="22"/>
    <n v="35"/>
    <s v="Saturday"/>
  </r>
  <r>
    <x v="292"/>
    <s v="Jade Yi"/>
    <x v="5"/>
    <x v="2"/>
    <x v="2"/>
    <x v="0"/>
    <x v="1"/>
    <n v="47"/>
    <d v="2015-07-10T00:00:00"/>
    <n v="63880"/>
    <x v="1"/>
    <x v="1"/>
    <x v="1"/>
    <s v=""/>
    <x v="1"/>
    <n v="0"/>
    <n v="0"/>
    <n v="63880"/>
    <x v="16"/>
    <n v="28"/>
    <s v="Friday"/>
  </r>
  <r>
    <x v="293"/>
    <s v="Quinn Xiong"/>
    <x v="22"/>
    <x v="5"/>
    <x v="0"/>
    <x v="0"/>
    <x v="1"/>
    <n v="55"/>
    <d v="2013-09-08T00:00:00"/>
    <n v="73248"/>
    <x v="1"/>
    <x v="0"/>
    <x v="7"/>
    <s v=""/>
    <x v="1"/>
    <n v="0"/>
    <n v="0"/>
    <n v="73248"/>
    <x v="11"/>
    <n v="37"/>
    <s v="Sunday"/>
  </r>
  <r>
    <x v="294"/>
    <s v="Dominic Baker"/>
    <x v="4"/>
    <x v="3"/>
    <x v="1"/>
    <x v="1"/>
    <x v="0"/>
    <n v="51"/>
    <d v="2020-10-09T00:00:00"/>
    <n v="91853"/>
    <x v="1"/>
    <x v="0"/>
    <x v="2"/>
    <s v=""/>
    <x v="1"/>
    <n v="0"/>
    <n v="0"/>
    <n v="91853"/>
    <x v="6"/>
    <n v="41"/>
    <s v="Friday"/>
  </r>
  <r>
    <x v="295"/>
    <s v="Adam Nelson"/>
    <x v="2"/>
    <x v="1"/>
    <x v="2"/>
    <x v="1"/>
    <x v="2"/>
    <n v="25"/>
    <d v="2020-01-14T00:00:00"/>
    <n v="168014"/>
    <x v="25"/>
    <x v="0"/>
    <x v="2"/>
    <d v="2021-07-27T00:00:00"/>
    <x v="0"/>
    <n v="1"/>
    <n v="45363.780000000006"/>
    <n v="213377.78"/>
    <x v="6"/>
    <n v="3"/>
    <s v="Tuesday"/>
  </r>
  <r>
    <x v="296"/>
    <s v="Autumn Reed"/>
    <x v="25"/>
    <x v="5"/>
    <x v="3"/>
    <x v="0"/>
    <x v="2"/>
    <n v="37"/>
    <d v="2017-09-17T00:00:00"/>
    <n v="70770"/>
    <x v="1"/>
    <x v="0"/>
    <x v="4"/>
    <s v=""/>
    <x v="1"/>
    <n v="0"/>
    <n v="0"/>
    <n v="70770"/>
    <x v="5"/>
    <n v="38"/>
    <s v="Sunday"/>
  </r>
  <r>
    <x v="297"/>
    <s v="Robert Edwards"/>
    <x v="16"/>
    <x v="4"/>
    <x v="3"/>
    <x v="1"/>
    <x v="2"/>
    <n v="62"/>
    <d v="2004-10-11T00:00:00"/>
    <n v="50825"/>
    <x v="1"/>
    <x v="0"/>
    <x v="0"/>
    <s v=""/>
    <x v="1"/>
    <n v="0"/>
    <n v="0"/>
    <n v="50825"/>
    <x v="18"/>
    <n v="42"/>
    <s v="Monday"/>
  </r>
  <r>
    <x v="298"/>
    <s v="Roman Martinez"/>
    <x v="0"/>
    <x v="1"/>
    <x v="0"/>
    <x v="1"/>
    <x v="3"/>
    <n v="31"/>
    <d v="2015-09-19T00:00:00"/>
    <n v="145846"/>
    <x v="0"/>
    <x v="2"/>
    <x v="8"/>
    <s v=""/>
    <x v="1"/>
    <n v="0"/>
    <n v="21876.899999999998"/>
    <n v="167722.9"/>
    <x v="16"/>
    <n v="38"/>
    <s v="Saturday"/>
  </r>
  <r>
    <x v="299"/>
    <s v="Eleanor Li"/>
    <x v="0"/>
    <x v="4"/>
    <x v="0"/>
    <x v="0"/>
    <x v="1"/>
    <n v="64"/>
    <d v="2003-12-07T00:00:00"/>
    <n v="125807"/>
    <x v="0"/>
    <x v="0"/>
    <x v="2"/>
    <s v=""/>
    <x v="1"/>
    <n v="0"/>
    <n v="18871.05"/>
    <n v="144678.04999999999"/>
    <x v="13"/>
    <n v="50"/>
    <s v="Sunday"/>
  </r>
  <r>
    <x v="300"/>
    <s v="Connor Vang"/>
    <x v="7"/>
    <x v="2"/>
    <x v="2"/>
    <x v="1"/>
    <x v="1"/>
    <n v="25"/>
    <d v="2021-07-28T00:00:00"/>
    <n v="46845"/>
    <x v="1"/>
    <x v="0"/>
    <x v="4"/>
    <s v=""/>
    <x v="1"/>
    <n v="0"/>
    <n v="0"/>
    <n v="46845"/>
    <x v="9"/>
    <n v="31"/>
    <s v="Wednesday"/>
  </r>
  <r>
    <x v="301"/>
    <s v="Ellie Chung"/>
    <x v="0"/>
    <x v="6"/>
    <x v="3"/>
    <x v="0"/>
    <x v="1"/>
    <n v="59"/>
    <d v="2008-08-29T00:00:00"/>
    <n v="157969"/>
    <x v="4"/>
    <x v="1"/>
    <x v="1"/>
    <s v=""/>
    <x v="1"/>
    <n v="0"/>
    <n v="15796.900000000001"/>
    <n v="173765.9"/>
    <x v="20"/>
    <n v="35"/>
    <s v="Friday"/>
  </r>
  <r>
    <x v="302"/>
    <s v="Violet Hall"/>
    <x v="29"/>
    <x v="0"/>
    <x v="3"/>
    <x v="0"/>
    <x v="2"/>
    <n v="40"/>
    <d v="2010-12-10T00:00:00"/>
    <n v="97807"/>
    <x v="1"/>
    <x v="0"/>
    <x v="2"/>
    <s v=""/>
    <x v="1"/>
    <n v="0"/>
    <n v="0"/>
    <n v="97807"/>
    <x v="22"/>
    <n v="50"/>
    <s v="Friday"/>
  </r>
  <r>
    <x v="303"/>
    <s v="Dylan Padilla"/>
    <x v="16"/>
    <x v="4"/>
    <x v="1"/>
    <x v="1"/>
    <x v="3"/>
    <n v="31"/>
    <d v="2015-12-09T00:00:00"/>
    <n v="73854"/>
    <x v="1"/>
    <x v="0"/>
    <x v="0"/>
    <s v=""/>
    <x v="1"/>
    <n v="0"/>
    <n v="0"/>
    <n v="73854"/>
    <x v="16"/>
    <n v="50"/>
    <s v="Wednesday"/>
  </r>
  <r>
    <x v="304"/>
    <s v="Nathan Pham"/>
    <x v="0"/>
    <x v="3"/>
    <x v="1"/>
    <x v="1"/>
    <x v="1"/>
    <n v="45"/>
    <d v="2006-12-12T00:00:00"/>
    <n v="149537"/>
    <x v="28"/>
    <x v="0"/>
    <x v="0"/>
    <s v=""/>
    <x v="1"/>
    <n v="0"/>
    <n v="20935.18"/>
    <n v="170472.18"/>
    <x v="2"/>
    <n v="50"/>
    <s v="Tuesday"/>
  </r>
  <r>
    <x v="305"/>
    <s v="Ayla Brown"/>
    <x v="0"/>
    <x v="2"/>
    <x v="1"/>
    <x v="0"/>
    <x v="2"/>
    <n v="49"/>
    <d v="2013-04-15T00:00:00"/>
    <n v="128303"/>
    <x v="0"/>
    <x v="0"/>
    <x v="3"/>
    <s v=""/>
    <x v="1"/>
    <n v="0"/>
    <n v="19245.45"/>
    <n v="147548.45000000001"/>
    <x v="11"/>
    <n v="16"/>
    <s v="Monday"/>
  </r>
  <r>
    <x v="306"/>
    <s v="Isaac Mitchell"/>
    <x v="23"/>
    <x v="0"/>
    <x v="2"/>
    <x v="1"/>
    <x v="0"/>
    <n v="46"/>
    <d v="2005-06-10T00:00:00"/>
    <n v="67374"/>
    <x v="1"/>
    <x v="0"/>
    <x v="5"/>
    <s v=""/>
    <x v="1"/>
    <n v="0"/>
    <n v="0"/>
    <n v="67374"/>
    <x v="17"/>
    <n v="24"/>
    <s v="Friday"/>
  </r>
  <r>
    <x v="307"/>
    <s v="Jayden Jimenez"/>
    <x v="6"/>
    <x v="4"/>
    <x v="3"/>
    <x v="1"/>
    <x v="3"/>
    <n v="46"/>
    <d v="2011-09-24T00:00:00"/>
    <n v="102167"/>
    <x v="5"/>
    <x v="2"/>
    <x v="9"/>
    <s v=""/>
    <x v="1"/>
    <n v="0"/>
    <n v="6130.0199999999995"/>
    <n v="108297.02"/>
    <x v="24"/>
    <n v="39"/>
    <s v="Saturday"/>
  </r>
  <r>
    <x v="308"/>
    <s v="Jaxon Tran"/>
    <x v="0"/>
    <x v="2"/>
    <x v="1"/>
    <x v="1"/>
    <x v="1"/>
    <n v="45"/>
    <d v="2007-09-07T00:00:00"/>
    <n v="151027"/>
    <x v="4"/>
    <x v="1"/>
    <x v="6"/>
    <s v=""/>
    <x v="1"/>
    <n v="0"/>
    <n v="15102.7"/>
    <n v="166129.70000000001"/>
    <x v="26"/>
    <n v="36"/>
    <s v="Friday"/>
  </r>
  <r>
    <x v="309"/>
    <s v="Connor Fong"/>
    <x v="6"/>
    <x v="3"/>
    <x v="2"/>
    <x v="1"/>
    <x v="1"/>
    <n v="40"/>
    <d v="2018-02-16T00:00:00"/>
    <n v="120905"/>
    <x v="17"/>
    <x v="0"/>
    <x v="0"/>
    <s v=""/>
    <x v="1"/>
    <n v="0"/>
    <n v="6045.25"/>
    <n v="126950.25"/>
    <x v="7"/>
    <n v="7"/>
    <s v="Friday"/>
  </r>
  <r>
    <x v="310"/>
    <s v="Emery Mitchell"/>
    <x v="9"/>
    <x v="1"/>
    <x v="1"/>
    <x v="0"/>
    <x v="2"/>
    <n v="48"/>
    <d v="2018-06-02T00:00:00"/>
    <n v="231567"/>
    <x v="32"/>
    <x v="0"/>
    <x v="0"/>
    <s v=""/>
    <x v="1"/>
    <n v="0"/>
    <n v="83364.12"/>
    <n v="314931.12"/>
    <x v="7"/>
    <n v="22"/>
    <s v="Saturday"/>
  </r>
  <r>
    <x v="167"/>
    <s v="Landon Luu"/>
    <x v="9"/>
    <x v="0"/>
    <x v="0"/>
    <x v="1"/>
    <x v="1"/>
    <n v="31"/>
    <d v="2015-07-12T00:00:00"/>
    <n v="215388"/>
    <x v="29"/>
    <x v="0"/>
    <x v="4"/>
    <s v=""/>
    <x v="1"/>
    <n v="0"/>
    <n v="71078.040000000008"/>
    <n v="286466.04000000004"/>
    <x v="16"/>
    <n v="29"/>
    <s v="Sunday"/>
  </r>
  <r>
    <x v="311"/>
    <s v="Sophia Ahmed"/>
    <x v="0"/>
    <x v="2"/>
    <x v="2"/>
    <x v="0"/>
    <x v="1"/>
    <n v="30"/>
    <d v="2015-06-13T00:00:00"/>
    <n v="127972"/>
    <x v="19"/>
    <x v="0"/>
    <x v="0"/>
    <s v=""/>
    <x v="1"/>
    <n v="0"/>
    <n v="14076.92"/>
    <n v="142048.92000000001"/>
    <x v="16"/>
    <n v="24"/>
    <s v="Saturday"/>
  </r>
  <r>
    <x v="312"/>
    <s v="Sofia Dinh"/>
    <x v="19"/>
    <x v="5"/>
    <x v="3"/>
    <x v="0"/>
    <x v="1"/>
    <n v="55"/>
    <d v="1995-08-04T00:00:00"/>
    <n v="80701"/>
    <x v="1"/>
    <x v="0"/>
    <x v="2"/>
    <d v="2005-04-14T00:00:00"/>
    <x v="0"/>
    <n v="1"/>
    <n v="0"/>
    <n v="80701"/>
    <x v="4"/>
    <n v="31"/>
    <s v="Friday"/>
  </r>
  <r>
    <x v="313"/>
    <s v="Jonathan Patel"/>
    <x v="6"/>
    <x v="6"/>
    <x v="3"/>
    <x v="1"/>
    <x v="1"/>
    <n v="28"/>
    <d v="2020-02-02T00:00:00"/>
    <n v="115417"/>
    <x v="5"/>
    <x v="1"/>
    <x v="6"/>
    <s v=""/>
    <x v="1"/>
    <n v="0"/>
    <n v="6925.0199999999995"/>
    <n v="122342.02"/>
    <x v="6"/>
    <n v="6"/>
    <s v="Sunday"/>
  </r>
  <r>
    <x v="135"/>
    <s v="Piper Patterson"/>
    <x v="10"/>
    <x v="5"/>
    <x v="3"/>
    <x v="0"/>
    <x v="2"/>
    <n v="45"/>
    <d v="2019-06-19T00:00:00"/>
    <n v="88045"/>
    <x v="1"/>
    <x v="0"/>
    <x v="2"/>
    <s v=""/>
    <x v="1"/>
    <n v="0"/>
    <n v="0"/>
    <n v="88045"/>
    <x v="3"/>
    <n v="25"/>
    <s v="Wednesday"/>
  </r>
  <r>
    <x v="314"/>
    <s v="Cora Evans"/>
    <x v="3"/>
    <x v="0"/>
    <x v="2"/>
    <x v="0"/>
    <x v="0"/>
    <n v="45"/>
    <d v="2018-03-26T00:00:00"/>
    <n v="86478"/>
    <x v="5"/>
    <x v="0"/>
    <x v="5"/>
    <s v=""/>
    <x v="1"/>
    <n v="0"/>
    <n v="5188.6799999999994"/>
    <n v="91666.68"/>
    <x v="7"/>
    <n v="13"/>
    <s v="Monday"/>
  </r>
  <r>
    <x v="315"/>
    <s v="Cameron Young"/>
    <x v="9"/>
    <x v="5"/>
    <x v="1"/>
    <x v="1"/>
    <x v="2"/>
    <n v="63"/>
    <d v="2016-01-18T00:00:00"/>
    <n v="180994"/>
    <x v="30"/>
    <x v="0"/>
    <x v="0"/>
    <s v=""/>
    <x v="1"/>
    <n v="0"/>
    <n v="70587.66"/>
    <n v="251581.66"/>
    <x v="0"/>
    <n v="4"/>
    <s v="Monday"/>
  </r>
  <r>
    <x v="316"/>
    <s v="Melody Ho"/>
    <x v="13"/>
    <x v="1"/>
    <x v="0"/>
    <x v="0"/>
    <x v="1"/>
    <n v="55"/>
    <d v="2007-12-02T00:00:00"/>
    <n v="64494"/>
    <x v="1"/>
    <x v="0"/>
    <x v="7"/>
    <s v=""/>
    <x v="1"/>
    <n v="0"/>
    <n v="0"/>
    <n v="64494"/>
    <x v="26"/>
    <n v="49"/>
    <s v="Sunday"/>
  </r>
  <r>
    <x v="317"/>
    <s v="Aiden Bryant"/>
    <x v="5"/>
    <x v="2"/>
    <x v="1"/>
    <x v="1"/>
    <x v="0"/>
    <n v="47"/>
    <d v="2002-10-21T00:00:00"/>
    <n v="70122"/>
    <x v="1"/>
    <x v="0"/>
    <x v="7"/>
    <s v=""/>
    <x v="1"/>
    <n v="0"/>
    <n v="0"/>
    <n v="70122"/>
    <x v="12"/>
    <n v="43"/>
    <s v="Monday"/>
  </r>
  <r>
    <x v="318"/>
    <s v="Grayson Walker"/>
    <x v="2"/>
    <x v="3"/>
    <x v="1"/>
    <x v="1"/>
    <x v="2"/>
    <n v="29"/>
    <d v="2017-02-19T00:00:00"/>
    <n v="181854"/>
    <x v="20"/>
    <x v="0"/>
    <x v="0"/>
    <d v="2020-04-24T00:00:00"/>
    <x v="0"/>
    <n v="1"/>
    <n v="52737.659999999996"/>
    <n v="234591.66"/>
    <x v="5"/>
    <n v="8"/>
    <s v="Sunday"/>
  </r>
  <r>
    <x v="319"/>
    <s v="Scarlett Figueroa"/>
    <x v="20"/>
    <x v="4"/>
    <x v="2"/>
    <x v="0"/>
    <x v="3"/>
    <n v="34"/>
    <d v="2016-10-21T00:00:00"/>
    <n v="52811"/>
    <x v="1"/>
    <x v="0"/>
    <x v="4"/>
    <s v=""/>
    <x v="1"/>
    <n v="0"/>
    <n v="0"/>
    <n v="52811"/>
    <x v="0"/>
    <n v="43"/>
    <s v="Friday"/>
  </r>
  <r>
    <x v="320"/>
    <s v="Madeline Hoang"/>
    <x v="28"/>
    <x v="0"/>
    <x v="0"/>
    <x v="0"/>
    <x v="1"/>
    <n v="28"/>
    <d v="2019-10-25T00:00:00"/>
    <n v="50111"/>
    <x v="1"/>
    <x v="1"/>
    <x v="11"/>
    <s v=""/>
    <x v="1"/>
    <n v="0"/>
    <n v="0"/>
    <n v="50111"/>
    <x v="3"/>
    <n v="43"/>
    <s v="Friday"/>
  </r>
  <r>
    <x v="321"/>
    <s v="Ezra Simmons"/>
    <x v="32"/>
    <x v="0"/>
    <x v="1"/>
    <x v="1"/>
    <x v="0"/>
    <n v="31"/>
    <d v="2016-05-07T00:00:00"/>
    <n v="71192"/>
    <x v="1"/>
    <x v="0"/>
    <x v="5"/>
    <s v=""/>
    <x v="1"/>
    <n v="0"/>
    <n v="0"/>
    <n v="71192"/>
    <x v="0"/>
    <n v="19"/>
    <s v="Saturday"/>
  </r>
  <r>
    <x v="322"/>
    <s v="Ruby Medina"/>
    <x v="2"/>
    <x v="2"/>
    <x v="1"/>
    <x v="0"/>
    <x v="3"/>
    <n v="50"/>
    <d v="2018-12-18T00:00:00"/>
    <n v="155351"/>
    <x v="2"/>
    <x v="0"/>
    <x v="0"/>
    <s v=""/>
    <x v="1"/>
    <n v="0"/>
    <n v="31070.2"/>
    <n v="186421.2"/>
    <x v="7"/>
    <n v="51"/>
    <s v="Tuesday"/>
  </r>
  <r>
    <x v="323"/>
    <s v="Luke Zheng"/>
    <x v="2"/>
    <x v="4"/>
    <x v="2"/>
    <x v="1"/>
    <x v="1"/>
    <n v="39"/>
    <d v="2006-11-28T00:00:00"/>
    <n v="161690"/>
    <x v="20"/>
    <x v="1"/>
    <x v="10"/>
    <s v=""/>
    <x v="1"/>
    <n v="0"/>
    <n v="46890.1"/>
    <n v="208580.1"/>
    <x v="2"/>
    <n v="48"/>
    <s v="Tuesday"/>
  </r>
  <r>
    <x v="324"/>
    <s v="Rylee Dinh"/>
    <x v="25"/>
    <x v="5"/>
    <x v="2"/>
    <x v="0"/>
    <x v="1"/>
    <n v="35"/>
    <d v="2017-02-10T00:00:00"/>
    <n v="60132"/>
    <x v="1"/>
    <x v="1"/>
    <x v="1"/>
    <s v=""/>
    <x v="1"/>
    <n v="0"/>
    <n v="0"/>
    <n v="60132"/>
    <x v="5"/>
    <n v="6"/>
    <s v="Friday"/>
  </r>
  <r>
    <x v="325"/>
    <s v="Miles Evans"/>
    <x v="23"/>
    <x v="0"/>
    <x v="1"/>
    <x v="1"/>
    <x v="2"/>
    <n v="54"/>
    <d v="1994-10-24T00:00:00"/>
    <n v="87216"/>
    <x v="1"/>
    <x v="0"/>
    <x v="4"/>
    <s v=""/>
    <x v="1"/>
    <n v="0"/>
    <n v="0"/>
    <n v="87216"/>
    <x v="21"/>
    <n v="44"/>
    <s v="Monday"/>
  </r>
  <r>
    <x v="326"/>
    <s v="Leo Owens"/>
    <x v="28"/>
    <x v="0"/>
    <x v="3"/>
    <x v="1"/>
    <x v="2"/>
    <n v="47"/>
    <d v="2020-04-23T00:00:00"/>
    <n v="50069"/>
    <x v="1"/>
    <x v="0"/>
    <x v="0"/>
    <s v=""/>
    <x v="1"/>
    <n v="0"/>
    <n v="0"/>
    <n v="50069"/>
    <x v="6"/>
    <n v="17"/>
    <s v="Thursday"/>
  </r>
  <r>
    <x v="327"/>
    <s v="Caroline Owens"/>
    <x v="2"/>
    <x v="0"/>
    <x v="2"/>
    <x v="0"/>
    <x v="2"/>
    <n v="26"/>
    <d v="2021-07-26T00:00:00"/>
    <n v="151108"/>
    <x v="31"/>
    <x v="0"/>
    <x v="3"/>
    <s v=""/>
    <x v="1"/>
    <n v="0"/>
    <n v="33243.760000000002"/>
    <n v="184351.76"/>
    <x v="9"/>
    <n v="31"/>
    <s v="Monday"/>
  </r>
  <r>
    <x v="328"/>
    <s v="Kennedy Do"/>
    <x v="3"/>
    <x v="0"/>
    <x v="1"/>
    <x v="0"/>
    <x v="1"/>
    <n v="42"/>
    <d v="2005-10-15T00:00:00"/>
    <n v="67398"/>
    <x v="3"/>
    <x v="0"/>
    <x v="3"/>
    <s v=""/>
    <x v="1"/>
    <n v="0"/>
    <n v="4717.8600000000006"/>
    <n v="72115.86"/>
    <x v="17"/>
    <n v="42"/>
    <s v="Saturday"/>
  </r>
  <r>
    <x v="329"/>
    <s v="Jade Acosta"/>
    <x v="25"/>
    <x v="5"/>
    <x v="0"/>
    <x v="0"/>
    <x v="3"/>
    <n v="47"/>
    <d v="2015-08-29T00:00:00"/>
    <n v="68488"/>
    <x v="1"/>
    <x v="0"/>
    <x v="0"/>
    <s v=""/>
    <x v="1"/>
    <n v="0"/>
    <n v="0"/>
    <n v="68488"/>
    <x v="16"/>
    <n v="35"/>
    <s v="Saturday"/>
  </r>
  <r>
    <x v="330"/>
    <s v="Mila Vasquez"/>
    <x v="10"/>
    <x v="5"/>
    <x v="1"/>
    <x v="0"/>
    <x v="3"/>
    <n v="60"/>
    <d v="1998-07-16T00:00:00"/>
    <n v="92932"/>
    <x v="1"/>
    <x v="0"/>
    <x v="7"/>
    <s v=""/>
    <x v="1"/>
    <n v="0"/>
    <n v="0"/>
    <n v="92932"/>
    <x v="25"/>
    <n v="29"/>
    <s v="Thursday"/>
  </r>
  <r>
    <x v="331"/>
    <s v="Allison Ayala"/>
    <x v="7"/>
    <x v="1"/>
    <x v="3"/>
    <x v="0"/>
    <x v="3"/>
    <n v="36"/>
    <d v="2009-06-30T00:00:00"/>
    <n v="43363"/>
    <x v="1"/>
    <x v="0"/>
    <x v="5"/>
    <s v=""/>
    <x v="1"/>
    <n v="0"/>
    <n v="0"/>
    <n v="43363"/>
    <x v="8"/>
    <n v="27"/>
    <s v="Tuesday"/>
  </r>
  <r>
    <x v="332"/>
    <s v="Jace Zhang"/>
    <x v="31"/>
    <x v="0"/>
    <x v="2"/>
    <x v="1"/>
    <x v="1"/>
    <n v="31"/>
    <d v="2017-02-14T00:00:00"/>
    <n v="95963"/>
    <x v="1"/>
    <x v="1"/>
    <x v="11"/>
    <s v=""/>
    <x v="1"/>
    <n v="0"/>
    <n v="0"/>
    <n v="95963"/>
    <x v="5"/>
    <n v="7"/>
    <s v="Tuesday"/>
  </r>
  <r>
    <x v="333"/>
    <s v="Allison Medina"/>
    <x v="6"/>
    <x v="1"/>
    <x v="2"/>
    <x v="0"/>
    <x v="3"/>
    <n v="55"/>
    <d v="2010-04-29T00:00:00"/>
    <n v="111038"/>
    <x v="17"/>
    <x v="2"/>
    <x v="12"/>
    <s v=""/>
    <x v="1"/>
    <n v="0"/>
    <n v="5551.9000000000005"/>
    <n v="116589.9"/>
    <x v="22"/>
    <n v="18"/>
    <s v="Thursday"/>
  </r>
  <r>
    <x v="334"/>
    <s v="Maria Wilson"/>
    <x v="9"/>
    <x v="5"/>
    <x v="0"/>
    <x v="0"/>
    <x v="2"/>
    <n v="51"/>
    <d v="1996-06-14T00:00:00"/>
    <n v="200246"/>
    <x v="16"/>
    <x v="0"/>
    <x v="7"/>
    <s v=""/>
    <x v="1"/>
    <n v="0"/>
    <n v="68083.64"/>
    <n v="268329.64"/>
    <x v="19"/>
    <n v="24"/>
    <s v="Friday"/>
  </r>
  <r>
    <x v="231"/>
    <s v="Everly Coleman"/>
    <x v="9"/>
    <x v="0"/>
    <x v="3"/>
    <x v="0"/>
    <x v="2"/>
    <n v="48"/>
    <d v="2015-02-18T00:00:00"/>
    <n v="194871"/>
    <x v="22"/>
    <x v="0"/>
    <x v="7"/>
    <s v=""/>
    <x v="1"/>
    <n v="0"/>
    <n v="68204.849999999991"/>
    <n v="263075.84999999998"/>
    <x v="16"/>
    <n v="8"/>
    <s v="Wednesday"/>
  </r>
  <r>
    <x v="335"/>
    <s v="Jordan Gomez"/>
    <x v="4"/>
    <x v="3"/>
    <x v="0"/>
    <x v="1"/>
    <x v="3"/>
    <n v="58"/>
    <d v="1994-09-15T00:00:00"/>
    <n v="98769"/>
    <x v="1"/>
    <x v="2"/>
    <x v="9"/>
    <d v="2016-10-03T00:00:00"/>
    <x v="0"/>
    <n v="1"/>
    <n v="0"/>
    <n v="98769"/>
    <x v="21"/>
    <n v="38"/>
    <s v="Thursday"/>
  </r>
  <r>
    <x v="336"/>
    <s v="Isla Chavez"/>
    <x v="5"/>
    <x v="2"/>
    <x v="0"/>
    <x v="0"/>
    <x v="3"/>
    <n v="29"/>
    <d v="2018-05-19T00:00:00"/>
    <n v="65334"/>
    <x v="1"/>
    <x v="2"/>
    <x v="9"/>
    <s v=""/>
    <x v="1"/>
    <n v="0"/>
    <n v="0"/>
    <n v="65334"/>
    <x v="7"/>
    <n v="20"/>
    <s v="Saturday"/>
  </r>
  <r>
    <x v="337"/>
    <s v="Hannah Gomez"/>
    <x v="1"/>
    <x v="0"/>
    <x v="1"/>
    <x v="0"/>
    <x v="3"/>
    <n v="25"/>
    <d v="2021-05-11T00:00:00"/>
    <n v="83934"/>
    <x v="1"/>
    <x v="0"/>
    <x v="4"/>
    <s v=""/>
    <x v="1"/>
    <n v="0"/>
    <n v="0"/>
    <n v="83934"/>
    <x v="9"/>
    <n v="20"/>
    <s v="Tuesday"/>
  </r>
  <r>
    <x v="338"/>
    <s v="Jacob Davis"/>
    <x v="2"/>
    <x v="3"/>
    <x v="0"/>
    <x v="1"/>
    <x v="2"/>
    <n v="36"/>
    <d v="2016-09-03T00:00:00"/>
    <n v="150399"/>
    <x v="12"/>
    <x v="0"/>
    <x v="2"/>
    <s v=""/>
    <x v="1"/>
    <n v="0"/>
    <n v="42111.72"/>
    <n v="192510.72"/>
    <x v="0"/>
    <n v="36"/>
    <s v="Saturday"/>
  </r>
  <r>
    <x v="339"/>
    <s v="Eli Gupta"/>
    <x v="2"/>
    <x v="4"/>
    <x v="0"/>
    <x v="1"/>
    <x v="1"/>
    <n v="37"/>
    <d v="2012-05-19T00:00:00"/>
    <n v="160280"/>
    <x v="33"/>
    <x v="1"/>
    <x v="10"/>
    <s v=""/>
    <x v="1"/>
    <n v="0"/>
    <n v="30453.200000000001"/>
    <n v="190733.2"/>
    <x v="14"/>
    <n v="20"/>
    <s v="Saturday"/>
  </r>
  <r>
    <x v="340"/>
    <s v="Andrew Huynh"/>
    <x v="20"/>
    <x v="4"/>
    <x v="2"/>
    <x v="1"/>
    <x v="1"/>
    <n v="57"/>
    <d v="1997-04-28T00:00:00"/>
    <n v="54051"/>
    <x v="1"/>
    <x v="0"/>
    <x v="4"/>
    <d v="1998-10-11T00:00:00"/>
    <x v="0"/>
    <n v="1"/>
    <n v="0"/>
    <n v="54051"/>
    <x v="1"/>
    <n v="18"/>
    <s v="Monday"/>
  </r>
  <r>
    <x v="341"/>
    <s v="Anna Gutierrez"/>
    <x v="2"/>
    <x v="5"/>
    <x v="0"/>
    <x v="0"/>
    <x v="3"/>
    <n v="59"/>
    <d v="2003-04-15T00:00:00"/>
    <n v="150699"/>
    <x v="20"/>
    <x v="2"/>
    <x v="12"/>
    <s v=""/>
    <x v="1"/>
    <n v="0"/>
    <n v="43702.71"/>
    <n v="194401.71"/>
    <x v="13"/>
    <n v="16"/>
    <s v="Tuesday"/>
  </r>
  <r>
    <x v="342"/>
    <s v="Samuel Vega"/>
    <x v="13"/>
    <x v="6"/>
    <x v="2"/>
    <x v="1"/>
    <x v="3"/>
    <n v="37"/>
    <d v="2013-03-30T00:00:00"/>
    <n v="69570"/>
    <x v="1"/>
    <x v="0"/>
    <x v="4"/>
    <s v=""/>
    <x v="1"/>
    <n v="0"/>
    <n v="0"/>
    <n v="69570"/>
    <x v="11"/>
    <n v="13"/>
    <s v="Saturday"/>
  </r>
  <r>
    <x v="343"/>
    <s v="Liliana Do"/>
    <x v="31"/>
    <x v="0"/>
    <x v="1"/>
    <x v="0"/>
    <x v="1"/>
    <n v="30"/>
    <d v="2019-03-29T00:00:00"/>
    <n v="86774"/>
    <x v="1"/>
    <x v="1"/>
    <x v="11"/>
    <s v=""/>
    <x v="1"/>
    <n v="0"/>
    <n v="0"/>
    <n v="86774"/>
    <x v="3"/>
    <n v="13"/>
    <s v="Friday"/>
  </r>
  <r>
    <x v="344"/>
    <s v="Isaac Sanders"/>
    <x v="16"/>
    <x v="4"/>
    <x v="1"/>
    <x v="1"/>
    <x v="2"/>
    <n v="49"/>
    <d v="2001-03-29T00:00:00"/>
    <n v="57606"/>
    <x v="1"/>
    <x v="0"/>
    <x v="4"/>
    <s v=""/>
    <x v="1"/>
    <n v="0"/>
    <n v="0"/>
    <n v="57606"/>
    <x v="23"/>
    <n v="13"/>
    <s v="Thursday"/>
  </r>
  <r>
    <x v="345"/>
    <s v="Raelynn Gupta"/>
    <x v="0"/>
    <x v="1"/>
    <x v="3"/>
    <x v="0"/>
    <x v="1"/>
    <n v="48"/>
    <d v="2001-09-10T00:00:00"/>
    <n v="125730"/>
    <x v="19"/>
    <x v="1"/>
    <x v="1"/>
    <s v=""/>
    <x v="1"/>
    <n v="0"/>
    <n v="13830.3"/>
    <n v="139560.29999999999"/>
    <x v="23"/>
    <n v="37"/>
    <s v="Monday"/>
  </r>
  <r>
    <x v="346"/>
    <s v="Genesis Xiong"/>
    <x v="27"/>
    <x v="0"/>
    <x v="0"/>
    <x v="0"/>
    <x v="1"/>
    <n v="51"/>
    <d v="2012-02-25T00:00:00"/>
    <n v="64170"/>
    <x v="1"/>
    <x v="0"/>
    <x v="7"/>
    <s v=""/>
    <x v="1"/>
    <n v="0"/>
    <n v="0"/>
    <n v="64170"/>
    <x v="14"/>
    <n v="8"/>
    <s v="Saturday"/>
  </r>
  <r>
    <x v="347"/>
    <s v="Lucas Ramos"/>
    <x v="15"/>
    <x v="4"/>
    <x v="2"/>
    <x v="1"/>
    <x v="3"/>
    <n v="56"/>
    <d v="1998-01-21T00:00:00"/>
    <n v="72303"/>
    <x v="1"/>
    <x v="0"/>
    <x v="3"/>
    <s v=""/>
    <x v="1"/>
    <n v="0"/>
    <n v="0"/>
    <n v="72303"/>
    <x v="25"/>
    <n v="4"/>
    <s v="Wednesday"/>
  </r>
  <r>
    <x v="348"/>
    <s v="Santiago f Gonzalez"/>
    <x v="6"/>
    <x v="2"/>
    <x v="0"/>
    <x v="1"/>
    <x v="3"/>
    <n v="36"/>
    <d v="2012-07-26T00:00:00"/>
    <n v="105891"/>
    <x v="3"/>
    <x v="0"/>
    <x v="0"/>
    <s v=""/>
    <x v="1"/>
    <n v="0"/>
    <n v="7412.3700000000008"/>
    <n v="113303.37"/>
    <x v="14"/>
    <n v="30"/>
    <s v="Thursday"/>
  </r>
  <r>
    <x v="184"/>
    <s v="Henry Zhu"/>
    <x v="9"/>
    <x v="6"/>
    <x v="2"/>
    <x v="1"/>
    <x v="1"/>
    <n v="38"/>
    <d v="2021-08-25T00:00:00"/>
    <n v="255230"/>
    <x v="32"/>
    <x v="0"/>
    <x v="5"/>
    <s v=""/>
    <x v="1"/>
    <n v="0"/>
    <n v="91882.8"/>
    <n v="347112.8"/>
    <x v="9"/>
    <n v="35"/>
    <s v="Wednesday"/>
  </r>
  <r>
    <x v="349"/>
    <s v="Emily Contreras"/>
    <x v="13"/>
    <x v="2"/>
    <x v="1"/>
    <x v="0"/>
    <x v="3"/>
    <n v="56"/>
    <d v="1992-06-15T00:00:00"/>
    <n v="59591"/>
    <x v="1"/>
    <x v="2"/>
    <x v="12"/>
    <s v=""/>
    <x v="1"/>
    <n v="0"/>
    <n v="0"/>
    <n v="59591"/>
    <x v="27"/>
    <n v="25"/>
    <s v="Monday"/>
  </r>
  <r>
    <x v="350"/>
    <s v="Hailey Lai"/>
    <x v="9"/>
    <x v="4"/>
    <x v="1"/>
    <x v="0"/>
    <x v="1"/>
    <n v="52"/>
    <d v="2012-07-23T00:00:00"/>
    <n v="187048"/>
    <x v="18"/>
    <x v="1"/>
    <x v="11"/>
    <s v=""/>
    <x v="1"/>
    <n v="0"/>
    <n v="59855.360000000001"/>
    <n v="246903.36"/>
    <x v="14"/>
    <n v="30"/>
    <s v="Monday"/>
  </r>
  <r>
    <x v="351"/>
    <s v="Vivian Guzman"/>
    <x v="13"/>
    <x v="1"/>
    <x v="2"/>
    <x v="0"/>
    <x v="3"/>
    <n v="53"/>
    <d v="2002-02-09T00:00:00"/>
    <n v="58605"/>
    <x v="1"/>
    <x v="0"/>
    <x v="3"/>
    <s v=""/>
    <x v="1"/>
    <n v="0"/>
    <n v="0"/>
    <n v="58605"/>
    <x v="12"/>
    <n v="6"/>
    <s v="Saturday"/>
  </r>
  <r>
    <x v="352"/>
    <s v="Hadley Contreras"/>
    <x v="2"/>
    <x v="5"/>
    <x v="3"/>
    <x v="0"/>
    <x v="3"/>
    <n v="60"/>
    <d v="2017-01-04T00:00:00"/>
    <n v="178502"/>
    <x v="2"/>
    <x v="0"/>
    <x v="5"/>
    <s v=""/>
    <x v="1"/>
    <n v="0"/>
    <n v="35700.400000000001"/>
    <n v="214202.4"/>
    <x v="5"/>
    <n v="1"/>
    <s v="Wednesday"/>
  </r>
  <r>
    <x v="353"/>
    <s v="Nathan Sun"/>
    <x v="6"/>
    <x v="3"/>
    <x v="2"/>
    <x v="1"/>
    <x v="1"/>
    <n v="63"/>
    <d v="2015-07-29T00:00:00"/>
    <n v="103724"/>
    <x v="17"/>
    <x v="1"/>
    <x v="6"/>
    <s v=""/>
    <x v="1"/>
    <n v="0"/>
    <n v="5186.2000000000007"/>
    <n v="108910.2"/>
    <x v="16"/>
    <n v="31"/>
    <s v="Wednesday"/>
  </r>
  <r>
    <x v="354"/>
    <s v="Grace Campos"/>
    <x v="2"/>
    <x v="5"/>
    <x v="0"/>
    <x v="0"/>
    <x v="3"/>
    <n v="37"/>
    <d v="2008-03-21T00:00:00"/>
    <n v="156277"/>
    <x v="31"/>
    <x v="2"/>
    <x v="8"/>
    <s v=""/>
    <x v="1"/>
    <n v="0"/>
    <n v="34380.94"/>
    <n v="190657.94"/>
    <x v="20"/>
    <n v="12"/>
    <s v="Friday"/>
  </r>
  <r>
    <x v="355"/>
    <s v="Autumn Ortiz"/>
    <x v="17"/>
    <x v="5"/>
    <x v="0"/>
    <x v="0"/>
    <x v="3"/>
    <n v="30"/>
    <d v="2017-12-17T00:00:00"/>
    <n v="87744"/>
    <x v="1"/>
    <x v="2"/>
    <x v="12"/>
    <s v=""/>
    <x v="1"/>
    <n v="0"/>
    <n v="0"/>
    <n v="87744"/>
    <x v="5"/>
    <n v="51"/>
    <s v="Sunday"/>
  </r>
  <r>
    <x v="356"/>
    <s v="Connor Walker"/>
    <x v="13"/>
    <x v="1"/>
    <x v="1"/>
    <x v="1"/>
    <x v="2"/>
    <n v="30"/>
    <d v="2019-03-18T00:00:00"/>
    <n v="54714"/>
    <x v="1"/>
    <x v="0"/>
    <x v="7"/>
    <s v=""/>
    <x v="1"/>
    <n v="0"/>
    <n v="0"/>
    <n v="54714"/>
    <x v="3"/>
    <n v="12"/>
    <s v="Monday"/>
  </r>
  <r>
    <x v="357"/>
    <s v="Mia Wu"/>
    <x v="14"/>
    <x v="0"/>
    <x v="3"/>
    <x v="0"/>
    <x v="1"/>
    <n v="45"/>
    <d v="2013-08-25T00:00:00"/>
    <n v="99169"/>
    <x v="1"/>
    <x v="1"/>
    <x v="10"/>
    <s v=""/>
    <x v="1"/>
    <n v="0"/>
    <n v="0"/>
    <n v="99169"/>
    <x v="11"/>
    <n v="35"/>
    <s v="Sunday"/>
  </r>
  <r>
    <x v="358"/>
    <s v="Julia Luong"/>
    <x v="0"/>
    <x v="3"/>
    <x v="0"/>
    <x v="0"/>
    <x v="1"/>
    <n v="55"/>
    <d v="2006-06-20T00:00:00"/>
    <n v="142628"/>
    <x v="15"/>
    <x v="1"/>
    <x v="1"/>
    <s v=""/>
    <x v="1"/>
    <n v="0"/>
    <n v="17115.36"/>
    <n v="159743.35999999999"/>
    <x v="2"/>
    <n v="25"/>
    <s v="Tuesday"/>
  </r>
  <r>
    <x v="359"/>
    <s v="Eleanor Delgado"/>
    <x v="4"/>
    <x v="6"/>
    <x v="1"/>
    <x v="0"/>
    <x v="3"/>
    <n v="33"/>
    <d v="2014-04-27T00:00:00"/>
    <n v="75869"/>
    <x v="1"/>
    <x v="2"/>
    <x v="12"/>
    <s v=""/>
    <x v="1"/>
    <n v="0"/>
    <n v="0"/>
    <n v="75869"/>
    <x v="15"/>
    <n v="18"/>
    <s v="Sunday"/>
  </r>
  <r>
    <x v="360"/>
    <s v="Addison Roberts"/>
    <x v="23"/>
    <x v="0"/>
    <x v="1"/>
    <x v="0"/>
    <x v="2"/>
    <n v="65"/>
    <d v="2018-05-14T00:00:00"/>
    <n v="60985"/>
    <x v="1"/>
    <x v="0"/>
    <x v="0"/>
    <s v=""/>
    <x v="1"/>
    <n v="0"/>
    <n v="0"/>
    <n v="60985"/>
    <x v="7"/>
    <n v="20"/>
    <s v="Monday"/>
  </r>
  <r>
    <x v="361"/>
    <s v="Camila Li"/>
    <x v="0"/>
    <x v="0"/>
    <x v="0"/>
    <x v="0"/>
    <x v="1"/>
    <n v="60"/>
    <d v="2010-07-24T00:00:00"/>
    <n v="126911"/>
    <x v="4"/>
    <x v="1"/>
    <x v="6"/>
    <s v=""/>
    <x v="1"/>
    <n v="0"/>
    <n v="12691.1"/>
    <n v="139602.1"/>
    <x v="22"/>
    <n v="30"/>
    <s v="Saturday"/>
  </r>
  <r>
    <x v="362"/>
    <s v="Ezekiel Fong"/>
    <x v="9"/>
    <x v="2"/>
    <x v="0"/>
    <x v="1"/>
    <x v="1"/>
    <n v="56"/>
    <d v="2004-02-25T00:00:00"/>
    <n v="216949"/>
    <x v="18"/>
    <x v="1"/>
    <x v="6"/>
    <s v=""/>
    <x v="1"/>
    <n v="0"/>
    <n v="69423.680000000008"/>
    <n v="286372.68"/>
    <x v="18"/>
    <n v="9"/>
    <s v="Wednesday"/>
  </r>
  <r>
    <x v="363"/>
    <s v="Dylan Thao"/>
    <x v="2"/>
    <x v="5"/>
    <x v="1"/>
    <x v="1"/>
    <x v="1"/>
    <n v="53"/>
    <d v="2012-10-22T00:00:00"/>
    <n v="168510"/>
    <x v="20"/>
    <x v="0"/>
    <x v="0"/>
    <s v=""/>
    <x v="1"/>
    <n v="0"/>
    <n v="48867.899999999994"/>
    <n v="217377.9"/>
    <x v="14"/>
    <n v="43"/>
    <s v="Monday"/>
  </r>
  <r>
    <x v="364"/>
    <s v="Josephine Salazar"/>
    <x v="17"/>
    <x v="5"/>
    <x v="2"/>
    <x v="0"/>
    <x v="3"/>
    <n v="36"/>
    <d v="2016-03-14T00:00:00"/>
    <n v="85870"/>
    <x v="1"/>
    <x v="2"/>
    <x v="12"/>
    <s v=""/>
    <x v="1"/>
    <n v="0"/>
    <n v="0"/>
    <n v="85870"/>
    <x v="0"/>
    <n v="12"/>
    <s v="Monday"/>
  </r>
  <r>
    <x v="365"/>
    <s v="Genesis Hu"/>
    <x v="4"/>
    <x v="6"/>
    <x v="3"/>
    <x v="0"/>
    <x v="1"/>
    <n v="46"/>
    <d v="2002-01-15T00:00:00"/>
    <n v="86510"/>
    <x v="1"/>
    <x v="1"/>
    <x v="10"/>
    <d v="2003-01-02T00:00:00"/>
    <x v="0"/>
    <n v="1"/>
    <n v="0"/>
    <n v="86510"/>
    <x v="12"/>
    <n v="3"/>
    <s v="Tuesday"/>
  </r>
  <r>
    <x v="366"/>
    <s v="Mila Juarez"/>
    <x v="6"/>
    <x v="2"/>
    <x v="2"/>
    <x v="0"/>
    <x v="3"/>
    <n v="38"/>
    <d v="2017-09-21T00:00:00"/>
    <n v="119647"/>
    <x v="6"/>
    <x v="2"/>
    <x v="12"/>
    <s v=""/>
    <x v="1"/>
    <n v="0"/>
    <n v="10768.23"/>
    <n v="130415.23"/>
    <x v="5"/>
    <n v="38"/>
    <s v="Thursday"/>
  </r>
  <r>
    <x v="367"/>
    <s v="Daniel Perry"/>
    <x v="14"/>
    <x v="0"/>
    <x v="0"/>
    <x v="1"/>
    <x v="2"/>
    <n v="62"/>
    <d v="2001-04-15T00:00:00"/>
    <n v="80921"/>
    <x v="1"/>
    <x v="0"/>
    <x v="7"/>
    <s v=""/>
    <x v="1"/>
    <n v="0"/>
    <n v="0"/>
    <n v="80921"/>
    <x v="23"/>
    <n v="16"/>
    <s v="Sunday"/>
  </r>
  <r>
    <x v="368"/>
    <s v="Paisley Hunter"/>
    <x v="11"/>
    <x v="5"/>
    <x v="0"/>
    <x v="0"/>
    <x v="2"/>
    <n v="61"/>
    <d v="2010-01-15T00:00:00"/>
    <n v="98110"/>
    <x v="8"/>
    <x v="0"/>
    <x v="2"/>
    <s v=""/>
    <x v="1"/>
    <n v="0"/>
    <n v="12754.300000000001"/>
    <n v="110864.3"/>
    <x v="22"/>
    <n v="3"/>
    <s v="Friday"/>
  </r>
  <r>
    <x v="369"/>
    <s v="Everleigh White"/>
    <x v="23"/>
    <x v="0"/>
    <x v="2"/>
    <x v="0"/>
    <x v="2"/>
    <n v="59"/>
    <d v="2017-10-20T00:00:00"/>
    <n v="86831"/>
    <x v="1"/>
    <x v="0"/>
    <x v="3"/>
    <s v=""/>
    <x v="1"/>
    <n v="0"/>
    <n v="0"/>
    <n v="86831"/>
    <x v="5"/>
    <n v="42"/>
    <s v="Friday"/>
  </r>
  <r>
    <x v="370"/>
    <s v="Penelope Choi"/>
    <x v="1"/>
    <x v="0"/>
    <x v="2"/>
    <x v="0"/>
    <x v="1"/>
    <n v="49"/>
    <d v="2010-09-10T00:00:00"/>
    <n v="72826"/>
    <x v="1"/>
    <x v="1"/>
    <x v="10"/>
    <s v=""/>
    <x v="1"/>
    <n v="0"/>
    <n v="0"/>
    <n v="72826"/>
    <x v="22"/>
    <n v="37"/>
    <s v="Friday"/>
  </r>
  <r>
    <x v="371"/>
    <s v="Piper Sun"/>
    <x v="2"/>
    <x v="6"/>
    <x v="1"/>
    <x v="0"/>
    <x v="1"/>
    <n v="64"/>
    <d v="2011-02-14T00:00:00"/>
    <n v="171217"/>
    <x v="33"/>
    <x v="0"/>
    <x v="0"/>
    <s v=""/>
    <x v="1"/>
    <n v="0"/>
    <n v="32531.23"/>
    <n v="203748.23"/>
    <x v="24"/>
    <n v="8"/>
    <s v="Monday"/>
  </r>
  <r>
    <x v="372"/>
    <s v="Lucy Johnson"/>
    <x v="6"/>
    <x v="0"/>
    <x v="0"/>
    <x v="0"/>
    <x v="2"/>
    <n v="57"/>
    <d v="2020-04-27T00:00:00"/>
    <n v="103058"/>
    <x v="3"/>
    <x v="0"/>
    <x v="7"/>
    <s v=""/>
    <x v="1"/>
    <n v="0"/>
    <n v="7214.06"/>
    <n v="110272.06"/>
    <x v="6"/>
    <n v="18"/>
    <s v="Monday"/>
  </r>
  <r>
    <x v="373"/>
    <s v="Ian Ngo"/>
    <x v="6"/>
    <x v="2"/>
    <x v="2"/>
    <x v="1"/>
    <x v="1"/>
    <n v="52"/>
    <d v="2014-08-07T00:00:00"/>
    <n v="117062"/>
    <x v="3"/>
    <x v="0"/>
    <x v="3"/>
    <s v=""/>
    <x v="1"/>
    <n v="0"/>
    <n v="8194.34"/>
    <n v="125256.34"/>
    <x v="15"/>
    <n v="32"/>
    <s v="Thursday"/>
  </r>
  <r>
    <x v="374"/>
    <s v="Joseph Vazquez"/>
    <x v="0"/>
    <x v="3"/>
    <x v="2"/>
    <x v="1"/>
    <x v="3"/>
    <n v="40"/>
    <d v="2019-01-23T00:00:00"/>
    <n v="159031"/>
    <x v="4"/>
    <x v="0"/>
    <x v="4"/>
    <s v=""/>
    <x v="1"/>
    <n v="0"/>
    <n v="15903.1"/>
    <n v="174934.1"/>
    <x v="3"/>
    <n v="4"/>
    <s v="Wednesday"/>
  </r>
  <r>
    <x v="375"/>
    <s v="Hadley Guerrero"/>
    <x v="0"/>
    <x v="0"/>
    <x v="0"/>
    <x v="0"/>
    <x v="3"/>
    <n v="49"/>
    <d v="2004-01-14T00:00:00"/>
    <n v="125086"/>
    <x v="4"/>
    <x v="2"/>
    <x v="12"/>
    <s v=""/>
    <x v="1"/>
    <n v="0"/>
    <n v="12508.6"/>
    <n v="137594.6"/>
    <x v="18"/>
    <n v="3"/>
    <s v="Wednesday"/>
  </r>
  <r>
    <x v="376"/>
    <s v="Jose Brown"/>
    <x v="27"/>
    <x v="0"/>
    <x v="2"/>
    <x v="1"/>
    <x v="2"/>
    <n v="43"/>
    <d v="2016-04-07T00:00:00"/>
    <n v="67976"/>
    <x v="1"/>
    <x v="0"/>
    <x v="0"/>
    <s v=""/>
    <x v="1"/>
    <n v="0"/>
    <n v="0"/>
    <n v="67976"/>
    <x v="0"/>
    <n v="15"/>
    <s v="Thursday"/>
  </r>
  <r>
    <x v="377"/>
    <s v="Benjamin Ford"/>
    <x v="13"/>
    <x v="1"/>
    <x v="2"/>
    <x v="1"/>
    <x v="2"/>
    <n v="31"/>
    <d v="2021-04-22T00:00:00"/>
    <n v="74215"/>
    <x v="1"/>
    <x v="0"/>
    <x v="3"/>
    <s v=""/>
    <x v="1"/>
    <n v="0"/>
    <n v="0"/>
    <n v="74215"/>
    <x v="9"/>
    <n v="17"/>
    <s v="Thursday"/>
  </r>
  <r>
    <x v="378"/>
    <s v="Henry Shah"/>
    <x v="2"/>
    <x v="3"/>
    <x v="1"/>
    <x v="1"/>
    <x v="1"/>
    <n v="55"/>
    <d v="2010-06-11T00:00:00"/>
    <n v="187389"/>
    <x v="36"/>
    <x v="1"/>
    <x v="11"/>
    <s v=""/>
    <x v="1"/>
    <n v="0"/>
    <n v="46847.25"/>
    <n v="234236.25"/>
    <x v="22"/>
    <n v="24"/>
    <s v="Friday"/>
  </r>
  <r>
    <x v="281"/>
    <s v="Ivy Daniels"/>
    <x v="0"/>
    <x v="4"/>
    <x v="2"/>
    <x v="0"/>
    <x v="2"/>
    <n v="41"/>
    <d v="2008-10-26T00:00:00"/>
    <n v="131841"/>
    <x v="8"/>
    <x v="0"/>
    <x v="7"/>
    <s v=""/>
    <x v="1"/>
    <n v="0"/>
    <n v="17139.330000000002"/>
    <n v="148980.33000000002"/>
    <x v="20"/>
    <n v="44"/>
    <s v="Sunday"/>
  </r>
  <r>
    <x v="379"/>
    <s v="Thomas Chang"/>
    <x v="4"/>
    <x v="3"/>
    <x v="0"/>
    <x v="1"/>
    <x v="1"/>
    <n v="34"/>
    <d v="2011-07-26T00:00:00"/>
    <n v="97231"/>
    <x v="1"/>
    <x v="1"/>
    <x v="10"/>
    <s v=""/>
    <x v="1"/>
    <n v="0"/>
    <n v="0"/>
    <n v="97231"/>
    <x v="24"/>
    <n v="31"/>
    <s v="Tuesday"/>
  </r>
  <r>
    <x v="380"/>
    <s v="Caroline Phan"/>
    <x v="0"/>
    <x v="1"/>
    <x v="3"/>
    <x v="0"/>
    <x v="1"/>
    <n v="41"/>
    <d v="2004-03-14T00:00:00"/>
    <n v="155004"/>
    <x v="15"/>
    <x v="0"/>
    <x v="5"/>
    <s v=""/>
    <x v="1"/>
    <n v="0"/>
    <n v="18600.48"/>
    <n v="173604.48000000001"/>
    <x v="18"/>
    <n v="12"/>
    <s v="Sunday"/>
  </r>
  <r>
    <x v="381"/>
    <s v="Maverick Mehta"/>
    <x v="28"/>
    <x v="0"/>
    <x v="1"/>
    <x v="1"/>
    <x v="1"/>
    <n v="40"/>
    <d v="2007-07-30T00:00:00"/>
    <n v="41859"/>
    <x v="1"/>
    <x v="0"/>
    <x v="0"/>
    <s v=""/>
    <x v="1"/>
    <n v="0"/>
    <n v="0"/>
    <n v="41859"/>
    <x v="26"/>
    <n v="31"/>
    <s v="Monday"/>
  </r>
  <r>
    <x v="382"/>
    <s v="Austin Edwards"/>
    <x v="12"/>
    <x v="0"/>
    <x v="1"/>
    <x v="1"/>
    <x v="0"/>
    <n v="42"/>
    <d v="2006-09-24T00:00:00"/>
    <n v="52733"/>
    <x v="1"/>
    <x v="0"/>
    <x v="2"/>
    <s v=""/>
    <x v="1"/>
    <n v="0"/>
    <n v="0"/>
    <n v="52733"/>
    <x v="2"/>
    <n v="39"/>
    <s v="Sunday"/>
  </r>
  <r>
    <x v="383"/>
    <s v="Daniel Huang"/>
    <x v="9"/>
    <x v="4"/>
    <x v="3"/>
    <x v="1"/>
    <x v="1"/>
    <n v="31"/>
    <d v="2015-09-03T00:00:00"/>
    <n v="250953"/>
    <x v="16"/>
    <x v="0"/>
    <x v="7"/>
    <s v=""/>
    <x v="1"/>
    <n v="0"/>
    <n v="85324.02"/>
    <n v="336277.02"/>
    <x v="16"/>
    <n v="36"/>
    <s v="Thursday"/>
  </r>
  <r>
    <x v="384"/>
    <s v="Lucas Phan"/>
    <x v="2"/>
    <x v="6"/>
    <x v="0"/>
    <x v="1"/>
    <x v="1"/>
    <n v="49"/>
    <d v="1999-02-19T00:00:00"/>
    <n v="191807"/>
    <x v="11"/>
    <x v="1"/>
    <x v="1"/>
    <s v=""/>
    <x v="1"/>
    <n v="0"/>
    <n v="40279.47"/>
    <n v="232086.47"/>
    <x v="10"/>
    <n v="8"/>
    <s v="Friday"/>
  </r>
  <r>
    <x v="385"/>
    <s v="Gabriel Yu"/>
    <x v="1"/>
    <x v="0"/>
    <x v="2"/>
    <x v="1"/>
    <x v="1"/>
    <n v="42"/>
    <d v="2014-06-23T00:00:00"/>
    <n v="64677"/>
    <x v="1"/>
    <x v="1"/>
    <x v="1"/>
    <s v=""/>
    <x v="1"/>
    <n v="0"/>
    <n v="0"/>
    <n v="64677"/>
    <x v="15"/>
    <n v="26"/>
    <s v="Monday"/>
  </r>
  <r>
    <x v="165"/>
    <s v="Mason Watson"/>
    <x v="0"/>
    <x v="0"/>
    <x v="3"/>
    <x v="1"/>
    <x v="2"/>
    <n v="46"/>
    <d v="2004-09-14T00:00:00"/>
    <n v="130274"/>
    <x v="19"/>
    <x v="0"/>
    <x v="2"/>
    <s v=""/>
    <x v="1"/>
    <n v="0"/>
    <n v="14330.14"/>
    <n v="144604.14000000001"/>
    <x v="18"/>
    <n v="38"/>
    <s v="Tuesday"/>
  </r>
  <r>
    <x v="386"/>
    <s v="Angel Chang"/>
    <x v="23"/>
    <x v="0"/>
    <x v="0"/>
    <x v="1"/>
    <x v="1"/>
    <n v="37"/>
    <d v="2017-07-06T00:00:00"/>
    <n v="96331"/>
    <x v="1"/>
    <x v="1"/>
    <x v="6"/>
    <s v=""/>
    <x v="1"/>
    <n v="0"/>
    <n v="0"/>
    <n v="96331"/>
    <x v="5"/>
    <n v="27"/>
    <s v="Thursday"/>
  </r>
  <r>
    <x v="387"/>
    <s v="Madeline Coleman"/>
    <x v="0"/>
    <x v="1"/>
    <x v="0"/>
    <x v="0"/>
    <x v="2"/>
    <n v="51"/>
    <d v="2006-04-28T00:00:00"/>
    <n v="150758"/>
    <x v="8"/>
    <x v="0"/>
    <x v="2"/>
    <d v="2007-08-16T00:00:00"/>
    <x v="0"/>
    <n v="1"/>
    <n v="19598.54"/>
    <n v="170356.54"/>
    <x v="2"/>
    <n v="17"/>
    <s v="Friday"/>
  </r>
  <r>
    <x v="388"/>
    <s v="Thomas Vazquez"/>
    <x v="2"/>
    <x v="5"/>
    <x v="3"/>
    <x v="1"/>
    <x v="3"/>
    <n v="46"/>
    <d v="2014-07-19T00:00:00"/>
    <n v="173629"/>
    <x v="11"/>
    <x v="2"/>
    <x v="12"/>
    <s v=""/>
    <x v="1"/>
    <n v="0"/>
    <n v="36462.089999999997"/>
    <n v="210091.09"/>
    <x v="15"/>
    <n v="29"/>
    <s v="Saturday"/>
  </r>
  <r>
    <x v="389"/>
    <s v="Silas Hunter"/>
    <x v="29"/>
    <x v="0"/>
    <x v="3"/>
    <x v="1"/>
    <x v="0"/>
    <n v="55"/>
    <d v="1998-05-04T00:00:00"/>
    <n v="62174"/>
    <x v="1"/>
    <x v="0"/>
    <x v="2"/>
    <s v=""/>
    <x v="1"/>
    <n v="0"/>
    <n v="0"/>
    <n v="62174"/>
    <x v="25"/>
    <n v="19"/>
    <s v="Monday"/>
  </r>
  <r>
    <x v="390"/>
    <s v="Nicholas Brooks"/>
    <x v="13"/>
    <x v="3"/>
    <x v="1"/>
    <x v="1"/>
    <x v="2"/>
    <n v="43"/>
    <d v="2017-10-20T00:00:00"/>
    <n v="56555"/>
    <x v="1"/>
    <x v="0"/>
    <x v="3"/>
    <s v=""/>
    <x v="1"/>
    <n v="0"/>
    <n v="0"/>
    <n v="56555"/>
    <x v="5"/>
    <n v="42"/>
    <s v="Friday"/>
  </r>
  <r>
    <x v="391"/>
    <s v="Dominic Thomas"/>
    <x v="13"/>
    <x v="6"/>
    <x v="1"/>
    <x v="1"/>
    <x v="2"/>
    <n v="48"/>
    <d v="2005-09-28T00:00:00"/>
    <n v="74655"/>
    <x v="1"/>
    <x v="0"/>
    <x v="5"/>
    <s v=""/>
    <x v="1"/>
    <n v="0"/>
    <n v="0"/>
    <n v="74655"/>
    <x v="17"/>
    <n v="40"/>
    <s v="Wednesday"/>
  </r>
  <r>
    <x v="392"/>
    <s v="Wesley Adams"/>
    <x v="27"/>
    <x v="0"/>
    <x v="3"/>
    <x v="1"/>
    <x v="2"/>
    <n v="48"/>
    <d v="2003-08-11T00:00:00"/>
    <n v="93017"/>
    <x v="1"/>
    <x v="0"/>
    <x v="0"/>
    <s v=""/>
    <x v="1"/>
    <n v="0"/>
    <n v="0"/>
    <n v="93017"/>
    <x v="13"/>
    <n v="33"/>
    <s v="Monday"/>
  </r>
  <r>
    <x v="393"/>
    <s v="Ian Wu"/>
    <x v="4"/>
    <x v="6"/>
    <x v="1"/>
    <x v="1"/>
    <x v="1"/>
    <n v="51"/>
    <d v="2012-04-14T00:00:00"/>
    <n v="82300"/>
    <x v="1"/>
    <x v="1"/>
    <x v="11"/>
    <s v=""/>
    <x v="1"/>
    <n v="0"/>
    <n v="0"/>
    <n v="82300"/>
    <x v="14"/>
    <n v="15"/>
    <s v="Saturday"/>
  </r>
  <r>
    <x v="394"/>
    <s v="Alice Young"/>
    <x v="18"/>
    <x v="5"/>
    <x v="0"/>
    <x v="0"/>
    <x v="2"/>
    <n v="46"/>
    <d v="2008-01-24T00:00:00"/>
    <n v="91621"/>
    <x v="1"/>
    <x v="0"/>
    <x v="2"/>
    <s v=""/>
    <x v="1"/>
    <n v="0"/>
    <n v="0"/>
    <n v="91621"/>
    <x v="20"/>
    <n v="4"/>
    <s v="Thursday"/>
  </r>
  <r>
    <x v="395"/>
    <s v="Logan Carrillo"/>
    <x v="4"/>
    <x v="6"/>
    <x v="0"/>
    <x v="1"/>
    <x v="3"/>
    <n v="33"/>
    <d v="2014-11-30T00:00:00"/>
    <n v="91280"/>
    <x v="1"/>
    <x v="0"/>
    <x v="4"/>
    <s v=""/>
    <x v="1"/>
    <n v="0"/>
    <n v="0"/>
    <n v="91280"/>
    <x v="15"/>
    <n v="49"/>
    <s v="Sunday"/>
  </r>
  <r>
    <x v="396"/>
    <s v="Caroline Alexander"/>
    <x v="20"/>
    <x v="4"/>
    <x v="1"/>
    <x v="0"/>
    <x v="0"/>
    <n v="42"/>
    <d v="2020-09-18T00:00:00"/>
    <n v="47071"/>
    <x v="1"/>
    <x v="0"/>
    <x v="7"/>
    <s v=""/>
    <x v="1"/>
    <n v="0"/>
    <n v="0"/>
    <n v="47071"/>
    <x v="6"/>
    <n v="38"/>
    <s v="Friday"/>
  </r>
  <r>
    <x v="397"/>
    <s v="Serenity Bailey"/>
    <x v="30"/>
    <x v="0"/>
    <x v="1"/>
    <x v="0"/>
    <x v="2"/>
    <n v="55"/>
    <d v="2011-11-21T00:00:00"/>
    <n v="81218"/>
    <x v="1"/>
    <x v="0"/>
    <x v="2"/>
    <s v=""/>
    <x v="1"/>
    <n v="0"/>
    <n v="0"/>
    <n v="81218"/>
    <x v="24"/>
    <n v="48"/>
    <s v="Monday"/>
  </r>
  <r>
    <x v="398"/>
    <s v="Elena Tan"/>
    <x v="9"/>
    <x v="5"/>
    <x v="1"/>
    <x v="0"/>
    <x v="1"/>
    <n v="50"/>
    <d v="2008-10-13T00:00:00"/>
    <n v="181801"/>
    <x v="23"/>
    <x v="1"/>
    <x v="1"/>
    <d v="2019-12-11T00:00:00"/>
    <x v="0"/>
    <n v="1"/>
    <n v="72720.400000000009"/>
    <n v="254521.40000000002"/>
    <x v="20"/>
    <n v="42"/>
    <s v="Monday"/>
  </r>
  <r>
    <x v="399"/>
    <s v="Eliza Adams"/>
    <x v="5"/>
    <x v="2"/>
    <x v="1"/>
    <x v="0"/>
    <x v="2"/>
    <n v="26"/>
    <d v="2021-11-21T00:00:00"/>
    <n v="63137"/>
    <x v="1"/>
    <x v="0"/>
    <x v="2"/>
    <s v=""/>
    <x v="1"/>
    <n v="0"/>
    <n v="0"/>
    <n v="63137"/>
    <x v="9"/>
    <n v="48"/>
    <s v="Sunday"/>
  </r>
  <r>
    <x v="400"/>
    <s v="Alice Xiong"/>
    <x v="9"/>
    <x v="5"/>
    <x v="1"/>
    <x v="0"/>
    <x v="1"/>
    <n v="55"/>
    <d v="2018-09-02T00:00:00"/>
    <n v="221465"/>
    <x v="16"/>
    <x v="1"/>
    <x v="11"/>
    <s v=""/>
    <x v="1"/>
    <n v="0"/>
    <n v="75298.100000000006"/>
    <n v="296763.09999999998"/>
    <x v="7"/>
    <n v="36"/>
    <s v="Sunday"/>
  </r>
  <r>
    <x v="401"/>
    <s v="Isla Yoon"/>
    <x v="10"/>
    <x v="5"/>
    <x v="0"/>
    <x v="0"/>
    <x v="1"/>
    <n v="50"/>
    <d v="2013-05-10T00:00:00"/>
    <n v="79388"/>
    <x v="1"/>
    <x v="0"/>
    <x v="5"/>
    <d v="2019-08-04T00:00:00"/>
    <x v="0"/>
    <n v="1"/>
    <n v="0"/>
    <n v="79388"/>
    <x v="11"/>
    <n v="19"/>
    <s v="Friday"/>
  </r>
  <r>
    <x v="402"/>
    <s v="Emma Perry"/>
    <x v="29"/>
    <x v="0"/>
    <x v="1"/>
    <x v="0"/>
    <x v="2"/>
    <n v="28"/>
    <d v="2018-01-22T00:00:00"/>
    <n v="68176"/>
    <x v="1"/>
    <x v="0"/>
    <x v="0"/>
    <s v=""/>
    <x v="1"/>
    <n v="0"/>
    <n v="0"/>
    <n v="68176"/>
    <x v="7"/>
    <n v="4"/>
    <s v="Monday"/>
  </r>
  <r>
    <x v="399"/>
    <s v="Riley Marquez"/>
    <x v="0"/>
    <x v="1"/>
    <x v="0"/>
    <x v="0"/>
    <x v="3"/>
    <n v="39"/>
    <d v="2019-10-18T00:00:00"/>
    <n v="122829"/>
    <x v="19"/>
    <x v="0"/>
    <x v="2"/>
    <s v=""/>
    <x v="1"/>
    <n v="0"/>
    <n v="13511.19"/>
    <n v="136340.19"/>
    <x v="3"/>
    <n v="42"/>
    <s v="Friday"/>
  </r>
  <r>
    <x v="403"/>
    <s v="Caroline Hu"/>
    <x v="0"/>
    <x v="6"/>
    <x v="2"/>
    <x v="0"/>
    <x v="1"/>
    <n v="31"/>
    <d v="2019-08-18T00:00:00"/>
    <n v="126353"/>
    <x v="15"/>
    <x v="1"/>
    <x v="6"/>
    <s v=""/>
    <x v="1"/>
    <n v="0"/>
    <n v="15162.359999999999"/>
    <n v="141515.35999999999"/>
    <x v="3"/>
    <n v="34"/>
    <s v="Sunday"/>
  </r>
  <r>
    <x v="404"/>
    <s v="Madison Kumar"/>
    <x v="2"/>
    <x v="3"/>
    <x v="2"/>
    <x v="0"/>
    <x v="1"/>
    <n v="55"/>
    <d v="2010-10-17T00:00:00"/>
    <n v="188727"/>
    <x v="14"/>
    <x v="1"/>
    <x v="11"/>
    <s v=""/>
    <x v="1"/>
    <n v="0"/>
    <n v="43407.21"/>
    <n v="232134.21"/>
    <x v="22"/>
    <n v="43"/>
    <s v="Sunday"/>
  </r>
  <r>
    <x v="255"/>
    <s v="Matthew Lim"/>
    <x v="4"/>
    <x v="2"/>
    <x v="0"/>
    <x v="1"/>
    <x v="1"/>
    <n v="52"/>
    <d v="1994-02-18T00:00:00"/>
    <n v="99624"/>
    <x v="1"/>
    <x v="0"/>
    <x v="0"/>
    <s v=""/>
    <x v="1"/>
    <n v="0"/>
    <n v="0"/>
    <n v="99624"/>
    <x v="21"/>
    <n v="8"/>
    <s v="Friday"/>
  </r>
  <r>
    <x v="405"/>
    <s v="Maya Ngo"/>
    <x v="6"/>
    <x v="2"/>
    <x v="2"/>
    <x v="0"/>
    <x v="1"/>
    <n v="55"/>
    <d v="2012-10-20T00:00:00"/>
    <n v="108686"/>
    <x v="5"/>
    <x v="0"/>
    <x v="7"/>
    <s v=""/>
    <x v="1"/>
    <n v="0"/>
    <n v="6521.16"/>
    <n v="115207.16"/>
    <x v="14"/>
    <n v="42"/>
    <s v="Saturday"/>
  </r>
  <r>
    <x v="406"/>
    <s v="Alice Soto"/>
    <x v="7"/>
    <x v="3"/>
    <x v="3"/>
    <x v="0"/>
    <x v="3"/>
    <n v="56"/>
    <d v="1995-04-13T00:00:00"/>
    <n v="50857"/>
    <x v="1"/>
    <x v="2"/>
    <x v="8"/>
    <s v=""/>
    <x v="1"/>
    <n v="0"/>
    <n v="0"/>
    <n v="50857"/>
    <x v="4"/>
    <n v="15"/>
    <s v="Thursday"/>
  </r>
  <r>
    <x v="407"/>
    <s v="Andrew Moore"/>
    <x v="19"/>
    <x v="5"/>
    <x v="1"/>
    <x v="1"/>
    <x v="2"/>
    <n v="47"/>
    <d v="2001-01-02T00:00:00"/>
    <n v="120628"/>
    <x v="1"/>
    <x v="0"/>
    <x v="2"/>
    <s v=""/>
    <x v="1"/>
    <n v="0"/>
    <n v="0"/>
    <n v="120628"/>
    <x v="23"/>
    <n v="1"/>
    <s v="Tuesday"/>
  </r>
  <r>
    <x v="408"/>
    <s v="Olivia Harris"/>
    <x v="2"/>
    <x v="2"/>
    <x v="2"/>
    <x v="0"/>
    <x v="2"/>
    <n v="63"/>
    <d v="2020-06-14T00:00:00"/>
    <n v="181216"/>
    <x v="25"/>
    <x v="0"/>
    <x v="7"/>
    <s v=""/>
    <x v="1"/>
    <n v="0"/>
    <n v="48928.32"/>
    <n v="230144.32"/>
    <x v="6"/>
    <n v="25"/>
    <s v="Sunday"/>
  </r>
  <r>
    <x v="409"/>
    <s v="Genesis Banks"/>
    <x v="7"/>
    <x v="1"/>
    <x v="3"/>
    <x v="0"/>
    <x v="2"/>
    <n v="63"/>
    <d v="2012-03-16T00:00:00"/>
    <n v="46081"/>
    <x v="1"/>
    <x v="0"/>
    <x v="2"/>
    <s v=""/>
    <x v="1"/>
    <n v="0"/>
    <n v="0"/>
    <n v="46081"/>
    <x v="14"/>
    <n v="11"/>
    <s v="Friday"/>
  </r>
  <r>
    <x v="410"/>
    <s v="Victoria Johnson"/>
    <x v="0"/>
    <x v="3"/>
    <x v="3"/>
    <x v="0"/>
    <x v="2"/>
    <n v="55"/>
    <d v="2004-05-28T00:00:00"/>
    <n v="159885"/>
    <x v="15"/>
    <x v="0"/>
    <x v="7"/>
    <s v=""/>
    <x v="1"/>
    <n v="0"/>
    <n v="19186.2"/>
    <n v="179071.2"/>
    <x v="18"/>
    <n v="22"/>
    <s v="Friday"/>
  </r>
  <r>
    <x v="411"/>
    <s v="Eloise Griffin"/>
    <x v="2"/>
    <x v="2"/>
    <x v="1"/>
    <x v="0"/>
    <x v="2"/>
    <n v="55"/>
    <d v="1995-10-29T00:00:00"/>
    <n v="153271"/>
    <x v="0"/>
    <x v="0"/>
    <x v="5"/>
    <s v=""/>
    <x v="1"/>
    <n v="0"/>
    <n v="22990.649999999998"/>
    <n v="176261.65"/>
    <x v="4"/>
    <n v="44"/>
    <s v="Sunday"/>
  </r>
  <r>
    <x v="412"/>
    <s v="Roman Yang"/>
    <x v="6"/>
    <x v="4"/>
    <x v="1"/>
    <x v="1"/>
    <x v="1"/>
    <n v="42"/>
    <d v="2009-12-12T00:00:00"/>
    <n v="114242"/>
    <x v="24"/>
    <x v="0"/>
    <x v="3"/>
    <s v=""/>
    <x v="1"/>
    <n v="0"/>
    <n v="9139.36"/>
    <n v="123381.36"/>
    <x v="8"/>
    <n v="50"/>
    <s v="Saturday"/>
  </r>
  <r>
    <x v="413"/>
    <s v="Clara Huynh"/>
    <x v="12"/>
    <x v="0"/>
    <x v="2"/>
    <x v="0"/>
    <x v="1"/>
    <n v="39"/>
    <d v="2020-11-18T00:00:00"/>
    <n v="48415"/>
    <x v="1"/>
    <x v="1"/>
    <x v="6"/>
    <s v=""/>
    <x v="1"/>
    <n v="0"/>
    <n v="0"/>
    <n v="48415"/>
    <x v="6"/>
    <n v="47"/>
    <s v="Wednesday"/>
  </r>
  <r>
    <x v="414"/>
    <s v="Kai Flores"/>
    <x v="25"/>
    <x v="5"/>
    <x v="1"/>
    <x v="1"/>
    <x v="3"/>
    <n v="35"/>
    <d v="2017-05-23T00:00:00"/>
    <n v="65566"/>
    <x v="1"/>
    <x v="0"/>
    <x v="0"/>
    <s v=""/>
    <x v="1"/>
    <n v="0"/>
    <n v="0"/>
    <n v="65566"/>
    <x v="5"/>
    <n v="21"/>
    <s v="Tuesday"/>
  </r>
  <r>
    <x v="415"/>
    <s v="Jaxson Dinh"/>
    <x v="0"/>
    <x v="6"/>
    <x v="0"/>
    <x v="1"/>
    <x v="1"/>
    <n v="45"/>
    <d v="2001-05-03T00:00:00"/>
    <n v="147752"/>
    <x v="15"/>
    <x v="1"/>
    <x v="6"/>
    <d v="2011-12-26T00:00:00"/>
    <x v="0"/>
    <n v="1"/>
    <n v="17730.239999999998"/>
    <n v="165482.23999999999"/>
    <x v="23"/>
    <n v="18"/>
    <s v="Thursday"/>
  </r>
  <r>
    <x v="416"/>
    <s v="Sophie Vang"/>
    <x v="0"/>
    <x v="6"/>
    <x v="1"/>
    <x v="0"/>
    <x v="1"/>
    <n v="25"/>
    <d v="2021-09-14T00:00:00"/>
    <n v="136810"/>
    <x v="28"/>
    <x v="1"/>
    <x v="1"/>
    <s v=""/>
    <x v="1"/>
    <n v="0"/>
    <n v="19153.400000000001"/>
    <n v="155963.4"/>
    <x v="9"/>
    <n v="38"/>
    <s v="Tuesday"/>
  </r>
  <r>
    <x v="417"/>
    <s v="Axel Jordan"/>
    <x v="7"/>
    <x v="2"/>
    <x v="3"/>
    <x v="1"/>
    <x v="2"/>
    <n v="47"/>
    <d v="2013-02-28T00:00:00"/>
    <n v="54635"/>
    <x v="1"/>
    <x v="0"/>
    <x v="2"/>
    <s v=""/>
    <x v="1"/>
    <n v="0"/>
    <n v="0"/>
    <n v="54635"/>
    <x v="11"/>
    <n v="9"/>
    <s v="Thursday"/>
  </r>
  <r>
    <x v="418"/>
    <s v="Jade Hunter"/>
    <x v="21"/>
    <x v="0"/>
    <x v="3"/>
    <x v="0"/>
    <x v="2"/>
    <n v="42"/>
    <d v="2020-02-05T00:00:00"/>
    <n v="96636"/>
    <x v="1"/>
    <x v="0"/>
    <x v="7"/>
    <s v=""/>
    <x v="1"/>
    <n v="0"/>
    <n v="0"/>
    <n v="96636"/>
    <x v="6"/>
    <n v="6"/>
    <s v="Wednesday"/>
  </r>
  <r>
    <x v="419"/>
    <s v="Lydia Williams"/>
    <x v="27"/>
    <x v="0"/>
    <x v="1"/>
    <x v="0"/>
    <x v="0"/>
    <n v="35"/>
    <d v="2014-10-29T00:00:00"/>
    <n v="91592"/>
    <x v="1"/>
    <x v="0"/>
    <x v="2"/>
    <s v=""/>
    <x v="1"/>
    <n v="0"/>
    <n v="0"/>
    <n v="91592"/>
    <x v="15"/>
    <n v="44"/>
    <s v="Wednesday"/>
  </r>
  <r>
    <x v="420"/>
    <s v="Emery Chang"/>
    <x v="20"/>
    <x v="4"/>
    <x v="0"/>
    <x v="0"/>
    <x v="1"/>
    <n v="45"/>
    <d v="2000-08-17T00:00:00"/>
    <n v="55563"/>
    <x v="1"/>
    <x v="1"/>
    <x v="11"/>
    <s v=""/>
    <x v="1"/>
    <n v="0"/>
    <n v="0"/>
    <n v="55563"/>
    <x v="28"/>
    <n v="34"/>
    <s v="Thursday"/>
  </r>
  <r>
    <x v="421"/>
    <s v="Savannah He"/>
    <x v="2"/>
    <x v="0"/>
    <x v="0"/>
    <x v="0"/>
    <x v="1"/>
    <n v="52"/>
    <d v="1996-02-14T00:00:00"/>
    <n v="159724"/>
    <x v="14"/>
    <x v="1"/>
    <x v="10"/>
    <s v=""/>
    <x v="1"/>
    <n v="0"/>
    <n v="36736.520000000004"/>
    <n v="196460.52000000002"/>
    <x v="19"/>
    <n v="7"/>
    <s v="Wednesday"/>
  </r>
  <r>
    <x v="422"/>
    <s v="Elias Ahmed"/>
    <x v="9"/>
    <x v="6"/>
    <x v="3"/>
    <x v="1"/>
    <x v="1"/>
    <n v="57"/>
    <d v="2017-08-04T00:00:00"/>
    <n v="183190"/>
    <x v="32"/>
    <x v="0"/>
    <x v="2"/>
    <s v=""/>
    <x v="1"/>
    <n v="0"/>
    <n v="65948.399999999994"/>
    <n v="249138.4"/>
    <x v="5"/>
    <n v="31"/>
    <s v="Friday"/>
  </r>
  <r>
    <x v="423"/>
    <s v="Samantha Woods"/>
    <x v="7"/>
    <x v="3"/>
    <x v="2"/>
    <x v="0"/>
    <x v="2"/>
    <n v="56"/>
    <d v="2019-12-25T00:00:00"/>
    <n v="54829"/>
    <x v="1"/>
    <x v="0"/>
    <x v="3"/>
    <s v=""/>
    <x v="1"/>
    <n v="0"/>
    <n v="0"/>
    <n v="54829"/>
    <x v="3"/>
    <n v="52"/>
    <s v="Wednesday"/>
  </r>
  <r>
    <x v="424"/>
    <s v="Axel Soto"/>
    <x v="10"/>
    <x v="5"/>
    <x v="3"/>
    <x v="1"/>
    <x v="3"/>
    <n v="46"/>
    <d v="2005-04-22T00:00:00"/>
    <n v="96639"/>
    <x v="1"/>
    <x v="2"/>
    <x v="9"/>
    <s v=""/>
    <x v="1"/>
    <n v="0"/>
    <n v="0"/>
    <n v="96639"/>
    <x v="17"/>
    <n v="17"/>
    <s v="Friday"/>
  </r>
  <r>
    <x v="425"/>
    <s v="Amelia Choi"/>
    <x v="6"/>
    <x v="6"/>
    <x v="2"/>
    <x v="0"/>
    <x v="1"/>
    <n v="43"/>
    <d v="2006-06-11T00:00:00"/>
    <n v="117278"/>
    <x v="6"/>
    <x v="0"/>
    <x v="4"/>
    <s v=""/>
    <x v="1"/>
    <n v="0"/>
    <n v="10555.02"/>
    <n v="127833.02"/>
    <x v="2"/>
    <n v="24"/>
    <s v="Sunday"/>
  </r>
  <r>
    <x v="426"/>
    <s v="Jacob Khan"/>
    <x v="3"/>
    <x v="0"/>
    <x v="2"/>
    <x v="1"/>
    <x v="1"/>
    <n v="53"/>
    <d v="2008-02-09T00:00:00"/>
    <n v="84193"/>
    <x v="6"/>
    <x v="1"/>
    <x v="6"/>
    <s v=""/>
    <x v="1"/>
    <n v="0"/>
    <n v="7577.37"/>
    <n v="91770.37"/>
    <x v="20"/>
    <n v="6"/>
    <s v="Saturday"/>
  </r>
  <r>
    <x v="427"/>
    <s v="Luna Taylor"/>
    <x v="32"/>
    <x v="0"/>
    <x v="1"/>
    <x v="0"/>
    <x v="2"/>
    <n v="47"/>
    <d v="2018-07-28T00:00:00"/>
    <n v="87806"/>
    <x v="1"/>
    <x v="0"/>
    <x v="0"/>
    <s v=""/>
    <x v="1"/>
    <n v="0"/>
    <n v="0"/>
    <n v="87806"/>
    <x v="7"/>
    <n v="30"/>
    <s v="Saturday"/>
  </r>
  <r>
    <x v="428"/>
    <s v="Dominic Parker"/>
    <x v="22"/>
    <x v="5"/>
    <x v="0"/>
    <x v="1"/>
    <x v="2"/>
    <n v="62"/>
    <d v="2011-10-04T00:00:00"/>
    <n v="63959"/>
    <x v="1"/>
    <x v="0"/>
    <x v="0"/>
    <s v=""/>
    <x v="1"/>
    <n v="0"/>
    <n v="0"/>
    <n v="63959"/>
    <x v="24"/>
    <n v="41"/>
    <s v="Tuesday"/>
  </r>
  <r>
    <x v="429"/>
    <s v="Angel Xiong"/>
    <x v="9"/>
    <x v="0"/>
    <x v="0"/>
    <x v="1"/>
    <x v="1"/>
    <n v="35"/>
    <d v="2015-06-11T00:00:00"/>
    <n v="234723"/>
    <x v="32"/>
    <x v="1"/>
    <x v="6"/>
    <s v=""/>
    <x v="1"/>
    <n v="0"/>
    <n v="84500.28"/>
    <n v="319223.28000000003"/>
    <x v="16"/>
    <n v="24"/>
    <s v="Thursday"/>
  </r>
  <r>
    <x v="430"/>
    <s v="Emma Cao"/>
    <x v="7"/>
    <x v="3"/>
    <x v="3"/>
    <x v="0"/>
    <x v="1"/>
    <n v="27"/>
    <d v="2019-08-24T00:00:00"/>
    <n v="50809"/>
    <x v="1"/>
    <x v="1"/>
    <x v="1"/>
    <s v=""/>
    <x v="1"/>
    <n v="0"/>
    <n v="0"/>
    <n v="50809"/>
    <x v="3"/>
    <n v="34"/>
    <s v="Saturday"/>
  </r>
  <r>
    <x v="431"/>
    <s v="Ezekiel Bryant"/>
    <x v="4"/>
    <x v="1"/>
    <x v="1"/>
    <x v="1"/>
    <x v="2"/>
    <n v="55"/>
    <d v="2002-07-19T00:00:00"/>
    <n v="77396"/>
    <x v="1"/>
    <x v="0"/>
    <x v="4"/>
    <s v=""/>
    <x v="1"/>
    <n v="0"/>
    <n v="0"/>
    <n v="77396"/>
    <x v="12"/>
    <n v="29"/>
    <s v="Friday"/>
  </r>
  <r>
    <x v="432"/>
    <s v="Natalie Hwang"/>
    <x v="4"/>
    <x v="1"/>
    <x v="2"/>
    <x v="0"/>
    <x v="1"/>
    <n v="63"/>
    <d v="1999-12-31T00:00:00"/>
    <n v="89523"/>
    <x v="1"/>
    <x v="0"/>
    <x v="3"/>
    <s v=""/>
    <x v="1"/>
    <n v="0"/>
    <n v="0"/>
    <n v="89523"/>
    <x v="10"/>
    <n v="53"/>
    <s v="Friday"/>
  </r>
  <r>
    <x v="433"/>
    <s v="Adeline Yang"/>
    <x v="21"/>
    <x v="0"/>
    <x v="3"/>
    <x v="0"/>
    <x v="1"/>
    <n v="53"/>
    <d v="2011-07-20T00:00:00"/>
    <n v="86173"/>
    <x v="1"/>
    <x v="1"/>
    <x v="1"/>
    <s v=""/>
    <x v="1"/>
    <n v="0"/>
    <n v="0"/>
    <n v="86173"/>
    <x v="24"/>
    <n v="30"/>
    <s v="Wednesday"/>
  </r>
  <r>
    <x v="434"/>
    <s v="Allison Roberts"/>
    <x v="9"/>
    <x v="2"/>
    <x v="1"/>
    <x v="0"/>
    <x v="0"/>
    <n v="54"/>
    <d v="2000-08-19T00:00:00"/>
    <n v="222224"/>
    <x v="34"/>
    <x v="0"/>
    <x v="7"/>
    <s v=""/>
    <x v="1"/>
    <n v="0"/>
    <n v="84445.119999999995"/>
    <n v="306669.12"/>
    <x v="28"/>
    <n v="34"/>
    <s v="Saturday"/>
  </r>
  <r>
    <x v="435"/>
    <s v="Andrew Do"/>
    <x v="0"/>
    <x v="1"/>
    <x v="0"/>
    <x v="1"/>
    <x v="1"/>
    <n v="43"/>
    <d v="2021-04-17T00:00:00"/>
    <n v="146140"/>
    <x v="0"/>
    <x v="0"/>
    <x v="0"/>
    <s v=""/>
    <x v="1"/>
    <n v="0"/>
    <n v="21921"/>
    <n v="168061"/>
    <x v="9"/>
    <n v="16"/>
    <s v="Saturday"/>
  </r>
  <r>
    <x v="436"/>
    <s v="Eliana Grant"/>
    <x v="11"/>
    <x v="5"/>
    <x v="2"/>
    <x v="0"/>
    <x v="2"/>
    <n v="64"/>
    <d v="1994-06-20T00:00:00"/>
    <n v="109456"/>
    <x v="4"/>
    <x v="0"/>
    <x v="2"/>
    <s v=""/>
    <x v="1"/>
    <n v="0"/>
    <n v="10945.6"/>
    <n v="120401.60000000001"/>
    <x v="21"/>
    <n v="26"/>
    <s v="Monday"/>
  </r>
  <r>
    <x v="437"/>
    <s v="Mila Soto"/>
    <x v="2"/>
    <x v="1"/>
    <x v="0"/>
    <x v="0"/>
    <x v="3"/>
    <n v="65"/>
    <d v="2008-10-07T00:00:00"/>
    <n v="170221"/>
    <x v="0"/>
    <x v="2"/>
    <x v="8"/>
    <s v=""/>
    <x v="1"/>
    <n v="0"/>
    <n v="25533.149999999998"/>
    <n v="195754.15"/>
    <x v="20"/>
    <n v="41"/>
    <s v="Tuesday"/>
  </r>
  <r>
    <x v="317"/>
    <s v="Gabriella Johnson"/>
    <x v="3"/>
    <x v="0"/>
    <x v="0"/>
    <x v="0"/>
    <x v="2"/>
    <n v="42"/>
    <d v="2006-03-01T00:00:00"/>
    <n v="97433"/>
    <x v="17"/>
    <x v="0"/>
    <x v="0"/>
    <d v="2015-08-08T00:00:00"/>
    <x v="0"/>
    <n v="1"/>
    <n v="4871.6500000000005"/>
    <n v="102304.65"/>
    <x v="2"/>
    <n v="9"/>
    <s v="Wednesday"/>
  </r>
  <r>
    <x v="438"/>
    <s v="Jonathan Khan"/>
    <x v="5"/>
    <x v="2"/>
    <x v="1"/>
    <x v="1"/>
    <x v="1"/>
    <n v="35"/>
    <d v="2013-08-30T00:00:00"/>
    <n v="59646"/>
    <x v="1"/>
    <x v="1"/>
    <x v="6"/>
    <s v=""/>
    <x v="1"/>
    <n v="0"/>
    <n v="0"/>
    <n v="59646"/>
    <x v="11"/>
    <n v="35"/>
    <s v="Friday"/>
  </r>
  <r>
    <x v="439"/>
    <s v="Elias Dang"/>
    <x v="2"/>
    <x v="5"/>
    <x v="2"/>
    <x v="1"/>
    <x v="1"/>
    <n v="64"/>
    <d v="1995-08-29T00:00:00"/>
    <n v="158787"/>
    <x v="10"/>
    <x v="1"/>
    <x v="11"/>
    <s v=""/>
    <x v="1"/>
    <n v="0"/>
    <n v="28581.66"/>
    <n v="187368.66"/>
    <x v="4"/>
    <n v="35"/>
    <s v="Tuesday"/>
  </r>
  <r>
    <x v="440"/>
    <s v="Theodore Ngo"/>
    <x v="8"/>
    <x v="5"/>
    <x v="0"/>
    <x v="1"/>
    <x v="1"/>
    <n v="55"/>
    <d v="2018-04-29T00:00:00"/>
    <n v="83378"/>
    <x v="1"/>
    <x v="1"/>
    <x v="10"/>
    <s v=""/>
    <x v="1"/>
    <n v="0"/>
    <n v="0"/>
    <n v="83378"/>
    <x v="7"/>
    <n v="18"/>
    <s v="Sunday"/>
  </r>
  <r>
    <x v="441"/>
    <s v="Bella Lopez"/>
    <x v="4"/>
    <x v="6"/>
    <x v="3"/>
    <x v="0"/>
    <x v="3"/>
    <n v="32"/>
    <d v="2013-11-12T00:00:00"/>
    <n v="88895"/>
    <x v="1"/>
    <x v="0"/>
    <x v="2"/>
    <s v=""/>
    <x v="1"/>
    <n v="0"/>
    <n v="0"/>
    <n v="88895"/>
    <x v="11"/>
    <n v="46"/>
    <s v="Tuesday"/>
  </r>
  <r>
    <x v="442"/>
    <s v="Luca Truong"/>
    <x v="2"/>
    <x v="6"/>
    <x v="3"/>
    <x v="1"/>
    <x v="1"/>
    <n v="45"/>
    <d v="2004-12-11T00:00:00"/>
    <n v="168846"/>
    <x v="9"/>
    <x v="1"/>
    <x v="1"/>
    <s v=""/>
    <x v="1"/>
    <n v="0"/>
    <n v="40523.040000000001"/>
    <n v="209369.04"/>
    <x v="18"/>
    <n v="50"/>
    <s v="Saturday"/>
  </r>
  <r>
    <x v="443"/>
    <s v="Nathan Lau"/>
    <x v="20"/>
    <x v="4"/>
    <x v="0"/>
    <x v="1"/>
    <x v="1"/>
    <n v="35"/>
    <d v="2011-02-22T00:00:00"/>
    <n v="43336"/>
    <x v="1"/>
    <x v="0"/>
    <x v="5"/>
    <d v="2020-07-12T00:00:00"/>
    <x v="0"/>
    <n v="1"/>
    <n v="0"/>
    <n v="43336"/>
    <x v="24"/>
    <n v="9"/>
    <s v="Tuesday"/>
  </r>
  <r>
    <x v="444"/>
    <s v="Henry Campos"/>
    <x v="0"/>
    <x v="4"/>
    <x v="3"/>
    <x v="1"/>
    <x v="3"/>
    <n v="38"/>
    <d v="2009-09-27T00:00:00"/>
    <n v="127801"/>
    <x v="0"/>
    <x v="0"/>
    <x v="3"/>
    <s v=""/>
    <x v="1"/>
    <n v="0"/>
    <n v="19170.149999999998"/>
    <n v="146971.15"/>
    <x v="8"/>
    <n v="40"/>
    <s v="Sunday"/>
  </r>
  <r>
    <x v="445"/>
    <s v="Connor Bell"/>
    <x v="32"/>
    <x v="0"/>
    <x v="3"/>
    <x v="1"/>
    <x v="0"/>
    <n v="54"/>
    <d v="2000-04-01T00:00:00"/>
    <n v="76352"/>
    <x v="1"/>
    <x v="0"/>
    <x v="5"/>
    <s v=""/>
    <x v="1"/>
    <n v="0"/>
    <n v="0"/>
    <n v="76352"/>
    <x v="28"/>
    <n v="14"/>
    <s v="Saturday"/>
  </r>
  <r>
    <x v="446"/>
    <s v="Angel Stewart"/>
    <x v="9"/>
    <x v="1"/>
    <x v="3"/>
    <x v="1"/>
    <x v="2"/>
    <n v="28"/>
    <d v="2019-06-22T00:00:00"/>
    <n v="250767"/>
    <x v="34"/>
    <x v="0"/>
    <x v="0"/>
    <s v=""/>
    <x v="1"/>
    <n v="0"/>
    <n v="95291.46"/>
    <n v="346058.46"/>
    <x v="3"/>
    <n v="25"/>
    <s v="Saturday"/>
  </r>
  <r>
    <x v="447"/>
    <s v="Landon Brown"/>
    <x v="9"/>
    <x v="6"/>
    <x v="3"/>
    <x v="1"/>
    <x v="2"/>
    <n v="26"/>
    <d v="2020-09-27T00:00:00"/>
    <n v="223055"/>
    <x v="7"/>
    <x v="0"/>
    <x v="7"/>
    <s v=""/>
    <x v="1"/>
    <n v="0"/>
    <n v="66916.5"/>
    <n v="289971.5"/>
    <x v="6"/>
    <n v="40"/>
    <s v="Sunday"/>
  </r>
  <r>
    <x v="448"/>
    <s v="Nicholas Rivera"/>
    <x v="2"/>
    <x v="5"/>
    <x v="3"/>
    <x v="1"/>
    <x v="3"/>
    <n v="45"/>
    <d v="2007-04-13T00:00:00"/>
    <n v="189680"/>
    <x v="14"/>
    <x v="2"/>
    <x v="12"/>
    <s v=""/>
    <x v="1"/>
    <n v="0"/>
    <n v="43626.400000000001"/>
    <n v="233306.4"/>
    <x v="26"/>
    <n v="15"/>
    <s v="Friday"/>
  </r>
  <r>
    <x v="449"/>
    <s v="Gabriel Carter"/>
    <x v="22"/>
    <x v="5"/>
    <x v="1"/>
    <x v="1"/>
    <x v="2"/>
    <n v="57"/>
    <d v="2018-07-18T00:00:00"/>
    <n v="71167"/>
    <x v="1"/>
    <x v="0"/>
    <x v="7"/>
    <s v=""/>
    <x v="1"/>
    <n v="0"/>
    <n v="0"/>
    <n v="71167"/>
    <x v="7"/>
    <n v="29"/>
    <s v="Wednesday"/>
  </r>
  <r>
    <x v="450"/>
    <s v="Leilani Baker"/>
    <x v="1"/>
    <x v="0"/>
    <x v="2"/>
    <x v="0"/>
    <x v="2"/>
    <n v="59"/>
    <d v="2010-04-04T00:00:00"/>
    <n v="76027"/>
    <x v="1"/>
    <x v="0"/>
    <x v="0"/>
    <s v=""/>
    <x v="1"/>
    <n v="0"/>
    <n v="0"/>
    <n v="76027"/>
    <x v="22"/>
    <n v="15"/>
    <s v="Sunday"/>
  </r>
  <r>
    <x v="451"/>
    <s v="Ian Flores"/>
    <x v="2"/>
    <x v="5"/>
    <x v="3"/>
    <x v="1"/>
    <x v="3"/>
    <n v="48"/>
    <d v="2019-12-10T00:00:00"/>
    <n v="183113"/>
    <x v="9"/>
    <x v="2"/>
    <x v="9"/>
    <s v=""/>
    <x v="1"/>
    <n v="0"/>
    <n v="43947.119999999995"/>
    <n v="227060.12"/>
    <x v="3"/>
    <n v="50"/>
    <s v="Tuesday"/>
  </r>
  <r>
    <x v="452"/>
    <s v="Hudson Thompson"/>
    <x v="13"/>
    <x v="3"/>
    <x v="1"/>
    <x v="1"/>
    <x v="0"/>
    <n v="30"/>
    <d v="2020-10-20T00:00:00"/>
    <n v="67753"/>
    <x v="1"/>
    <x v="0"/>
    <x v="3"/>
    <s v=""/>
    <x v="1"/>
    <n v="0"/>
    <n v="0"/>
    <n v="67753"/>
    <x v="6"/>
    <n v="43"/>
    <s v="Tuesday"/>
  </r>
  <r>
    <x v="453"/>
    <s v="Ian Miller"/>
    <x v="3"/>
    <x v="0"/>
    <x v="3"/>
    <x v="1"/>
    <x v="0"/>
    <n v="31"/>
    <d v="2016-10-13T00:00:00"/>
    <n v="63744"/>
    <x v="24"/>
    <x v="0"/>
    <x v="5"/>
    <s v=""/>
    <x v="1"/>
    <n v="0"/>
    <n v="5099.5200000000004"/>
    <n v="68843.520000000004"/>
    <x v="0"/>
    <n v="42"/>
    <s v="Thursday"/>
  </r>
  <r>
    <x v="133"/>
    <s v="Harper Chin"/>
    <x v="10"/>
    <x v="5"/>
    <x v="1"/>
    <x v="0"/>
    <x v="1"/>
    <n v="50"/>
    <d v="2002-07-09T00:00:00"/>
    <n v="92209"/>
    <x v="1"/>
    <x v="1"/>
    <x v="6"/>
    <s v=""/>
    <x v="1"/>
    <n v="0"/>
    <n v="0"/>
    <n v="92209"/>
    <x v="12"/>
    <n v="28"/>
    <s v="Tuesday"/>
  </r>
  <r>
    <x v="454"/>
    <s v="Santiago f Brooks"/>
    <x v="0"/>
    <x v="2"/>
    <x v="3"/>
    <x v="1"/>
    <x v="0"/>
    <n v="51"/>
    <d v="2000-09-01T00:00:00"/>
    <n v="157487"/>
    <x v="15"/>
    <x v="0"/>
    <x v="3"/>
    <s v=""/>
    <x v="1"/>
    <n v="0"/>
    <n v="18898.439999999999"/>
    <n v="176385.44"/>
    <x v="28"/>
    <n v="36"/>
    <s v="Friday"/>
  </r>
  <r>
    <x v="455"/>
    <s v="Dylan Dominguez"/>
    <x v="4"/>
    <x v="6"/>
    <x v="0"/>
    <x v="1"/>
    <x v="3"/>
    <n v="42"/>
    <d v="2015-04-07T00:00:00"/>
    <n v="99697"/>
    <x v="1"/>
    <x v="2"/>
    <x v="9"/>
    <s v=""/>
    <x v="1"/>
    <n v="0"/>
    <n v="0"/>
    <n v="99697"/>
    <x v="16"/>
    <n v="15"/>
    <s v="Tuesday"/>
  </r>
  <r>
    <x v="456"/>
    <s v="Everett Lee"/>
    <x v="32"/>
    <x v="0"/>
    <x v="0"/>
    <x v="1"/>
    <x v="1"/>
    <n v="45"/>
    <d v="2010-02-26T00:00:00"/>
    <n v="90770"/>
    <x v="1"/>
    <x v="0"/>
    <x v="7"/>
    <s v=""/>
    <x v="1"/>
    <n v="0"/>
    <n v="0"/>
    <n v="90770"/>
    <x v="22"/>
    <n v="9"/>
    <s v="Friday"/>
  </r>
  <r>
    <x v="457"/>
    <s v="Madelyn Mehta"/>
    <x v="7"/>
    <x v="2"/>
    <x v="2"/>
    <x v="0"/>
    <x v="1"/>
    <n v="64"/>
    <d v="2005-01-28T00:00:00"/>
    <n v="55369"/>
    <x v="1"/>
    <x v="0"/>
    <x v="3"/>
    <s v=""/>
    <x v="1"/>
    <n v="0"/>
    <n v="0"/>
    <n v="55369"/>
    <x v="17"/>
    <n v="5"/>
    <s v="Friday"/>
  </r>
  <r>
    <x v="458"/>
    <s v="Athena Vasquez"/>
    <x v="17"/>
    <x v="5"/>
    <x v="2"/>
    <x v="0"/>
    <x v="3"/>
    <n v="59"/>
    <d v="2014-09-16T00:00:00"/>
    <n v="69578"/>
    <x v="1"/>
    <x v="2"/>
    <x v="9"/>
    <s v=""/>
    <x v="1"/>
    <n v="0"/>
    <n v="0"/>
    <n v="69578"/>
    <x v="15"/>
    <n v="38"/>
    <s v="Tuesday"/>
  </r>
  <r>
    <x v="459"/>
    <s v="William Watson"/>
    <x v="2"/>
    <x v="3"/>
    <x v="2"/>
    <x v="1"/>
    <x v="2"/>
    <n v="41"/>
    <d v="2013-06-04T00:00:00"/>
    <n v="167526"/>
    <x v="27"/>
    <x v="0"/>
    <x v="4"/>
    <s v=""/>
    <x v="1"/>
    <n v="0"/>
    <n v="43556.76"/>
    <n v="211082.76"/>
    <x v="11"/>
    <n v="23"/>
    <s v="Tuesday"/>
  </r>
  <r>
    <x v="460"/>
    <s v="Everleigh Nunez"/>
    <x v="17"/>
    <x v="5"/>
    <x v="2"/>
    <x v="0"/>
    <x v="3"/>
    <n v="42"/>
    <d v="2021-02-05T00:00:00"/>
    <n v="65507"/>
    <x v="1"/>
    <x v="2"/>
    <x v="8"/>
    <s v=""/>
    <x v="1"/>
    <n v="0"/>
    <n v="0"/>
    <n v="65507"/>
    <x v="9"/>
    <n v="6"/>
    <s v="Friday"/>
  </r>
  <r>
    <x v="461"/>
    <s v="Leo Fernandez"/>
    <x v="6"/>
    <x v="1"/>
    <x v="0"/>
    <x v="1"/>
    <x v="3"/>
    <n v="54"/>
    <d v="1998-04-28T00:00:00"/>
    <n v="108268"/>
    <x v="6"/>
    <x v="2"/>
    <x v="12"/>
    <d v="2004-05-15T00:00:00"/>
    <x v="0"/>
    <n v="1"/>
    <n v="9744.119999999999"/>
    <n v="118012.12"/>
    <x v="25"/>
    <n v="18"/>
    <s v="Tuesday"/>
  </r>
  <r>
    <x v="462"/>
    <s v="Joshua Lin"/>
    <x v="1"/>
    <x v="0"/>
    <x v="0"/>
    <x v="1"/>
    <x v="1"/>
    <n v="37"/>
    <d v="2016-02-05T00:00:00"/>
    <n v="80055"/>
    <x v="1"/>
    <x v="1"/>
    <x v="10"/>
    <s v=""/>
    <x v="1"/>
    <n v="0"/>
    <n v="0"/>
    <n v="80055"/>
    <x v="0"/>
    <n v="6"/>
    <s v="Friday"/>
  </r>
  <r>
    <x v="463"/>
    <s v="Alexander Rivera"/>
    <x v="4"/>
    <x v="2"/>
    <x v="0"/>
    <x v="1"/>
    <x v="3"/>
    <n v="58"/>
    <d v="2009-04-27T00:00:00"/>
    <n v="76802"/>
    <x v="1"/>
    <x v="2"/>
    <x v="8"/>
    <s v=""/>
    <x v="1"/>
    <n v="0"/>
    <n v="0"/>
    <n v="76802"/>
    <x v="8"/>
    <n v="18"/>
    <s v="Monday"/>
  </r>
  <r>
    <x v="464"/>
    <s v="David Desai"/>
    <x v="9"/>
    <x v="2"/>
    <x v="2"/>
    <x v="1"/>
    <x v="1"/>
    <n v="47"/>
    <d v="2016-11-22T00:00:00"/>
    <n v="253249"/>
    <x v="13"/>
    <x v="0"/>
    <x v="5"/>
    <s v=""/>
    <x v="1"/>
    <n v="0"/>
    <n v="78507.19"/>
    <n v="331756.19"/>
    <x v="0"/>
    <n v="48"/>
    <s v="Tuesday"/>
  </r>
  <r>
    <x v="46"/>
    <s v="Aubrey Yoon"/>
    <x v="15"/>
    <x v="4"/>
    <x v="0"/>
    <x v="0"/>
    <x v="1"/>
    <n v="60"/>
    <d v="2005-11-11T00:00:00"/>
    <n v="78388"/>
    <x v="1"/>
    <x v="1"/>
    <x v="1"/>
    <s v=""/>
    <x v="1"/>
    <n v="0"/>
    <n v="0"/>
    <n v="78388"/>
    <x v="17"/>
    <n v="46"/>
    <s v="Friday"/>
  </r>
  <r>
    <x v="229"/>
    <s v="Grayson Brown"/>
    <x v="9"/>
    <x v="0"/>
    <x v="3"/>
    <x v="1"/>
    <x v="2"/>
    <n v="38"/>
    <d v="2016-06-22T00:00:00"/>
    <n v="249870"/>
    <x v="16"/>
    <x v="0"/>
    <x v="2"/>
    <s v=""/>
    <x v="1"/>
    <n v="0"/>
    <n v="84955.8"/>
    <n v="334825.8"/>
    <x v="0"/>
    <n v="26"/>
    <s v="Wednesday"/>
  </r>
  <r>
    <x v="328"/>
    <s v="Noah Chen"/>
    <x v="0"/>
    <x v="6"/>
    <x v="1"/>
    <x v="1"/>
    <x v="1"/>
    <n v="63"/>
    <d v="2015-03-01T00:00:00"/>
    <n v="148321"/>
    <x v="0"/>
    <x v="1"/>
    <x v="10"/>
    <s v=""/>
    <x v="1"/>
    <n v="0"/>
    <n v="22248.149999999998"/>
    <n v="170569.15"/>
    <x v="16"/>
    <n v="10"/>
    <s v="Sunday"/>
  </r>
  <r>
    <x v="465"/>
    <s v="Ella Nguyen"/>
    <x v="31"/>
    <x v="0"/>
    <x v="3"/>
    <x v="0"/>
    <x v="1"/>
    <n v="60"/>
    <d v="2004-02-10T00:00:00"/>
    <n v="90258"/>
    <x v="1"/>
    <x v="1"/>
    <x v="1"/>
    <s v=""/>
    <x v="1"/>
    <n v="0"/>
    <n v="0"/>
    <n v="90258"/>
    <x v="18"/>
    <n v="7"/>
    <s v="Tuesday"/>
  </r>
  <r>
    <x v="466"/>
    <s v="Athena Jordan"/>
    <x v="27"/>
    <x v="0"/>
    <x v="1"/>
    <x v="0"/>
    <x v="0"/>
    <n v="42"/>
    <d v="2011-02-19T00:00:00"/>
    <n v="72486"/>
    <x v="1"/>
    <x v="0"/>
    <x v="0"/>
    <s v=""/>
    <x v="1"/>
    <n v="0"/>
    <n v="0"/>
    <n v="72486"/>
    <x v="24"/>
    <n v="8"/>
    <s v="Saturday"/>
  </r>
  <r>
    <x v="467"/>
    <s v="Adrian Ruiz"/>
    <x v="4"/>
    <x v="1"/>
    <x v="3"/>
    <x v="1"/>
    <x v="3"/>
    <n v="34"/>
    <d v="2014-09-04T00:00:00"/>
    <n v="95499"/>
    <x v="1"/>
    <x v="2"/>
    <x v="12"/>
    <d v="2017-08-11T00:00:00"/>
    <x v="0"/>
    <n v="1"/>
    <n v="0"/>
    <n v="95499"/>
    <x v="15"/>
    <n v="36"/>
    <s v="Thursday"/>
  </r>
  <r>
    <x v="468"/>
    <s v="Zoe Sanchez"/>
    <x v="4"/>
    <x v="3"/>
    <x v="0"/>
    <x v="0"/>
    <x v="3"/>
    <n v="53"/>
    <d v="2004-12-23T00:00:00"/>
    <n v="90212"/>
    <x v="1"/>
    <x v="2"/>
    <x v="12"/>
    <s v=""/>
    <x v="1"/>
    <n v="0"/>
    <n v="0"/>
    <n v="90212"/>
    <x v="18"/>
    <n v="52"/>
    <s v="Thursday"/>
  </r>
  <r>
    <x v="469"/>
    <s v="Jameson Chen"/>
    <x v="9"/>
    <x v="6"/>
    <x v="0"/>
    <x v="1"/>
    <x v="1"/>
    <n v="39"/>
    <d v="2019-12-05T00:00:00"/>
    <n v="254057"/>
    <x v="30"/>
    <x v="1"/>
    <x v="6"/>
    <s v=""/>
    <x v="1"/>
    <n v="0"/>
    <n v="99082.23000000001"/>
    <n v="353139.23"/>
    <x v="3"/>
    <n v="49"/>
    <s v="Thursday"/>
  </r>
  <r>
    <x v="470"/>
    <s v="Liliana Soto"/>
    <x v="20"/>
    <x v="4"/>
    <x v="1"/>
    <x v="0"/>
    <x v="3"/>
    <n v="58"/>
    <d v="2010-10-12T00:00:00"/>
    <n v="43001"/>
    <x v="1"/>
    <x v="0"/>
    <x v="5"/>
    <s v=""/>
    <x v="1"/>
    <n v="0"/>
    <n v="0"/>
    <n v="43001"/>
    <x v="22"/>
    <n v="42"/>
    <s v="Tuesday"/>
  </r>
  <r>
    <x v="66"/>
    <s v="Lincoln Reyes"/>
    <x v="3"/>
    <x v="0"/>
    <x v="1"/>
    <x v="1"/>
    <x v="3"/>
    <n v="60"/>
    <d v="1998-08-03T00:00:00"/>
    <n v="85120"/>
    <x v="6"/>
    <x v="0"/>
    <x v="0"/>
    <s v=""/>
    <x v="1"/>
    <n v="0"/>
    <n v="7660.7999999999993"/>
    <n v="92780.800000000003"/>
    <x v="25"/>
    <n v="32"/>
    <s v="Monday"/>
  </r>
  <r>
    <x v="471"/>
    <s v="Grayson Soto"/>
    <x v="20"/>
    <x v="4"/>
    <x v="1"/>
    <x v="1"/>
    <x v="3"/>
    <n v="34"/>
    <d v="2015-08-03T00:00:00"/>
    <n v="52200"/>
    <x v="1"/>
    <x v="0"/>
    <x v="7"/>
    <s v=""/>
    <x v="1"/>
    <n v="0"/>
    <n v="0"/>
    <n v="52200"/>
    <x v="16"/>
    <n v="32"/>
    <s v="Monday"/>
  </r>
  <r>
    <x v="472"/>
    <s v="Julia Morris"/>
    <x v="0"/>
    <x v="4"/>
    <x v="3"/>
    <x v="0"/>
    <x v="2"/>
    <n v="60"/>
    <d v="2008-10-18T00:00:00"/>
    <n v="150855"/>
    <x v="19"/>
    <x v="0"/>
    <x v="3"/>
    <s v=""/>
    <x v="1"/>
    <n v="0"/>
    <n v="16594.05"/>
    <n v="167449.04999999999"/>
    <x v="20"/>
    <n v="42"/>
    <s v="Saturday"/>
  </r>
  <r>
    <x v="473"/>
    <s v="Ava Ortiz"/>
    <x v="14"/>
    <x v="0"/>
    <x v="1"/>
    <x v="0"/>
    <x v="3"/>
    <n v="53"/>
    <d v="2004-07-20T00:00:00"/>
    <n v="65702"/>
    <x v="1"/>
    <x v="0"/>
    <x v="7"/>
    <s v=""/>
    <x v="1"/>
    <n v="0"/>
    <n v="0"/>
    <n v="65702"/>
    <x v="18"/>
    <n v="30"/>
    <s v="Tuesday"/>
  </r>
  <r>
    <x v="474"/>
    <s v="Carson Chau"/>
    <x v="2"/>
    <x v="1"/>
    <x v="3"/>
    <x v="1"/>
    <x v="1"/>
    <n v="58"/>
    <d v="2007-10-12T00:00:00"/>
    <n v="162038"/>
    <x v="9"/>
    <x v="1"/>
    <x v="1"/>
    <s v=""/>
    <x v="1"/>
    <n v="0"/>
    <n v="38889.119999999995"/>
    <n v="200927.12"/>
    <x v="26"/>
    <n v="41"/>
    <s v="Friday"/>
  </r>
  <r>
    <x v="475"/>
    <s v="Lillian Chen"/>
    <x v="0"/>
    <x v="6"/>
    <x v="0"/>
    <x v="0"/>
    <x v="1"/>
    <n v="25"/>
    <d v="2020-04-09T00:00:00"/>
    <n v="157057"/>
    <x v="4"/>
    <x v="0"/>
    <x v="7"/>
    <s v=""/>
    <x v="1"/>
    <n v="0"/>
    <n v="15705.7"/>
    <n v="172762.7"/>
    <x v="6"/>
    <n v="15"/>
    <s v="Thursday"/>
  </r>
  <r>
    <x v="476"/>
    <s v="Josiah Lewis"/>
    <x v="6"/>
    <x v="0"/>
    <x v="0"/>
    <x v="1"/>
    <x v="2"/>
    <n v="46"/>
    <d v="2021-08-11T00:00:00"/>
    <n v="127559"/>
    <x v="4"/>
    <x v="0"/>
    <x v="5"/>
    <s v=""/>
    <x v="1"/>
    <n v="0"/>
    <n v="12755.900000000001"/>
    <n v="140314.9"/>
    <x v="9"/>
    <n v="33"/>
    <s v="Wednesday"/>
  </r>
  <r>
    <x v="477"/>
    <s v="Claire Jones"/>
    <x v="17"/>
    <x v="5"/>
    <x v="3"/>
    <x v="0"/>
    <x v="2"/>
    <n v="39"/>
    <d v="2019-03-12T00:00:00"/>
    <n v="62644"/>
    <x v="1"/>
    <x v="0"/>
    <x v="0"/>
    <s v=""/>
    <x v="1"/>
    <n v="0"/>
    <n v="0"/>
    <n v="62644"/>
    <x v="3"/>
    <n v="11"/>
    <s v="Tuesday"/>
  </r>
  <r>
    <x v="478"/>
    <s v="Jeremiah Lu"/>
    <x v="23"/>
    <x v="0"/>
    <x v="1"/>
    <x v="1"/>
    <x v="1"/>
    <n v="50"/>
    <d v="2001-03-06T00:00:00"/>
    <n v="73907"/>
    <x v="1"/>
    <x v="1"/>
    <x v="6"/>
    <s v=""/>
    <x v="1"/>
    <n v="0"/>
    <n v="0"/>
    <n v="73907"/>
    <x v="23"/>
    <n v="10"/>
    <s v="Tuesday"/>
  </r>
  <r>
    <x v="479"/>
    <s v="Nova Hill"/>
    <x v="4"/>
    <x v="3"/>
    <x v="1"/>
    <x v="0"/>
    <x v="2"/>
    <n v="56"/>
    <d v="2018-03-10T00:00:00"/>
    <n v="90040"/>
    <x v="1"/>
    <x v="0"/>
    <x v="2"/>
    <s v=""/>
    <x v="1"/>
    <n v="0"/>
    <n v="0"/>
    <n v="90040"/>
    <x v="7"/>
    <n v="10"/>
    <s v="Saturday"/>
  </r>
  <r>
    <x v="480"/>
    <s v="Peyton Cruz"/>
    <x v="25"/>
    <x v="5"/>
    <x v="1"/>
    <x v="0"/>
    <x v="3"/>
    <n v="30"/>
    <d v="2016-05-26T00:00:00"/>
    <n v="91134"/>
    <x v="1"/>
    <x v="2"/>
    <x v="12"/>
    <s v=""/>
    <x v="1"/>
    <n v="0"/>
    <n v="0"/>
    <n v="91134"/>
    <x v="0"/>
    <n v="22"/>
    <s v="Thursday"/>
  </r>
  <r>
    <x v="481"/>
    <s v="Naomi Zhao"/>
    <x v="9"/>
    <x v="4"/>
    <x v="2"/>
    <x v="0"/>
    <x v="1"/>
    <n v="45"/>
    <d v="2021-09-22T00:00:00"/>
    <n v="201396"/>
    <x v="18"/>
    <x v="0"/>
    <x v="4"/>
    <s v=""/>
    <x v="1"/>
    <n v="0"/>
    <n v="64446.720000000001"/>
    <n v="265842.71999999997"/>
    <x v="9"/>
    <n v="39"/>
    <s v="Wednesday"/>
  </r>
  <r>
    <x v="482"/>
    <s v="Rylee Bui"/>
    <x v="7"/>
    <x v="3"/>
    <x v="3"/>
    <x v="0"/>
    <x v="1"/>
    <n v="55"/>
    <d v="2011-12-22T00:00:00"/>
    <n v="54733"/>
    <x v="1"/>
    <x v="1"/>
    <x v="1"/>
    <s v=""/>
    <x v="1"/>
    <n v="0"/>
    <n v="0"/>
    <n v="54733"/>
    <x v="24"/>
    <n v="52"/>
    <s v="Thursday"/>
  </r>
  <r>
    <x v="483"/>
    <s v="Andrew Reed"/>
    <x v="27"/>
    <x v="0"/>
    <x v="3"/>
    <x v="1"/>
    <x v="0"/>
    <n v="28"/>
    <d v="2019-06-17T00:00:00"/>
    <n v="65341"/>
    <x v="1"/>
    <x v="0"/>
    <x v="4"/>
    <d v="2022-04-11T00:00:00"/>
    <x v="0"/>
    <n v="1"/>
    <n v="0"/>
    <n v="65341"/>
    <x v="3"/>
    <n v="25"/>
    <s v="Monday"/>
  </r>
  <r>
    <x v="484"/>
    <s v="Brooklyn Collins"/>
    <x v="0"/>
    <x v="1"/>
    <x v="3"/>
    <x v="0"/>
    <x v="0"/>
    <n v="59"/>
    <d v="2018-10-27T00:00:00"/>
    <n v="139208"/>
    <x v="19"/>
    <x v="0"/>
    <x v="5"/>
    <s v=""/>
    <x v="1"/>
    <n v="0"/>
    <n v="15312.88"/>
    <n v="154520.88"/>
    <x v="7"/>
    <n v="43"/>
    <s v="Saturday"/>
  </r>
  <r>
    <x v="485"/>
    <s v="John Jung"/>
    <x v="4"/>
    <x v="2"/>
    <x v="2"/>
    <x v="1"/>
    <x v="1"/>
    <n v="63"/>
    <d v="2018-03-12T00:00:00"/>
    <n v="73200"/>
    <x v="1"/>
    <x v="1"/>
    <x v="6"/>
    <s v=""/>
    <x v="1"/>
    <n v="0"/>
    <n v="0"/>
    <n v="73200"/>
    <x v="7"/>
    <n v="11"/>
    <s v="Monday"/>
  </r>
  <r>
    <x v="486"/>
    <s v="Samantha Aguilar"/>
    <x v="6"/>
    <x v="3"/>
    <x v="2"/>
    <x v="0"/>
    <x v="3"/>
    <n v="46"/>
    <d v="2010-04-24T00:00:00"/>
    <n v="102636"/>
    <x v="5"/>
    <x v="0"/>
    <x v="0"/>
    <s v=""/>
    <x v="1"/>
    <n v="0"/>
    <n v="6158.16"/>
    <n v="108794.16"/>
    <x v="22"/>
    <n v="17"/>
    <s v="Saturday"/>
  </r>
  <r>
    <x v="487"/>
    <s v="Madeline Acosta"/>
    <x v="26"/>
    <x v="2"/>
    <x v="2"/>
    <x v="0"/>
    <x v="3"/>
    <n v="26"/>
    <d v="2021-02-09T00:00:00"/>
    <n v="87427"/>
    <x v="1"/>
    <x v="2"/>
    <x v="12"/>
    <s v=""/>
    <x v="1"/>
    <n v="0"/>
    <n v="0"/>
    <n v="87427"/>
    <x v="9"/>
    <n v="7"/>
    <s v="Tuesday"/>
  </r>
  <r>
    <x v="488"/>
    <s v="Ethan Joseph"/>
    <x v="12"/>
    <x v="0"/>
    <x v="0"/>
    <x v="1"/>
    <x v="2"/>
    <n v="45"/>
    <d v="2018-05-28T00:00:00"/>
    <n v="49219"/>
    <x v="1"/>
    <x v="0"/>
    <x v="7"/>
    <s v=""/>
    <x v="1"/>
    <n v="0"/>
    <n v="0"/>
    <n v="49219"/>
    <x v="7"/>
    <n v="22"/>
    <s v="Monday"/>
  </r>
  <r>
    <x v="489"/>
    <s v="Miles Mehta"/>
    <x v="6"/>
    <x v="1"/>
    <x v="1"/>
    <x v="1"/>
    <x v="1"/>
    <n v="50"/>
    <d v="2018-05-19T00:00:00"/>
    <n v="106437"/>
    <x v="3"/>
    <x v="1"/>
    <x v="1"/>
    <s v=""/>
    <x v="1"/>
    <n v="0"/>
    <n v="7450.5900000000011"/>
    <n v="113887.59"/>
    <x v="7"/>
    <n v="20"/>
    <s v="Saturday"/>
  </r>
  <r>
    <x v="490"/>
    <s v="Joshua Juarez"/>
    <x v="13"/>
    <x v="1"/>
    <x v="1"/>
    <x v="1"/>
    <x v="3"/>
    <n v="46"/>
    <d v="2015-05-05T00:00:00"/>
    <n v="64364"/>
    <x v="1"/>
    <x v="2"/>
    <x v="12"/>
    <s v=""/>
    <x v="1"/>
    <n v="0"/>
    <n v="0"/>
    <n v="64364"/>
    <x v="16"/>
    <n v="19"/>
    <s v="Tuesday"/>
  </r>
  <r>
    <x v="491"/>
    <s v="Matthew Howard"/>
    <x v="2"/>
    <x v="4"/>
    <x v="1"/>
    <x v="1"/>
    <x v="2"/>
    <n v="50"/>
    <d v="2021-10-17T00:00:00"/>
    <n v="172180"/>
    <x v="7"/>
    <x v="0"/>
    <x v="7"/>
    <s v=""/>
    <x v="1"/>
    <n v="0"/>
    <n v="51654"/>
    <n v="223834"/>
    <x v="9"/>
    <n v="43"/>
    <s v="Sunday"/>
  </r>
  <r>
    <x v="492"/>
    <s v="Jade Figueroa"/>
    <x v="4"/>
    <x v="2"/>
    <x v="1"/>
    <x v="0"/>
    <x v="3"/>
    <n v="33"/>
    <d v="2012-05-14T00:00:00"/>
    <n v="88343"/>
    <x v="1"/>
    <x v="2"/>
    <x v="9"/>
    <s v=""/>
    <x v="1"/>
    <n v="0"/>
    <n v="0"/>
    <n v="88343"/>
    <x v="14"/>
    <n v="20"/>
    <s v="Monday"/>
  </r>
  <r>
    <x v="493"/>
    <s v="Everett Morales"/>
    <x v="29"/>
    <x v="0"/>
    <x v="2"/>
    <x v="1"/>
    <x v="3"/>
    <n v="57"/>
    <d v="2014-07-10T00:00:00"/>
    <n v="66649"/>
    <x v="1"/>
    <x v="2"/>
    <x v="9"/>
    <s v=""/>
    <x v="1"/>
    <n v="0"/>
    <n v="0"/>
    <n v="66649"/>
    <x v="15"/>
    <n v="28"/>
    <s v="Thursday"/>
  </r>
  <r>
    <x v="48"/>
    <s v="Genesis Hunter"/>
    <x v="6"/>
    <x v="1"/>
    <x v="3"/>
    <x v="0"/>
    <x v="2"/>
    <n v="48"/>
    <d v="1999-04-22T00:00:00"/>
    <n v="102847"/>
    <x v="17"/>
    <x v="0"/>
    <x v="2"/>
    <s v=""/>
    <x v="1"/>
    <n v="0"/>
    <n v="5142.3500000000004"/>
    <n v="107989.35"/>
    <x v="10"/>
    <n v="17"/>
    <s v="Thursday"/>
  </r>
  <r>
    <x v="494"/>
    <s v="Henry Figueroa"/>
    <x v="0"/>
    <x v="1"/>
    <x v="1"/>
    <x v="1"/>
    <x v="3"/>
    <n v="46"/>
    <d v="2010-07-19T00:00:00"/>
    <n v="134881"/>
    <x v="0"/>
    <x v="2"/>
    <x v="8"/>
    <s v=""/>
    <x v="1"/>
    <n v="0"/>
    <n v="20232.149999999998"/>
    <n v="155113.15"/>
    <x v="22"/>
    <n v="30"/>
    <s v="Monday"/>
  </r>
  <r>
    <x v="495"/>
    <s v="Nicholas Song"/>
    <x v="13"/>
    <x v="6"/>
    <x v="1"/>
    <x v="1"/>
    <x v="1"/>
    <n v="52"/>
    <d v="1999-05-23T00:00:00"/>
    <n v="68807"/>
    <x v="1"/>
    <x v="1"/>
    <x v="11"/>
    <d v="2015-11-30T00:00:00"/>
    <x v="0"/>
    <n v="1"/>
    <n v="0"/>
    <n v="68807"/>
    <x v="10"/>
    <n v="22"/>
    <s v="Sunday"/>
  </r>
  <r>
    <x v="496"/>
    <s v="Jack Alexander"/>
    <x v="9"/>
    <x v="0"/>
    <x v="1"/>
    <x v="1"/>
    <x v="2"/>
    <n v="56"/>
    <d v="2006-05-29T00:00:00"/>
    <n v="228822"/>
    <x v="32"/>
    <x v="0"/>
    <x v="4"/>
    <s v=""/>
    <x v="1"/>
    <n v="0"/>
    <n v="82375.92"/>
    <n v="311197.92"/>
    <x v="2"/>
    <n v="22"/>
    <s v="Monday"/>
  </r>
  <r>
    <x v="497"/>
    <s v="Jameson Foster"/>
    <x v="7"/>
    <x v="6"/>
    <x v="1"/>
    <x v="1"/>
    <x v="2"/>
    <n v="28"/>
    <d v="2021-07-18T00:00:00"/>
    <n v="43391"/>
    <x v="1"/>
    <x v="0"/>
    <x v="7"/>
    <s v=""/>
    <x v="1"/>
    <n v="0"/>
    <n v="0"/>
    <n v="43391"/>
    <x v="9"/>
    <n v="30"/>
    <s v="Sunday"/>
  </r>
  <r>
    <x v="498"/>
    <s v="Leonardo Lo"/>
    <x v="10"/>
    <x v="5"/>
    <x v="2"/>
    <x v="1"/>
    <x v="1"/>
    <n v="29"/>
    <d v="2021-11-15T00:00:00"/>
    <n v="91782"/>
    <x v="1"/>
    <x v="1"/>
    <x v="1"/>
    <s v=""/>
    <x v="1"/>
    <n v="0"/>
    <n v="0"/>
    <n v="91782"/>
    <x v="9"/>
    <n v="47"/>
    <s v="Monday"/>
  </r>
  <r>
    <x v="499"/>
    <s v="Ella Huang"/>
    <x v="9"/>
    <x v="6"/>
    <x v="3"/>
    <x v="0"/>
    <x v="1"/>
    <n v="45"/>
    <d v="2016-02-28T00:00:00"/>
    <n v="211637"/>
    <x v="13"/>
    <x v="0"/>
    <x v="2"/>
    <s v=""/>
    <x v="1"/>
    <n v="0"/>
    <n v="65607.47"/>
    <n v="277244.46999999997"/>
    <x v="0"/>
    <n v="10"/>
    <s v="Sunday"/>
  </r>
  <r>
    <x v="71"/>
    <s v="Liam Jordan"/>
    <x v="3"/>
    <x v="0"/>
    <x v="1"/>
    <x v="1"/>
    <x v="2"/>
    <n v="28"/>
    <d v="2020-08-08T00:00:00"/>
    <n v="73255"/>
    <x v="6"/>
    <x v="0"/>
    <x v="3"/>
    <s v=""/>
    <x v="1"/>
    <n v="0"/>
    <n v="6592.95"/>
    <n v="79847.95"/>
    <x v="6"/>
    <n v="32"/>
    <s v="Saturday"/>
  </r>
  <r>
    <x v="500"/>
    <s v="Isaac Woods"/>
    <x v="6"/>
    <x v="2"/>
    <x v="3"/>
    <x v="1"/>
    <x v="2"/>
    <n v="28"/>
    <d v="2021-01-08T00:00:00"/>
    <n v="108826"/>
    <x v="4"/>
    <x v="0"/>
    <x v="4"/>
    <s v=""/>
    <x v="1"/>
    <n v="0"/>
    <n v="10882.6"/>
    <n v="119708.6"/>
    <x v="9"/>
    <n v="2"/>
    <s v="Friday"/>
  </r>
  <r>
    <x v="501"/>
    <s v="Luke Wilson"/>
    <x v="29"/>
    <x v="0"/>
    <x v="2"/>
    <x v="1"/>
    <x v="2"/>
    <n v="34"/>
    <d v="2016-05-24T00:00:00"/>
    <n v="94352"/>
    <x v="1"/>
    <x v="0"/>
    <x v="4"/>
    <s v=""/>
    <x v="1"/>
    <n v="0"/>
    <n v="0"/>
    <n v="94352"/>
    <x v="0"/>
    <n v="22"/>
    <s v="Tuesday"/>
  </r>
  <r>
    <x v="502"/>
    <s v="Lyla Alvarez"/>
    <x v="30"/>
    <x v="0"/>
    <x v="0"/>
    <x v="0"/>
    <x v="3"/>
    <n v="55"/>
    <d v="1994-08-30T00:00:00"/>
    <n v="73955"/>
    <x v="1"/>
    <x v="0"/>
    <x v="3"/>
    <s v=""/>
    <x v="1"/>
    <n v="0"/>
    <n v="0"/>
    <n v="73955"/>
    <x v="21"/>
    <n v="36"/>
    <s v="Tuesday"/>
  </r>
  <r>
    <x v="503"/>
    <s v="Caleb Flores"/>
    <x v="6"/>
    <x v="4"/>
    <x v="1"/>
    <x v="1"/>
    <x v="3"/>
    <n v="34"/>
    <d v="2013-08-13T00:00:00"/>
    <n v="113909"/>
    <x v="5"/>
    <x v="2"/>
    <x v="9"/>
    <s v=""/>
    <x v="1"/>
    <n v="0"/>
    <n v="6834.54"/>
    <n v="120743.54"/>
    <x v="11"/>
    <n v="33"/>
    <s v="Tuesday"/>
  </r>
  <r>
    <x v="504"/>
    <s v="Angel Lin"/>
    <x v="32"/>
    <x v="0"/>
    <x v="1"/>
    <x v="1"/>
    <x v="1"/>
    <n v="27"/>
    <d v="2020-12-24T00:00:00"/>
    <n v="92321"/>
    <x v="1"/>
    <x v="0"/>
    <x v="2"/>
    <s v=""/>
    <x v="1"/>
    <n v="0"/>
    <n v="0"/>
    <n v="92321"/>
    <x v="6"/>
    <n v="52"/>
    <s v="Thursday"/>
  </r>
  <r>
    <x v="474"/>
    <s v="Easton Moore"/>
    <x v="3"/>
    <x v="0"/>
    <x v="0"/>
    <x v="1"/>
    <x v="2"/>
    <n v="52"/>
    <d v="2013-05-23T00:00:00"/>
    <n v="99557"/>
    <x v="6"/>
    <x v="0"/>
    <x v="0"/>
    <s v=""/>
    <x v="1"/>
    <n v="0"/>
    <n v="8960.1299999999992"/>
    <n v="108517.13"/>
    <x v="11"/>
    <n v="21"/>
    <s v="Thursday"/>
  </r>
  <r>
    <x v="505"/>
    <s v="Kinsley Collins"/>
    <x v="18"/>
    <x v="5"/>
    <x v="2"/>
    <x v="0"/>
    <x v="2"/>
    <n v="28"/>
    <d v="2018-11-14T00:00:00"/>
    <n v="115854"/>
    <x v="1"/>
    <x v="0"/>
    <x v="3"/>
    <s v=""/>
    <x v="1"/>
    <n v="0"/>
    <n v="0"/>
    <n v="115854"/>
    <x v="7"/>
    <n v="46"/>
    <s v="Wednesday"/>
  </r>
  <r>
    <x v="506"/>
    <s v="Brooklyn Salazar"/>
    <x v="30"/>
    <x v="0"/>
    <x v="1"/>
    <x v="0"/>
    <x v="3"/>
    <n v="44"/>
    <d v="2011-03-01T00:00:00"/>
    <n v="82462"/>
    <x v="1"/>
    <x v="0"/>
    <x v="5"/>
    <s v=""/>
    <x v="1"/>
    <n v="0"/>
    <n v="0"/>
    <n v="82462"/>
    <x v="24"/>
    <n v="10"/>
    <s v="Tuesday"/>
  </r>
  <r>
    <x v="507"/>
    <s v="Scarlett Jenkins"/>
    <x v="9"/>
    <x v="0"/>
    <x v="0"/>
    <x v="0"/>
    <x v="2"/>
    <n v="53"/>
    <d v="2011-11-09T00:00:00"/>
    <n v="198473"/>
    <x v="18"/>
    <x v="0"/>
    <x v="4"/>
    <s v=""/>
    <x v="1"/>
    <n v="0"/>
    <n v="63511.360000000001"/>
    <n v="261984.36"/>
    <x v="24"/>
    <n v="46"/>
    <s v="Wednesday"/>
  </r>
  <r>
    <x v="508"/>
    <s v="Melody Chin"/>
    <x v="0"/>
    <x v="1"/>
    <x v="3"/>
    <x v="0"/>
    <x v="1"/>
    <n v="43"/>
    <d v="2006-10-15T00:00:00"/>
    <n v="153492"/>
    <x v="19"/>
    <x v="0"/>
    <x v="2"/>
    <s v=""/>
    <x v="1"/>
    <n v="0"/>
    <n v="16884.12"/>
    <n v="170376.12"/>
    <x v="2"/>
    <n v="42"/>
    <s v="Sunday"/>
  </r>
  <r>
    <x v="509"/>
    <s v="Eloise Alexander"/>
    <x v="9"/>
    <x v="4"/>
    <x v="3"/>
    <x v="0"/>
    <x v="0"/>
    <n v="28"/>
    <d v="2018-01-21T00:00:00"/>
    <n v="208210"/>
    <x v="7"/>
    <x v="0"/>
    <x v="0"/>
    <s v=""/>
    <x v="1"/>
    <n v="0"/>
    <n v="62463"/>
    <n v="270673"/>
    <x v="7"/>
    <n v="4"/>
    <s v="Sunday"/>
  </r>
  <r>
    <x v="510"/>
    <s v="Carter Turner"/>
    <x v="4"/>
    <x v="6"/>
    <x v="3"/>
    <x v="1"/>
    <x v="2"/>
    <n v="33"/>
    <d v="2015-11-17T00:00:00"/>
    <n v="91632"/>
    <x v="1"/>
    <x v="0"/>
    <x v="3"/>
    <s v=""/>
    <x v="1"/>
    <n v="0"/>
    <n v="0"/>
    <n v="91632"/>
    <x v="16"/>
    <n v="47"/>
    <s v="Tuesday"/>
  </r>
  <r>
    <x v="511"/>
    <s v="Andrew Ma"/>
    <x v="16"/>
    <x v="4"/>
    <x v="3"/>
    <x v="1"/>
    <x v="1"/>
    <n v="31"/>
    <d v="2017-09-24T00:00:00"/>
    <n v="71755"/>
    <x v="1"/>
    <x v="1"/>
    <x v="1"/>
    <s v=""/>
    <x v="1"/>
    <n v="0"/>
    <n v="0"/>
    <n v="71755"/>
    <x v="5"/>
    <n v="39"/>
    <s v="Sunday"/>
  </r>
  <r>
    <x v="512"/>
    <s v="Hailey Xi"/>
    <x v="6"/>
    <x v="3"/>
    <x v="3"/>
    <x v="0"/>
    <x v="1"/>
    <n v="52"/>
    <d v="2021-11-19T00:00:00"/>
    <n v="111006"/>
    <x v="24"/>
    <x v="1"/>
    <x v="1"/>
    <s v=""/>
    <x v="1"/>
    <n v="0"/>
    <n v="8880.48"/>
    <n v="119886.48"/>
    <x v="9"/>
    <n v="47"/>
    <s v="Friday"/>
  </r>
  <r>
    <x v="513"/>
    <s v="Aiden Le"/>
    <x v="21"/>
    <x v="0"/>
    <x v="3"/>
    <x v="1"/>
    <x v="1"/>
    <n v="55"/>
    <d v="1994-12-24T00:00:00"/>
    <n v="99774"/>
    <x v="1"/>
    <x v="0"/>
    <x v="5"/>
    <s v=""/>
    <x v="1"/>
    <n v="0"/>
    <n v="0"/>
    <n v="99774"/>
    <x v="21"/>
    <n v="52"/>
    <s v="Saturday"/>
  </r>
  <r>
    <x v="514"/>
    <s v="Christopher Lim"/>
    <x v="2"/>
    <x v="0"/>
    <x v="0"/>
    <x v="1"/>
    <x v="1"/>
    <n v="55"/>
    <d v="2007-03-13T00:00:00"/>
    <n v="184648"/>
    <x v="9"/>
    <x v="1"/>
    <x v="6"/>
    <s v=""/>
    <x v="1"/>
    <n v="0"/>
    <n v="44315.519999999997"/>
    <n v="228963.52"/>
    <x v="26"/>
    <n v="11"/>
    <s v="Tuesday"/>
  </r>
  <r>
    <x v="515"/>
    <s v="James Castillo"/>
    <x v="9"/>
    <x v="0"/>
    <x v="1"/>
    <x v="1"/>
    <x v="3"/>
    <n v="51"/>
    <d v="2001-07-19T00:00:00"/>
    <n v="247874"/>
    <x v="29"/>
    <x v="2"/>
    <x v="8"/>
    <s v=""/>
    <x v="1"/>
    <n v="0"/>
    <n v="81798.42"/>
    <n v="329672.42"/>
    <x v="23"/>
    <n v="29"/>
    <s v="Thursday"/>
  </r>
  <r>
    <x v="516"/>
    <s v="Greyson Dang"/>
    <x v="25"/>
    <x v="5"/>
    <x v="1"/>
    <x v="1"/>
    <x v="1"/>
    <n v="60"/>
    <d v="2009-05-11T00:00:00"/>
    <n v="62239"/>
    <x v="1"/>
    <x v="1"/>
    <x v="10"/>
    <s v=""/>
    <x v="1"/>
    <n v="0"/>
    <n v="0"/>
    <n v="62239"/>
    <x v="8"/>
    <n v="20"/>
    <s v="Monday"/>
  </r>
  <r>
    <x v="517"/>
    <s v="Hannah King"/>
    <x v="6"/>
    <x v="3"/>
    <x v="2"/>
    <x v="0"/>
    <x v="2"/>
    <n v="31"/>
    <d v="2014-10-07T00:00:00"/>
    <n v="114911"/>
    <x v="3"/>
    <x v="0"/>
    <x v="2"/>
    <s v=""/>
    <x v="1"/>
    <n v="0"/>
    <n v="8043.77"/>
    <n v="122954.77"/>
    <x v="15"/>
    <n v="41"/>
    <s v="Tuesday"/>
  </r>
  <r>
    <x v="518"/>
    <s v="Wesley Dominguez"/>
    <x v="11"/>
    <x v="5"/>
    <x v="3"/>
    <x v="1"/>
    <x v="3"/>
    <n v="45"/>
    <d v="2018-04-27T00:00:00"/>
    <n v="115490"/>
    <x v="15"/>
    <x v="0"/>
    <x v="2"/>
    <s v=""/>
    <x v="1"/>
    <n v="0"/>
    <n v="13858.8"/>
    <n v="129348.8"/>
    <x v="7"/>
    <n v="17"/>
    <s v="Friday"/>
  </r>
  <r>
    <x v="519"/>
    <s v="Dominic Hu"/>
    <x v="6"/>
    <x v="3"/>
    <x v="2"/>
    <x v="1"/>
    <x v="1"/>
    <n v="34"/>
    <d v="2012-02-13T00:00:00"/>
    <n v="118708"/>
    <x v="3"/>
    <x v="1"/>
    <x v="6"/>
    <s v=""/>
    <x v="1"/>
    <n v="0"/>
    <n v="8309.5600000000013"/>
    <n v="127017.56"/>
    <x v="14"/>
    <n v="7"/>
    <s v="Monday"/>
  </r>
  <r>
    <x v="520"/>
    <s v="Nora Park"/>
    <x v="2"/>
    <x v="3"/>
    <x v="2"/>
    <x v="0"/>
    <x v="1"/>
    <n v="29"/>
    <d v="2017-06-28T00:00:00"/>
    <n v="197649"/>
    <x v="2"/>
    <x v="0"/>
    <x v="7"/>
    <s v=""/>
    <x v="1"/>
    <n v="0"/>
    <n v="39529.800000000003"/>
    <n v="237178.8"/>
    <x v="5"/>
    <n v="26"/>
    <s v="Wednesday"/>
  </r>
  <r>
    <x v="521"/>
    <s v="Audrey Hwang"/>
    <x v="4"/>
    <x v="3"/>
    <x v="2"/>
    <x v="0"/>
    <x v="1"/>
    <n v="45"/>
    <d v="2020-06-17T00:00:00"/>
    <n v="89841"/>
    <x v="1"/>
    <x v="1"/>
    <x v="10"/>
    <s v=""/>
    <x v="1"/>
    <n v="0"/>
    <n v="0"/>
    <n v="89841"/>
    <x v="6"/>
    <n v="25"/>
    <s v="Wednesday"/>
  </r>
  <r>
    <x v="100"/>
    <s v="Ella Jenkins"/>
    <x v="13"/>
    <x v="1"/>
    <x v="2"/>
    <x v="0"/>
    <x v="2"/>
    <n v="52"/>
    <d v="2019-12-20T00:00:00"/>
    <n v="61026"/>
    <x v="1"/>
    <x v="0"/>
    <x v="3"/>
    <s v=""/>
    <x v="1"/>
    <n v="0"/>
    <n v="0"/>
    <n v="61026"/>
    <x v="3"/>
    <n v="51"/>
    <s v="Friday"/>
  </r>
  <r>
    <x v="522"/>
    <s v="Peyton Owens"/>
    <x v="8"/>
    <x v="5"/>
    <x v="2"/>
    <x v="0"/>
    <x v="2"/>
    <n v="48"/>
    <d v="2014-09-25T00:00:00"/>
    <n v="96693"/>
    <x v="1"/>
    <x v="0"/>
    <x v="2"/>
    <s v=""/>
    <x v="1"/>
    <n v="0"/>
    <n v="0"/>
    <n v="96693"/>
    <x v="15"/>
    <n v="39"/>
    <s v="Thursday"/>
  </r>
  <r>
    <x v="523"/>
    <s v="Alice Lopez"/>
    <x v="22"/>
    <x v="5"/>
    <x v="2"/>
    <x v="0"/>
    <x v="3"/>
    <n v="48"/>
    <d v="2009-06-27T00:00:00"/>
    <n v="82907"/>
    <x v="1"/>
    <x v="0"/>
    <x v="0"/>
    <s v=""/>
    <x v="1"/>
    <n v="0"/>
    <n v="0"/>
    <n v="82907"/>
    <x v="8"/>
    <n v="26"/>
    <s v="Saturday"/>
  </r>
  <r>
    <x v="524"/>
    <s v="Dominic Le"/>
    <x v="9"/>
    <x v="6"/>
    <x v="3"/>
    <x v="1"/>
    <x v="1"/>
    <n v="41"/>
    <d v="2014-10-04T00:00:00"/>
    <n v="257194"/>
    <x v="22"/>
    <x v="1"/>
    <x v="1"/>
    <s v=""/>
    <x v="1"/>
    <n v="0"/>
    <n v="90017.9"/>
    <n v="347211.9"/>
    <x v="15"/>
    <n v="40"/>
    <s v="Saturday"/>
  </r>
  <r>
    <x v="525"/>
    <s v="Ezra Ortiz"/>
    <x v="10"/>
    <x v="5"/>
    <x v="0"/>
    <x v="1"/>
    <x v="3"/>
    <n v="41"/>
    <d v="2012-01-21T00:00:00"/>
    <n v="94658"/>
    <x v="1"/>
    <x v="0"/>
    <x v="4"/>
    <s v=""/>
    <x v="1"/>
    <n v="0"/>
    <n v="0"/>
    <n v="94658"/>
    <x v="14"/>
    <n v="3"/>
    <s v="Saturday"/>
  </r>
  <r>
    <x v="526"/>
    <s v="Grayson Luu"/>
    <x v="10"/>
    <x v="5"/>
    <x v="0"/>
    <x v="1"/>
    <x v="1"/>
    <n v="55"/>
    <d v="2011-04-30T00:00:00"/>
    <n v="89419"/>
    <x v="1"/>
    <x v="1"/>
    <x v="6"/>
    <s v=""/>
    <x v="1"/>
    <n v="0"/>
    <n v="0"/>
    <n v="89419"/>
    <x v="24"/>
    <n v="18"/>
    <s v="Saturday"/>
  </r>
  <r>
    <x v="527"/>
    <s v="Brooks Stewart"/>
    <x v="16"/>
    <x v="4"/>
    <x v="1"/>
    <x v="1"/>
    <x v="0"/>
    <n v="45"/>
    <d v="2015-12-19T00:00:00"/>
    <n v="51983"/>
    <x v="1"/>
    <x v="0"/>
    <x v="7"/>
    <s v=""/>
    <x v="1"/>
    <n v="0"/>
    <n v="0"/>
    <n v="51983"/>
    <x v="16"/>
    <n v="51"/>
    <s v="Saturday"/>
  </r>
  <r>
    <x v="528"/>
    <s v="Naomi Xi"/>
    <x v="2"/>
    <x v="1"/>
    <x v="3"/>
    <x v="0"/>
    <x v="1"/>
    <n v="53"/>
    <d v="2002-02-17T00:00:00"/>
    <n v="179494"/>
    <x v="2"/>
    <x v="1"/>
    <x v="1"/>
    <s v=""/>
    <x v="1"/>
    <n v="0"/>
    <n v="35898.800000000003"/>
    <n v="215392.8"/>
    <x v="12"/>
    <n v="8"/>
    <s v="Sunday"/>
  </r>
  <r>
    <x v="529"/>
    <s v="Silas Estrada"/>
    <x v="30"/>
    <x v="0"/>
    <x v="3"/>
    <x v="1"/>
    <x v="3"/>
    <n v="49"/>
    <d v="2016-06-24T00:00:00"/>
    <n v="68426"/>
    <x v="1"/>
    <x v="2"/>
    <x v="9"/>
    <s v=""/>
    <x v="1"/>
    <n v="0"/>
    <n v="0"/>
    <n v="68426"/>
    <x v="0"/>
    <n v="26"/>
    <s v="Friday"/>
  </r>
  <r>
    <x v="530"/>
    <s v="Skylar Ayala"/>
    <x v="0"/>
    <x v="1"/>
    <x v="3"/>
    <x v="0"/>
    <x v="3"/>
    <n v="55"/>
    <d v="2017-02-06T00:00:00"/>
    <n v="144986"/>
    <x v="15"/>
    <x v="0"/>
    <x v="3"/>
    <s v=""/>
    <x v="1"/>
    <n v="0"/>
    <n v="17398.32"/>
    <n v="162384.32000000001"/>
    <x v="5"/>
    <n v="6"/>
    <s v="Monday"/>
  </r>
  <r>
    <x v="531"/>
    <s v="Lydia Huynh"/>
    <x v="5"/>
    <x v="2"/>
    <x v="2"/>
    <x v="0"/>
    <x v="1"/>
    <n v="45"/>
    <d v="2000-08-16T00:00:00"/>
    <n v="60113"/>
    <x v="1"/>
    <x v="0"/>
    <x v="2"/>
    <s v=""/>
    <x v="1"/>
    <n v="0"/>
    <n v="0"/>
    <n v="60113"/>
    <x v="28"/>
    <n v="34"/>
    <s v="Wednesday"/>
  </r>
  <r>
    <x v="92"/>
    <s v="Hazel Cortez"/>
    <x v="16"/>
    <x v="4"/>
    <x v="0"/>
    <x v="0"/>
    <x v="3"/>
    <n v="52"/>
    <d v="2021-04-18T00:00:00"/>
    <n v="50548"/>
    <x v="1"/>
    <x v="2"/>
    <x v="12"/>
    <s v=""/>
    <x v="1"/>
    <n v="0"/>
    <n v="0"/>
    <n v="50548"/>
    <x v="9"/>
    <n v="17"/>
    <s v="Sunday"/>
  </r>
  <r>
    <x v="532"/>
    <s v="Everleigh Adams"/>
    <x v="13"/>
    <x v="6"/>
    <x v="1"/>
    <x v="0"/>
    <x v="2"/>
    <n v="33"/>
    <d v="2020-03-14T00:00:00"/>
    <n v="68846"/>
    <x v="1"/>
    <x v="0"/>
    <x v="2"/>
    <s v=""/>
    <x v="1"/>
    <n v="0"/>
    <n v="0"/>
    <n v="68846"/>
    <x v="6"/>
    <n v="11"/>
    <s v="Saturday"/>
  </r>
  <r>
    <x v="230"/>
    <s v="Layla Salazar"/>
    <x v="29"/>
    <x v="0"/>
    <x v="3"/>
    <x v="0"/>
    <x v="3"/>
    <n v="59"/>
    <d v="2014-03-19T00:00:00"/>
    <n v="90901"/>
    <x v="1"/>
    <x v="0"/>
    <x v="0"/>
    <s v=""/>
    <x v="1"/>
    <n v="0"/>
    <n v="0"/>
    <n v="90901"/>
    <x v="15"/>
    <n v="12"/>
    <s v="Wednesday"/>
  </r>
  <r>
    <x v="533"/>
    <s v="Willow Chen"/>
    <x v="6"/>
    <x v="3"/>
    <x v="3"/>
    <x v="0"/>
    <x v="1"/>
    <n v="50"/>
    <d v="2012-09-03T00:00:00"/>
    <n v="102033"/>
    <x v="24"/>
    <x v="0"/>
    <x v="5"/>
    <s v=""/>
    <x v="1"/>
    <n v="0"/>
    <n v="8162.64"/>
    <n v="110195.64"/>
    <x v="14"/>
    <n v="36"/>
    <s v="Monday"/>
  </r>
  <r>
    <x v="534"/>
    <s v="Penelope Griffin"/>
    <x v="2"/>
    <x v="2"/>
    <x v="1"/>
    <x v="0"/>
    <x v="2"/>
    <n v="61"/>
    <d v="2021-01-23T00:00:00"/>
    <n v="151783"/>
    <x v="27"/>
    <x v="0"/>
    <x v="0"/>
    <s v=""/>
    <x v="1"/>
    <n v="0"/>
    <n v="39463.58"/>
    <n v="191246.58000000002"/>
    <x v="9"/>
    <n v="4"/>
    <s v="Saturday"/>
  </r>
  <r>
    <x v="535"/>
    <s v="Lillian Romero"/>
    <x v="2"/>
    <x v="5"/>
    <x v="3"/>
    <x v="0"/>
    <x v="3"/>
    <n v="27"/>
    <d v="2018-12-07T00:00:00"/>
    <n v="170164"/>
    <x v="35"/>
    <x v="0"/>
    <x v="5"/>
    <s v=""/>
    <x v="1"/>
    <n v="0"/>
    <n v="28927.88"/>
    <n v="199091.88"/>
    <x v="7"/>
    <n v="49"/>
    <s v="Friday"/>
  </r>
  <r>
    <x v="536"/>
    <s v="Stella Wu"/>
    <x v="0"/>
    <x v="6"/>
    <x v="2"/>
    <x v="0"/>
    <x v="1"/>
    <n v="35"/>
    <d v="2014-02-20T00:00:00"/>
    <n v="155905"/>
    <x v="28"/>
    <x v="0"/>
    <x v="3"/>
    <s v=""/>
    <x v="1"/>
    <n v="0"/>
    <n v="21826.7"/>
    <n v="177731.7"/>
    <x v="15"/>
    <n v="8"/>
    <s v="Thursday"/>
  </r>
  <r>
    <x v="415"/>
    <s v="Parker Vang"/>
    <x v="7"/>
    <x v="2"/>
    <x v="3"/>
    <x v="1"/>
    <x v="1"/>
    <n v="40"/>
    <d v="2016-12-17T00:00:00"/>
    <n v="50733"/>
    <x v="1"/>
    <x v="0"/>
    <x v="4"/>
    <s v=""/>
    <x v="1"/>
    <n v="0"/>
    <n v="0"/>
    <n v="50733"/>
    <x v="0"/>
    <n v="51"/>
    <s v="Saturday"/>
  </r>
  <r>
    <x v="537"/>
    <s v="Mila Roberts"/>
    <x v="15"/>
    <x v="4"/>
    <x v="3"/>
    <x v="0"/>
    <x v="2"/>
    <n v="30"/>
    <d v="2017-01-26T00:00:00"/>
    <n v="88663"/>
    <x v="1"/>
    <x v="0"/>
    <x v="3"/>
    <s v=""/>
    <x v="1"/>
    <n v="0"/>
    <n v="0"/>
    <n v="88663"/>
    <x v="5"/>
    <n v="4"/>
    <s v="Thursday"/>
  </r>
  <r>
    <x v="538"/>
    <s v="Isaac Liu"/>
    <x v="17"/>
    <x v="5"/>
    <x v="1"/>
    <x v="1"/>
    <x v="1"/>
    <n v="60"/>
    <d v="1992-10-13T00:00:00"/>
    <n v="88213"/>
    <x v="1"/>
    <x v="1"/>
    <x v="1"/>
    <s v=""/>
    <x v="1"/>
    <n v="0"/>
    <n v="0"/>
    <n v="88213"/>
    <x v="27"/>
    <n v="42"/>
    <s v="Tuesday"/>
  </r>
  <r>
    <x v="539"/>
    <s v="Jacob Doan"/>
    <x v="13"/>
    <x v="2"/>
    <x v="2"/>
    <x v="1"/>
    <x v="1"/>
    <n v="55"/>
    <d v="2021-08-02T00:00:00"/>
    <n v="67130"/>
    <x v="1"/>
    <x v="0"/>
    <x v="4"/>
    <s v=""/>
    <x v="1"/>
    <n v="0"/>
    <n v="0"/>
    <n v="67130"/>
    <x v="9"/>
    <n v="32"/>
    <s v="Monday"/>
  </r>
  <r>
    <x v="124"/>
    <s v="Raelynn Ma"/>
    <x v="4"/>
    <x v="1"/>
    <x v="2"/>
    <x v="0"/>
    <x v="1"/>
    <n v="33"/>
    <d v="2015-10-08T00:00:00"/>
    <n v="94876"/>
    <x v="1"/>
    <x v="0"/>
    <x v="4"/>
    <s v=""/>
    <x v="1"/>
    <n v="0"/>
    <n v="0"/>
    <n v="94876"/>
    <x v="16"/>
    <n v="41"/>
    <s v="Thursday"/>
  </r>
  <r>
    <x v="540"/>
    <s v="Jameson Juarez"/>
    <x v="25"/>
    <x v="5"/>
    <x v="2"/>
    <x v="1"/>
    <x v="3"/>
    <n v="62"/>
    <d v="1994-10-09T00:00:00"/>
    <n v="98230"/>
    <x v="1"/>
    <x v="0"/>
    <x v="4"/>
    <s v=""/>
    <x v="1"/>
    <n v="0"/>
    <n v="0"/>
    <n v="98230"/>
    <x v="21"/>
    <n v="42"/>
    <s v="Sunday"/>
  </r>
  <r>
    <x v="541"/>
    <s v="Everleigh Shah"/>
    <x v="22"/>
    <x v="5"/>
    <x v="0"/>
    <x v="0"/>
    <x v="1"/>
    <n v="36"/>
    <d v="2018-12-14T00:00:00"/>
    <n v="96757"/>
    <x v="1"/>
    <x v="0"/>
    <x v="7"/>
    <s v=""/>
    <x v="1"/>
    <n v="0"/>
    <n v="0"/>
    <n v="96757"/>
    <x v="7"/>
    <n v="50"/>
    <s v="Friday"/>
  </r>
  <r>
    <x v="542"/>
    <s v="Alexander Foster"/>
    <x v="13"/>
    <x v="6"/>
    <x v="1"/>
    <x v="1"/>
    <x v="0"/>
    <n v="35"/>
    <d v="2020-07-03T00:00:00"/>
    <n v="51513"/>
    <x v="1"/>
    <x v="0"/>
    <x v="7"/>
    <s v=""/>
    <x v="1"/>
    <n v="0"/>
    <n v="0"/>
    <n v="51513"/>
    <x v="6"/>
    <n v="27"/>
    <s v="Friday"/>
  </r>
  <r>
    <x v="543"/>
    <s v="Ryan Ha"/>
    <x v="9"/>
    <x v="6"/>
    <x v="3"/>
    <x v="1"/>
    <x v="1"/>
    <n v="60"/>
    <d v="2007-01-27T00:00:00"/>
    <n v="234311"/>
    <x v="21"/>
    <x v="0"/>
    <x v="4"/>
    <s v=""/>
    <x v="1"/>
    <n v="0"/>
    <n v="86695.069999999992"/>
    <n v="321006.07"/>
    <x v="26"/>
    <n v="4"/>
    <s v="Saturday"/>
  </r>
  <r>
    <x v="544"/>
    <s v="Chloe Salazar"/>
    <x v="0"/>
    <x v="4"/>
    <x v="2"/>
    <x v="0"/>
    <x v="3"/>
    <n v="45"/>
    <d v="2011-05-22T00:00:00"/>
    <n v="152353"/>
    <x v="28"/>
    <x v="0"/>
    <x v="0"/>
    <s v=""/>
    <x v="1"/>
    <n v="0"/>
    <n v="21329.420000000002"/>
    <n v="173682.42"/>
    <x v="24"/>
    <n v="22"/>
    <s v="Sunday"/>
  </r>
  <r>
    <x v="545"/>
    <s v="Layla Scott"/>
    <x v="0"/>
    <x v="3"/>
    <x v="2"/>
    <x v="0"/>
    <x v="2"/>
    <n v="48"/>
    <d v="2010-07-30T00:00:00"/>
    <n v="124774"/>
    <x v="15"/>
    <x v="0"/>
    <x v="3"/>
    <s v=""/>
    <x v="1"/>
    <n v="0"/>
    <n v="14972.88"/>
    <n v="139746.88"/>
    <x v="22"/>
    <n v="31"/>
    <s v="Friday"/>
  </r>
  <r>
    <x v="410"/>
    <s v="Leah Khan"/>
    <x v="2"/>
    <x v="6"/>
    <x v="3"/>
    <x v="0"/>
    <x v="1"/>
    <n v="36"/>
    <d v="2010-09-13T00:00:00"/>
    <n v="157070"/>
    <x v="12"/>
    <x v="1"/>
    <x v="1"/>
    <s v=""/>
    <x v="1"/>
    <n v="0"/>
    <n v="43979.600000000006"/>
    <n v="201049.60000000001"/>
    <x v="22"/>
    <n v="38"/>
    <s v="Monday"/>
  </r>
  <r>
    <x v="546"/>
    <s v="Mason Jimenez"/>
    <x v="0"/>
    <x v="1"/>
    <x v="2"/>
    <x v="1"/>
    <x v="3"/>
    <n v="44"/>
    <d v="2019-08-08T00:00:00"/>
    <n v="130133"/>
    <x v="0"/>
    <x v="0"/>
    <x v="5"/>
    <d v="2022-05-18T00:00:00"/>
    <x v="0"/>
    <n v="1"/>
    <n v="19519.95"/>
    <n v="149652.95000000001"/>
    <x v="3"/>
    <n v="32"/>
    <s v="Thursday"/>
  </r>
  <r>
    <x v="547"/>
    <s v="Hailey Dang"/>
    <x v="6"/>
    <x v="6"/>
    <x v="1"/>
    <x v="0"/>
    <x v="1"/>
    <n v="64"/>
    <d v="2019-09-21T00:00:00"/>
    <n v="108780"/>
    <x v="5"/>
    <x v="1"/>
    <x v="6"/>
    <s v=""/>
    <x v="1"/>
    <n v="0"/>
    <n v="6526.8"/>
    <n v="115306.8"/>
    <x v="3"/>
    <n v="38"/>
    <s v="Saturday"/>
  </r>
  <r>
    <x v="548"/>
    <s v="Amelia Bui"/>
    <x v="2"/>
    <x v="5"/>
    <x v="2"/>
    <x v="0"/>
    <x v="1"/>
    <n v="46"/>
    <d v="2020-10-21T00:00:00"/>
    <n v="151853"/>
    <x v="26"/>
    <x v="1"/>
    <x v="11"/>
    <s v=""/>
    <x v="1"/>
    <n v="0"/>
    <n v="24296.48"/>
    <n v="176149.48"/>
    <x v="6"/>
    <n v="43"/>
    <s v="Wednesday"/>
  </r>
  <r>
    <x v="549"/>
    <s v="Elena Her"/>
    <x v="5"/>
    <x v="2"/>
    <x v="1"/>
    <x v="0"/>
    <x v="1"/>
    <n v="62"/>
    <d v="2006-09-17T00:00:00"/>
    <n v="64669"/>
    <x v="1"/>
    <x v="1"/>
    <x v="1"/>
    <s v=""/>
    <x v="1"/>
    <n v="0"/>
    <n v="0"/>
    <n v="64669"/>
    <x v="2"/>
    <n v="38"/>
    <s v="Sunday"/>
  </r>
  <r>
    <x v="550"/>
    <s v="Ian Cortez"/>
    <x v="13"/>
    <x v="6"/>
    <x v="0"/>
    <x v="1"/>
    <x v="3"/>
    <n v="61"/>
    <d v="2008-04-30T00:00:00"/>
    <n v="69352"/>
    <x v="1"/>
    <x v="2"/>
    <x v="9"/>
    <s v=""/>
    <x v="1"/>
    <n v="0"/>
    <n v="0"/>
    <n v="69352"/>
    <x v="20"/>
    <n v="18"/>
    <s v="Wednesday"/>
  </r>
  <r>
    <x v="551"/>
    <s v="Christian Ali"/>
    <x v="13"/>
    <x v="6"/>
    <x v="0"/>
    <x v="1"/>
    <x v="1"/>
    <n v="65"/>
    <d v="2001-10-17T00:00:00"/>
    <n v="74631"/>
    <x v="1"/>
    <x v="1"/>
    <x v="1"/>
    <s v=""/>
    <x v="1"/>
    <n v="0"/>
    <n v="0"/>
    <n v="74631"/>
    <x v="23"/>
    <n v="42"/>
    <s v="Wednesday"/>
  </r>
  <r>
    <x v="552"/>
    <s v="Carter Ortiz"/>
    <x v="10"/>
    <x v="5"/>
    <x v="2"/>
    <x v="1"/>
    <x v="3"/>
    <n v="54"/>
    <d v="2012-04-29T00:00:00"/>
    <n v="96441"/>
    <x v="1"/>
    <x v="2"/>
    <x v="12"/>
    <s v=""/>
    <x v="1"/>
    <n v="0"/>
    <n v="0"/>
    <n v="96441"/>
    <x v="14"/>
    <n v="18"/>
    <s v="Sunday"/>
  </r>
  <r>
    <x v="553"/>
    <s v="Grayson Chan"/>
    <x v="11"/>
    <x v="5"/>
    <x v="2"/>
    <x v="1"/>
    <x v="1"/>
    <n v="46"/>
    <d v="2011-10-20T00:00:00"/>
    <n v="114250"/>
    <x v="28"/>
    <x v="1"/>
    <x v="11"/>
    <s v=""/>
    <x v="1"/>
    <n v="0"/>
    <n v="15995.000000000002"/>
    <n v="130245"/>
    <x v="24"/>
    <n v="43"/>
    <s v="Thursday"/>
  </r>
  <r>
    <x v="554"/>
    <s v="Nolan Molina"/>
    <x v="3"/>
    <x v="0"/>
    <x v="3"/>
    <x v="1"/>
    <x v="3"/>
    <n v="36"/>
    <d v="2020-12-27T00:00:00"/>
    <n v="70165"/>
    <x v="3"/>
    <x v="2"/>
    <x v="8"/>
    <s v=""/>
    <x v="1"/>
    <n v="0"/>
    <n v="4911.55"/>
    <n v="75076.55"/>
    <x v="6"/>
    <n v="53"/>
    <s v="Sunday"/>
  </r>
  <r>
    <x v="555"/>
    <s v="Adam Kaur"/>
    <x v="6"/>
    <x v="0"/>
    <x v="3"/>
    <x v="1"/>
    <x v="1"/>
    <n v="60"/>
    <d v="2000-01-29T00:00:00"/>
    <n v="109059"/>
    <x v="3"/>
    <x v="1"/>
    <x v="11"/>
    <s v=""/>
    <x v="1"/>
    <n v="0"/>
    <n v="7634.130000000001"/>
    <n v="116693.13"/>
    <x v="28"/>
    <n v="5"/>
    <s v="Saturday"/>
  </r>
  <r>
    <x v="556"/>
    <s v="Amelia Kaur"/>
    <x v="19"/>
    <x v="5"/>
    <x v="0"/>
    <x v="0"/>
    <x v="1"/>
    <n v="30"/>
    <d v="2015-11-14T00:00:00"/>
    <n v="77442"/>
    <x v="1"/>
    <x v="0"/>
    <x v="7"/>
    <s v=""/>
    <x v="1"/>
    <n v="0"/>
    <n v="0"/>
    <n v="77442"/>
    <x v="16"/>
    <n v="46"/>
    <s v="Saturday"/>
  </r>
  <r>
    <x v="557"/>
    <s v="Autumn Gonzales"/>
    <x v="13"/>
    <x v="2"/>
    <x v="3"/>
    <x v="0"/>
    <x v="3"/>
    <n v="34"/>
    <d v="2012-06-06T00:00:00"/>
    <n v="72126"/>
    <x v="1"/>
    <x v="2"/>
    <x v="8"/>
    <s v=""/>
    <x v="1"/>
    <n v="0"/>
    <n v="0"/>
    <n v="72126"/>
    <x v="14"/>
    <n v="23"/>
    <s v="Wednesday"/>
  </r>
  <r>
    <x v="558"/>
    <s v="Ezra Wilson"/>
    <x v="31"/>
    <x v="0"/>
    <x v="1"/>
    <x v="1"/>
    <x v="2"/>
    <n v="55"/>
    <d v="2013-10-18T00:00:00"/>
    <n v="70334"/>
    <x v="1"/>
    <x v="0"/>
    <x v="4"/>
    <s v=""/>
    <x v="1"/>
    <n v="0"/>
    <n v="0"/>
    <n v="70334"/>
    <x v="11"/>
    <n v="42"/>
    <s v="Friday"/>
  </r>
  <r>
    <x v="559"/>
    <s v="Jacob Cheng"/>
    <x v="10"/>
    <x v="5"/>
    <x v="0"/>
    <x v="1"/>
    <x v="1"/>
    <n v="59"/>
    <d v="2009-12-23T00:00:00"/>
    <n v="78006"/>
    <x v="1"/>
    <x v="0"/>
    <x v="4"/>
    <s v=""/>
    <x v="1"/>
    <n v="0"/>
    <n v="0"/>
    <n v="78006"/>
    <x v="8"/>
    <n v="52"/>
    <s v="Wednesday"/>
  </r>
  <r>
    <x v="560"/>
    <s v="Melody Valdez"/>
    <x v="2"/>
    <x v="0"/>
    <x v="1"/>
    <x v="0"/>
    <x v="3"/>
    <n v="28"/>
    <d v="2021-01-25T00:00:00"/>
    <n v="160385"/>
    <x v="14"/>
    <x v="0"/>
    <x v="4"/>
    <d v="2021-05-18T00:00:00"/>
    <x v="0"/>
    <n v="1"/>
    <n v="36888.550000000003"/>
    <n v="197273.55"/>
    <x v="9"/>
    <n v="5"/>
    <s v="Monday"/>
  </r>
  <r>
    <x v="561"/>
    <s v="Caroline Nelson"/>
    <x v="9"/>
    <x v="1"/>
    <x v="3"/>
    <x v="0"/>
    <x v="2"/>
    <n v="36"/>
    <d v="2014-01-11T00:00:00"/>
    <n v="202323"/>
    <x v="30"/>
    <x v="0"/>
    <x v="2"/>
    <s v=""/>
    <x v="1"/>
    <n v="0"/>
    <n v="78905.97"/>
    <n v="281228.96999999997"/>
    <x v="15"/>
    <n v="2"/>
    <s v="Saturday"/>
  </r>
  <r>
    <x v="562"/>
    <s v="Ellie Guerrero"/>
    <x v="0"/>
    <x v="4"/>
    <x v="3"/>
    <x v="0"/>
    <x v="3"/>
    <n v="29"/>
    <d v="2020-07-13T00:00:00"/>
    <n v="141555"/>
    <x v="19"/>
    <x v="2"/>
    <x v="8"/>
    <s v=""/>
    <x v="1"/>
    <n v="0"/>
    <n v="15571.05"/>
    <n v="157126.04999999999"/>
    <x v="6"/>
    <n v="29"/>
    <s v="Monday"/>
  </r>
  <r>
    <x v="563"/>
    <s v="Genesis Zhu"/>
    <x v="2"/>
    <x v="1"/>
    <x v="2"/>
    <x v="0"/>
    <x v="1"/>
    <n v="34"/>
    <d v="2020-07-20T00:00:00"/>
    <n v="184960"/>
    <x v="10"/>
    <x v="0"/>
    <x v="0"/>
    <s v=""/>
    <x v="1"/>
    <n v="0"/>
    <n v="33292.799999999996"/>
    <n v="218252.79999999999"/>
    <x v="6"/>
    <n v="30"/>
    <s v="Monday"/>
  </r>
  <r>
    <x v="564"/>
    <s v="Jonathan Ho"/>
    <x v="9"/>
    <x v="0"/>
    <x v="1"/>
    <x v="1"/>
    <x v="1"/>
    <n v="37"/>
    <d v="2011-06-25T00:00:00"/>
    <n v="221592"/>
    <x v="13"/>
    <x v="0"/>
    <x v="7"/>
    <s v=""/>
    <x v="1"/>
    <n v="0"/>
    <n v="68693.52"/>
    <n v="290285.52"/>
    <x v="24"/>
    <n v="26"/>
    <s v="Saturday"/>
  </r>
  <r>
    <x v="565"/>
    <s v="Savannah Park"/>
    <x v="16"/>
    <x v="4"/>
    <x v="1"/>
    <x v="0"/>
    <x v="1"/>
    <n v="44"/>
    <d v="2009-01-28T00:00:00"/>
    <n v="53301"/>
    <x v="1"/>
    <x v="0"/>
    <x v="0"/>
    <s v=""/>
    <x v="1"/>
    <n v="0"/>
    <n v="0"/>
    <n v="53301"/>
    <x v="8"/>
    <n v="5"/>
    <s v="Wednesday"/>
  </r>
  <r>
    <x v="566"/>
    <s v="Nathan Chan"/>
    <x v="21"/>
    <x v="0"/>
    <x v="3"/>
    <x v="1"/>
    <x v="1"/>
    <n v="45"/>
    <d v="2000-03-02T00:00:00"/>
    <n v="91276"/>
    <x v="1"/>
    <x v="0"/>
    <x v="0"/>
    <s v=""/>
    <x v="1"/>
    <n v="0"/>
    <n v="0"/>
    <n v="91276"/>
    <x v="28"/>
    <n v="10"/>
    <s v="Thursday"/>
  </r>
  <r>
    <x v="567"/>
    <s v="Sofia Vu"/>
    <x v="0"/>
    <x v="4"/>
    <x v="0"/>
    <x v="0"/>
    <x v="1"/>
    <n v="52"/>
    <d v="2017-09-05T00:00:00"/>
    <n v="140042"/>
    <x v="8"/>
    <x v="0"/>
    <x v="5"/>
    <s v=""/>
    <x v="1"/>
    <n v="0"/>
    <n v="18205.46"/>
    <n v="158247.46"/>
    <x v="5"/>
    <n v="36"/>
    <s v="Tuesday"/>
  </r>
  <r>
    <x v="118"/>
    <s v="Ruby Choi"/>
    <x v="7"/>
    <x v="3"/>
    <x v="1"/>
    <x v="0"/>
    <x v="1"/>
    <n v="40"/>
    <d v="2018-12-06T00:00:00"/>
    <n v="57225"/>
    <x v="1"/>
    <x v="0"/>
    <x v="7"/>
    <s v=""/>
    <x v="1"/>
    <n v="0"/>
    <n v="0"/>
    <n v="57225"/>
    <x v="7"/>
    <n v="49"/>
    <s v="Thursday"/>
  </r>
  <r>
    <x v="568"/>
    <s v="Lily Pena"/>
    <x v="6"/>
    <x v="4"/>
    <x v="2"/>
    <x v="0"/>
    <x v="3"/>
    <n v="55"/>
    <d v="2010-02-24T00:00:00"/>
    <n v="102839"/>
    <x v="17"/>
    <x v="0"/>
    <x v="4"/>
    <s v=""/>
    <x v="1"/>
    <n v="0"/>
    <n v="5141.9500000000007"/>
    <n v="107980.95"/>
    <x v="22"/>
    <n v="9"/>
    <s v="Wednesday"/>
  </r>
  <r>
    <x v="569"/>
    <s v="Liam Zhang"/>
    <x v="2"/>
    <x v="6"/>
    <x v="0"/>
    <x v="1"/>
    <x v="1"/>
    <n v="29"/>
    <d v="2021-09-15T00:00:00"/>
    <n v="199783"/>
    <x v="11"/>
    <x v="0"/>
    <x v="2"/>
    <d v="2022-04-10T00:00:00"/>
    <x v="0"/>
    <n v="1"/>
    <n v="41954.43"/>
    <n v="241737.43"/>
    <x v="9"/>
    <n v="38"/>
    <s v="Wednesday"/>
  </r>
  <r>
    <x v="570"/>
    <s v="Ian Gutierrez"/>
    <x v="15"/>
    <x v="4"/>
    <x v="0"/>
    <x v="1"/>
    <x v="3"/>
    <n v="32"/>
    <d v="2021-04-09T00:00:00"/>
    <n v="70980"/>
    <x v="1"/>
    <x v="2"/>
    <x v="9"/>
    <s v=""/>
    <x v="1"/>
    <n v="0"/>
    <n v="0"/>
    <n v="70980"/>
    <x v="9"/>
    <n v="15"/>
    <s v="Friday"/>
  </r>
  <r>
    <x v="571"/>
    <s v="David Simmons"/>
    <x v="6"/>
    <x v="6"/>
    <x v="3"/>
    <x v="1"/>
    <x v="2"/>
    <n v="51"/>
    <d v="1997-01-26T00:00:00"/>
    <n v="104431"/>
    <x v="3"/>
    <x v="0"/>
    <x v="3"/>
    <s v=""/>
    <x v="1"/>
    <n v="0"/>
    <n v="7310.170000000001"/>
    <n v="111741.17"/>
    <x v="1"/>
    <n v="5"/>
    <s v="Sunday"/>
  </r>
  <r>
    <x v="572"/>
    <s v="Lincoln Henderson"/>
    <x v="20"/>
    <x v="4"/>
    <x v="2"/>
    <x v="1"/>
    <x v="2"/>
    <n v="28"/>
    <d v="2021-06-27T00:00:00"/>
    <n v="48510"/>
    <x v="1"/>
    <x v="0"/>
    <x v="2"/>
    <s v=""/>
    <x v="1"/>
    <n v="0"/>
    <n v="0"/>
    <n v="48510"/>
    <x v="9"/>
    <n v="27"/>
    <s v="Sunday"/>
  </r>
  <r>
    <x v="573"/>
    <s v="Nathan Miller"/>
    <x v="10"/>
    <x v="5"/>
    <x v="2"/>
    <x v="1"/>
    <x v="0"/>
    <n v="27"/>
    <d v="2019-05-28T00:00:00"/>
    <n v="70110"/>
    <x v="1"/>
    <x v="0"/>
    <x v="4"/>
    <d v="2021-01-07T00:00:00"/>
    <x v="0"/>
    <n v="1"/>
    <n v="0"/>
    <n v="70110"/>
    <x v="3"/>
    <n v="22"/>
    <s v="Tuesday"/>
  </r>
  <r>
    <x v="574"/>
    <s v="James Singh"/>
    <x v="2"/>
    <x v="6"/>
    <x v="3"/>
    <x v="1"/>
    <x v="1"/>
    <n v="45"/>
    <d v="2008-03-12T00:00:00"/>
    <n v="186138"/>
    <x v="12"/>
    <x v="1"/>
    <x v="1"/>
    <s v=""/>
    <x v="1"/>
    <n v="0"/>
    <n v="52118.640000000007"/>
    <n v="238256.64000000001"/>
    <x v="20"/>
    <n v="11"/>
    <s v="Wednesday"/>
  </r>
  <r>
    <x v="575"/>
    <s v="Kayden Ortega"/>
    <x v="7"/>
    <x v="3"/>
    <x v="1"/>
    <x v="1"/>
    <x v="3"/>
    <n v="58"/>
    <d v="2010-04-19T00:00:00"/>
    <n v="56350"/>
    <x v="1"/>
    <x v="2"/>
    <x v="9"/>
    <s v=""/>
    <x v="1"/>
    <n v="0"/>
    <n v="0"/>
    <n v="56350"/>
    <x v="22"/>
    <n v="17"/>
    <s v="Monday"/>
  </r>
  <r>
    <x v="139"/>
    <s v="Lucy Figueroa"/>
    <x v="0"/>
    <x v="1"/>
    <x v="0"/>
    <x v="0"/>
    <x v="3"/>
    <n v="45"/>
    <d v="2016-01-10T00:00:00"/>
    <n v="149761"/>
    <x v="15"/>
    <x v="0"/>
    <x v="7"/>
    <s v=""/>
    <x v="1"/>
    <n v="0"/>
    <n v="17971.32"/>
    <n v="167732.32"/>
    <x v="0"/>
    <n v="3"/>
    <s v="Sunday"/>
  </r>
  <r>
    <x v="576"/>
    <s v="Joshua Cortez"/>
    <x v="0"/>
    <x v="1"/>
    <x v="3"/>
    <x v="1"/>
    <x v="3"/>
    <n v="44"/>
    <d v="2007-08-11T00:00:00"/>
    <n v="126277"/>
    <x v="8"/>
    <x v="2"/>
    <x v="8"/>
    <s v=""/>
    <x v="1"/>
    <n v="0"/>
    <n v="16416.010000000002"/>
    <n v="142693.01"/>
    <x v="26"/>
    <n v="32"/>
    <s v="Saturday"/>
  </r>
  <r>
    <x v="577"/>
    <s v="Alexander Morris"/>
    <x v="6"/>
    <x v="2"/>
    <x v="2"/>
    <x v="1"/>
    <x v="2"/>
    <n v="33"/>
    <d v="2013-06-21T00:00:00"/>
    <n v="119631"/>
    <x v="5"/>
    <x v="0"/>
    <x v="3"/>
    <s v=""/>
    <x v="1"/>
    <n v="0"/>
    <n v="7177.86"/>
    <n v="126808.86"/>
    <x v="11"/>
    <n v="25"/>
    <s v="Friday"/>
  </r>
  <r>
    <x v="578"/>
    <s v="Grayson Chin"/>
    <x v="9"/>
    <x v="0"/>
    <x v="0"/>
    <x v="1"/>
    <x v="1"/>
    <n v="26"/>
    <d v="2020-05-09T00:00:00"/>
    <n v="256561"/>
    <x v="30"/>
    <x v="0"/>
    <x v="5"/>
    <s v=""/>
    <x v="1"/>
    <n v="0"/>
    <n v="100058.79000000001"/>
    <n v="356619.79000000004"/>
    <x v="6"/>
    <n v="19"/>
    <s v="Saturday"/>
  </r>
  <r>
    <x v="579"/>
    <s v="Allison Espinoza"/>
    <x v="29"/>
    <x v="0"/>
    <x v="2"/>
    <x v="0"/>
    <x v="3"/>
    <n v="45"/>
    <d v="2020-04-16T00:00:00"/>
    <n v="66958"/>
    <x v="1"/>
    <x v="0"/>
    <x v="4"/>
    <s v=""/>
    <x v="1"/>
    <n v="0"/>
    <n v="0"/>
    <n v="66958"/>
    <x v="6"/>
    <n v="16"/>
    <s v="Thursday"/>
  </r>
  <r>
    <x v="12"/>
    <s v="Naomi Chu"/>
    <x v="0"/>
    <x v="2"/>
    <x v="1"/>
    <x v="0"/>
    <x v="1"/>
    <n v="46"/>
    <d v="2004-02-29T00:00:00"/>
    <n v="158897"/>
    <x v="4"/>
    <x v="1"/>
    <x v="1"/>
    <s v=""/>
    <x v="1"/>
    <n v="0"/>
    <n v="15889.7"/>
    <n v="174786.7"/>
    <x v="18"/>
    <n v="10"/>
    <s v="Sunday"/>
  </r>
  <r>
    <x v="64"/>
    <s v="Jameson Martin"/>
    <x v="1"/>
    <x v="0"/>
    <x v="3"/>
    <x v="1"/>
    <x v="2"/>
    <n v="37"/>
    <d v="2008-02-15T00:00:00"/>
    <n v="71695"/>
    <x v="1"/>
    <x v="0"/>
    <x v="3"/>
    <s v=""/>
    <x v="1"/>
    <n v="0"/>
    <n v="0"/>
    <n v="71695"/>
    <x v="20"/>
    <n v="7"/>
    <s v="Friday"/>
  </r>
  <r>
    <x v="580"/>
    <s v="Sebastian Gupta"/>
    <x v="4"/>
    <x v="6"/>
    <x v="3"/>
    <x v="1"/>
    <x v="1"/>
    <n v="40"/>
    <d v="2014-09-22T00:00:00"/>
    <n v="73779"/>
    <x v="1"/>
    <x v="1"/>
    <x v="1"/>
    <d v="2019-05-09T00:00:00"/>
    <x v="0"/>
    <n v="1"/>
    <n v="0"/>
    <n v="73779"/>
    <x v="15"/>
    <n v="39"/>
    <s v="Monday"/>
  </r>
  <r>
    <x v="581"/>
    <s v="Eloise Pham"/>
    <x v="6"/>
    <x v="2"/>
    <x v="2"/>
    <x v="0"/>
    <x v="1"/>
    <n v="45"/>
    <d v="2011-10-20T00:00:00"/>
    <n v="123640"/>
    <x v="3"/>
    <x v="1"/>
    <x v="6"/>
    <s v=""/>
    <x v="1"/>
    <n v="0"/>
    <n v="8654.8000000000011"/>
    <n v="132294.79999999999"/>
    <x v="24"/>
    <n v="43"/>
    <s v="Thursday"/>
  </r>
  <r>
    <x v="546"/>
    <s v="Valentina Davis"/>
    <x v="7"/>
    <x v="2"/>
    <x v="2"/>
    <x v="0"/>
    <x v="2"/>
    <n v="33"/>
    <d v="2014-04-13T00:00:00"/>
    <n v="46878"/>
    <x v="1"/>
    <x v="0"/>
    <x v="4"/>
    <s v=""/>
    <x v="1"/>
    <n v="0"/>
    <n v="0"/>
    <n v="46878"/>
    <x v="15"/>
    <n v="16"/>
    <s v="Sunday"/>
  </r>
  <r>
    <x v="582"/>
    <s v="Brooklyn Daniels"/>
    <x v="7"/>
    <x v="6"/>
    <x v="2"/>
    <x v="0"/>
    <x v="2"/>
    <n v="64"/>
    <d v="2003-02-10T00:00:00"/>
    <n v="57032"/>
    <x v="1"/>
    <x v="0"/>
    <x v="4"/>
    <s v=""/>
    <x v="1"/>
    <n v="0"/>
    <n v="0"/>
    <n v="57032"/>
    <x v="13"/>
    <n v="7"/>
    <s v="Monday"/>
  </r>
  <r>
    <x v="583"/>
    <s v="Paisley Gomez"/>
    <x v="4"/>
    <x v="2"/>
    <x v="1"/>
    <x v="0"/>
    <x v="3"/>
    <n v="57"/>
    <d v="2007-10-02T00:00:00"/>
    <n v="98150"/>
    <x v="1"/>
    <x v="2"/>
    <x v="9"/>
    <s v=""/>
    <x v="1"/>
    <n v="0"/>
    <n v="0"/>
    <n v="98150"/>
    <x v="26"/>
    <n v="40"/>
    <s v="Tuesday"/>
  </r>
  <r>
    <x v="584"/>
    <s v="Madison Li"/>
    <x v="2"/>
    <x v="6"/>
    <x v="1"/>
    <x v="0"/>
    <x v="1"/>
    <n v="35"/>
    <d v="2017-03-06T00:00:00"/>
    <n v="171426"/>
    <x v="0"/>
    <x v="1"/>
    <x v="10"/>
    <d v="2017-09-22T00:00:00"/>
    <x v="0"/>
    <n v="1"/>
    <n v="25713.899999999998"/>
    <n v="197139.9"/>
    <x v="5"/>
    <n v="10"/>
    <s v="Monday"/>
  </r>
  <r>
    <x v="4"/>
    <s v="Everleigh Simmons"/>
    <x v="7"/>
    <x v="1"/>
    <x v="1"/>
    <x v="0"/>
    <x v="2"/>
    <n v="55"/>
    <d v="2021-04-16T00:00:00"/>
    <n v="48266"/>
    <x v="1"/>
    <x v="0"/>
    <x v="2"/>
    <s v=""/>
    <x v="1"/>
    <n v="0"/>
    <n v="0"/>
    <n v="48266"/>
    <x v="9"/>
    <n v="16"/>
    <s v="Friday"/>
  </r>
  <r>
    <x v="585"/>
    <s v="Logan Soto"/>
    <x v="9"/>
    <x v="1"/>
    <x v="0"/>
    <x v="1"/>
    <x v="3"/>
    <n v="36"/>
    <d v="2018-08-18T00:00:00"/>
    <n v="223404"/>
    <x v="18"/>
    <x v="0"/>
    <x v="7"/>
    <s v=""/>
    <x v="1"/>
    <n v="0"/>
    <n v="71489.279999999999"/>
    <n v="294893.28000000003"/>
    <x v="7"/>
    <n v="33"/>
    <s v="Saturday"/>
  </r>
  <r>
    <x v="586"/>
    <s v="Charlotte Vo"/>
    <x v="27"/>
    <x v="0"/>
    <x v="2"/>
    <x v="0"/>
    <x v="1"/>
    <n v="57"/>
    <d v="2014-01-10T00:00:00"/>
    <n v="74854"/>
    <x v="1"/>
    <x v="0"/>
    <x v="0"/>
    <s v=""/>
    <x v="1"/>
    <n v="0"/>
    <n v="0"/>
    <n v="74854"/>
    <x v="15"/>
    <n v="2"/>
    <s v="Friday"/>
  </r>
  <r>
    <x v="587"/>
    <s v="Alice Thompson"/>
    <x v="9"/>
    <x v="3"/>
    <x v="2"/>
    <x v="0"/>
    <x v="2"/>
    <n v="48"/>
    <d v="2007-04-25T00:00:00"/>
    <n v="217783"/>
    <x v="32"/>
    <x v="0"/>
    <x v="0"/>
    <s v=""/>
    <x v="1"/>
    <n v="0"/>
    <n v="78401.87999999999"/>
    <n v="296184.88"/>
    <x v="26"/>
    <n v="17"/>
    <s v="Wednesday"/>
  </r>
  <r>
    <x v="588"/>
    <s v="Peyton Garza"/>
    <x v="28"/>
    <x v="0"/>
    <x v="1"/>
    <x v="0"/>
    <x v="3"/>
    <n v="53"/>
    <d v="2004-08-15T00:00:00"/>
    <n v="44735"/>
    <x v="1"/>
    <x v="2"/>
    <x v="8"/>
    <s v=""/>
    <x v="1"/>
    <n v="0"/>
    <n v="0"/>
    <n v="44735"/>
    <x v="18"/>
    <n v="34"/>
    <s v="Sunday"/>
  </r>
  <r>
    <x v="589"/>
    <s v="Nora Nelson"/>
    <x v="13"/>
    <x v="1"/>
    <x v="1"/>
    <x v="0"/>
    <x v="2"/>
    <n v="41"/>
    <d v="2007-01-09T00:00:00"/>
    <n v="50685"/>
    <x v="1"/>
    <x v="0"/>
    <x v="7"/>
    <s v=""/>
    <x v="1"/>
    <n v="0"/>
    <n v="0"/>
    <n v="50685"/>
    <x v="26"/>
    <n v="2"/>
    <s v="Tuesday"/>
  </r>
  <r>
    <x v="590"/>
    <s v="Maverick Li"/>
    <x v="13"/>
    <x v="2"/>
    <x v="0"/>
    <x v="1"/>
    <x v="1"/>
    <n v="34"/>
    <d v="2018-03-10T00:00:00"/>
    <n v="58993"/>
    <x v="1"/>
    <x v="0"/>
    <x v="5"/>
    <s v=""/>
    <x v="1"/>
    <n v="0"/>
    <n v="0"/>
    <n v="58993"/>
    <x v="7"/>
    <n v="10"/>
    <s v="Saturday"/>
  </r>
  <r>
    <x v="591"/>
    <s v="Ian Barnes"/>
    <x v="19"/>
    <x v="5"/>
    <x v="3"/>
    <x v="1"/>
    <x v="2"/>
    <n v="47"/>
    <d v="2020-06-08T00:00:00"/>
    <n v="115765"/>
    <x v="1"/>
    <x v="0"/>
    <x v="4"/>
    <d v="2021-02-02T00:00:00"/>
    <x v="0"/>
    <n v="1"/>
    <n v="0"/>
    <n v="115765"/>
    <x v="6"/>
    <n v="24"/>
    <s v="Monday"/>
  </r>
  <r>
    <x v="592"/>
    <s v="Athena Vu"/>
    <x v="2"/>
    <x v="3"/>
    <x v="1"/>
    <x v="0"/>
    <x v="1"/>
    <n v="63"/>
    <d v="2007-03-06T00:00:00"/>
    <n v="193044"/>
    <x v="0"/>
    <x v="0"/>
    <x v="4"/>
    <s v=""/>
    <x v="1"/>
    <n v="0"/>
    <n v="28956.6"/>
    <n v="222000.6"/>
    <x v="26"/>
    <n v="10"/>
    <s v="Tuesday"/>
  </r>
  <r>
    <x v="593"/>
    <s v="Ruby Washington"/>
    <x v="7"/>
    <x v="6"/>
    <x v="0"/>
    <x v="0"/>
    <x v="0"/>
    <n v="65"/>
    <d v="2011-06-17T00:00:00"/>
    <n v="56686"/>
    <x v="1"/>
    <x v="0"/>
    <x v="0"/>
    <d v="2015-06-09T00:00:00"/>
    <x v="0"/>
    <n v="1"/>
    <n v="0"/>
    <n v="56686"/>
    <x v="24"/>
    <n v="25"/>
    <s v="Friday"/>
  </r>
  <r>
    <x v="594"/>
    <s v="Bella Butler"/>
    <x v="0"/>
    <x v="1"/>
    <x v="1"/>
    <x v="0"/>
    <x v="0"/>
    <n v="33"/>
    <d v="2019-10-25T00:00:00"/>
    <n v="131652"/>
    <x v="19"/>
    <x v="0"/>
    <x v="0"/>
    <s v=""/>
    <x v="1"/>
    <n v="0"/>
    <n v="14481.72"/>
    <n v="146133.72"/>
    <x v="3"/>
    <n v="43"/>
    <s v="Friday"/>
  </r>
  <r>
    <x v="595"/>
    <s v="Kinsley Henry"/>
    <x v="2"/>
    <x v="6"/>
    <x v="1"/>
    <x v="0"/>
    <x v="0"/>
    <n v="45"/>
    <d v="2008-02-29T00:00:00"/>
    <n v="150577"/>
    <x v="36"/>
    <x v="0"/>
    <x v="4"/>
    <s v=""/>
    <x v="1"/>
    <n v="0"/>
    <n v="37644.25"/>
    <n v="188221.25"/>
    <x v="20"/>
    <n v="9"/>
    <s v="Friday"/>
  </r>
  <r>
    <x v="234"/>
    <s v="Kennedy Romero"/>
    <x v="11"/>
    <x v="5"/>
    <x v="0"/>
    <x v="0"/>
    <x v="3"/>
    <n v="37"/>
    <d v="2018-12-27T00:00:00"/>
    <n v="87359"/>
    <x v="19"/>
    <x v="2"/>
    <x v="9"/>
    <s v=""/>
    <x v="1"/>
    <n v="0"/>
    <n v="9609.49"/>
    <n v="96968.49"/>
    <x v="7"/>
    <n v="52"/>
    <s v="Thursday"/>
  </r>
  <r>
    <x v="596"/>
    <s v="Zoe Do"/>
    <x v="13"/>
    <x v="2"/>
    <x v="2"/>
    <x v="0"/>
    <x v="1"/>
    <n v="60"/>
    <d v="2014-01-08T00:00:00"/>
    <n v="51877"/>
    <x v="1"/>
    <x v="1"/>
    <x v="10"/>
    <s v=""/>
    <x v="1"/>
    <n v="0"/>
    <n v="0"/>
    <n v="51877"/>
    <x v="15"/>
    <n v="2"/>
    <s v="Wednesday"/>
  </r>
  <r>
    <x v="99"/>
    <s v="Everett Khan"/>
    <x v="29"/>
    <x v="0"/>
    <x v="1"/>
    <x v="1"/>
    <x v="1"/>
    <n v="43"/>
    <d v="2017-01-18T00:00:00"/>
    <n v="86417"/>
    <x v="1"/>
    <x v="0"/>
    <x v="2"/>
    <s v=""/>
    <x v="1"/>
    <n v="0"/>
    <n v="0"/>
    <n v="86417"/>
    <x v="5"/>
    <n v="3"/>
    <s v="Wednesday"/>
  </r>
  <r>
    <x v="597"/>
    <s v="Anna Han"/>
    <x v="27"/>
    <x v="0"/>
    <x v="0"/>
    <x v="0"/>
    <x v="1"/>
    <n v="65"/>
    <d v="2003-05-08T00:00:00"/>
    <n v="96548"/>
    <x v="1"/>
    <x v="0"/>
    <x v="5"/>
    <s v=""/>
    <x v="1"/>
    <n v="0"/>
    <n v="0"/>
    <n v="96548"/>
    <x v="13"/>
    <n v="19"/>
    <s v="Thursday"/>
  </r>
  <r>
    <x v="598"/>
    <s v="Leilani Sharma"/>
    <x v="4"/>
    <x v="3"/>
    <x v="1"/>
    <x v="0"/>
    <x v="1"/>
    <n v="43"/>
    <d v="2014-01-23T00:00:00"/>
    <n v="92940"/>
    <x v="1"/>
    <x v="1"/>
    <x v="11"/>
    <s v=""/>
    <x v="1"/>
    <n v="0"/>
    <n v="0"/>
    <n v="92940"/>
    <x v="15"/>
    <n v="4"/>
    <s v="Thursday"/>
  </r>
  <r>
    <x v="439"/>
    <s v="Jordan Cho"/>
    <x v="13"/>
    <x v="3"/>
    <x v="2"/>
    <x v="1"/>
    <x v="1"/>
    <n v="28"/>
    <d v="2018-08-24T00:00:00"/>
    <n v="61410"/>
    <x v="1"/>
    <x v="0"/>
    <x v="3"/>
    <s v=""/>
    <x v="1"/>
    <n v="0"/>
    <n v="0"/>
    <n v="61410"/>
    <x v="7"/>
    <n v="34"/>
    <s v="Friday"/>
  </r>
  <r>
    <x v="599"/>
    <s v="Nova Williams"/>
    <x v="6"/>
    <x v="1"/>
    <x v="2"/>
    <x v="0"/>
    <x v="0"/>
    <n v="61"/>
    <d v="2010-04-25T00:00:00"/>
    <n v="110302"/>
    <x v="5"/>
    <x v="0"/>
    <x v="4"/>
    <s v=""/>
    <x v="1"/>
    <n v="0"/>
    <n v="6618.12"/>
    <n v="116920.12"/>
    <x v="22"/>
    <n v="18"/>
    <s v="Sunday"/>
  </r>
  <r>
    <x v="600"/>
    <s v="Scarlett Hill"/>
    <x v="2"/>
    <x v="5"/>
    <x v="2"/>
    <x v="0"/>
    <x v="0"/>
    <n v="45"/>
    <d v="2018-04-22T00:00:00"/>
    <n v="187205"/>
    <x v="9"/>
    <x v="0"/>
    <x v="7"/>
    <d v="2022-06-20T00:00:00"/>
    <x v="0"/>
    <n v="1"/>
    <n v="44929.2"/>
    <n v="232134.2"/>
    <x v="7"/>
    <n v="17"/>
    <s v="Sunday"/>
  </r>
  <r>
    <x v="601"/>
    <s v="Dominic Scott"/>
    <x v="4"/>
    <x v="2"/>
    <x v="3"/>
    <x v="1"/>
    <x v="2"/>
    <n v="45"/>
    <d v="2011-03-16T00:00:00"/>
    <n v="81687"/>
    <x v="1"/>
    <x v="0"/>
    <x v="3"/>
    <s v=""/>
    <x v="1"/>
    <n v="0"/>
    <n v="0"/>
    <n v="81687"/>
    <x v="24"/>
    <n v="12"/>
    <s v="Wednesday"/>
  </r>
  <r>
    <x v="602"/>
    <s v="Anthony Marquez"/>
    <x v="9"/>
    <x v="0"/>
    <x v="2"/>
    <x v="1"/>
    <x v="3"/>
    <n v="54"/>
    <d v="2009-08-15T00:00:00"/>
    <n v="241083"/>
    <x v="30"/>
    <x v="0"/>
    <x v="7"/>
    <s v=""/>
    <x v="1"/>
    <n v="0"/>
    <n v="94022.37000000001"/>
    <n v="335105.37"/>
    <x v="8"/>
    <n v="33"/>
    <s v="Saturday"/>
  </r>
  <r>
    <x v="603"/>
    <s v="Elena Patterson"/>
    <x v="9"/>
    <x v="1"/>
    <x v="2"/>
    <x v="0"/>
    <x v="0"/>
    <n v="38"/>
    <d v="2018-11-09T00:00:00"/>
    <n v="223805"/>
    <x v="32"/>
    <x v="0"/>
    <x v="2"/>
    <s v=""/>
    <x v="1"/>
    <n v="0"/>
    <n v="80569.8"/>
    <n v="304374.8"/>
    <x v="7"/>
    <n v="45"/>
    <s v="Friday"/>
  </r>
  <r>
    <x v="604"/>
    <s v="Madison Nelson"/>
    <x v="2"/>
    <x v="3"/>
    <x v="3"/>
    <x v="0"/>
    <x v="2"/>
    <n v="27"/>
    <d v="2021-07-16T00:00:00"/>
    <n v="161759"/>
    <x v="26"/>
    <x v="0"/>
    <x v="4"/>
    <s v=""/>
    <x v="1"/>
    <n v="0"/>
    <n v="25881.440000000002"/>
    <n v="187640.44"/>
    <x v="9"/>
    <n v="29"/>
    <s v="Friday"/>
  </r>
  <r>
    <x v="605"/>
    <s v="William Walker"/>
    <x v="3"/>
    <x v="0"/>
    <x v="0"/>
    <x v="1"/>
    <x v="0"/>
    <n v="40"/>
    <d v="2019-02-24T00:00:00"/>
    <n v="95899"/>
    <x v="4"/>
    <x v="0"/>
    <x v="7"/>
    <d v="2021-03-08T00:00:00"/>
    <x v="0"/>
    <n v="1"/>
    <n v="9589.9"/>
    <n v="105488.9"/>
    <x v="3"/>
    <n v="9"/>
    <s v="Sunday"/>
  </r>
  <r>
    <x v="606"/>
    <s v="Lincoln Wong"/>
    <x v="4"/>
    <x v="1"/>
    <x v="3"/>
    <x v="1"/>
    <x v="1"/>
    <n v="49"/>
    <d v="2019-06-07T00:00:00"/>
    <n v="80700"/>
    <x v="1"/>
    <x v="0"/>
    <x v="7"/>
    <s v=""/>
    <x v="1"/>
    <n v="0"/>
    <n v="0"/>
    <n v="80700"/>
    <x v="3"/>
    <n v="23"/>
    <s v="Friday"/>
  </r>
  <r>
    <x v="343"/>
    <s v="James Huang"/>
    <x v="6"/>
    <x v="4"/>
    <x v="2"/>
    <x v="1"/>
    <x v="1"/>
    <n v="54"/>
    <d v="1997-03-11T00:00:00"/>
    <n v="128136"/>
    <x v="17"/>
    <x v="1"/>
    <x v="10"/>
    <s v=""/>
    <x v="1"/>
    <n v="0"/>
    <n v="6406.8"/>
    <n v="134542.79999999999"/>
    <x v="1"/>
    <n v="11"/>
    <s v="Tuesday"/>
  </r>
  <r>
    <x v="607"/>
    <s v="Emery Ford"/>
    <x v="13"/>
    <x v="6"/>
    <x v="3"/>
    <x v="0"/>
    <x v="2"/>
    <n v="39"/>
    <d v="2017-04-18T00:00:00"/>
    <n v="58745"/>
    <x v="1"/>
    <x v="0"/>
    <x v="5"/>
    <s v=""/>
    <x v="1"/>
    <n v="0"/>
    <n v="0"/>
    <n v="58745"/>
    <x v="5"/>
    <n v="16"/>
    <s v="Tuesday"/>
  </r>
  <r>
    <x v="608"/>
    <s v="Paisley Trinh"/>
    <x v="1"/>
    <x v="0"/>
    <x v="3"/>
    <x v="0"/>
    <x v="1"/>
    <n v="57"/>
    <d v="1992-05-04T00:00:00"/>
    <n v="76202"/>
    <x v="1"/>
    <x v="0"/>
    <x v="5"/>
    <d v="1994-12-18T00:00:00"/>
    <x v="0"/>
    <n v="1"/>
    <n v="0"/>
    <n v="76202"/>
    <x v="27"/>
    <n v="19"/>
    <s v="Monday"/>
  </r>
  <r>
    <x v="609"/>
    <s v="Hudson Williams"/>
    <x v="9"/>
    <x v="2"/>
    <x v="2"/>
    <x v="1"/>
    <x v="0"/>
    <n v="36"/>
    <d v="2018-03-19T00:00:00"/>
    <n v="195200"/>
    <x v="32"/>
    <x v="0"/>
    <x v="5"/>
    <s v=""/>
    <x v="1"/>
    <n v="0"/>
    <n v="70272"/>
    <n v="265472"/>
    <x v="7"/>
    <n v="12"/>
    <s v="Monday"/>
  </r>
  <r>
    <x v="610"/>
    <s v="Harper Phan"/>
    <x v="13"/>
    <x v="1"/>
    <x v="1"/>
    <x v="0"/>
    <x v="1"/>
    <n v="45"/>
    <d v="2016-12-07T00:00:00"/>
    <n v="71454"/>
    <x v="1"/>
    <x v="1"/>
    <x v="6"/>
    <s v=""/>
    <x v="1"/>
    <n v="0"/>
    <n v="0"/>
    <n v="71454"/>
    <x v="0"/>
    <n v="50"/>
    <s v="Wednesday"/>
  </r>
  <r>
    <x v="611"/>
    <s v="Madeline Allen"/>
    <x v="21"/>
    <x v="0"/>
    <x v="1"/>
    <x v="0"/>
    <x v="2"/>
    <n v="30"/>
    <d v="2020-02-03T00:00:00"/>
    <n v="94652"/>
    <x v="1"/>
    <x v="0"/>
    <x v="0"/>
    <s v=""/>
    <x v="1"/>
    <n v="0"/>
    <n v="0"/>
    <n v="94652"/>
    <x v="6"/>
    <n v="6"/>
    <s v="Monday"/>
  </r>
  <r>
    <x v="612"/>
    <s v="Charles Moore"/>
    <x v="1"/>
    <x v="0"/>
    <x v="1"/>
    <x v="1"/>
    <x v="0"/>
    <n v="34"/>
    <d v="2016-02-16T00:00:00"/>
    <n v="63411"/>
    <x v="1"/>
    <x v="0"/>
    <x v="4"/>
    <s v=""/>
    <x v="1"/>
    <n v="0"/>
    <n v="0"/>
    <n v="63411"/>
    <x v="0"/>
    <n v="8"/>
    <s v="Tuesday"/>
  </r>
  <r>
    <x v="613"/>
    <s v="Lincoln Fong"/>
    <x v="13"/>
    <x v="2"/>
    <x v="2"/>
    <x v="1"/>
    <x v="1"/>
    <n v="31"/>
    <d v="2020-02-17T00:00:00"/>
    <n v="67171"/>
    <x v="1"/>
    <x v="1"/>
    <x v="1"/>
    <d v="2021-05-01T00:00:00"/>
    <x v="0"/>
    <n v="1"/>
    <n v="0"/>
    <n v="67171"/>
    <x v="6"/>
    <n v="8"/>
    <s v="Monday"/>
  </r>
  <r>
    <x v="614"/>
    <s v="Isla Guzman"/>
    <x v="0"/>
    <x v="3"/>
    <x v="2"/>
    <x v="0"/>
    <x v="3"/>
    <n v="28"/>
    <d v="2019-07-06T00:00:00"/>
    <n v="152036"/>
    <x v="0"/>
    <x v="2"/>
    <x v="9"/>
    <s v=""/>
    <x v="1"/>
    <n v="0"/>
    <n v="22805.399999999998"/>
    <n v="174841.4"/>
    <x v="3"/>
    <n v="27"/>
    <s v="Saturday"/>
  </r>
  <r>
    <x v="615"/>
    <s v="Hailey Foster"/>
    <x v="8"/>
    <x v="5"/>
    <x v="1"/>
    <x v="0"/>
    <x v="0"/>
    <n v="55"/>
    <d v="2021-03-21T00:00:00"/>
    <n v="95562"/>
    <x v="1"/>
    <x v="0"/>
    <x v="2"/>
    <s v=""/>
    <x v="1"/>
    <n v="0"/>
    <n v="0"/>
    <n v="95562"/>
    <x v="9"/>
    <n v="13"/>
    <s v="Sunday"/>
  </r>
  <r>
    <x v="616"/>
    <s v="Hudson Hill"/>
    <x v="4"/>
    <x v="2"/>
    <x v="0"/>
    <x v="1"/>
    <x v="2"/>
    <n v="30"/>
    <d v="2019-11-04T00:00:00"/>
    <n v="96092"/>
    <x v="1"/>
    <x v="0"/>
    <x v="5"/>
    <s v=""/>
    <x v="1"/>
    <n v="0"/>
    <n v="0"/>
    <n v="96092"/>
    <x v="3"/>
    <n v="45"/>
    <s v="Monday"/>
  </r>
  <r>
    <x v="617"/>
    <s v="Wyatt Li"/>
    <x v="9"/>
    <x v="5"/>
    <x v="1"/>
    <x v="1"/>
    <x v="1"/>
    <n v="63"/>
    <d v="2013-06-03T00:00:00"/>
    <n v="254289"/>
    <x v="30"/>
    <x v="0"/>
    <x v="2"/>
    <s v=""/>
    <x v="1"/>
    <n v="0"/>
    <n v="99172.71"/>
    <n v="353461.71"/>
    <x v="11"/>
    <n v="23"/>
    <s v="Monday"/>
  </r>
  <r>
    <x v="618"/>
    <s v="Maverick Henry"/>
    <x v="3"/>
    <x v="0"/>
    <x v="0"/>
    <x v="1"/>
    <x v="2"/>
    <n v="26"/>
    <d v="2019-07-10T00:00:00"/>
    <n v="69110"/>
    <x v="17"/>
    <x v="0"/>
    <x v="2"/>
    <s v=""/>
    <x v="1"/>
    <n v="0"/>
    <n v="3455.5"/>
    <n v="72565.5"/>
    <x v="3"/>
    <n v="28"/>
    <s v="Wednesday"/>
  </r>
  <r>
    <x v="619"/>
    <s v="Xavier Jackson"/>
    <x v="9"/>
    <x v="6"/>
    <x v="2"/>
    <x v="1"/>
    <x v="2"/>
    <n v="52"/>
    <d v="2002-06-11T00:00:00"/>
    <n v="236314"/>
    <x v="16"/>
    <x v="0"/>
    <x v="4"/>
    <s v=""/>
    <x v="1"/>
    <n v="0"/>
    <n v="80346.760000000009"/>
    <n v="316660.76"/>
    <x v="12"/>
    <n v="24"/>
    <s v="Tuesday"/>
  </r>
  <r>
    <x v="620"/>
    <s v="Christian Medina"/>
    <x v="7"/>
    <x v="6"/>
    <x v="3"/>
    <x v="1"/>
    <x v="3"/>
    <n v="51"/>
    <d v="2007-06-19T00:00:00"/>
    <n v="45206"/>
    <x v="1"/>
    <x v="0"/>
    <x v="7"/>
    <s v=""/>
    <x v="1"/>
    <n v="0"/>
    <n v="0"/>
    <n v="45206"/>
    <x v="26"/>
    <n v="25"/>
    <s v="Tuesday"/>
  </r>
  <r>
    <x v="621"/>
    <s v="Autumn Leung"/>
    <x v="9"/>
    <x v="1"/>
    <x v="0"/>
    <x v="0"/>
    <x v="1"/>
    <n v="25"/>
    <d v="2021-11-15T00:00:00"/>
    <n v="210708"/>
    <x v="29"/>
    <x v="0"/>
    <x v="2"/>
    <s v=""/>
    <x v="1"/>
    <n v="0"/>
    <n v="69533.64"/>
    <n v="280241.64"/>
    <x v="9"/>
    <n v="47"/>
    <s v="Monday"/>
  </r>
  <r>
    <x v="622"/>
    <s v="Robert Vazquez"/>
    <x v="27"/>
    <x v="0"/>
    <x v="3"/>
    <x v="1"/>
    <x v="3"/>
    <n v="40"/>
    <d v="2021-09-26T00:00:00"/>
    <n v="87770"/>
    <x v="1"/>
    <x v="0"/>
    <x v="5"/>
    <s v=""/>
    <x v="1"/>
    <n v="0"/>
    <n v="0"/>
    <n v="87770"/>
    <x v="9"/>
    <n v="40"/>
    <s v="Sunday"/>
  </r>
  <r>
    <x v="623"/>
    <s v="Aria Roberts"/>
    <x v="6"/>
    <x v="3"/>
    <x v="3"/>
    <x v="0"/>
    <x v="2"/>
    <n v="38"/>
    <d v="2015-08-12T00:00:00"/>
    <n v="106858"/>
    <x v="17"/>
    <x v="0"/>
    <x v="0"/>
    <s v=""/>
    <x v="1"/>
    <n v="0"/>
    <n v="5342.9000000000005"/>
    <n v="112200.9"/>
    <x v="16"/>
    <n v="33"/>
    <s v="Wednesday"/>
  </r>
  <r>
    <x v="624"/>
    <s v="Axel Johnson"/>
    <x v="2"/>
    <x v="4"/>
    <x v="3"/>
    <x v="1"/>
    <x v="2"/>
    <n v="60"/>
    <d v="2015-04-14T00:00:00"/>
    <n v="155788"/>
    <x v="35"/>
    <x v="0"/>
    <x v="0"/>
    <s v=""/>
    <x v="1"/>
    <n v="0"/>
    <n v="26483.960000000003"/>
    <n v="182271.96"/>
    <x v="16"/>
    <n v="16"/>
    <s v="Tuesday"/>
  </r>
  <r>
    <x v="625"/>
    <s v="Madeline Garcia"/>
    <x v="15"/>
    <x v="4"/>
    <x v="2"/>
    <x v="0"/>
    <x v="3"/>
    <n v="45"/>
    <d v="2019-04-26T00:00:00"/>
    <n v="74891"/>
    <x v="1"/>
    <x v="2"/>
    <x v="9"/>
    <s v=""/>
    <x v="1"/>
    <n v="0"/>
    <n v="0"/>
    <n v="74891"/>
    <x v="3"/>
    <n v="17"/>
    <s v="Friday"/>
  </r>
  <r>
    <x v="626"/>
    <s v="Christopher Chung"/>
    <x v="8"/>
    <x v="5"/>
    <x v="3"/>
    <x v="1"/>
    <x v="1"/>
    <n v="28"/>
    <d v="2021-12-18T00:00:00"/>
    <n v="95670"/>
    <x v="1"/>
    <x v="0"/>
    <x v="3"/>
    <s v=""/>
    <x v="1"/>
    <n v="0"/>
    <n v="0"/>
    <n v="95670"/>
    <x v="9"/>
    <n v="51"/>
    <s v="Saturday"/>
  </r>
  <r>
    <x v="627"/>
    <s v="Eliana Turner"/>
    <x v="5"/>
    <x v="2"/>
    <x v="0"/>
    <x v="0"/>
    <x v="0"/>
    <n v="65"/>
    <d v="2000-09-29T00:00:00"/>
    <n v="67837"/>
    <x v="1"/>
    <x v="0"/>
    <x v="5"/>
    <s v=""/>
    <x v="1"/>
    <n v="0"/>
    <n v="0"/>
    <n v="67837"/>
    <x v="28"/>
    <n v="40"/>
    <s v="Friday"/>
  </r>
  <r>
    <x v="628"/>
    <s v="Daniel Shah"/>
    <x v="13"/>
    <x v="2"/>
    <x v="0"/>
    <x v="1"/>
    <x v="1"/>
    <n v="41"/>
    <d v="2010-06-04T00:00:00"/>
    <n v="72425"/>
    <x v="1"/>
    <x v="1"/>
    <x v="10"/>
    <s v=""/>
    <x v="1"/>
    <n v="0"/>
    <n v="0"/>
    <n v="72425"/>
    <x v="22"/>
    <n v="23"/>
    <s v="Friday"/>
  </r>
  <r>
    <x v="629"/>
    <s v="Penelope Gonzalez"/>
    <x v="4"/>
    <x v="2"/>
    <x v="3"/>
    <x v="0"/>
    <x v="3"/>
    <n v="52"/>
    <d v="1994-10-16T00:00:00"/>
    <n v="93103"/>
    <x v="1"/>
    <x v="0"/>
    <x v="3"/>
    <s v=""/>
    <x v="1"/>
    <n v="0"/>
    <n v="0"/>
    <n v="93103"/>
    <x v="21"/>
    <n v="43"/>
    <s v="Sunday"/>
  </r>
  <r>
    <x v="630"/>
    <s v="Mila Allen"/>
    <x v="8"/>
    <x v="5"/>
    <x v="3"/>
    <x v="0"/>
    <x v="2"/>
    <n v="56"/>
    <d v="2015-10-14T00:00:00"/>
    <n v="76272"/>
    <x v="1"/>
    <x v="0"/>
    <x v="4"/>
    <d v="2021-10-22T00:00:00"/>
    <x v="0"/>
    <n v="1"/>
    <n v="0"/>
    <n v="76272"/>
    <x v="16"/>
    <n v="42"/>
    <s v="Wednesday"/>
  </r>
  <r>
    <x v="631"/>
    <s v="Emilia Chu"/>
    <x v="13"/>
    <x v="1"/>
    <x v="1"/>
    <x v="0"/>
    <x v="1"/>
    <n v="48"/>
    <d v="2003-06-24T00:00:00"/>
    <n v="55760"/>
    <x v="1"/>
    <x v="0"/>
    <x v="5"/>
    <s v=""/>
    <x v="1"/>
    <n v="0"/>
    <n v="0"/>
    <n v="55760"/>
    <x v="13"/>
    <n v="26"/>
    <s v="Tuesday"/>
  </r>
  <r>
    <x v="632"/>
    <s v="Emily Clark"/>
    <x v="9"/>
    <x v="3"/>
    <x v="3"/>
    <x v="0"/>
    <x v="2"/>
    <n v="36"/>
    <d v="2020-01-13T00:00:00"/>
    <n v="253294"/>
    <x v="23"/>
    <x v="0"/>
    <x v="4"/>
    <s v=""/>
    <x v="1"/>
    <n v="0"/>
    <n v="101317.6"/>
    <n v="354611.6"/>
    <x v="6"/>
    <n v="3"/>
    <s v="Monday"/>
  </r>
  <r>
    <x v="633"/>
    <s v="Roman King"/>
    <x v="13"/>
    <x v="1"/>
    <x v="3"/>
    <x v="1"/>
    <x v="2"/>
    <n v="60"/>
    <d v="2007-08-16T00:00:00"/>
    <n v="58671"/>
    <x v="1"/>
    <x v="0"/>
    <x v="7"/>
    <s v=""/>
    <x v="1"/>
    <n v="0"/>
    <n v="0"/>
    <n v="58671"/>
    <x v="26"/>
    <n v="33"/>
    <s v="Thursday"/>
  </r>
  <r>
    <x v="634"/>
    <s v="Emery Do"/>
    <x v="5"/>
    <x v="2"/>
    <x v="0"/>
    <x v="0"/>
    <x v="1"/>
    <n v="40"/>
    <d v="2018-03-16T00:00:00"/>
    <n v="55457"/>
    <x v="1"/>
    <x v="0"/>
    <x v="7"/>
    <s v=""/>
    <x v="1"/>
    <n v="0"/>
    <n v="0"/>
    <n v="55457"/>
    <x v="7"/>
    <n v="11"/>
    <s v="Friday"/>
  </r>
  <r>
    <x v="635"/>
    <s v="Autumn Thao"/>
    <x v="5"/>
    <x v="2"/>
    <x v="1"/>
    <x v="0"/>
    <x v="1"/>
    <n v="63"/>
    <d v="2017-09-26T00:00:00"/>
    <n v="72340"/>
    <x v="1"/>
    <x v="0"/>
    <x v="3"/>
    <d v="2019-04-03T00:00:00"/>
    <x v="0"/>
    <n v="1"/>
    <n v="0"/>
    <n v="72340"/>
    <x v="5"/>
    <n v="39"/>
    <s v="Tuesday"/>
  </r>
  <r>
    <x v="636"/>
    <s v="Naomi Coleman"/>
    <x v="6"/>
    <x v="6"/>
    <x v="3"/>
    <x v="0"/>
    <x v="2"/>
    <n v="29"/>
    <d v="2016-11-02T00:00:00"/>
    <n v="122054"/>
    <x v="5"/>
    <x v="0"/>
    <x v="3"/>
    <s v=""/>
    <x v="1"/>
    <n v="0"/>
    <n v="7323.24"/>
    <n v="129377.24"/>
    <x v="0"/>
    <n v="45"/>
    <s v="Wednesday"/>
  </r>
  <r>
    <x v="637"/>
    <s v="Cora Zheng"/>
    <x v="2"/>
    <x v="0"/>
    <x v="1"/>
    <x v="0"/>
    <x v="1"/>
    <n v="27"/>
    <d v="2018-01-03T00:00:00"/>
    <n v="167100"/>
    <x v="2"/>
    <x v="1"/>
    <x v="11"/>
    <s v=""/>
    <x v="1"/>
    <n v="0"/>
    <n v="33420"/>
    <n v="200520"/>
    <x v="7"/>
    <n v="1"/>
    <s v="Wednesday"/>
  </r>
  <r>
    <x v="638"/>
    <s v="Ayla Daniels"/>
    <x v="1"/>
    <x v="0"/>
    <x v="3"/>
    <x v="0"/>
    <x v="2"/>
    <n v="53"/>
    <d v="1997-04-23T00:00:00"/>
    <n v="78153"/>
    <x v="1"/>
    <x v="0"/>
    <x v="4"/>
    <s v=""/>
    <x v="1"/>
    <n v="0"/>
    <n v="0"/>
    <n v="78153"/>
    <x v="1"/>
    <n v="17"/>
    <s v="Wednesday"/>
  </r>
  <r>
    <x v="639"/>
    <s v="Allison Daniels"/>
    <x v="6"/>
    <x v="1"/>
    <x v="1"/>
    <x v="0"/>
    <x v="2"/>
    <n v="37"/>
    <d v="2020-04-14T00:00:00"/>
    <n v="103524"/>
    <x v="6"/>
    <x v="0"/>
    <x v="3"/>
    <s v=""/>
    <x v="1"/>
    <n v="0"/>
    <n v="9317.16"/>
    <n v="112841.16"/>
    <x v="6"/>
    <n v="16"/>
    <s v="Tuesday"/>
  </r>
  <r>
    <x v="640"/>
    <s v="Mateo Harris"/>
    <x v="6"/>
    <x v="0"/>
    <x v="3"/>
    <x v="1"/>
    <x v="2"/>
    <n v="30"/>
    <d v="2017-08-05T00:00:00"/>
    <n v="119906"/>
    <x v="17"/>
    <x v="0"/>
    <x v="7"/>
    <s v=""/>
    <x v="1"/>
    <n v="0"/>
    <n v="5995.3"/>
    <n v="125901.3"/>
    <x v="5"/>
    <n v="31"/>
    <s v="Saturday"/>
  </r>
  <r>
    <x v="641"/>
    <s v="Samantha Rogers"/>
    <x v="7"/>
    <x v="6"/>
    <x v="2"/>
    <x v="0"/>
    <x v="2"/>
    <n v="28"/>
    <d v="2020-01-17T00:00:00"/>
    <n v="45061"/>
    <x v="1"/>
    <x v="0"/>
    <x v="4"/>
    <s v=""/>
    <x v="1"/>
    <n v="0"/>
    <n v="0"/>
    <n v="45061"/>
    <x v="6"/>
    <n v="3"/>
    <s v="Friday"/>
  </r>
  <r>
    <x v="642"/>
    <s v="Julian Lee"/>
    <x v="30"/>
    <x v="0"/>
    <x v="3"/>
    <x v="1"/>
    <x v="1"/>
    <n v="51"/>
    <d v="2003-01-17T00:00:00"/>
    <n v="91399"/>
    <x v="1"/>
    <x v="0"/>
    <x v="0"/>
    <s v=""/>
    <x v="1"/>
    <n v="0"/>
    <n v="0"/>
    <n v="91399"/>
    <x v="13"/>
    <n v="3"/>
    <s v="Friday"/>
  </r>
  <r>
    <x v="643"/>
    <s v="Nicholas Avila"/>
    <x v="14"/>
    <x v="0"/>
    <x v="0"/>
    <x v="1"/>
    <x v="3"/>
    <n v="28"/>
    <d v="2017-09-28T00:00:00"/>
    <n v="97336"/>
    <x v="1"/>
    <x v="0"/>
    <x v="5"/>
    <s v=""/>
    <x v="1"/>
    <n v="0"/>
    <n v="0"/>
    <n v="97336"/>
    <x v="5"/>
    <n v="39"/>
    <s v="Thursday"/>
  </r>
  <r>
    <x v="603"/>
    <s v="Hailey Watson"/>
    <x v="0"/>
    <x v="3"/>
    <x v="3"/>
    <x v="0"/>
    <x v="0"/>
    <n v="31"/>
    <d v="2017-01-20T00:00:00"/>
    <n v="124629"/>
    <x v="4"/>
    <x v="0"/>
    <x v="7"/>
    <s v=""/>
    <x v="1"/>
    <n v="0"/>
    <n v="12462.900000000001"/>
    <n v="137091.9"/>
    <x v="5"/>
    <n v="3"/>
    <s v="Friday"/>
  </r>
  <r>
    <x v="644"/>
    <s v="Willow Woods"/>
    <x v="9"/>
    <x v="4"/>
    <x v="2"/>
    <x v="0"/>
    <x v="2"/>
    <n v="28"/>
    <d v="2021-07-25T00:00:00"/>
    <n v="231850"/>
    <x v="30"/>
    <x v="0"/>
    <x v="4"/>
    <s v=""/>
    <x v="1"/>
    <n v="0"/>
    <n v="90421.5"/>
    <n v="322271.5"/>
    <x v="9"/>
    <n v="31"/>
    <s v="Sunday"/>
  </r>
  <r>
    <x v="645"/>
    <s v="Alexander Gonzales"/>
    <x v="6"/>
    <x v="3"/>
    <x v="0"/>
    <x v="1"/>
    <x v="3"/>
    <n v="34"/>
    <d v="2018-06-04T00:00:00"/>
    <n v="128329"/>
    <x v="24"/>
    <x v="0"/>
    <x v="3"/>
    <s v=""/>
    <x v="1"/>
    <n v="0"/>
    <n v="10266.32"/>
    <n v="138595.32"/>
    <x v="7"/>
    <n v="23"/>
    <s v="Monday"/>
  </r>
  <r>
    <x v="646"/>
    <s v="Aiden Gonzales"/>
    <x v="9"/>
    <x v="6"/>
    <x v="2"/>
    <x v="1"/>
    <x v="3"/>
    <n v="44"/>
    <d v="2021-03-28T00:00:00"/>
    <n v="186033"/>
    <x v="16"/>
    <x v="2"/>
    <x v="12"/>
    <s v=""/>
    <x v="1"/>
    <n v="0"/>
    <n v="63251.22"/>
    <n v="249284.22"/>
    <x v="9"/>
    <n v="14"/>
    <s v="Sunday"/>
  </r>
  <r>
    <x v="647"/>
    <s v="Joshua Chin"/>
    <x v="0"/>
    <x v="6"/>
    <x v="1"/>
    <x v="1"/>
    <x v="1"/>
    <n v="60"/>
    <d v="2021-07-26T00:00:00"/>
    <n v="121480"/>
    <x v="28"/>
    <x v="0"/>
    <x v="3"/>
    <s v=""/>
    <x v="1"/>
    <n v="0"/>
    <n v="17007.2"/>
    <n v="138487.20000000001"/>
    <x v="9"/>
    <n v="31"/>
    <s v="Monday"/>
  </r>
  <r>
    <x v="648"/>
    <s v="Paisley Hall"/>
    <x v="2"/>
    <x v="4"/>
    <x v="2"/>
    <x v="0"/>
    <x v="2"/>
    <n v="41"/>
    <d v="2010-05-21T00:00:00"/>
    <n v="153275"/>
    <x v="9"/>
    <x v="0"/>
    <x v="7"/>
    <s v=""/>
    <x v="1"/>
    <n v="0"/>
    <n v="36786"/>
    <n v="190061"/>
    <x v="22"/>
    <n v="21"/>
    <s v="Friday"/>
  </r>
  <r>
    <x v="649"/>
    <s v="Allison Leung"/>
    <x v="4"/>
    <x v="2"/>
    <x v="0"/>
    <x v="0"/>
    <x v="1"/>
    <n v="62"/>
    <d v="2020-05-18T00:00:00"/>
    <n v="97830"/>
    <x v="1"/>
    <x v="0"/>
    <x v="5"/>
    <s v=""/>
    <x v="1"/>
    <n v="0"/>
    <n v="0"/>
    <n v="97830"/>
    <x v="6"/>
    <n v="21"/>
    <s v="Monday"/>
  </r>
  <r>
    <x v="650"/>
    <s v="Hannah Mejia"/>
    <x v="9"/>
    <x v="6"/>
    <x v="3"/>
    <x v="0"/>
    <x v="3"/>
    <n v="47"/>
    <d v="1999-03-13T00:00:00"/>
    <n v="239394"/>
    <x v="18"/>
    <x v="0"/>
    <x v="5"/>
    <s v=""/>
    <x v="1"/>
    <n v="0"/>
    <n v="76606.080000000002"/>
    <n v="316000.08"/>
    <x v="10"/>
    <n v="11"/>
    <s v="Saturday"/>
  </r>
  <r>
    <x v="291"/>
    <s v="Elizabeth Huang"/>
    <x v="7"/>
    <x v="1"/>
    <x v="2"/>
    <x v="0"/>
    <x v="1"/>
    <n v="62"/>
    <d v="2002-09-20T00:00:00"/>
    <n v="49738"/>
    <x v="1"/>
    <x v="1"/>
    <x v="10"/>
    <s v=""/>
    <x v="1"/>
    <n v="0"/>
    <n v="0"/>
    <n v="49738"/>
    <x v="12"/>
    <n v="38"/>
    <s v="Friday"/>
  </r>
  <r>
    <x v="651"/>
    <s v="Abigail Garza"/>
    <x v="7"/>
    <x v="3"/>
    <x v="1"/>
    <x v="0"/>
    <x v="3"/>
    <n v="33"/>
    <d v="2018-05-27T00:00:00"/>
    <n v="45049"/>
    <x v="1"/>
    <x v="0"/>
    <x v="0"/>
    <s v=""/>
    <x v="1"/>
    <n v="0"/>
    <n v="0"/>
    <n v="45049"/>
    <x v="7"/>
    <n v="22"/>
    <s v="Sunday"/>
  </r>
  <r>
    <x v="652"/>
    <s v="Raelynn Lu"/>
    <x v="2"/>
    <x v="1"/>
    <x v="0"/>
    <x v="0"/>
    <x v="1"/>
    <n v="27"/>
    <d v="2020-05-26T00:00:00"/>
    <n v="153628"/>
    <x v="20"/>
    <x v="1"/>
    <x v="1"/>
    <d v="2020-12-12T00:00:00"/>
    <x v="0"/>
    <n v="1"/>
    <n v="44552.119999999995"/>
    <n v="198180.12"/>
    <x v="6"/>
    <n v="22"/>
    <s v="Tuesday"/>
  </r>
  <r>
    <x v="653"/>
    <s v="Charles Luu"/>
    <x v="0"/>
    <x v="2"/>
    <x v="1"/>
    <x v="1"/>
    <x v="1"/>
    <n v="25"/>
    <d v="2021-06-15T00:00:00"/>
    <n v="142731"/>
    <x v="19"/>
    <x v="1"/>
    <x v="6"/>
    <d v="2022-06-03T00:00:00"/>
    <x v="0"/>
    <n v="1"/>
    <n v="15700.41"/>
    <n v="158431.41"/>
    <x v="9"/>
    <n v="25"/>
    <s v="Tuesday"/>
  </r>
  <r>
    <x v="654"/>
    <s v="Lydia Espinoza"/>
    <x v="0"/>
    <x v="6"/>
    <x v="2"/>
    <x v="0"/>
    <x v="3"/>
    <n v="29"/>
    <d v="2020-05-15T00:00:00"/>
    <n v="137106"/>
    <x v="15"/>
    <x v="2"/>
    <x v="12"/>
    <s v=""/>
    <x v="1"/>
    <n v="0"/>
    <n v="16452.72"/>
    <n v="153558.72"/>
    <x v="6"/>
    <n v="20"/>
    <s v="Friday"/>
  </r>
  <r>
    <x v="90"/>
    <s v="Adeline Thao"/>
    <x v="9"/>
    <x v="1"/>
    <x v="3"/>
    <x v="0"/>
    <x v="1"/>
    <n v="54"/>
    <d v="2007-09-05T00:00:00"/>
    <n v="183239"/>
    <x v="18"/>
    <x v="0"/>
    <x v="0"/>
    <s v=""/>
    <x v="1"/>
    <n v="0"/>
    <n v="58636.480000000003"/>
    <n v="241875.48"/>
    <x v="26"/>
    <n v="36"/>
    <s v="Wednesday"/>
  </r>
  <r>
    <x v="463"/>
    <s v="Kinsley Dixon"/>
    <x v="7"/>
    <x v="3"/>
    <x v="1"/>
    <x v="0"/>
    <x v="2"/>
    <n v="28"/>
    <d v="2019-05-25T00:00:00"/>
    <n v="45819"/>
    <x v="1"/>
    <x v="0"/>
    <x v="4"/>
    <s v=""/>
    <x v="1"/>
    <n v="0"/>
    <n v="0"/>
    <n v="45819"/>
    <x v="3"/>
    <n v="21"/>
    <s v="Saturday"/>
  </r>
  <r>
    <x v="655"/>
    <s v="Natalia Vu"/>
    <x v="7"/>
    <x v="3"/>
    <x v="0"/>
    <x v="0"/>
    <x v="1"/>
    <n v="54"/>
    <d v="2006-12-29T00:00:00"/>
    <n v="55518"/>
    <x v="1"/>
    <x v="0"/>
    <x v="7"/>
    <s v=""/>
    <x v="1"/>
    <n v="0"/>
    <n v="0"/>
    <n v="55518"/>
    <x v="2"/>
    <n v="52"/>
    <s v="Friday"/>
  </r>
  <r>
    <x v="656"/>
    <s v="Julia Mai"/>
    <x v="6"/>
    <x v="6"/>
    <x v="1"/>
    <x v="0"/>
    <x v="1"/>
    <n v="50"/>
    <d v="2012-03-11T00:00:00"/>
    <n v="108134"/>
    <x v="4"/>
    <x v="1"/>
    <x v="6"/>
    <s v=""/>
    <x v="1"/>
    <n v="0"/>
    <n v="10813.400000000001"/>
    <n v="118947.4"/>
    <x v="14"/>
    <n v="11"/>
    <s v="Sunday"/>
  </r>
  <r>
    <x v="657"/>
    <s v="Camila Evans"/>
    <x v="6"/>
    <x v="6"/>
    <x v="0"/>
    <x v="0"/>
    <x v="0"/>
    <n v="55"/>
    <d v="1992-12-20T00:00:00"/>
    <n v="113950"/>
    <x v="6"/>
    <x v="0"/>
    <x v="4"/>
    <s v=""/>
    <x v="1"/>
    <n v="0"/>
    <n v="10255.5"/>
    <n v="124205.5"/>
    <x v="27"/>
    <n v="52"/>
    <s v="Sunday"/>
  </r>
  <r>
    <x v="485"/>
    <s v="Everly Lai"/>
    <x v="9"/>
    <x v="6"/>
    <x v="2"/>
    <x v="0"/>
    <x v="1"/>
    <n v="52"/>
    <d v="1998-04-01T00:00:00"/>
    <n v="182035"/>
    <x v="7"/>
    <x v="0"/>
    <x v="2"/>
    <s v=""/>
    <x v="1"/>
    <n v="0"/>
    <n v="54610.5"/>
    <n v="236645.5"/>
    <x v="25"/>
    <n v="14"/>
    <s v="Wednesday"/>
  </r>
  <r>
    <x v="69"/>
    <s v="Adam He"/>
    <x v="2"/>
    <x v="3"/>
    <x v="2"/>
    <x v="1"/>
    <x v="1"/>
    <n v="35"/>
    <d v="2017-08-16T00:00:00"/>
    <n v="181356"/>
    <x v="14"/>
    <x v="1"/>
    <x v="10"/>
    <s v=""/>
    <x v="1"/>
    <n v="0"/>
    <n v="41711.880000000005"/>
    <n v="223067.88"/>
    <x v="5"/>
    <n v="33"/>
    <s v="Wednesday"/>
  </r>
  <r>
    <x v="658"/>
    <s v="Vivian Hunter"/>
    <x v="5"/>
    <x v="2"/>
    <x v="3"/>
    <x v="0"/>
    <x v="0"/>
    <n v="26"/>
    <d v="2019-08-21T00:00:00"/>
    <n v="66084"/>
    <x v="1"/>
    <x v="0"/>
    <x v="0"/>
    <s v=""/>
    <x v="1"/>
    <n v="0"/>
    <n v="0"/>
    <n v="66084"/>
    <x v="3"/>
    <n v="34"/>
    <s v="Wednesday"/>
  </r>
  <r>
    <x v="659"/>
    <s v="Lucy Avila"/>
    <x v="29"/>
    <x v="0"/>
    <x v="2"/>
    <x v="0"/>
    <x v="3"/>
    <n v="43"/>
    <d v="2010-04-22T00:00:00"/>
    <n v="76912"/>
    <x v="1"/>
    <x v="2"/>
    <x v="12"/>
    <s v=""/>
    <x v="1"/>
    <n v="0"/>
    <n v="0"/>
    <n v="76912"/>
    <x v="22"/>
    <n v="17"/>
    <s v="Thursday"/>
  </r>
  <r>
    <x v="660"/>
    <s v="Eliana Li"/>
    <x v="22"/>
    <x v="5"/>
    <x v="0"/>
    <x v="0"/>
    <x v="1"/>
    <n v="63"/>
    <d v="2018-05-07T00:00:00"/>
    <n v="67987"/>
    <x v="1"/>
    <x v="0"/>
    <x v="4"/>
    <s v=""/>
    <x v="1"/>
    <n v="0"/>
    <n v="0"/>
    <n v="67987"/>
    <x v="7"/>
    <n v="19"/>
    <s v="Monday"/>
  </r>
  <r>
    <x v="661"/>
    <s v="Logan Mitchell"/>
    <x v="13"/>
    <x v="6"/>
    <x v="1"/>
    <x v="1"/>
    <x v="2"/>
    <n v="65"/>
    <d v="2005-08-20T00:00:00"/>
    <n v="59833"/>
    <x v="1"/>
    <x v="0"/>
    <x v="7"/>
    <s v=""/>
    <x v="1"/>
    <n v="0"/>
    <n v="0"/>
    <n v="59833"/>
    <x v="17"/>
    <n v="34"/>
    <s v="Saturday"/>
  </r>
  <r>
    <x v="662"/>
    <s v="Dominic Dinh"/>
    <x v="0"/>
    <x v="6"/>
    <x v="2"/>
    <x v="1"/>
    <x v="1"/>
    <n v="45"/>
    <d v="2005-04-11T00:00:00"/>
    <n v="128468"/>
    <x v="19"/>
    <x v="0"/>
    <x v="2"/>
    <s v=""/>
    <x v="1"/>
    <n v="0"/>
    <n v="14131.48"/>
    <n v="142599.48000000001"/>
    <x v="17"/>
    <n v="16"/>
    <s v="Monday"/>
  </r>
  <r>
    <x v="252"/>
    <s v="Lucas Daniels"/>
    <x v="6"/>
    <x v="2"/>
    <x v="3"/>
    <x v="1"/>
    <x v="0"/>
    <n v="42"/>
    <d v="2011-05-29T00:00:00"/>
    <n v="102440"/>
    <x v="5"/>
    <x v="0"/>
    <x v="2"/>
    <s v=""/>
    <x v="1"/>
    <n v="0"/>
    <n v="6146.4"/>
    <n v="108586.4"/>
    <x v="24"/>
    <n v="23"/>
    <s v="Sunday"/>
  </r>
  <r>
    <x v="663"/>
    <s v="Andrew Holmes"/>
    <x v="9"/>
    <x v="0"/>
    <x v="2"/>
    <x v="1"/>
    <x v="0"/>
    <n v="59"/>
    <d v="2010-12-30T00:00:00"/>
    <n v="246619"/>
    <x v="32"/>
    <x v="0"/>
    <x v="4"/>
    <s v=""/>
    <x v="1"/>
    <n v="0"/>
    <n v="88782.84"/>
    <n v="335401.83999999997"/>
    <x v="22"/>
    <n v="53"/>
    <s v="Thursday"/>
  </r>
  <r>
    <x v="664"/>
    <s v="Julia Sandoval"/>
    <x v="6"/>
    <x v="4"/>
    <x v="3"/>
    <x v="0"/>
    <x v="3"/>
    <n v="42"/>
    <d v="2017-11-19T00:00:00"/>
    <n v="101143"/>
    <x v="5"/>
    <x v="0"/>
    <x v="4"/>
    <s v=""/>
    <x v="1"/>
    <n v="0"/>
    <n v="6068.58"/>
    <n v="107211.58"/>
    <x v="5"/>
    <n v="47"/>
    <s v="Sunday"/>
  </r>
  <r>
    <x v="665"/>
    <s v="Kennedy Vargas"/>
    <x v="20"/>
    <x v="4"/>
    <x v="1"/>
    <x v="0"/>
    <x v="3"/>
    <n v="45"/>
    <d v="2005-10-14T00:00:00"/>
    <n v="51404"/>
    <x v="1"/>
    <x v="2"/>
    <x v="8"/>
    <d v="2009-12-06T00:00:00"/>
    <x v="0"/>
    <n v="1"/>
    <n v="0"/>
    <n v="51404"/>
    <x v="17"/>
    <n v="42"/>
    <s v="Friday"/>
  </r>
  <r>
    <x v="666"/>
    <s v="Thomas Williams"/>
    <x v="17"/>
    <x v="5"/>
    <x v="2"/>
    <x v="1"/>
    <x v="2"/>
    <n v="45"/>
    <d v="2015-11-21T00:00:00"/>
    <n v="87292"/>
    <x v="1"/>
    <x v="0"/>
    <x v="7"/>
    <s v=""/>
    <x v="1"/>
    <n v="0"/>
    <n v="0"/>
    <n v="87292"/>
    <x v="16"/>
    <n v="47"/>
    <s v="Saturday"/>
  </r>
  <r>
    <x v="667"/>
    <s v="Raelynn Hong"/>
    <x v="2"/>
    <x v="6"/>
    <x v="2"/>
    <x v="0"/>
    <x v="1"/>
    <n v="28"/>
    <d v="2019-12-11T00:00:00"/>
    <n v="182321"/>
    <x v="12"/>
    <x v="1"/>
    <x v="10"/>
    <s v=""/>
    <x v="1"/>
    <n v="0"/>
    <n v="51049.880000000005"/>
    <n v="233370.88"/>
    <x v="3"/>
    <n v="50"/>
    <s v="Wednesday"/>
  </r>
  <r>
    <x v="603"/>
    <s v="Eli Reed"/>
    <x v="28"/>
    <x v="0"/>
    <x v="3"/>
    <x v="1"/>
    <x v="2"/>
    <n v="51"/>
    <d v="2014-02-27T00:00:00"/>
    <n v="53929"/>
    <x v="1"/>
    <x v="0"/>
    <x v="4"/>
    <d v="2017-12-22T00:00:00"/>
    <x v="0"/>
    <n v="1"/>
    <n v="0"/>
    <n v="53929"/>
    <x v="15"/>
    <n v="9"/>
    <s v="Thursday"/>
  </r>
  <r>
    <x v="668"/>
    <s v="Lyla Yoon"/>
    <x v="9"/>
    <x v="3"/>
    <x v="1"/>
    <x v="0"/>
    <x v="1"/>
    <n v="38"/>
    <d v="2012-12-13T00:00:00"/>
    <n v="191571"/>
    <x v="18"/>
    <x v="0"/>
    <x v="5"/>
    <s v=""/>
    <x v="1"/>
    <n v="0"/>
    <n v="61302.720000000001"/>
    <n v="252873.72"/>
    <x v="14"/>
    <n v="50"/>
    <s v="Thursday"/>
  </r>
  <r>
    <x v="669"/>
    <s v="Hannah White"/>
    <x v="0"/>
    <x v="3"/>
    <x v="3"/>
    <x v="0"/>
    <x v="2"/>
    <n v="62"/>
    <d v="2009-01-30T00:00:00"/>
    <n v="150555"/>
    <x v="8"/>
    <x v="0"/>
    <x v="3"/>
    <s v=""/>
    <x v="1"/>
    <n v="0"/>
    <n v="19572.150000000001"/>
    <n v="170127.15"/>
    <x v="8"/>
    <n v="5"/>
    <s v="Friday"/>
  </r>
  <r>
    <x v="670"/>
    <s v="Theodore Xi"/>
    <x v="6"/>
    <x v="1"/>
    <x v="3"/>
    <x v="1"/>
    <x v="1"/>
    <n v="52"/>
    <d v="2009-10-05T00:00:00"/>
    <n v="122890"/>
    <x v="3"/>
    <x v="1"/>
    <x v="6"/>
    <s v=""/>
    <x v="1"/>
    <n v="0"/>
    <n v="8602.3000000000011"/>
    <n v="131492.29999999999"/>
    <x v="8"/>
    <n v="41"/>
    <s v="Monday"/>
  </r>
  <r>
    <x v="671"/>
    <s v="Ezra Liang"/>
    <x v="9"/>
    <x v="1"/>
    <x v="0"/>
    <x v="1"/>
    <x v="1"/>
    <n v="52"/>
    <d v="1997-05-26T00:00:00"/>
    <n v="216999"/>
    <x v="21"/>
    <x v="0"/>
    <x v="4"/>
    <s v=""/>
    <x v="1"/>
    <n v="0"/>
    <n v="80289.63"/>
    <n v="297288.63"/>
    <x v="1"/>
    <n v="22"/>
    <s v="Monday"/>
  </r>
  <r>
    <x v="672"/>
    <s v="Grayson Yee"/>
    <x v="6"/>
    <x v="4"/>
    <x v="3"/>
    <x v="1"/>
    <x v="1"/>
    <n v="48"/>
    <d v="2015-07-16T00:00:00"/>
    <n v="110565"/>
    <x v="6"/>
    <x v="1"/>
    <x v="10"/>
    <s v=""/>
    <x v="1"/>
    <n v="0"/>
    <n v="9950.85"/>
    <n v="120515.85"/>
    <x v="16"/>
    <n v="29"/>
    <s v="Thursday"/>
  </r>
  <r>
    <x v="673"/>
    <s v="Eli Richardson"/>
    <x v="12"/>
    <x v="0"/>
    <x v="2"/>
    <x v="1"/>
    <x v="2"/>
    <n v="38"/>
    <d v="2015-04-19T00:00:00"/>
    <n v="48762"/>
    <x v="1"/>
    <x v="0"/>
    <x v="0"/>
    <s v=""/>
    <x v="1"/>
    <n v="0"/>
    <n v="0"/>
    <n v="48762"/>
    <x v="16"/>
    <n v="17"/>
    <s v="Sunday"/>
  </r>
  <r>
    <x v="674"/>
    <s v="Audrey Lee"/>
    <x v="25"/>
    <x v="5"/>
    <x v="2"/>
    <x v="0"/>
    <x v="1"/>
    <n v="51"/>
    <d v="2017-02-11T00:00:00"/>
    <n v="87036"/>
    <x v="1"/>
    <x v="1"/>
    <x v="1"/>
    <s v=""/>
    <x v="1"/>
    <n v="0"/>
    <n v="0"/>
    <n v="87036"/>
    <x v="5"/>
    <n v="6"/>
    <s v="Saturday"/>
  </r>
  <r>
    <x v="675"/>
    <s v="Jameson Allen"/>
    <x v="2"/>
    <x v="6"/>
    <x v="2"/>
    <x v="1"/>
    <x v="2"/>
    <n v="32"/>
    <d v="2016-11-28T00:00:00"/>
    <n v="177443"/>
    <x v="26"/>
    <x v="0"/>
    <x v="0"/>
    <s v=""/>
    <x v="1"/>
    <n v="0"/>
    <n v="28390.880000000001"/>
    <n v="205833.88"/>
    <x v="0"/>
    <n v="49"/>
    <s v="Monday"/>
  </r>
  <r>
    <x v="676"/>
    <s v="Eliza Chen"/>
    <x v="14"/>
    <x v="0"/>
    <x v="0"/>
    <x v="0"/>
    <x v="1"/>
    <n v="36"/>
    <d v="2016-04-29T00:00:00"/>
    <n v="75862"/>
    <x v="1"/>
    <x v="0"/>
    <x v="5"/>
    <s v=""/>
    <x v="1"/>
    <n v="0"/>
    <n v="0"/>
    <n v="75862"/>
    <x v="0"/>
    <n v="18"/>
    <s v="Friday"/>
  </r>
  <r>
    <x v="677"/>
    <s v="Lyla Chen"/>
    <x v="15"/>
    <x v="4"/>
    <x v="0"/>
    <x v="0"/>
    <x v="1"/>
    <n v="45"/>
    <d v="2019-04-26T00:00:00"/>
    <n v="90870"/>
    <x v="1"/>
    <x v="0"/>
    <x v="2"/>
    <s v=""/>
    <x v="1"/>
    <n v="0"/>
    <n v="0"/>
    <n v="90870"/>
    <x v="3"/>
    <n v="17"/>
    <s v="Friday"/>
  </r>
  <r>
    <x v="678"/>
    <s v="Emily Doan"/>
    <x v="11"/>
    <x v="5"/>
    <x v="3"/>
    <x v="0"/>
    <x v="1"/>
    <n v="32"/>
    <d v="2014-12-04T00:00:00"/>
    <n v="99202"/>
    <x v="19"/>
    <x v="0"/>
    <x v="3"/>
    <s v=""/>
    <x v="1"/>
    <n v="0"/>
    <n v="10912.22"/>
    <n v="110114.22"/>
    <x v="15"/>
    <n v="49"/>
    <s v="Thursday"/>
  </r>
  <r>
    <x v="679"/>
    <s v="Jack Mai"/>
    <x v="4"/>
    <x v="6"/>
    <x v="3"/>
    <x v="1"/>
    <x v="1"/>
    <n v="45"/>
    <d v="2007-09-22T00:00:00"/>
    <n v="92293"/>
    <x v="1"/>
    <x v="1"/>
    <x v="11"/>
    <s v=""/>
    <x v="1"/>
    <n v="0"/>
    <n v="0"/>
    <n v="92293"/>
    <x v="26"/>
    <n v="38"/>
    <s v="Saturday"/>
  </r>
  <r>
    <x v="680"/>
    <s v="Grayson Turner"/>
    <x v="29"/>
    <x v="0"/>
    <x v="3"/>
    <x v="1"/>
    <x v="2"/>
    <n v="54"/>
    <d v="1992-06-30T00:00:00"/>
    <n v="63196"/>
    <x v="1"/>
    <x v="0"/>
    <x v="2"/>
    <d v="2014-10-26T00:00:00"/>
    <x v="0"/>
    <n v="1"/>
    <n v="0"/>
    <n v="63196"/>
    <x v="27"/>
    <n v="27"/>
    <s v="Tuesday"/>
  </r>
  <r>
    <x v="681"/>
    <s v="Ivy Tang"/>
    <x v="25"/>
    <x v="5"/>
    <x v="2"/>
    <x v="0"/>
    <x v="1"/>
    <n v="48"/>
    <d v="2012-05-03T00:00:00"/>
    <n v="65340"/>
    <x v="1"/>
    <x v="1"/>
    <x v="6"/>
    <d v="2018-05-09T00:00:00"/>
    <x v="0"/>
    <n v="1"/>
    <n v="0"/>
    <n v="65340"/>
    <x v="14"/>
    <n v="18"/>
    <s v="Thursday"/>
  </r>
  <r>
    <x v="682"/>
    <s v="Robert Zhang"/>
    <x v="9"/>
    <x v="6"/>
    <x v="3"/>
    <x v="1"/>
    <x v="1"/>
    <n v="45"/>
    <d v="2015-09-24T00:00:00"/>
    <n v="202680"/>
    <x v="18"/>
    <x v="0"/>
    <x v="3"/>
    <d v="2022-08-17T00:00:00"/>
    <x v="0"/>
    <n v="1"/>
    <n v="64857.599999999999"/>
    <n v="267537.59999999998"/>
    <x v="16"/>
    <n v="39"/>
    <s v="Thursday"/>
  </r>
  <r>
    <x v="683"/>
    <s v="Eva Alvarado"/>
    <x v="3"/>
    <x v="0"/>
    <x v="1"/>
    <x v="0"/>
    <x v="3"/>
    <n v="46"/>
    <d v="2017-04-24T00:00:00"/>
    <n v="77461"/>
    <x v="6"/>
    <x v="2"/>
    <x v="12"/>
    <s v=""/>
    <x v="1"/>
    <n v="0"/>
    <n v="6971.49"/>
    <n v="84432.49"/>
    <x v="5"/>
    <n v="17"/>
    <s v="Monday"/>
  </r>
  <r>
    <x v="684"/>
    <s v="Abigail Vang"/>
    <x v="19"/>
    <x v="5"/>
    <x v="0"/>
    <x v="0"/>
    <x v="1"/>
    <n v="40"/>
    <d v="2016-09-09T00:00:00"/>
    <n v="109680"/>
    <x v="1"/>
    <x v="1"/>
    <x v="11"/>
    <s v=""/>
    <x v="1"/>
    <n v="0"/>
    <n v="0"/>
    <n v="109680"/>
    <x v="0"/>
    <n v="37"/>
    <s v="Friday"/>
  </r>
  <r>
    <x v="140"/>
    <s v="Claire Adams"/>
    <x v="2"/>
    <x v="2"/>
    <x v="1"/>
    <x v="0"/>
    <x v="0"/>
    <n v="61"/>
    <d v="1997-08-19T00:00:00"/>
    <n v="159567"/>
    <x v="12"/>
    <x v="0"/>
    <x v="3"/>
    <s v=""/>
    <x v="1"/>
    <n v="0"/>
    <n v="44678.76"/>
    <n v="204245.76000000001"/>
    <x v="1"/>
    <n v="34"/>
    <s v="Tuesday"/>
  </r>
  <r>
    <x v="685"/>
    <s v="Theodore Marquez"/>
    <x v="25"/>
    <x v="5"/>
    <x v="2"/>
    <x v="1"/>
    <x v="3"/>
    <n v="54"/>
    <d v="2012-11-24T00:00:00"/>
    <n v="94407"/>
    <x v="1"/>
    <x v="2"/>
    <x v="12"/>
    <s v=""/>
    <x v="1"/>
    <n v="0"/>
    <n v="0"/>
    <n v="94407"/>
    <x v="14"/>
    <n v="47"/>
    <s v="Saturday"/>
  </r>
  <r>
    <x v="686"/>
    <s v="Hunter Nunez"/>
    <x v="9"/>
    <x v="4"/>
    <x v="3"/>
    <x v="1"/>
    <x v="3"/>
    <n v="62"/>
    <d v="2002-08-16T00:00:00"/>
    <n v="234594"/>
    <x v="29"/>
    <x v="0"/>
    <x v="0"/>
    <s v=""/>
    <x v="1"/>
    <n v="0"/>
    <n v="77416.02"/>
    <n v="312010.02"/>
    <x v="12"/>
    <n v="33"/>
    <s v="Friday"/>
  </r>
  <r>
    <x v="687"/>
    <s v="Charles Henderson"/>
    <x v="28"/>
    <x v="0"/>
    <x v="2"/>
    <x v="1"/>
    <x v="2"/>
    <n v="48"/>
    <d v="2002-02-11T00:00:00"/>
    <n v="43080"/>
    <x v="1"/>
    <x v="0"/>
    <x v="5"/>
    <s v=""/>
    <x v="1"/>
    <n v="0"/>
    <n v="0"/>
    <n v="43080"/>
    <x v="12"/>
    <n v="7"/>
    <s v="Monday"/>
  </r>
  <r>
    <x v="688"/>
    <s v="Camila Cortez"/>
    <x v="6"/>
    <x v="6"/>
    <x v="1"/>
    <x v="0"/>
    <x v="3"/>
    <n v="29"/>
    <d v="2021-05-09T00:00:00"/>
    <n v="129541"/>
    <x v="24"/>
    <x v="0"/>
    <x v="3"/>
    <d v="2021-05-24T00:00:00"/>
    <x v="0"/>
    <n v="1"/>
    <n v="10363.280000000001"/>
    <n v="139904.28"/>
    <x v="9"/>
    <n v="20"/>
    <s v="Sunday"/>
  </r>
  <r>
    <x v="689"/>
    <s v="Aaron Garza"/>
    <x v="2"/>
    <x v="2"/>
    <x v="0"/>
    <x v="1"/>
    <x v="3"/>
    <n v="39"/>
    <d v="2013-12-27T00:00:00"/>
    <n v="165756"/>
    <x v="12"/>
    <x v="0"/>
    <x v="7"/>
    <d v="2020-06-09T00:00:00"/>
    <x v="0"/>
    <n v="1"/>
    <n v="46411.680000000008"/>
    <n v="212167.67999999999"/>
    <x v="11"/>
    <n v="52"/>
    <s v="Friday"/>
  </r>
  <r>
    <x v="690"/>
    <s v="Jose Singh"/>
    <x v="0"/>
    <x v="1"/>
    <x v="2"/>
    <x v="1"/>
    <x v="1"/>
    <n v="44"/>
    <d v="2010-04-06T00:00:00"/>
    <n v="142878"/>
    <x v="15"/>
    <x v="0"/>
    <x v="7"/>
    <s v=""/>
    <x v="1"/>
    <n v="0"/>
    <n v="17145.36"/>
    <n v="160023.35999999999"/>
    <x v="22"/>
    <n v="15"/>
    <s v="Tuesday"/>
  </r>
  <r>
    <x v="691"/>
    <s v="Gabriel Joseph"/>
    <x v="2"/>
    <x v="5"/>
    <x v="1"/>
    <x v="1"/>
    <x v="2"/>
    <n v="52"/>
    <d v="2006-10-28T00:00:00"/>
    <n v="187992"/>
    <x v="12"/>
    <x v="0"/>
    <x v="4"/>
    <s v=""/>
    <x v="1"/>
    <n v="0"/>
    <n v="52637.760000000002"/>
    <n v="240629.76000000001"/>
    <x v="2"/>
    <n v="43"/>
    <s v="Saturday"/>
  </r>
  <r>
    <x v="692"/>
    <s v="Natalia Santos"/>
    <x v="9"/>
    <x v="4"/>
    <x v="2"/>
    <x v="0"/>
    <x v="3"/>
    <n v="45"/>
    <d v="2019-02-25T00:00:00"/>
    <n v="249801"/>
    <x v="30"/>
    <x v="2"/>
    <x v="12"/>
    <s v=""/>
    <x v="1"/>
    <n v="0"/>
    <n v="97422.39"/>
    <n v="347223.39"/>
    <x v="3"/>
    <n v="9"/>
    <s v="Monday"/>
  </r>
  <r>
    <x v="693"/>
    <s v="Dylan Wilson"/>
    <x v="32"/>
    <x v="0"/>
    <x v="0"/>
    <x v="1"/>
    <x v="2"/>
    <n v="48"/>
    <d v="2006-09-27T00:00:00"/>
    <n v="76505"/>
    <x v="1"/>
    <x v="0"/>
    <x v="0"/>
    <d v="2007-04-08T00:00:00"/>
    <x v="0"/>
    <n v="1"/>
    <n v="0"/>
    <n v="76505"/>
    <x v="2"/>
    <n v="39"/>
    <s v="Wednesday"/>
  </r>
  <r>
    <x v="694"/>
    <s v="Robert Alvarez"/>
    <x v="31"/>
    <x v="0"/>
    <x v="3"/>
    <x v="1"/>
    <x v="3"/>
    <n v="39"/>
    <d v="2016-10-21T00:00:00"/>
    <n v="84297"/>
    <x v="1"/>
    <x v="2"/>
    <x v="8"/>
    <s v=""/>
    <x v="1"/>
    <n v="0"/>
    <n v="0"/>
    <n v="84297"/>
    <x v="0"/>
    <n v="43"/>
    <s v="Friday"/>
  </r>
  <r>
    <x v="695"/>
    <s v="Samantha Chavez"/>
    <x v="4"/>
    <x v="2"/>
    <x v="2"/>
    <x v="0"/>
    <x v="3"/>
    <n v="53"/>
    <d v="2017-01-09T00:00:00"/>
    <n v="75769"/>
    <x v="1"/>
    <x v="2"/>
    <x v="8"/>
    <d v="2020-07-17T00:00:00"/>
    <x v="0"/>
    <n v="1"/>
    <n v="0"/>
    <n v="75769"/>
    <x v="5"/>
    <n v="2"/>
    <s v="Monday"/>
  </r>
  <r>
    <x v="68"/>
    <s v="Samuel Bailey"/>
    <x v="9"/>
    <x v="3"/>
    <x v="2"/>
    <x v="1"/>
    <x v="2"/>
    <n v="41"/>
    <d v="2013-08-17T00:00:00"/>
    <n v="235619"/>
    <x v="7"/>
    <x v="0"/>
    <x v="0"/>
    <s v=""/>
    <x v="1"/>
    <n v="0"/>
    <n v="70685.7"/>
    <n v="306304.7"/>
    <x v="11"/>
    <n v="33"/>
    <s v="Saturday"/>
  </r>
  <r>
    <x v="696"/>
    <s v="Ezekiel Delgado"/>
    <x v="2"/>
    <x v="5"/>
    <x v="2"/>
    <x v="1"/>
    <x v="3"/>
    <n v="40"/>
    <d v="2020-02-07T00:00:00"/>
    <n v="187187"/>
    <x v="10"/>
    <x v="2"/>
    <x v="8"/>
    <s v=""/>
    <x v="1"/>
    <n v="0"/>
    <n v="33693.659999999996"/>
    <n v="220880.66"/>
    <x v="6"/>
    <n v="6"/>
    <s v="Friday"/>
  </r>
  <r>
    <x v="21"/>
    <s v="Benjamin Ramirez"/>
    <x v="24"/>
    <x v="0"/>
    <x v="0"/>
    <x v="1"/>
    <x v="3"/>
    <n v="48"/>
    <d v="2005-07-27T00:00:00"/>
    <n v="68987"/>
    <x v="1"/>
    <x v="0"/>
    <x v="2"/>
    <d v="2006-04-22T00:00:00"/>
    <x v="0"/>
    <n v="1"/>
    <n v="0"/>
    <n v="68987"/>
    <x v="17"/>
    <n v="31"/>
    <s v="Wednesday"/>
  </r>
  <r>
    <x v="697"/>
    <s v="Anthony Carter"/>
    <x v="2"/>
    <x v="5"/>
    <x v="2"/>
    <x v="1"/>
    <x v="2"/>
    <n v="41"/>
    <d v="2007-03-15T00:00:00"/>
    <n v="155926"/>
    <x v="9"/>
    <x v="0"/>
    <x v="7"/>
    <d v="2008-05-30T00:00:00"/>
    <x v="0"/>
    <n v="1"/>
    <n v="37422.239999999998"/>
    <n v="193348.24"/>
    <x v="26"/>
    <n v="11"/>
    <s v="Thursday"/>
  </r>
  <r>
    <x v="698"/>
    <s v="Ethan Tang"/>
    <x v="4"/>
    <x v="3"/>
    <x v="2"/>
    <x v="1"/>
    <x v="1"/>
    <n v="54"/>
    <d v="2016-05-04T00:00:00"/>
    <n v="93668"/>
    <x v="1"/>
    <x v="0"/>
    <x v="2"/>
    <s v=""/>
    <x v="1"/>
    <n v="0"/>
    <n v="0"/>
    <n v="93668"/>
    <x v="0"/>
    <n v="19"/>
    <s v="Wednesday"/>
  </r>
  <r>
    <x v="699"/>
    <s v="Sebastian Rogers"/>
    <x v="16"/>
    <x v="4"/>
    <x v="0"/>
    <x v="1"/>
    <x v="2"/>
    <n v="38"/>
    <d v="2019-11-29T00:00:00"/>
    <n v="69647"/>
    <x v="1"/>
    <x v="0"/>
    <x v="4"/>
    <d v="2022-04-20T00:00:00"/>
    <x v="0"/>
    <n v="1"/>
    <n v="0"/>
    <n v="69647"/>
    <x v="3"/>
    <n v="48"/>
    <s v="Friday"/>
  </r>
  <r>
    <x v="700"/>
    <s v="Miles Thao"/>
    <x v="27"/>
    <x v="0"/>
    <x v="3"/>
    <x v="1"/>
    <x v="1"/>
    <n v="57"/>
    <d v="2003-06-26T00:00:00"/>
    <n v="63318"/>
    <x v="1"/>
    <x v="0"/>
    <x v="7"/>
    <s v=""/>
    <x v="1"/>
    <n v="0"/>
    <n v="0"/>
    <n v="63318"/>
    <x v="13"/>
    <n v="26"/>
    <s v="Thursday"/>
  </r>
  <r>
    <x v="701"/>
    <s v="William Cao"/>
    <x v="4"/>
    <x v="6"/>
    <x v="1"/>
    <x v="1"/>
    <x v="1"/>
    <n v="63"/>
    <d v="2017-02-12T00:00:00"/>
    <n v="77629"/>
    <x v="1"/>
    <x v="1"/>
    <x v="10"/>
    <s v=""/>
    <x v="1"/>
    <n v="0"/>
    <n v="0"/>
    <n v="77629"/>
    <x v="5"/>
    <n v="7"/>
    <s v="Sunday"/>
  </r>
  <r>
    <x v="702"/>
    <s v="Leo Hsu"/>
    <x v="0"/>
    <x v="4"/>
    <x v="1"/>
    <x v="1"/>
    <x v="1"/>
    <n v="62"/>
    <d v="2017-11-22T00:00:00"/>
    <n v="138808"/>
    <x v="0"/>
    <x v="1"/>
    <x v="1"/>
    <s v=""/>
    <x v="1"/>
    <n v="0"/>
    <n v="20821.2"/>
    <n v="159629.20000000001"/>
    <x v="5"/>
    <n v="47"/>
    <s v="Wednesday"/>
  </r>
  <r>
    <x v="703"/>
    <s v="Avery Grant"/>
    <x v="14"/>
    <x v="0"/>
    <x v="0"/>
    <x v="0"/>
    <x v="2"/>
    <n v="49"/>
    <d v="2014-03-05T00:00:00"/>
    <n v="88777"/>
    <x v="1"/>
    <x v="0"/>
    <x v="2"/>
    <s v=""/>
    <x v="1"/>
    <n v="0"/>
    <n v="0"/>
    <n v="88777"/>
    <x v="15"/>
    <n v="10"/>
    <s v="Wednesday"/>
  </r>
  <r>
    <x v="704"/>
    <s v="Penelope Fong"/>
    <x v="2"/>
    <x v="3"/>
    <x v="3"/>
    <x v="0"/>
    <x v="1"/>
    <n v="60"/>
    <d v="2004-05-14T00:00:00"/>
    <n v="186378"/>
    <x v="27"/>
    <x v="1"/>
    <x v="1"/>
    <s v=""/>
    <x v="1"/>
    <n v="0"/>
    <n v="48458.28"/>
    <n v="234836.28"/>
    <x v="18"/>
    <n v="20"/>
    <s v="Friday"/>
  </r>
  <r>
    <x v="705"/>
    <s v="Vivian Thao"/>
    <x v="10"/>
    <x v="5"/>
    <x v="0"/>
    <x v="0"/>
    <x v="1"/>
    <n v="45"/>
    <d v="2015-04-23T00:00:00"/>
    <n v="60017"/>
    <x v="1"/>
    <x v="0"/>
    <x v="2"/>
    <s v=""/>
    <x v="1"/>
    <n v="0"/>
    <n v="0"/>
    <n v="60017"/>
    <x v="16"/>
    <n v="17"/>
    <s v="Thursday"/>
  </r>
  <r>
    <x v="706"/>
    <s v="Eva Estrada"/>
    <x v="0"/>
    <x v="2"/>
    <x v="2"/>
    <x v="0"/>
    <x v="3"/>
    <n v="45"/>
    <d v="2018-07-24T00:00:00"/>
    <n v="148991"/>
    <x v="15"/>
    <x v="2"/>
    <x v="12"/>
    <s v=""/>
    <x v="1"/>
    <n v="0"/>
    <n v="17878.919999999998"/>
    <n v="166869.91999999998"/>
    <x v="7"/>
    <n v="30"/>
    <s v="Tuesday"/>
  </r>
  <r>
    <x v="707"/>
    <s v="Emma Luna"/>
    <x v="17"/>
    <x v="5"/>
    <x v="2"/>
    <x v="0"/>
    <x v="3"/>
    <n v="52"/>
    <d v="2008-03-25T00:00:00"/>
    <n v="97398"/>
    <x v="1"/>
    <x v="2"/>
    <x v="8"/>
    <s v=""/>
    <x v="1"/>
    <n v="0"/>
    <n v="0"/>
    <n v="97398"/>
    <x v="20"/>
    <n v="13"/>
    <s v="Tuesday"/>
  </r>
  <r>
    <x v="708"/>
    <s v="Charlotte Wu"/>
    <x v="15"/>
    <x v="4"/>
    <x v="1"/>
    <x v="0"/>
    <x v="1"/>
    <n v="63"/>
    <d v="2007-05-02T00:00:00"/>
    <n v="72805"/>
    <x v="1"/>
    <x v="1"/>
    <x v="6"/>
    <s v=""/>
    <x v="1"/>
    <n v="0"/>
    <n v="0"/>
    <n v="72805"/>
    <x v="26"/>
    <n v="18"/>
    <s v="Wednesday"/>
  </r>
  <r>
    <x v="709"/>
    <s v="Vivian Chu"/>
    <x v="26"/>
    <x v="2"/>
    <x v="0"/>
    <x v="0"/>
    <x v="1"/>
    <n v="46"/>
    <d v="2021-01-17T00:00:00"/>
    <n v="72131"/>
    <x v="1"/>
    <x v="1"/>
    <x v="6"/>
    <s v=""/>
    <x v="1"/>
    <n v="0"/>
    <n v="0"/>
    <n v="72131"/>
    <x v="9"/>
    <n v="4"/>
    <s v="Sunday"/>
  </r>
  <r>
    <x v="710"/>
    <s v="Jayden Williams"/>
    <x v="6"/>
    <x v="4"/>
    <x v="1"/>
    <x v="1"/>
    <x v="2"/>
    <n v="64"/>
    <d v="1992-12-26T00:00:00"/>
    <n v="104668"/>
    <x v="24"/>
    <x v="0"/>
    <x v="7"/>
    <s v=""/>
    <x v="1"/>
    <n v="0"/>
    <n v="8373.44"/>
    <n v="113041.44"/>
    <x v="27"/>
    <n v="52"/>
    <s v="Saturday"/>
  </r>
  <r>
    <x v="711"/>
    <s v="Amelia Bell"/>
    <x v="4"/>
    <x v="2"/>
    <x v="1"/>
    <x v="0"/>
    <x v="2"/>
    <n v="53"/>
    <d v="2017-08-05T00:00:00"/>
    <n v="89769"/>
    <x v="1"/>
    <x v="0"/>
    <x v="0"/>
    <s v=""/>
    <x v="1"/>
    <n v="0"/>
    <n v="0"/>
    <n v="89769"/>
    <x v="5"/>
    <n v="31"/>
    <s v="Saturday"/>
  </r>
  <r>
    <x v="712"/>
    <s v="Addison Mehta"/>
    <x v="6"/>
    <x v="2"/>
    <x v="3"/>
    <x v="0"/>
    <x v="1"/>
    <n v="27"/>
    <d v="2018-09-15T00:00:00"/>
    <n v="127616"/>
    <x v="3"/>
    <x v="0"/>
    <x v="7"/>
    <s v=""/>
    <x v="1"/>
    <n v="0"/>
    <n v="8933.1200000000008"/>
    <n v="136549.12"/>
    <x v="7"/>
    <n v="37"/>
    <s v="Saturday"/>
  </r>
  <r>
    <x v="234"/>
    <s v="Alexander Jackson"/>
    <x v="6"/>
    <x v="4"/>
    <x v="3"/>
    <x v="1"/>
    <x v="2"/>
    <n v="45"/>
    <d v="2012-07-09T00:00:00"/>
    <n v="109883"/>
    <x v="3"/>
    <x v="0"/>
    <x v="7"/>
    <s v=""/>
    <x v="1"/>
    <n v="0"/>
    <n v="7691.81"/>
    <n v="117574.81"/>
    <x v="14"/>
    <n v="28"/>
    <s v="Monday"/>
  </r>
  <r>
    <x v="713"/>
    <s v="Everly Lin"/>
    <x v="20"/>
    <x v="4"/>
    <x v="1"/>
    <x v="0"/>
    <x v="1"/>
    <n v="25"/>
    <d v="2021-03-15T00:00:00"/>
    <n v="47974"/>
    <x v="1"/>
    <x v="1"/>
    <x v="1"/>
    <s v=""/>
    <x v="1"/>
    <n v="0"/>
    <n v="0"/>
    <n v="47974"/>
    <x v="9"/>
    <n v="12"/>
    <s v="Monday"/>
  </r>
  <r>
    <x v="714"/>
    <s v="Lyla Stewart"/>
    <x v="0"/>
    <x v="0"/>
    <x v="2"/>
    <x v="0"/>
    <x v="2"/>
    <n v="43"/>
    <d v="2015-03-27T00:00:00"/>
    <n v="120321"/>
    <x v="15"/>
    <x v="0"/>
    <x v="5"/>
    <s v=""/>
    <x v="1"/>
    <n v="0"/>
    <n v="14438.519999999999"/>
    <n v="134759.51999999999"/>
    <x v="16"/>
    <n v="13"/>
    <s v="Friday"/>
  </r>
  <r>
    <x v="715"/>
    <s v="Brooklyn Ruiz"/>
    <x v="12"/>
    <x v="0"/>
    <x v="1"/>
    <x v="0"/>
    <x v="3"/>
    <n v="61"/>
    <d v="2014-08-10T00:00:00"/>
    <n v="57446"/>
    <x v="1"/>
    <x v="0"/>
    <x v="3"/>
    <s v=""/>
    <x v="1"/>
    <n v="0"/>
    <n v="0"/>
    <n v="57446"/>
    <x v="15"/>
    <n v="33"/>
    <s v="Sunday"/>
  </r>
  <r>
    <x v="716"/>
    <s v="Skylar Evans"/>
    <x v="2"/>
    <x v="3"/>
    <x v="0"/>
    <x v="0"/>
    <x v="2"/>
    <n v="42"/>
    <d v="2009-06-04T00:00:00"/>
    <n v="174099"/>
    <x v="27"/>
    <x v="0"/>
    <x v="5"/>
    <s v=""/>
    <x v="1"/>
    <n v="0"/>
    <n v="45265.74"/>
    <n v="219364.74"/>
    <x v="8"/>
    <n v="23"/>
    <s v="Thursday"/>
  </r>
  <r>
    <x v="717"/>
    <s v="Lincoln Huynh"/>
    <x v="0"/>
    <x v="1"/>
    <x v="1"/>
    <x v="1"/>
    <x v="1"/>
    <n v="63"/>
    <d v="2002-02-08T00:00:00"/>
    <n v="128703"/>
    <x v="8"/>
    <x v="0"/>
    <x v="5"/>
    <s v=""/>
    <x v="1"/>
    <n v="0"/>
    <n v="16731.39"/>
    <n v="145434.39000000001"/>
    <x v="12"/>
    <n v="6"/>
    <s v="Friday"/>
  </r>
  <r>
    <x v="718"/>
    <s v="Hazel Griffin"/>
    <x v="17"/>
    <x v="5"/>
    <x v="3"/>
    <x v="0"/>
    <x v="2"/>
    <n v="32"/>
    <d v="2015-11-09T00:00:00"/>
    <n v="65247"/>
    <x v="1"/>
    <x v="0"/>
    <x v="3"/>
    <s v=""/>
    <x v="1"/>
    <n v="0"/>
    <n v="0"/>
    <n v="65247"/>
    <x v="16"/>
    <n v="46"/>
    <s v="Monday"/>
  </r>
  <r>
    <x v="719"/>
    <s v="Charles Gonzalez"/>
    <x v="10"/>
    <x v="5"/>
    <x v="0"/>
    <x v="1"/>
    <x v="3"/>
    <n v="27"/>
    <d v="2018-09-28T00:00:00"/>
    <n v="64247"/>
    <x v="1"/>
    <x v="2"/>
    <x v="9"/>
    <s v=""/>
    <x v="1"/>
    <n v="0"/>
    <n v="0"/>
    <n v="64247"/>
    <x v="7"/>
    <n v="39"/>
    <s v="Friday"/>
  </r>
  <r>
    <x v="720"/>
    <s v="Leah Patterson"/>
    <x v="6"/>
    <x v="4"/>
    <x v="0"/>
    <x v="0"/>
    <x v="2"/>
    <n v="33"/>
    <d v="2012-06-11T00:00:00"/>
    <n v="118253"/>
    <x v="24"/>
    <x v="0"/>
    <x v="5"/>
    <s v=""/>
    <x v="1"/>
    <n v="0"/>
    <n v="9460.24"/>
    <n v="127713.24"/>
    <x v="14"/>
    <n v="24"/>
    <s v="Monday"/>
  </r>
  <r>
    <x v="721"/>
    <s v="Avery Sun"/>
    <x v="19"/>
    <x v="5"/>
    <x v="1"/>
    <x v="0"/>
    <x v="1"/>
    <n v="45"/>
    <d v="2004-03-11T00:00:00"/>
    <n v="109422"/>
    <x v="1"/>
    <x v="1"/>
    <x v="1"/>
    <s v=""/>
    <x v="1"/>
    <n v="0"/>
    <n v="0"/>
    <n v="109422"/>
    <x v="18"/>
    <n v="11"/>
    <s v="Thursday"/>
  </r>
  <r>
    <x v="722"/>
    <s v="Isaac Yoon"/>
    <x v="6"/>
    <x v="4"/>
    <x v="3"/>
    <x v="1"/>
    <x v="1"/>
    <n v="41"/>
    <d v="2019-02-06T00:00:00"/>
    <n v="126950"/>
    <x v="4"/>
    <x v="0"/>
    <x v="2"/>
    <s v=""/>
    <x v="1"/>
    <n v="0"/>
    <n v="12695"/>
    <n v="139645"/>
    <x v="3"/>
    <n v="6"/>
    <s v="Wednesday"/>
  </r>
  <r>
    <x v="723"/>
    <s v="Isabella Bui"/>
    <x v="14"/>
    <x v="0"/>
    <x v="1"/>
    <x v="0"/>
    <x v="1"/>
    <n v="36"/>
    <d v="2014-11-21T00:00:00"/>
    <n v="97500"/>
    <x v="1"/>
    <x v="0"/>
    <x v="4"/>
    <s v=""/>
    <x v="1"/>
    <n v="0"/>
    <n v="0"/>
    <n v="97500"/>
    <x v="15"/>
    <n v="47"/>
    <s v="Friday"/>
  </r>
  <r>
    <x v="724"/>
    <s v="Gabriel Zhou"/>
    <x v="12"/>
    <x v="0"/>
    <x v="1"/>
    <x v="1"/>
    <x v="1"/>
    <n v="25"/>
    <d v="2021-01-17T00:00:00"/>
    <n v="41844"/>
    <x v="1"/>
    <x v="1"/>
    <x v="1"/>
    <s v=""/>
    <x v="1"/>
    <n v="0"/>
    <n v="0"/>
    <n v="41844"/>
    <x v="9"/>
    <n v="4"/>
    <s v="Sunday"/>
  </r>
  <r>
    <x v="725"/>
    <s v="Jack Vu"/>
    <x v="13"/>
    <x v="3"/>
    <x v="0"/>
    <x v="1"/>
    <x v="1"/>
    <n v="43"/>
    <d v="2014-02-10T00:00:00"/>
    <n v="58875"/>
    <x v="1"/>
    <x v="1"/>
    <x v="11"/>
    <s v=""/>
    <x v="1"/>
    <n v="0"/>
    <n v="0"/>
    <n v="58875"/>
    <x v="15"/>
    <n v="7"/>
    <s v="Monday"/>
  </r>
  <r>
    <x v="726"/>
    <s v="Valentina Moua"/>
    <x v="5"/>
    <x v="2"/>
    <x v="1"/>
    <x v="0"/>
    <x v="1"/>
    <n v="37"/>
    <d v="2015-11-10T00:00:00"/>
    <n v="64204"/>
    <x v="1"/>
    <x v="0"/>
    <x v="7"/>
    <d v="2021-04-20T00:00:00"/>
    <x v="0"/>
    <n v="1"/>
    <n v="0"/>
    <n v="64204"/>
    <x v="16"/>
    <n v="46"/>
    <s v="Tuesday"/>
  </r>
  <r>
    <x v="727"/>
    <s v="Quinn Trinh"/>
    <x v="13"/>
    <x v="2"/>
    <x v="3"/>
    <x v="0"/>
    <x v="1"/>
    <n v="42"/>
    <d v="2010-05-09T00:00:00"/>
    <n v="67743"/>
    <x v="1"/>
    <x v="1"/>
    <x v="10"/>
    <d v="2014-12-25T00:00:00"/>
    <x v="0"/>
    <n v="1"/>
    <n v="0"/>
    <n v="67743"/>
    <x v="22"/>
    <n v="20"/>
    <s v="Sunday"/>
  </r>
  <r>
    <x v="728"/>
    <s v="Caroline Nelson"/>
    <x v="26"/>
    <x v="2"/>
    <x v="2"/>
    <x v="0"/>
    <x v="0"/>
    <n v="60"/>
    <d v="1997-07-30T00:00:00"/>
    <n v="71677"/>
    <x v="1"/>
    <x v="0"/>
    <x v="7"/>
    <s v=""/>
    <x v="1"/>
    <n v="0"/>
    <n v="0"/>
    <n v="71677"/>
    <x v="1"/>
    <n v="31"/>
    <s v="Wednesday"/>
  </r>
  <r>
    <x v="729"/>
    <s v="Miles Dang"/>
    <x v="12"/>
    <x v="0"/>
    <x v="2"/>
    <x v="1"/>
    <x v="1"/>
    <n v="61"/>
    <d v="2000-09-24T00:00:00"/>
    <n v="40063"/>
    <x v="1"/>
    <x v="0"/>
    <x v="4"/>
    <s v=""/>
    <x v="1"/>
    <n v="0"/>
    <n v="0"/>
    <n v="40063"/>
    <x v="28"/>
    <n v="40"/>
    <s v="Sunday"/>
  </r>
  <r>
    <x v="730"/>
    <s v="Leah Bryant"/>
    <x v="12"/>
    <x v="0"/>
    <x v="1"/>
    <x v="0"/>
    <x v="2"/>
    <n v="55"/>
    <d v="2004-04-30T00:00:00"/>
    <n v="40124"/>
    <x v="1"/>
    <x v="0"/>
    <x v="5"/>
    <s v=""/>
    <x v="1"/>
    <n v="0"/>
    <n v="0"/>
    <n v="40124"/>
    <x v="18"/>
    <n v="18"/>
    <s v="Friday"/>
  </r>
  <r>
    <x v="731"/>
    <s v="Henry Jung"/>
    <x v="18"/>
    <x v="5"/>
    <x v="1"/>
    <x v="1"/>
    <x v="1"/>
    <n v="57"/>
    <d v="2018-02-26T00:00:00"/>
    <n v="103183"/>
    <x v="1"/>
    <x v="0"/>
    <x v="5"/>
    <d v="2021-07-09T00:00:00"/>
    <x v="0"/>
    <n v="1"/>
    <n v="0"/>
    <n v="103183"/>
    <x v="7"/>
    <n v="9"/>
    <s v="Monday"/>
  </r>
  <r>
    <x v="732"/>
    <s v="Benjamin Mai"/>
    <x v="27"/>
    <x v="0"/>
    <x v="3"/>
    <x v="1"/>
    <x v="1"/>
    <n v="54"/>
    <d v="1998-06-15T00:00:00"/>
    <n v="95239"/>
    <x v="1"/>
    <x v="0"/>
    <x v="3"/>
    <s v=""/>
    <x v="1"/>
    <n v="0"/>
    <n v="0"/>
    <n v="95239"/>
    <x v="25"/>
    <n v="25"/>
    <s v="Monday"/>
  </r>
  <r>
    <x v="733"/>
    <s v="Anna Han"/>
    <x v="25"/>
    <x v="5"/>
    <x v="1"/>
    <x v="0"/>
    <x v="1"/>
    <n v="29"/>
    <d v="2019-11-09T00:00:00"/>
    <n v="75012"/>
    <x v="1"/>
    <x v="0"/>
    <x v="2"/>
    <s v=""/>
    <x v="1"/>
    <n v="0"/>
    <n v="0"/>
    <n v="75012"/>
    <x v="3"/>
    <n v="45"/>
    <s v="Saturday"/>
  </r>
  <r>
    <x v="734"/>
    <s v="Ariana Kim"/>
    <x v="23"/>
    <x v="0"/>
    <x v="1"/>
    <x v="0"/>
    <x v="1"/>
    <n v="33"/>
    <d v="2014-06-29T00:00:00"/>
    <n v="96366"/>
    <x v="1"/>
    <x v="1"/>
    <x v="11"/>
    <s v=""/>
    <x v="1"/>
    <n v="0"/>
    <n v="0"/>
    <n v="96366"/>
    <x v="15"/>
    <n v="27"/>
    <s v="Sunday"/>
  </r>
  <r>
    <x v="735"/>
    <s v="Alice Tran"/>
    <x v="7"/>
    <x v="6"/>
    <x v="3"/>
    <x v="0"/>
    <x v="1"/>
    <n v="39"/>
    <d v="2014-07-29T00:00:00"/>
    <n v="40897"/>
    <x v="1"/>
    <x v="0"/>
    <x v="0"/>
    <s v=""/>
    <x v="1"/>
    <n v="0"/>
    <n v="0"/>
    <n v="40897"/>
    <x v="15"/>
    <n v="31"/>
    <s v="Tuesday"/>
  </r>
  <r>
    <x v="736"/>
    <s v="Hailey Song"/>
    <x v="6"/>
    <x v="1"/>
    <x v="0"/>
    <x v="0"/>
    <x v="1"/>
    <n v="37"/>
    <d v="2016-08-23T00:00:00"/>
    <n v="124928"/>
    <x v="5"/>
    <x v="1"/>
    <x v="1"/>
    <s v=""/>
    <x v="1"/>
    <n v="0"/>
    <n v="7495.6799999999994"/>
    <n v="132423.67999999999"/>
    <x v="0"/>
    <n v="35"/>
    <s v="Tuesday"/>
  </r>
  <r>
    <x v="737"/>
    <s v="Lydia Morales"/>
    <x v="6"/>
    <x v="1"/>
    <x v="2"/>
    <x v="0"/>
    <x v="3"/>
    <n v="51"/>
    <d v="2013-06-14T00:00:00"/>
    <n v="108221"/>
    <x v="17"/>
    <x v="2"/>
    <x v="8"/>
    <s v=""/>
    <x v="1"/>
    <n v="0"/>
    <n v="5411.05"/>
    <n v="113632.05"/>
    <x v="11"/>
    <n v="24"/>
    <s v="Friday"/>
  </r>
  <r>
    <x v="210"/>
    <s v="Liam Sanders"/>
    <x v="15"/>
    <x v="4"/>
    <x v="3"/>
    <x v="1"/>
    <x v="2"/>
    <n v="46"/>
    <d v="2007-02-20T00:00:00"/>
    <n v="75579"/>
    <x v="1"/>
    <x v="0"/>
    <x v="0"/>
    <s v=""/>
    <x v="1"/>
    <n v="0"/>
    <n v="0"/>
    <n v="75579"/>
    <x v="26"/>
    <n v="8"/>
    <s v="Tuesday"/>
  </r>
  <r>
    <x v="738"/>
    <s v="Luke Sanchez"/>
    <x v="0"/>
    <x v="4"/>
    <x v="1"/>
    <x v="1"/>
    <x v="3"/>
    <n v="41"/>
    <d v="2015-12-27T00:00:00"/>
    <n v="129903"/>
    <x v="8"/>
    <x v="2"/>
    <x v="12"/>
    <s v=""/>
    <x v="1"/>
    <n v="0"/>
    <n v="16887.39"/>
    <n v="146790.39000000001"/>
    <x v="16"/>
    <n v="53"/>
    <s v="Sunday"/>
  </r>
  <r>
    <x v="739"/>
    <s v="Grace Sun"/>
    <x v="2"/>
    <x v="1"/>
    <x v="0"/>
    <x v="0"/>
    <x v="1"/>
    <n v="25"/>
    <d v="2021-04-17T00:00:00"/>
    <n v="186870"/>
    <x v="2"/>
    <x v="1"/>
    <x v="6"/>
    <s v=""/>
    <x v="1"/>
    <n v="0"/>
    <n v="37374"/>
    <n v="224244"/>
    <x v="9"/>
    <n v="16"/>
    <s v="Saturday"/>
  </r>
  <r>
    <x v="740"/>
    <s v="Ezra Banks"/>
    <x v="13"/>
    <x v="2"/>
    <x v="0"/>
    <x v="1"/>
    <x v="2"/>
    <n v="37"/>
    <d v="2010-04-23T00:00:00"/>
    <n v="57531"/>
    <x v="1"/>
    <x v="0"/>
    <x v="2"/>
    <s v=""/>
    <x v="1"/>
    <n v="0"/>
    <n v="0"/>
    <n v="57531"/>
    <x v="22"/>
    <n v="17"/>
    <s v="Friday"/>
  </r>
  <r>
    <x v="741"/>
    <s v="Jayden Kang"/>
    <x v="7"/>
    <x v="1"/>
    <x v="0"/>
    <x v="1"/>
    <x v="1"/>
    <n v="46"/>
    <d v="2011-04-24T00:00:00"/>
    <n v="55894"/>
    <x v="1"/>
    <x v="0"/>
    <x v="0"/>
    <s v=""/>
    <x v="1"/>
    <n v="0"/>
    <n v="0"/>
    <n v="55894"/>
    <x v="24"/>
    <n v="18"/>
    <s v="Sunday"/>
  </r>
  <r>
    <x v="742"/>
    <s v="Skylar Shah"/>
    <x v="17"/>
    <x v="5"/>
    <x v="1"/>
    <x v="0"/>
    <x v="1"/>
    <n v="42"/>
    <d v="2012-04-27T00:00:00"/>
    <n v="72903"/>
    <x v="1"/>
    <x v="0"/>
    <x v="3"/>
    <s v=""/>
    <x v="1"/>
    <n v="0"/>
    <n v="0"/>
    <n v="72903"/>
    <x v="14"/>
    <n v="17"/>
    <s v="Friday"/>
  </r>
  <r>
    <x v="195"/>
    <s v="Sebastian Le"/>
    <x v="7"/>
    <x v="1"/>
    <x v="3"/>
    <x v="1"/>
    <x v="1"/>
    <n v="37"/>
    <d v="2015-11-09T00:00:00"/>
    <n v="45369"/>
    <x v="1"/>
    <x v="1"/>
    <x v="10"/>
    <s v=""/>
    <x v="1"/>
    <n v="0"/>
    <n v="0"/>
    <n v="45369"/>
    <x v="16"/>
    <n v="46"/>
    <s v="Monday"/>
  </r>
  <r>
    <x v="743"/>
    <s v="Luca Nelson"/>
    <x v="6"/>
    <x v="1"/>
    <x v="2"/>
    <x v="1"/>
    <x v="2"/>
    <n v="60"/>
    <d v="2010-06-15T00:00:00"/>
    <n v="106578"/>
    <x v="6"/>
    <x v="0"/>
    <x v="4"/>
    <s v=""/>
    <x v="1"/>
    <n v="0"/>
    <n v="9592.02"/>
    <n v="116170.02"/>
    <x v="22"/>
    <n v="25"/>
    <s v="Tuesday"/>
  </r>
  <r>
    <x v="744"/>
    <s v="Riley Ramirez"/>
    <x v="15"/>
    <x v="4"/>
    <x v="0"/>
    <x v="0"/>
    <x v="3"/>
    <n v="52"/>
    <d v="1999-09-13T00:00:00"/>
    <n v="92994"/>
    <x v="1"/>
    <x v="0"/>
    <x v="2"/>
    <s v=""/>
    <x v="1"/>
    <n v="0"/>
    <n v="0"/>
    <n v="92994"/>
    <x v="10"/>
    <n v="38"/>
    <s v="Monday"/>
  </r>
  <r>
    <x v="745"/>
    <s v="Jaxon Fong"/>
    <x v="4"/>
    <x v="2"/>
    <x v="2"/>
    <x v="1"/>
    <x v="1"/>
    <n v="59"/>
    <d v="1997-03-13T00:00:00"/>
    <n v="83685"/>
    <x v="1"/>
    <x v="1"/>
    <x v="10"/>
    <s v=""/>
    <x v="1"/>
    <n v="0"/>
    <n v="0"/>
    <n v="83685"/>
    <x v="1"/>
    <n v="11"/>
    <s v="Thursday"/>
  </r>
  <r>
    <x v="114"/>
    <s v="Kayden Jordan"/>
    <x v="21"/>
    <x v="0"/>
    <x v="0"/>
    <x v="1"/>
    <x v="2"/>
    <n v="48"/>
    <d v="2010-09-14T00:00:00"/>
    <n v="99335"/>
    <x v="1"/>
    <x v="0"/>
    <x v="3"/>
    <s v=""/>
    <x v="1"/>
    <n v="0"/>
    <n v="0"/>
    <n v="99335"/>
    <x v="22"/>
    <n v="38"/>
    <s v="Tuesday"/>
  </r>
  <r>
    <x v="746"/>
    <s v="Alexander James"/>
    <x v="0"/>
    <x v="4"/>
    <x v="1"/>
    <x v="1"/>
    <x v="2"/>
    <n v="42"/>
    <d v="2013-04-18T00:00:00"/>
    <n v="131179"/>
    <x v="0"/>
    <x v="0"/>
    <x v="7"/>
    <s v=""/>
    <x v="1"/>
    <n v="0"/>
    <n v="19676.849999999999"/>
    <n v="150855.85"/>
    <x v="11"/>
    <n v="16"/>
    <s v="Thursday"/>
  </r>
  <r>
    <x v="747"/>
    <s v="Connor Luu"/>
    <x v="3"/>
    <x v="0"/>
    <x v="2"/>
    <x v="1"/>
    <x v="1"/>
    <n v="35"/>
    <d v="2016-05-03T00:00:00"/>
    <n v="73899"/>
    <x v="17"/>
    <x v="1"/>
    <x v="11"/>
    <s v=""/>
    <x v="1"/>
    <n v="0"/>
    <n v="3694.9500000000003"/>
    <n v="77593.95"/>
    <x v="0"/>
    <n v="19"/>
    <s v="Tuesday"/>
  </r>
  <r>
    <x v="748"/>
    <s v="Christopher Lam"/>
    <x v="9"/>
    <x v="3"/>
    <x v="1"/>
    <x v="1"/>
    <x v="1"/>
    <n v="64"/>
    <d v="2013-03-29T00:00:00"/>
    <n v="252325"/>
    <x v="23"/>
    <x v="0"/>
    <x v="7"/>
    <s v=""/>
    <x v="1"/>
    <n v="0"/>
    <n v="100930"/>
    <n v="353255"/>
    <x v="11"/>
    <n v="13"/>
    <s v="Friday"/>
  </r>
  <r>
    <x v="749"/>
    <s v="Sophie Owens"/>
    <x v="13"/>
    <x v="1"/>
    <x v="0"/>
    <x v="0"/>
    <x v="2"/>
    <n v="30"/>
    <d v="2015-03-05T00:00:00"/>
    <n v="52697"/>
    <x v="1"/>
    <x v="0"/>
    <x v="0"/>
    <s v=""/>
    <x v="1"/>
    <n v="0"/>
    <n v="0"/>
    <n v="52697"/>
    <x v="16"/>
    <n v="10"/>
    <s v="Thursday"/>
  </r>
  <r>
    <x v="711"/>
    <s v="Addison Perez"/>
    <x v="19"/>
    <x v="5"/>
    <x v="2"/>
    <x v="0"/>
    <x v="3"/>
    <n v="29"/>
    <d v="2020-09-25T00:00:00"/>
    <n v="123588"/>
    <x v="1"/>
    <x v="2"/>
    <x v="12"/>
    <s v=""/>
    <x v="1"/>
    <n v="0"/>
    <n v="0"/>
    <n v="123588"/>
    <x v="6"/>
    <n v="39"/>
    <s v="Friday"/>
  </r>
  <r>
    <x v="750"/>
    <s v="Hadley Dang"/>
    <x v="9"/>
    <x v="3"/>
    <x v="3"/>
    <x v="0"/>
    <x v="1"/>
    <n v="47"/>
    <d v="2021-12-26T00:00:00"/>
    <n v="243568"/>
    <x v="29"/>
    <x v="0"/>
    <x v="5"/>
    <s v=""/>
    <x v="1"/>
    <n v="0"/>
    <n v="80377.440000000002"/>
    <n v="323945.44"/>
    <x v="9"/>
    <n v="53"/>
    <s v="Sunday"/>
  </r>
  <r>
    <x v="559"/>
    <s v="Ethan Mehta"/>
    <x v="2"/>
    <x v="2"/>
    <x v="0"/>
    <x v="1"/>
    <x v="1"/>
    <n v="49"/>
    <d v="2001-07-20T00:00:00"/>
    <n v="199176"/>
    <x v="9"/>
    <x v="0"/>
    <x v="3"/>
    <s v=""/>
    <x v="1"/>
    <n v="0"/>
    <n v="47802.239999999998"/>
    <n v="246978.24"/>
    <x v="23"/>
    <n v="29"/>
    <s v="Friday"/>
  </r>
  <r>
    <x v="47"/>
    <s v="Madison Her"/>
    <x v="1"/>
    <x v="0"/>
    <x v="2"/>
    <x v="0"/>
    <x v="1"/>
    <n v="56"/>
    <d v="1996-06-22T00:00:00"/>
    <n v="82806"/>
    <x v="1"/>
    <x v="0"/>
    <x v="0"/>
    <s v=""/>
    <x v="1"/>
    <n v="0"/>
    <n v="0"/>
    <n v="82806"/>
    <x v="19"/>
    <n v="25"/>
    <s v="Saturday"/>
  </r>
  <r>
    <x v="751"/>
    <s v="Savannah Singh"/>
    <x v="2"/>
    <x v="6"/>
    <x v="2"/>
    <x v="0"/>
    <x v="1"/>
    <n v="53"/>
    <d v="1997-06-20T00:00:00"/>
    <n v="164399"/>
    <x v="36"/>
    <x v="0"/>
    <x v="0"/>
    <s v=""/>
    <x v="1"/>
    <n v="0"/>
    <n v="41099.75"/>
    <n v="205498.75"/>
    <x v="1"/>
    <n v="25"/>
    <s v="Friday"/>
  </r>
  <r>
    <x v="752"/>
    <s v="Nevaeh Hsu"/>
    <x v="0"/>
    <x v="4"/>
    <x v="1"/>
    <x v="0"/>
    <x v="1"/>
    <n v="32"/>
    <d v="2017-04-14T00:00:00"/>
    <n v="154956"/>
    <x v="8"/>
    <x v="0"/>
    <x v="3"/>
    <s v=""/>
    <x v="1"/>
    <n v="0"/>
    <n v="20144.280000000002"/>
    <n v="175100.28"/>
    <x v="5"/>
    <n v="15"/>
    <s v="Friday"/>
  </r>
  <r>
    <x v="753"/>
    <s v="Jordan Zhu"/>
    <x v="0"/>
    <x v="6"/>
    <x v="1"/>
    <x v="1"/>
    <x v="1"/>
    <n v="32"/>
    <d v="2017-01-29T00:00:00"/>
    <n v="143970"/>
    <x v="15"/>
    <x v="0"/>
    <x v="0"/>
    <d v="2017-12-09T00:00:00"/>
    <x v="0"/>
    <n v="1"/>
    <n v="17276.399999999998"/>
    <n v="161246.39999999999"/>
    <x v="5"/>
    <n v="5"/>
    <s v="Sunday"/>
  </r>
  <r>
    <x v="754"/>
    <s v="Jackson Navarro"/>
    <x v="2"/>
    <x v="2"/>
    <x v="3"/>
    <x v="1"/>
    <x v="3"/>
    <n v="52"/>
    <d v="2020-09-25T00:00:00"/>
    <n v="163143"/>
    <x v="12"/>
    <x v="2"/>
    <x v="12"/>
    <s v=""/>
    <x v="1"/>
    <n v="0"/>
    <n v="45680.04"/>
    <n v="208823.04000000001"/>
    <x v="6"/>
    <n v="39"/>
    <s v="Friday"/>
  </r>
  <r>
    <x v="755"/>
    <s v="Sadie Patterson"/>
    <x v="4"/>
    <x v="3"/>
    <x v="2"/>
    <x v="0"/>
    <x v="2"/>
    <n v="38"/>
    <d v="2020-07-24T00:00:00"/>
    <n v="89390"/>
    <x v="1"/>
    <x v="0"/>
    <x v="0"/>
    <s v=""/>
    <x v="1"/>
    <n v="0"/>
    <n v="0"/>
    <n v="89390"/>
    <x v="6"/>
    <n v="30"/>
    <s v="Friday"/>
  </r>
  <r>
    <x v="756"/>
    <s v="Christopher Butler"/>
    <x v="23"/>
    <x v="0"/>
    <x v="1"/>
    <x v="1"/>
    <x v="2"/>
    <n v="41"/>
    <d v="2017-10-05T00:00:00"/>
    <n v="67468"/>
    <x v="1"/>
    <x v="0"/>
    <x v="4"/>
    <s v=""/>
    <x v="1"/>
    <n v="0"/>
    <n v="0"/>
    <n v="67468"/>
    <x v="5"/>
    <n v="40"/>
    <s v="Thursday"/>
  </r>
  <r>
    <x v="757"/>
    <s v="Penelope Rodriguez"/>
    <x v="11"/>
    <x v="5"/>
    <x v="1"/>
    <x v="0"/>
    <x v="3"/>
    <n v="49"/>
    <d v="2016-03-12T00:00:00"/>
    <n v="100810"/>
    <x v="15"/>
    <x v="2"/>
    <x v="9"/>
    <s v=""/>
    <x v="1"/>
    <n v="0"/>
    <n v="12097.199999999999"/>
    <n v="112907.2"/>
    <x v="0"/>
    <n v="11"/>
    <s v="Saturday"/>
  </r>
  <r>
    <x v="758"/>
    <s v="Emily Lau"/>
    <x v="4"/>
    <x v="1"/>
    <x v="1"/>
    <x v="0"/>
    <x v="1"/>
    <n v="35"/>
    <d v="2019-03-18T00:00:00"/>
    <n v="74779"/>
    <x v="1"/>
    <x v="0"/>
    <x v="3"/>
    <s v=""/>
    <x v="1"/>
    <n v="0"/>
    <n v="0"/>
    <n v="74779"/>
    <x v="3"/>
    <n v="12"/>
    <s v="Monday"/>
  </r>
  <r>
    <x v="281"/>
    <s v="Sophie Oh"/>
    <x v="24"/>
    <x v="0"/>
    <x v="3"/>
    <x v="0"/>
    <x v="1"/>
    <n v="29"/>
    <d v="2017-11-09T00:00:00"/>
    <n v="63985"/>
    <x v="1"/>
    <x v="0"/>
    <x v="4"/>
    <s v=""/>
    <x v="1"/>
    <n v="0"/>
    <n v="0"/>
    <n v="63985"/>
    <x v="5"/>
    <n v="45"/>
    <s v="Thursday"/>
  </r>
  <r>
    <x v="759"/>
    <s v="Chloe Allen"/>
    <x v="29"/>
    <x v="0"/>
    <x v="1"/>
    <x v="0"/>
    <x v="2"/>
    <n v="64"/>
    <d v="2004-07-08T00:00:00"/>
    <n v="77903"/>
    <x v="1"/>
    <x v="0"/>
    <x v="0"/>
    <s v=""/>
    <x v="1"/>
    <n v="0"/>
    <n v="0"/>
    <n v="77903"/>
    <x v="18"/>
    <n v="28"/>
    <s v="Thursday"/>
  </r>
  <r>
    <x v="760"/>
    <s v="Caleb Nelson"/>
    <x v="2"/>
    <x v="6"/>
    <x v="3"/>
    <x v="1"/>
    <x v="2"/>
    <n v="33"/>
    <d v="2017-06-12T00:00:00"/>
    <n v="164396"/>
    <x v="20"/>
    <x v="0"/>
    <x v="7"/>
    <s v=""/>
    <x v="1"/>
    <n v="0"/>
    <n v="47674.84"/>
    <n v="212070.84"/>
    <x v="5"/>
    <n v="24"/>
    <s v="Monday"/>
  </r>
  <r>
    <x v="761"/>
    <s v="Oliver Moua"/>
    <x v="30"/>
    <x v="0"/>
    <x v="3"/>
    <x v="1"/>
    <x v="1"/>
    <n v="29"/>
    <d v="2021-06-28T00:00:00"/>
    <n v="71234"/>
    <x v="1"/>
    <x v="0"/>
    <x v="0"/>
    <s v=""/>
    <x v="1"/>
    <n v="0"/>
    <n v="0"/>
    <n v="71234"/>
    <x v="9"/>
    <n v="27"/>
    <s v="Monday"/>
  </r>
  <r>
    <x v="762"/>
    <s v="Wesley Doan"/>
    <x v="6"/>
    <x v="1"/>
    <x v="3"/>
    <x v="1"/>
    <x v="1"/>
    <n v="63"/>
    <d v="2004-04-19T00:00:00"/>
    <n v="122487"/>
    <x v="24"/>
    <x v="1"/>
    <x v="6"/>
    <s v=""/>
    <x v="1"/>
    <n v="0"/>
    <n v="9798.9600000000009"/>
    <n v="132285.96"/>
    <x v="18"/>
    <n v="17"/>
    <s v="Monday"/>
  </r>
  <r>
    <x v="763"/>
    <s v="Nova Hsu"/>
    <x v="6"/>
    <x v="4"/>
    <x v="2"/>
    <x v="0"/>
    <x v="1"/>
    <n v="32"/>
    <d v="2017-01-03T00:00:00"/>
    <n v="101870"/>
    <x v="4"/>
    <x v="0"/>
    <x v="3"/>
    <s v=""/>
    <x v="1"/>
    <n v="0"/>
    <n v="10187"/>
    <n v="112057"/>
    <x v="5"/>
    <n v="1"/>
    <s v="Tuesday"/>
  </r>
  <r>
    <x v="764"/>
    <s v="Levi Moreno"/>
    <x v="28"/>
    <x v="0"/>
    <x v="0"/>
    <x v="1"/>
    <x v="3"/>
    <n v="64"/>
    <d v="2020-06-27T00:00:00"/>
    <n v="40316"/>
    <x v="1"/>
    <x v="2"/>
    <x v="8"/>
    <s v=""/>
    <x v="1"/>
    <n v="0"/>
    <n v="0"/>
    <n v="40316"/>
    <x v="6"/>
    <n v="26"/>
    <s v="Saturday"/>
  </r>
  <r>
    <x v="765"/>
    <s v="Gianna Ha"/>
    <x v="6"/>
    <x v="0"/>
    <x v="0"/>
    <x v="0"/>
    <x v="1"/>
    <n v="55"/>
    <d v="2005-02-08T00:00:00"/>
    <n v="115145"/>
    <x v="17"/>
    <x v="1"/>
    <x v="1"/>
    <s v=""/>
    <x v="1"/>
    <n v="0"/>
    <n v="5757.25"/>
    <n v="120902.25"/>
    <x v="17"/>
    <n v="7"/>
    <s v="Tuesday"/>
  </r>
  <r>
    <x v="766"/>
    <s v="Lillian Gonzales"/>
    <x v="21"/>
    <x v="0"/>
    <x v="1"/>
    <x v="0"/>
    <x v="3"/>
    <n v="43"/>
    <d v="2009-03-13T00:00:00"/>
    <n v="62335"/>
    <x v="1"/>
    <x v="2"/>
    <x v="8"/>
    <s v=""/>
    <x v="1"/>
    <n v="0"/>
    <n v="0"/>
    <n v="62335"/>
    <x v="8"/>
    <n v="11"/>
    <s v="Friday"/>
  </r>
  <r>
    <x v="767"/>
    <s v="Ezra Singh"/>
    <x v="7"/>
    <x v="1"/>
    <x v="1"/>
    <x v="1"/>
    <x v="1"/>
    <n v="56"/>
    <d v="2006-05-10T00:00:00"/>
    <n v="41561"/>
    <x v="1"/>
    <x v="0"/>
    <x v="5"/>
    <s v=""/>
    <x v="1"/>
    <n v="0"/>
    <n v="0"/>
    <n v="41561"/>
    <x v="2"/>
    <n v="19"/>
    <s v="Wednesday"/>
  </r>
  <r>
    <x v="768"/>
    <s v="Audrey Patel"/>
    <x v="0"/>
    <x v="1"/>
    <x v="2"/>
    <x v="0"/>
    <x v="1"/>
    <n v="37"/>
    <d v="2011-04-24T00:00:00"/>
    <n v="131183"/>
    <x v="28"/>
    <x v="1"/>
    <x v="6"/>
    <d v="2016-03-16T00:00:00"/>
    <x v="0"/>
    <n v="1"/>
    <n v="18365.620000000003"/>
    <n v="149548.62"/>
    <x v="24"/>
    <n v="18"/>
    <s v="Sunday"/>
  </r>
  <r>
    <x v="428"/>
    <s v="Brooklyn Cho"/>
    <x v="1"/>
    <x v="0"/>
    <x v="1"/>
    <x v="0"/>
    <x v="1"/>
    <n v="45"/>
    <d v="2002-07-08T00:00:00"/>
    <n v="92655"/>
    <x v="1"/>
    <x v="1"/>
    <x v="11"/>
    <s v=""/>
    <x v="1"/>
    <n v="0"/>
    <n v="0"/>
    <n v="92655"/>
    <x v="12"/>
    <n v="28"/>
    <s v="Monday"/>
  </r>
  <r>
    <x v="692"/>
    <s v="Piper Ramos"/>
    <x v="0"/>
    <x v="2"/>
    <x v="1"/>
    <x v="0"/>
    <x v="3"/>
    <n v="49"/>
    <d v="1996-04-02T00:00:00"/>
    <n v="157057"/>
    <x v="15"/>
    <x v="0"/>
    <x v="4"/>
    <s v=""/>
    <x v="1"/>
    <n v="0"/>
    <n v="18846.84"/>
    <n v="175903.84"/>
    <x v="19"/>
    <n v="14"/>
    <s v="Tuesday"/>
  </r>
  <r>
    <x v="769"/>
    <s v="Eleanor Williams"/>
    <x v="14"/>
    <x v="0"/>
    <x v="2"/>
    <x v="0"/>
    <x v="2"/>
    <n v="61"/>
    <d v="2005-02-09T00:00:00"/>
    <n v="64462"/>
    <x v="1"/>
    <x v="0"/>
    <x v="2"/>
    <s v=""/>
    <x v="1"/>
    <n v="0"/>
    <n v="0"/>
    <n v="64462"/>
    <x v="17"/>
    <n v="7"/>
    <s v="Wednesday"/>
  </r>
  <r>
    <x v="770"/>
    <s v="Melody Grant"/>
    <x v="10"/>
    <x v="5"/>
    <x v="3"/>
    <x v="0"/>
    <x v="2"/>
    <n v="41"/>
    <d v="2005-10-07T00:00:00"/>
    <n v="79352"/>
    <x v="1"/>
    <x v="0"/>
    <x v="0"/>
    <s v=""/>
    <x v="1"/>
    <n v="0"/>
    <n v="0"/>
    <n v="79352"/>
    <x v="17"/>
    <n v="41"/>
    <s v="Friday"/>
  </r>
  <r>
    <x v="771"/>
    <s v="Paisley Sanders"/>
    <x v="0"/>
    <x v="6"/>
    <x v="2"/>
    <x v="0"/>
    <x v="2"/>
    <n v="55"/>
    <d v="2001-03-27T00:00:00"/>
    <n v="157812"/>
    <x v="19"/>
    <x v="0"/>
    <x v="4"/>
    <s v=""/>
    <x v="1"/>
    <n v="0"/>
    <n v="17359.32"/>
    <n v="175171.32"/>
    <x v="23"/>
    <n v="13"/>
    <s v="Tuesday"/>
  </r>
  <r>
    <x v="772"/>
    <s v="Santiago f Gray"/>
    <x v="10"/>
    <x v="5"/>
    <x v="3"/>
    <x v="1"/>
    <x v="2"/>
    <n v="27"/>
    <d v="2018-09-11T00:00:00"/>
    <n v="80745"/>
    <x v="1"/>
    <x v="0"/>
    <x v="2"/>
    <s v=""/>
    <x v="1"/>
    <n v="0"/>
    <n v="0"/>
    <n v="80745"/>
    <x v="7"/>
    <n v="37"/>
    <s v="Tuesday"/>
  </r>
  <r>
    <x v="773"/>
    <s v="Josephine Richardson"/>
    <x v="27"/>
    <x v="0"/>
    <x v="1"/>
    <x v="0"/>
    <x v="2"/>
    <n v="57"/>
    <d v="1996-02-18T00:00:00"/>
    <n v="75354"/>
    <x v="1"/>
    <x v="0"/>
    <x v="5"/>
    <d v="1996-12-14T00:00:00"/>
    <x v="0"/>
    <n v="1"/>
    <n v="0"/>
    <n v="75354"/>
    <x v="19"/>
    <n v="8"/>
    <s v="Sunday"/>
  </r>
  <r>
    <x v="774"/>
    <s v="Jaxson Santiago"/>
    <x v="11"/>
    <x v="5"/>
    <x v="0"/>
    <x v="1"/>
    <x v="3"/>
    <n v="56"/>
    <d v="2018-09-20T00:00:00"/>
    <n v="78938"/>
    <x v="28"/>
    <x v="0"/>
    <x v="3"/>
    <s v=""/>
    <x v="1"/>
    <n v="0"/>
    <n v="11051.320000000002"/>
    <n v="89989.32"/>
    <x v="7"/>
    <n v="38"/>
    <s v="Thursday"/>
  </r>
  <r>
    <x v="775"/>
    <s v="Lincoln Ramos"/>
    <x v="19"/>
    <x v="5"/>
    <x v="3"/>
    <x v="1"/>
    <x v="3"/>
    <n v="59"/>
    <d v="2008-09-10T00:00:00"/>
    <n v="96313"/>
    <x v="1"/>
    <x v="0"/>
    <x v="5"/>
    <s v=""/>
    <x v="1"/>
    <n v="0"/>
    <n v="0"/>
    <n v="96313"/>
    <x v="20"/>
    <n v="37"/>
    <s v="Wednesday"/>
  </r>
  <r>
    <x v="776"/>
    <s v="Dylan Campbell"/>
    <x v="2"/>
    <x v="5"/>
    <x v="2"/>
    <x v="1"/>
    <x v="2"/>
    <n v="45"/>
    <d v="2010-11-29T00:00:00"/>
    <n v="153767"/>
    <x v="25"/>
    <x v="0"/>
    <x v="3"/>
    <s v=""/>
    <x v="1"/>
    <n v="0"/>
    <n v="41517.090000000004"/>
    <n v="195284.09"/>
    <x v="22"/>
    <n v="49"/>
    <s v="Monday"/>
  </r>
  <r>
    <x v="614"/>
    <s v="Olivia Gray"/>
    <x v="6"/>
    <x v="6"/>
    <x v="0"/>
    <x v="0"/>
    <x v="0"/>
    <n v="42"/>
    <d v="2015-09-19T00:00:00"/>
    <n v="103423"/>
    <x v="5"/>
    <x v="0"/>
    <x v="7"/>
    <s v=""/>
    <x v="1"/>
    <n v="0"/>
    <n v="6205.38"/>
    <n v="109628.38"/>
    <x v="16"/>
    <n v="38"/>
    <s v="Saturday"/>
  </r>
  <r>
    <x v="777"/>
    <s v="Emery Doan"/>
    <x v="8"/>
    <x v="5"/>
    <x v="3"/>
    <x v="0"/>
    <x v="1"/>
    <n v="25"/>
    <d v="2021-06-23T00:00:00"/>
    <n v="86464"/>
    <x v="1"/>
    <x v="1"/>
    <x v="6"/>
    <s v=""/>
    <x v="1"/>
    <n v="0"/>
    <n v="0"/>
    <n v="86464"/>
    <x v="9"/>
    <n v="26"/>
    <s v="Wednesday"/>
  </r>
  <r>
    <x v="778"/>
    <s v="Caroline Perez"/>
    <x v="8"/>
    <x v="5"/>
    <x v="3"/>
    <x v="0"/>
    <x v="3"/>
    <n v="29"/>
    <d v="2018-01-14T00:00:00"/>
    <n v="80516"/>
    <x v="1"/>
    <x v="2"/>
    <x v="12"/>
    <s v=""/>
    <x v="1"/>
    <n v="0"/>
    <n v="0"/>
    <n v="80516"/>
    <x v="7"/>
    <n v="3"/>
    <s v="Sunday"/>
  </r>
  <r>
    <x v="779"/>
    <s v="Genesis Woods"/>
    <x v="6"/>
    <x v="4"/>
    <x v="2"/>
    <x v="0"/>
    <x v="0"/>
    <n v="33"/>
    <d v="2013-08-21T00:00:00"/>
    <n v="105390"/>
    <x v="5"/>
    <x v="0"/>
    <x v="7"/>
    <s v=""/>
    <x v="1"/>
    <n v="0"/>
    <n v="6323.4"/>
    <n v="111713.4"/>
    <x v="11"/>
    <n v="34"/>
    <s v="Wednesday"/>
  </r>
  <r>
    <x v="780"/>
    <s v="Ruby Sun"/>
    <x v="21"/>
    <x v="0"/>
    <x v="1"/>
    <x v="0"/>
    <x v="1"/>
    <n v="50"/>
    <d v="2021-09-06T00:00:00"/>
    <n v="83418"/>
    <x v="1"/>
    <x v="1"/>
    <x v="6"/>
    <s v=""/>
    <x v="1"/>
    <n v="0"/>
    <n v="0"/>
    <n v="83418"/>
    <x v="9"/>
    <n v="37"/>
    <s v="Monday"/>
  </r>
  <r>
    <x v="781"/>
    <s v="Nevaeh James"/>
    <x v="29"/>
    <x v="0"/>
    <x v="2"/>
    <x v="0"/>
    <x v="2"/>
    <n v="45"/>
    <d v="2017-11-03T00:00:00"/>
    <n v="66660"/>
    <x v="1"/>
    <x v="0"/>
    <x v="5"/>
    <s v=""/>
    <x v="1"/>
    <n v="0"/>
    <n v="0"/>
    <n v="66660"/>
    <x v="5"/>
    <n v="44"/>
    <s v="Friday"/>
  </r>
  <r>
    <x v="580"/>
    <s v="Parker Sandoval"/>
    <x v="6"/>
    <x v="4"/>
    <x v="2"/>
    <x v="1"/>
    <x v="3"/>
    <n v="59"/>
    <d v="2015-06-10T00:00:00"/>
    <n v="101985"/>
    <x v="3"/>
    <x v="0"/>
    <x v="4"/>
    <s v=""/>
    <x v="1"/>
    <n v="0"/>
    <n v="7138.9500000000007"/>
    <n v="109123.95"/>
    <x v="16"/>
    <n v="24"/>
    <s v="Wednesday"/>
  </r>
  <r>
    <x v="782"/>
    <s v="Austin Rojas"/>
    <x v="9"/>
    <x v="1"/>
    <x v="3"/>
    <x v="1"/>
    <x v="3"/>
    <n v="29"/>
    <d v="2018-12-05T00:00:00"/>
    <n v="199504"/>
    <x v="7"/>
    <x v="0"/>
    <x v="5"/>
    <s v=""/>
    <x v="1"/>
    <n v="0"/>
    <n v="59851.199999999997"/>
    <n v="259355.2"/>
    <x v="7"/>
    <n v="49"/>
    <s v="Wednesday"/>
  </r>
  <r>
    <x v="783"/>
    <s v="Vivian Espinoza"/>
    <x v="0"/>
    <x v="2"/>
    <x v="3"/>
    <x v="0"/>
    <x v="3"/>
    <n v="52"/>
    <d v="2006-10-05T00:00:00"/>
    <n v="147966"/>
    <x v="19"/>
    <x v="2"/>
    <x v="9"/>
    <d v="2019-05-23T00:00:00"/>
    <x v="0"/>
    <n v="1"/>
    <n v="16276.26"/>
    <n v="164242.26"/>
    <x v="2"/>
    <n v="40"/>
    <s v="Thursday"/>
  </r>
  <r>
    <x v="106"/>
    <s v="Cooper Gupta"/>
    <x v="20"/>
    <x v="4"/>
    <x v="2"/>
    <x v="1"/>
    <x v="1"/>
    <n v="58"/>
    <d v="2014-06-20T00:00:00"/>
    <n v="41728"/>
    <x v="1"/>
    <x v="1"/>
    <x v="1"/>
    <s v=""/>
    <x v="1"/>
    <n v="0"/>
    <n v="0"/>
    <n v="41728"/>
    <x v="15"/>
    <n v="25"/>
    <s v="Friday"/>
  </r>
  <r>
    <x v="665"/>
    <s v="Axel Santos"/>
    <x v="4"/>
    <x v="3"/>
    <x v="2"/>
    <x v="1"/>
    <x v="3"/>
    <n v="62"/>
    <d v="2011-02-17T00:00:00"/>
    <n v="94422"/>
    <x v="1"/>
    <x v="0"/>
    <x v="3"/>
    <s v=""/>
    <x v="1"/>
    <n v="0"/>
    <n v="0"/>
    <n v="94422"/>
    <x v="24"/>
    <n v="8"/>
    <s v="Thursday"/>
  </r>
  <r>
    <x v="784"/>
    <s v="Samuel Song"/>
    <x v="2"/>
    <x v="2"/>
    <x v="3"/>
    <x v="1"/>
    <x v="1"/>
    <n v="31"/>
    <d v="2015-06-29T00:00:00"/>
    <n v="191026"/>
    <x v="26"/>
    <x v="0"/>
    <x v="7"/>
    <s v=""/>
    <x v="1"/>
    <n v="0"/>
    <n v="30564.16"/>
    <n v="221590.16"/>
    <x v="16"/>
    <n v="27"/>
    <s v="Monday"/>
  </r>
  <r>
    <x v="785"/>
    <s v="Aiden Silva"/>
    <x v="9"/>
    <x v="0"/>
    <x v="0"/>
    <x v="1"/>
    <x v="3"/>
    <n v="42"/>
    <d v="2010-11-29T00:00:00"/>
    <n v="186725"/>
    <x v="18"/>
    <x v="2"/>
    <x v="8"/>
    <s v=""/>
    <x v="1"/>
    <n v="0"/>
    <n v="59752"/>
    <n v="246477"/>
    <x v="22"/>
    <n v="49"/>
    <s v="Monday"/>
  </r>
  <r>
    <x v="786"/>
    <s v="Eliana Allen"/>
    <x v="20"/>
    <x v="4"/>
    <x v="0"/>
    <x v="0"/>
    <x v="2"/>
    <n v="56"/>
    <d v="2009-08-20T00:00:00"/>
    <n v="52800"/>
    <x v="1"/>
    <x v="0"/>
    <x v="3"/>
    <s v=""/>
    <x v="1"/>
    <n v="0"/>
    <n v="0"/>
    <n v="52800"/>
    <x v="8"/>
    <n v="34"/>
    <s v="Thursday"/>
  </r>
  <r>
    <x v="787"/>
    <s v="Grayson James"/>
    <x v="19"/>
    <x v="5"/>
    <x v="2"/>
    <x v="1"/>
    <x v="2"/>
    <n v="54"/>
    <d v="2010-12-05T00:00:00"/>
    <n v="113982"/>
    <x v="1"/>
    <x v="0"/>
    <x v="0"/>
    <s v=""/>
    <x v="1"/>
    <n v="0"/>
    <n v="0"/>
    <n v="113982"/>
    <x v="22"/>
    <n v="50"/>
    <s v="Sunday"/>
  </r>
  <r>
    <x v="788"/>
    <s v="Hailey Yee"/>
    <x v="5"/>
    <x v="2"/>
    <x v="0"/>
    <x v="0"/>
    <x v="1"/>
    <n v="54"/>
    <d v="2021-03-16T00:00:00"/>
    <n v="56239"/>
    <x v="1"/>
    <x v="1"/>
    <x v="1"/>
    <s v=""/>
    <x v="1"/>
    <n v="0"/>
    <n v="0"/>
    <n v="56239"/>
    <x v="9"/>
    <n v="12"/>
    <s v="Tuesday"/>
  </r>
  <r>
    <x v="170"/>
    <s v="Ian Vargas"/>
    <x v="7"/>
    <x v="2"/>
    <x v="1"/>
    <x v="1"/>
    <x v="3"/>
    <n v="26"/>
    <d v="2021-03-02T00:00:00"/>
    <n v="44732"/>
    <x v="1"/>
    <x v="2"/>
    <x v="9"/>
    <s v=""/>
    <x v="1"/>
    <n v="0"/>
    <n v="0"/>
    <n v="44732"/>
    <x v="9"/>
    <n v="10"/>
    <s v="Tuesday"/>
  </r>
  <r>
    <x v="789"/>
    <s v="John Trinh"/>
    <x v="2"/>
    <x v="6"/>
    <x v="3"/>
    <x v="1"/>
    <x v="1"/>
    <n v="49"/>
    <d v="2014-06-26T00:00:00"/>
    <n v="153961"/>
    <x v="36"/>
    <x v="1"/>
    <x v="6"/>
    <s v=""/>
    <x v="1"/>
    <n v="0"/>
    <n v="38490.25"/>
    <n v="192451.25"/>
    <x v="15"/>
    <n v="26"/>
    <s v="Thursday"/>
  </r>
  <r>
    <x v="551"/>
    <s v="Sofia Trinh"/>
    <x v="23"/>
    <x v="0"/>
    <x v="2"/>
    <x v="0"/>
    <x v="1"/>
    <n v="45"/>
    <d v="2006-12-18T00:00:00"/>
    <n v="68337"/>
    <x v="1"/>
    <x v="1"/>
    <x v="1"/>
    <s v=""/>
    <x v="1"/>
    <n v="0"/>
    <n v="0"/>
    <n v="68337"/>
    <x v="2"/>
    <n v="51"/>
    <s v="Monday"/>
  </r>
  <r>
    <x v="790"/>
    <s v="Santiago f Moua"/>
    <x v="0"/>
    <x v="4"/>
    <x v="3"/>
    <x v="1"/>
    <x v="1"/>
    <n v="45"/>
    <d v="2010-05-07T00:00:00"/>
    <n v="145093"/>
    <x v="15"/>
    <x v="0"/>
    <x v="2"/>
    <s v=""/>
    <x v="1"/>
    <n v="0"/>
    <n v="17411.16"/>
    <n v="162504.16"/>
    <x v="22"/>
    <n v="19"/>
    <s v="Friday"/>
  </r>
  <r>
    <x v="791"/>
    <s v="Layla Collins"/>
    <x v="30"/>
    <x v="0"/>
    <x v="2"/>
    <x v="0"/>
    <x v="2"/>
    <n v="26"/>
    <d v="2021-03-11T00:00:00"/>
    <n v="74170"/>
    <x v="1"/>
    <x v="0"/>
    <x v="5"/>
    <s v=""/>
    <x v="1"/>
    <n v="0"/>
    <n v="0"/>
    <n v="74170"/>
    <x v="9"/>
    <n v="11"/>
    <s v="Thursday"/>
  </r>
  <r>
    <x v="792"/>
    <s v="Jaxon Powell"/>
    <x v="17"/>
    <x v="5"/>
    <x v="0"/>
    <x v="1"/>
    <x v="2"/>
    <n v="59"/>
    <d v="1996-03-29T00:00:00"/>
    <n v="62605"/>
    <x v="1"/>
    <x v="0"/>
    <x v="5"/>
    <s v=""/>
    <x v="1"/>
    <n v="0"/>
    <n v="0"/>
    <n v="62605"/>
    <x v="19"/>
    <n v="13"/>
    <s v="Friday"/>
  </r>
  <r>
    <x v="793"/>
    <s v="Naomi Washington"/>
    <x v="6"/>
    <x v="0"/>
    <x v="2"/>
    <x v="0"/>
    <x v="2"/>
    <n v="51"/>
    <d v="2020-03-13T00:00:00"/>
    <n v="107195"/>
    <x v="6"/>
    <x v="0"/>
    <x v="5"/>
    <s v=""/>
    <x v="1"/>
    <n v="0"/>
    <n v="9647.5499999999993"/>
    <n v="116842.55"/>
    <x v="6"/>
    <n v="11"/>
    <s v="Friday"/>
  </r>
  <r>
    <x v="755"/>
    <s v="Ryan Holmes"/>
    <x v="0"/>
    <x v="6"/>
    <x v="2"/>
    <x v="1"/>
    <x v="2"/>
    <n v="45"/>
    <d v="2018-01-11T00:00:00"/>
    <n v="127422"/>
    <x v="0"/>
    <x v="0"/>
    <x v="7"/>
    <s v=""/>
    <x v="1"/>
    <n v="0"/>
    <n v="19113.3"/>
    <n v="146535.29999999999"/>
    <x v="7"/>
    <n v="2"/>
    <s v="Thursday"/>
  </r>
  <r>
    <x v="794"/>
    <s v="Bella Holmes"/>
    <x v="2"/>
    <x v="3"/>
    <x v="0"/>
    <x v="0"/>
    <x v="2"/>
    <n v="35"/>
    <d v="2017-06-26T00:00:00"/>
    <n v="161269"/>
    <x v="25"/>
    <x v="0"/>
    <x v="4"/>
    <s v=""/>
    <x v="1"/>
    <n v="0"/>
    <n v="43542.630000000005"/>
    <n v="204811.63"/>
    <x v="5"/>
    <n v="26"/>
    <s v="Monday"/>
  </r>
  <r>
    <x v="795"/>
    <s v="Hailey Sanchez"/>
    <x v="9"/>
    <x v="6"/>
    <x v="3"/>
    <x v="0"/>
    <x v="3"/>
    <n v="32"/>
    <d v="2014-02-05T00:00:00"/>
    <n v="203445"/>
    <x v="16"/>
    <x v="2"/>
    <x v="8"/>
    <s v=""/>
    <x v="1"/>
    <n v="0"/>
    <n v="69171.3"/>
    <n v="272616.3"/>
    <x v="15"/>
    <n v="6"/>
    <s v="Wednesday"/>
  </r>
  <r>
    <x v="796"/>
    <s v="Sofia Yoon"/>
    <x v="0"/>
    <x v="4"/>
    <x v="0"/>
    <x v="0"/>
    <x v="1"/>
    <n v="37"/>
    <d v="2011-01-17T00:00:00"/>
    <n v="131353"/>
    <x v="19"/>
    <x v="1"/>
    <x v="6"/>
    <s v=""/>
    <x v="1"/>
    <n v="0"/>
    <n v="14448.83"/>
    <n v="145801.82999999999"/>
    <x v="24"/>
    <n v="4"/>
    <s v="Monday"/>
  </r>
  <r>
    <x v="797"/>
    <s v="Eli Rahman"/>
    <x v="31"/>
    <x v="0"/>
    <x v="1"/>
    <x v="1"/>
    <x v="1"/>
    <n v="45"/>
    <d v="2010-03-16T00:00:00"/>
    <n v="88182"/>
    <x v="1"/>
    <x v="1"/>
    <x v="11"/>
    <s v=""/>
    <x v="1"/>
    <n v="0"/>
    <n v="0"/>
    <n v="88182"/>
    <x v="22"/>
    <n v="12"/>
    <s v="Tuesday"/>
  </r>
  <r>
    <x v="798"/>
    <s v="Christopher Howard"/>
    <x v="14"/>
    <x v="0"/>
    <x v="2"/>
    <x v="1"/>
    <x v="2"/>
    <n v="61"/>
    <d v="2019-08-26T00:00:00"/>
    <n v="75780"/>
    <x v="1"/>
    <x v="0"/>
    <x v="0"/>
    <s v=""/>
    <x v="1"/>
    <n v="0"/>
    <n v="0"/>
    <n v="75780"/>
    <x v="3"/>
    <n v="35"/>
    <s v="Monday"/>
  </r>
  <r>
    <x v="799"/>
    <s v="Alice Mehta"/>
    <x v="13"/>
    <x v="2"/>
    <x v="0"/>
    <x v="0"/>
    <x v="1"/>
    <n v="45"/>
    <d v="2019-04-02T00:00:00"/>
    <n v="52621"/>
    <x v="1"/>
    <x v="1"/>
    <x v="10"/>
    <s v=""/>
    <x v="1"/>
    <n v="0"/>
    <n v="0"/>
    <n v="52621"/>
    <x v="3"/>
    <n v="14"/>
    <s v="Tuesday"/>
  </r>
  <r>
    <x v="800"/>
    <s v="Cooper Yoon"/>
    <x v="11"/>
    <x v="5"/>
    <x v="0"/>
    <x v="1"/>
    <x v="1"/>
    <n v="60"/>
    <d v="2018-02-15T00:00:00"/>
    <n v="106079"/>
    <x v="28"/>
    <x v="0"/>
    <x v="5"/>
    <d v="2021-04-09T00:00:00"/>
    <x v="0"/>
    <n v="1"/>
    <n v="14851.060000000001"/>
    <n v="120930.06"/>
    <x v="7"/>
    <n v="7"/>
    <s v="Thursday"/>
  </r>
  <r>
    <x v="801"/>
    <s v="John Delgado"/>
    <x v="21"/>
    <x v="0"/>
    <x v="3"/>
    <x v="1"/>
    <x v="3"/>
    <n v="30"/>
    <d v="2017-02-11T00:00:00"/>
    <n v="92058"/>
    <x v="1"/>
    <x v="0"/>
    <x v="5"/>
    <s v=""/>
    <x v="1"/>
    <n v="0"/>
    <n v="0"/>
    <n v="92058"/>
    <x v="5"/>
    <n v="6"/>
    <s v="Saturday"/>
  </r>
  <r>
    <x v="802"/>
    <s v="Jaxson Liang"/>
    <x v="17"/>
    <x v="5"/>
    <x v="1"/>
    <x v="1"/>
    <x v="1"/>
    <n v="64"/>
    <d v="2019-03-03T00:00:00"/>
    <n v="67114"/>
    <x v="1"/>
    <x v="0"/>
    <x v="3"/>
    <s v=""/>
    <x v="1"/>
    <n v="0"/>
    <n v="0"/>
    <n v="67114"/>
    <x v="3"/>
    <n v="10"/>
    <s v="Sunday"/>
  </r>
  <r>
    <x v="803"/>
    <s v="Caroline Santos"/>
    <x v="13"/>
    <x v="1"/>
    <x v="0"/>
    <x v="0"/>
    <x v="3"/>
    <n v="25"/>
    <d v="2020-07-12T00:00:00"/>
    <n v="56565"/>
    <x v="1"/>
    <x v="2"/>
    <x v="12"/>
    <s v=""/>
    <x v="1"/>
    <n v="0"/>
    <n v="0"/>
    <n v="56565"/>
    <x v="6"/>
    <n v="29"/>
    <s v="Sunday"/>
  </r>
  <r>
    <x v="804"/>
    <s v="Lily Henderson"/>
    <x v="16"/>
    <x v="4"/>
    <x v="1"/>
    <x v="0"/>
    <x v="2"/>
    <n v="61"/>
    <d v="2011-05-20T00:00:00"/>
    <n v="64937"/>
    <x v="1"/>
    <x v="0"/>
    <x v="3"/>
    <s v=""/>
    <x v="1"/>
    <n v="0"/>
    <n v="0"/>
    <n v="64937"/>
    <x v="24"/>
    <n v="21"/>
    <s v="Friday"/>
  </r>
  <r>
    <x v="805"/>
    <s v="Hannah Martinez"/>
    <x v="6"/>
    <x v="6"/>
    <x v="1"/>
    <x v="0"/>
    <x v="3"/>
    <n v="65"/>
    <d v="2006-09-07T00:00:00"/>
    <n v="127626"/>
    <x v="4"/>
    <x v="0"/>
    <x v="4"/>
    <s v=""/>
    <x v="1"/>
    <n v="0"/>
    <n v="12762.6"/>
    <n v="140388.6"/>
    <x v="2"/>
    <n v="36"/>
    <s v="Thursday"/>
  </r>
  <r>
    <x v="806"/>
    <s v="William Phillips"/>
    <x v="23"/>
    <x v="0"/>
    <x v="3"/>
    <x v="1"/>
    <x v="0"/>
    <n v="61"/>
    <d v="2004-01-27T00:00:00"/>
    <n v="88478"/>
    <x v="1"/>
    <x v="0"/>
    <x v="5"/>
    <s v=""/>
    <x v="1"/>
    <n v="0"/>
    <n v="0"/>
    <n v="88478"/>
    <x v="18"/>
    <n v="5"/>
    <s v="Tuesday"/>
  </r>
  <r>
    <x v="807"/>
    <s v="Eliza Zheng"/>
    <x v="3"/>
    <x v="0"/>
    <x v="2"/>
    <x v="0"/>
    <x v="1"/>
    <n v="48"/>
    <d v="2014-04-20T00:00:00"/>
    <n v="91679"/>
    <x v="3"/>
    <x v="1"/>
    <x v="1"/>
    <s v=""/>
    <x v="1"/>
    <n v="0"/>
    <n v="6417.5300000000007"/>
    <n v="98096.53"/>
    <x v="15"/>
    <n v="17"/>
    <s v="Sunday"/>
  </r>
  <r>
    <x v="808"/>
    <s v="John Dang"/>
    <x v="2"/>
    <x v="2"/>
    <x v="3"/>
    <x v="1"/>
    <x v="1"/>
    <n v="58"/>
    <d v="1992-03-19T00:00:00"/>
    <n v="199848"/>
    <x v="26"/>
    <x v="1"/>
    <x v="1"/>
    <s v=""/>
    <x v="1"/>
    <n v="0"/>
    <n v="31975.68"/>
    <n v="231823.68"/>
    <x v="27"/>
    <n v="12"/>
    <s v="Thursday"/>
  </r>
  <r>
    <x v="809"/>
    <s v="Joshua Yang"/>
    <x v="24"/>
    <x v="0"/>
    <x v="1"/>
    <x v="1"/>
    <x v="1"/>
    <n v="34"/>
    <d v="2018-11-10T00:00:00"/>
    <n v="61944"/>
    <x v="1"/>
    <x v="1"/>
    <x v="6"/>
    <s v=""/>
    <x v="1"/>
    <n v="0"/>
    <n v="0"/>
    <n v="61944"/>
    <x v="7"/>
    <n v="45"/>
    <s v="Saturday"/>
  </r>
  <r>
    <x v="810"/>
    <s v="Hazel Young"/>
    <x v="0"/>
    <x v="2"/>
    <x v="2"/>
    <x v="0"/>
    <x v="0"/>
    <n v="30"/>
    <d v="2017-08-13T00:00:00"/>
    <n v="154624"/>
    <x v="0"/>
    <x v="0"/>
    <x v="5"/>
    <s v=""/>
    <x v="1"/>
    <n v="0"/>
    <n v="23193.599999999999"/>
    <n v="177817.60000000001"/>
    <x v="5"/>
    <n v="33"/>
    <s v="Sunday"/>
  </r>
  <r>
    <x v="811"/>
    <s v="Thomas Jung"/>
    <x v="4"/>
    <x v="3"/>
    <x v="0"/>
    <x v="1"/>
    <x v="1"/>
    <n v="50"/>
    <d v="2009-10-23T00:00:00"/>
    <n v="79447"/>
    <x v="1"/>
    <x v="1"/>
    <x v="6"/>
    <s v=""/>
    <x v="1"/>
    <n v="0"/>
    <n v="0"/>
    <n v="79447"/>
    <x v="8"/>
    <n v="43"/>
    <s v="Friday"/>
  </r>
  <r>
    <x v="812"/>
    <s v="Xavier Perez"/>
    <x v="4"/>
    <x v="2"/>
    <x v="1"/>
    <x v="1"/>
    <x v="3"/>
    <n v="51"/>
    <d v="1998-02-26T00:00:00"/>
    <n v="71111"/>
    <x v="1"/>
    <x v="2"/>
    <x v="9"/>
    <s v=""/>
    <x v="1"/>
    <n v="0"/>
    <n v="0"/>
    <n v="71111"/>
    <x v="25"/>
    <n v="9"/>
    <s v="Thursday"/>
  </r>
  <r>
    <x v="813"/>
    <s v="Elijah Coleman"/>
    <x v="0"/>
    <x v="2"/>
    <x v="0"/>
    <x v="1"/>
    <x v="2"/>
    <n v="53"/>
    <d v="2014-10-19T00:00:00"/>
    <n v="159538"/>
    <x v="19"/>
    <x v="0"/>
    <x v="4"/>
    <s v=""/>
    <x v="1"/>
    <n v="0"/>
    <n v="17549.18"/>
    <n v="177087.18"/>
    <x v="15"/>
    <n v="43"/>
    <s v="Sunday"/>
  </r>
  <r>
    <x v="632"/>
    <s v="Clara Sanchez"/>
    <x v="8"/>
    <x v="5"/>
    <x v="3"/>
    <x v="0"/>
    <x v="3"/>
    <n v="47"/>
    <d v="2018-10-02T00:00:00"/>
    <n v="111404"/>
    <x v="1"/>
    <x v="2"/>
    <x v="9"/>
    <s v=""/>
    <x v="1"/>
    <n v="0"/>
    <n v="0"/>
    <n v="111404"/>
    <x v="7"/>
    <n v="40"/>
    <s v="Tuesday"/>
  </r>
  <r>
    <x v="814"/>
    <s v="Isaac Stewart"/>
    <x v="2"/>
    <x v="6"/>
    <x v="2"/>
    <x v="1"/>
    <x v="2"/>
    <n v="25"/>
    <d v="2020-08-15T00:00:00"/>
    <n v="172007"/>
    <x v="27"/>
    <x v="0"/>
    <x v="4"/>
    <s v=""/>
    <x v="1"/>
    <n v="0"/>
    <n v="44721.82"/>
    <n v="216728.82"/>
    <x v="6"/>
    <n v="33"/>
    <s v="Saturday"/>
  </r>
  <r>
    <x v="815"/>
    <s v="Claire Romero"/>
    <x v="9"/>
    <x v="6"/>
    <x v="1"/>
    <x v="0"/>
    <x v="3"/>
    <n v="37"/>
    <d v="2011-07-21T00:00:00"/>
    <n v="219474"/>
    <x v="32"/>
    <x v="2"/>
    <x v="8"/>
    <s v=""/>
    <x v="1"/>
    <n v="0"/>
    <n v="79010.64"/>
    <n v="298484.64"/>
    <x v="24"/>
    <n v="30"/>
    <s v="Thursday"/>
  </r>
  <r>
    <x v="816"/>
    <s v="Andrew Coleman"/>
    <x v="2"/>
    <x v="1"/>
    <x v="3"/>
    <x v="1"/>
    <x v="2"/>
    <n v="41"/>
    <d v="2019-05-15T00:00:00"/>
    <n v="174415"/>
    <x v="14"/>
    <x v="0"/>
    <x v="4"/>
    <s v=""/>
    <x v="1"/>
    <n v="0"/>
    <n v="40115.450000000004"/>
    <n v="214530.45"/>
    <x v="3"/>
    <n v="20"/>
    <s v="Wednesday"/>
  </r>
  <r>
    <x v="817"/>
    <s v="Riley Rojas"/>
    <x v="23"/>
    <x v="0"/>
    <x v="2"/>
    <x v="0"/>
    <x v="3"/>
    <n v="36"/>
    <d v="2021-01-21T00:00:00"/>
    <n v="90333"/>
    <x v="1"/>
    <x v="2"/>
    <x v="9"/>
    <s v=""/>
    <x v="1"/>
    <n v="0"/>
    <n v="0"/>
    <n v="90333"/>
    <x v="9"/>
    <n v="4"/>
    <s v="Thursday"/>
  </r>
  <r>
    <x v="818"/>
    <s v="Landon Thao"/>
    <x v="16"/>
    <x v="4"/>
    <x v="2"/>
    <x v="1"/>
    <x v="1"/>
    <n v="25"/>
    <d v="2021-01-21T00:00:00"/>
    <n v="67299"/>
    <x v="1"/>
    <x v="0"/>
    <x v="3"/>
    <s v=""/>
    <x v="1"/>
    <n v="0"/>
    <n v="0"/>
    <n v="67299"/>
    <x v="9"/>
    <n v="4"/>
    <s v="Thursday"/>
  </r>
  <r>
    <x v="819"/>
    <s v="Hadley Ford"/>
    <x v="28"/>
    <x v="0"/>
    <x v="0"/>
    <x v="0"/>
    <x v="2"/>
    <n v="52"/>
    <d v="2005-02-23T00:00:00"/>
    <n v="45286"/>
    <x v="1"/>
    <x v="0"/>
    <x v="2"/>
    <s v=""/>
    <x v="1"/>
    <n v="0"/>
    <n v="0"/>
    <n v="45286"/>
    <x v="17"/>
    <n v="9"/>
    <s v="Wednesday"/>
  </r>
  <r>
    <x v="529"/>
    <s v="Austin Brown"/>
    <x v="2"/>
    <x v="6"/>
    <x v="0"/>
    <x v="1"/>
    <x v="2"/>
    <n v="48"/>
    <d v="2007-08-08T00:00:00"/>
    <n v="194723"/>
    <x v="36"/>
    <x v="0"/>
    <x v="3"/>
    <s v=""/>
    <x v="1"/>
    <n v="0"/>
    <n v="48680.75"/>
    <n v="243403.75"/>
    <x v="26"/>
    <n v="32"/>
    <s v="Wednesday"/>
  </r>
  <r>
    <x v="820"/>
    <s v="Christian Fong"/>
    <x v="6"/>
    <x v="2"/>
    <x v="0"/>
    <x v="1"/>
    <x v="1"/>
    <n v="49"/>
    <d v="2012-08-10T00:00:00"/>
    <n v="109850"/>
    <x v="3"/>
    <x v="1"/>
    <x v="10"/>
    <d v="2020-02-04T00:00:00"/>
    <x v="0"/>
    <n v="1"/>
    <n v="7689.5000000000009"/>
    <n v="117539.5"/>
    <x v="14"/>
    <n v="32"/>
    <s v="Friday"/>
  </r>
  <r>
    <x v="821"/>
    <s v="Hazel Alvarez"/>
    <x v="20"/>
    <x v="4"/>
    <x v="0"/>
    <x v="0"/>
    <x v="3"/>
    <n v="62"/>
    <d v="2014-04-19T00:00:00"/>
    <n v="45295"/>
    <x v="1"/>
    <x v="2"/>
    <x v="12"/>
    <s v=""/>
    <x v="1"/>
    <n v="0"/>
    <n v="0"/>
    <n v="45295"/>
    <x v="15"/>
    <n v="16"/>
    <s v="Saturday"/>
  </r>
  <r>
    <x v="822"/>
    <s v="Isabella Bailey"/>
    <x v="32"/>
    <x v="0"/>
    <x v="1"/>
    <x v="0"/>
    <x v="2"/>
    <n v="36"/>
    <d v="2010-08-23T00:00:00"/>
    <n v="61310"/>
    <x v="1"/>
    <x v="0"/>
    <x v="3"/>
    <s v=""/>
    <x v="1"/>
    <n v="0"/>
    <n v="0"/>
    <n v="61310"/>
    <x v="22"/>
    <n v="35"/>
    <s v="Monday"/>
  </r>
  <r>
    <x v="164"/>
    <s v="Lincoln Huynh"/>
    <x v="27"/>
    <x v="0"/>
    <x v="0"/>
    <x v="1"/>
    <x v="1"/>
    <n v="55"/>
    <d v="2016-11-09T00:00:00"/>
    <n v="87851"/>
    <x v="1"/>
    <x v="1"/>
    <x v="1"/>
    <s v=""/>
    <x v="1"/>
    <n v="0"/>
    <n v="0"/>
    <n v="87851"/>
    <x v="0"/>
    <n v="46"/>
    <s v="Wednesday"/>
  </r>
  <r>
    <x v="823"/>
    <s v="Hadley Yee"/>
    <x v="20"/>
    <x v="4"/>
    <x v="2"/>
    <x v="0"/>
    <x v="1"/>
    <n v="31"/>
    <d v="2018-03-12T00:00:00"/>
    <n v="47913"/>
    <x v="1"/>
    <x v="0"/>
    <x v="0"/>
    <s v=""/>
    <x v="1"/>
    <n v="0"/>
    <n v="0"/>
    <n v="47913"/>
    <x v="7"/>
    <n v="11"/>
    <s v="Monday"/>
  </r>
  <r>
    <x v="824"/>
    <s v="Julia Doan"/>
    <x v="20"/>
    <x v="4"/>
    <x v="2"/>
    <x v="0"/>
    <x v="1"/>
    <n v="53"/>
    <d v="2017-09-07T00:00:00"/>
    <n v="46727"/>
    <x v="1"/>
    <x v="0"/>
    <x v="7"/>
    <d v="2018-05-31T00:00:00"/>
    <x v="0"/>
    <n v="1"/>
    <n v="0"/>
    <n v="46727"/>
    <x v="5"/>
    <n v="36"/>
    <s v="Thursday"/>
  </r>
  <r>
    <x v="825"/>
    <s v="Dylan Ali"/>
    <x v="0"/>
    <x v="4"/>
    <x v="2"/>
    <x v="1"/>
    <x v="1"/>
    <n v="27"/>
    <d v="2021-04-16T00:00:00"/>
    <n v="133400"/>
    <x v="19"/>
    <x v="0"/>
    <x v="3"/>
    <s v=""/>
    <x v="1"/>
    <n v="0"/>
    <n v="14674"/>
    <n v="148074"/>
    <x v="9"/>
    <n v="16"/>
    <s v="Friday"/>
  </r>
  <r>
    <x v="826"/>
    <s v="Eloise Trinh"/>
    <x v="29"/>
    <x v="0"/>
    <x v="2"/>
    <x v="0"/>
    <x v="1"/>
    <n v="39"/>
    <d v="2020-04-22T00:00:00"/>
    <n v="90535"/>
    <x v="1"/>
    <x v="0"/>
    <x v="4"/>
    <s v=""/>
    <x v="1"/>
    <n v="0"/>
    <n v="0"/>
    <n v="90535"/>
    <x v="6"/>
    <n v="17"/>
    <s v="Wednesday"/>
  </r>
  <r>
    <x v="827"/>
    <s v="Dylan Kumar"/>
    <x v="4"/>
    <x v="6"/>
    <x v="2"/>
    <x v="1"/>
    <x v="1"/>
    <n v="55"/>
    <d v="2006-07-11T00:00:00"/>
    <n v="93343"/>
    <x v="1"/>
    <x v="1"/>
    <x v="1"/>
    <s v=""/>
    <x v="1"/>
    <n v="0"/>
    <n v="0"/>
    <n v="93343"/>
    <x v="2"/>
    <n v="28"/>
    <s v="Tuesday"/>
  </r>
  <r>
    <x v="825"/>
    <s v="Emily Gupta"/>
    <x v="16"/>
    <x v="4"/>
    <x v="3"/>
    <x v="0"/>
    <x v="1"/>
    <n v="44"/>
    <d v="2006-02-23T00:00:00"/>
    <n v="63705"/>
    <x v="1"/>
    <x v="0"/>
    <x v="4"/>
    <s v=""/>
    <x v="1"/>
    <n v="0"/>
    <n v="0"/>
    <n v="63705"/>
    <x v="2"/>
    <n v="8"/>
    <s v="Thursday"/>
  </r>
  <r>
    <x v="828"/>
    <s v="Silas Rivera"/>
    <x v="9"/>
    <x v="2"/>
    <x v="3"/>
    <x v="1"/>
    <x v="3"/>
    <n v="48"/>
    <d v="2000-02-28T00:00:00"/>
    <n v="258081"/>
    <x v="7"/>
    <x v="0"/>
    <x v="2"/>
    <s v=""/>
    <x v="1"/>
    <n v="0"/>
    <n v="77424.3"/>
    <n v="335505.3"/>
    <x v="28"/>
    <n v="10"/>
    <s v="Monday"/>
  </r>
  <r>
    <x v="829"/>
    <s v="Jackson Jordan"/>
    <x v="20"/>
    <x v="4"/>
    <x v="0"/>
    <x v="1"/>
    <x v="0"/>
    <n v="48"/>
    <d v="2020-09-21T00:00:00"/>
    <n v="54654"/>
    <x v="1"/>
    <x v="0"/>
    <x v="3"/>
    <s v=""/>
    <x v="1"/>
    <n v="0"/>
    <n v="0"/>
    <n v="54654"/>
    <x v="6"/>
    <n v="39"/>
    <s v="Monday"/>
  </r>
  <r>
    <x v="830"/>
    <s v="Isaac Joseph"/>
    <x v="7"/>
    <x v="2"/>
    <x v="1"/>
    <x v="1"/>
    <x v="2"/>
    <n v="54"/>
    <d v="1998-09-24T00:00:00"/>
    <n v="58006"/>
    <x v="1"/>
    <x v="0"/>
    <x v="0"/>
    <s v=""/>
    <x v="1"/>
    <n v="0"/>
    <n v="0"/>
    <n v="58006"/>
    <x v="25"/>
    <n v="39"/>
    <s v="Thursday"/>
  </r>
  <r>
    <x v="232"/>
    <s v="Hailey Lai"/>
    <x v="0"/>
    <x v="1"/>
    <x v="1"/>
    <x v="0"/>
    <x v="1"/>
    <n v="42"/>
    <d v="2011-03-18T00:00:00"/>
    <n v="150034"/>
    <x v="15"/>
    <x v="1"/>
    <x v="10"/>
    <s v=""/>
    <x v="1"/>
    <n v="0"/>
    <n v="18004.079999999998"/>
    <n v="168038.08"/>
    <x v="24"/>
    <n v="12"/>
    <s v="Friday"/>
  </r>
  <r>
    <x v="792"/>
    <s v="Leilani Thao"/>
    <x v="2"/>
    <x v="4"/>
    <x v="2"/>
    <x v="0"/>
    <x v="1"/>
    <n v="38"/>
    <d v="2007-05-30T00:00:00"/>
    <n v="198562"/>
    <x v="31"/>
    <x v="0"/>
    <x v="0"/>
    <s v=""/>
    <x v="1"/>
    <n v="0"/>
    <n v="43683.64"/>
    <n v="242245.64"/>
    <x v="26"/>
    <n v="22"/>
    <s v="Wednesday"/>
  </r>
  <r>
    <x v="831"/>
    <s v="Madeline Watson"/>
    <x v="5"/>
    <x v="2"/>
    <x v="0"/>
    <x v="0"/>
    <x v="0"/>
    <n v="40"/>
    <d v="2009-05-27T00:00:00"/>
    <n v="62411"/>
    <x v="1"/>
    <x v="0"/>
    <x v="4"/>
    <d v="2021-08-14T00:00:00"/>
    <x v="0"/>
    <n v="1"/>
    <n v="0"/>
    <n v="62411"/>
    <x v="8"/>
    <n v="22"/>
    <s v="Wednesday"/>
  </r>
  <r>
    <x v="832"/>
    <s v="Silas Huang"/>
    <x v="11"/>
    <x v="5"/>
    <x v="0"/>
    <x v="1"/>
    <x v="1"/>
    <n v="57"/>
    <d v="1992-01-09T00:00:00"/>
    <n v="111299"/>
    <x v="15"/>
    <x v="0"/>
    <x v="4"/>
    <s v=""/>
    <x v="1"/>
    <n v="0"/>
    <n v="13355.88"/>
    <n v="124654.88"/>
    <x v="27"/>
    <n v="2"/>
    <s v="Thursday"/>
  </r>
  <r>
    <x v="724"/>
    <s v="Peyton Walker"/>
    <x v="7"/>
    <x v="6"/>
    <x v="0"/>
    <x v="0"/>
    <x v="2"/>
    <n v="43"/>
    <d v="2019-07-13T00:00:00"/>
    <n v="41545"/>
    <x v="1"/>
    <x v="0"/>
    <x v="4"/>
    <s v=""/>
    <x v="1"/>
    <n v="0"/>
    <n v="0"/>
    <n v="41545"/>
    <x v="3"/>
    <n v="28"/>
    <s v="Saturday"/>
  </r>
  <r>
    <x v="833"/>
    <s v="Jeremiah Hernandez"/>
    <x v="24"/>
    <x v="0"/>
    <x v="1"/>
    <x v="1"/>
    <x v="3"/>
    <n v="26"/>
    <d v="2019-04-14T00:00:00"/>
    <n v="74467"/>
    <x v="1"/>
    <x v="0"/>
    <x v="7"/>
    <d v="2021-01-15T00:00:00"/>
    <x v="0"/>
    <n v="1"/>
    <n v="0"/>
    <n v="74467"/>
    <x v="3"/>
    <n v="16"/>
    <s v="Sunday"/>
  </r>
  <r>
    <x v="789"/>
    <s v="Jace Washington"/>
    <x v="6"/>
    <x v="3"/>
    <x v="0"/>
    <x v="1"/>
    <x v="2"/>
    <n v="44"/>
    <d v="2002-02-09T00:00:00"/>
    <n v="117545"/>
    <x v="5"/>
    <x v="0"/>
    <x v="3"/>
    <s v=""/>
    <x v="1"/>
    <n v="0"/>
    <n v="7052.7"/>
    <n v="124597.7"/>
    <x v="12"/>
    <n v="6"/>
    <s v="Saturday"/>
  </r>
  <r>
    <x v="834"/>
    <s v="Landon Kim"/>
    <x v="6"/>
    <x v="4"/>
    <x v="2"/>
    <x v="1"/>
    <x v="1"/>
    <n v="50"/>
    <d v="2012-03-15T00:00:00"/>
    <n v="117226"/>
    <x v="24"/>
    <x v="0"/>
    <x v="3"/>
    <s v=""/>
    <x v="1"/>
    <n v="0"/>
    <n v="9378.08"/>
    <n v="126604.08"/>
    <x v="14"/>
    <n v="11"/>
    <s v="Thursday"/>
  </r>
  <r>
    <x v="835"/>
    <s v="Peyton Vasquez"/>
    <x v="7"/>
    <x v="3"/>
    <x v="3"/>
    <x v="0"/>
    <x v="3"/>
    <n v="26"/>
    <d v="2019-01-24T00:00:00"/>
    <n v="55767"/>
    <x v="1"/>
    <x v="0"/>
    <x v="3"/>
    <s v=""/>
    <x v="1"/>
    <n v="0"/>
    <n v="0"/>
    <n v="55767"/>
    <x v="3"/>
    <n v="4"/>
    <s v="Thursday"/>
  </r>
  <r>
    <x v="836"/>
    <s v="Charlotte Baker"/>
    <x v="13"/>
    <x v="2"/>
    <x v="1"/>
    <x v="0"/>
    <x v="2"/>
    <n v="29"/>
    <d v="2016-11-17T00:00:00"/>
    <n v="60930"/>
    <x v="1"/>
    <x v="0"/>
    <x v="5"/>
    <s v=""/>
    <x v="1"/>
    <n v="0"/>
    <n v="0"/>
    <n v="60930"/>
    <x v="0"/>
    <n v="47"/>
    <s v="Thursday"/>
  </r>
  <r>
    <x v="837"/>
    <s v="Elena Mendoza"/>
    <x v="2"/>
    <x v="2"/>
    <x v="2"/>
    <x v="0"/>
    <x v="3"/>
    <n v="27"/>
    <d v="2018-10-24T00:00:00"/>
    <n v="154973"/>
    <x v="20"/>
    <x v="2"/>
    <x v="12"/>
    <s v=""/>
    <x v="1"/>
    <n v="0"/>
    <n v="44942.17"/>
    <n v="199915.16999999998"/>
    <x v="7"/>
    <n v="43"/>
    <s v="Wednesday"/>
  </r>
  <r>
    <x v="838"/>
    <s v="Nova Lin"/>
    <x v="21"/>
    <x v="0"/>
    <x v="1"/>
    <x v="0"/>
    <x v="1"/>
    <n v="33"/>
    <d v="2017-10-21T00:00:00"/>
    <n v="69332"/>
    <x v="1"/>
    <x v="0"/>
    <x v="7"/>
    <s v=""/>
    <x v="1"/>
    <n v="0"/>
    <n v="0"/>
    <n v="69332"/>
    <x v="5"/>
    <n v="42"/>
    <s v="Saturday"/>
  </r>
  <r>
    <x v="839"/>
    <s v="Ivy Desai"/>
    <x v="8"/>
    <x v="5"/>
    <x v="0"/>
    <x v="0"/>
    <x v="1"/>
    <n v="59"/>
    <d v="2001-04-09T00:00:00"/>
    <n v="119699"/>
    <x v="1"/>
    <x v="1"/>
    <x v="6"/>
    <s v=""/>
    <x v="1"/>
    <n v="0"/>
    <n v="0"/>
    <n v="119699"/>
    <x v="23"/>
    <n v="15"/>
    <s v="Monday"/>
  </r>
  <r>
    <x v="840"/>
    <s v="Josephine Acosta"/>
    <x v="2"/>
    <x v="4"/>
    <x v="2"/>
    <x v="0"/>
    <x v="3"/>
    <n v="40"/>
    <d v="2020-09-20T00:00:00"/>
    <n v="198176"/>
    <x v="35"/>
    <x v="2"/>
    <x v="8"/>
    <s v=""/>
    <x v="1"/>
    <n v="0"/>
    <n v="33689.920000000006"/>
    <n v="231865.92"/>
    <x v="6"/>
    <n v="39"/>
    <s v="Sunday"/>
  </r>
  <r>
    <x v="841"/>
    <s v="Nora Nunez"/>
    <x v="13"/>
    <x v="1"/>
    <x v="0"/>
    <x v="0"/>
    <x v="3"/>
    <n v="45"/>
    <d v="2012-08-06T00:00:00"/>
    <n v="58586"/>
    <x v="1"/>
    <x v="2"/>
    <x v="12"/>
    <s v=""/>
    <x v="1"/>
    <n v="0"/>
    <n v="0"/>
    <n v="58586"/>
    <x v="14"/>
    <n v="32"/>
    <s v="Monday"/>
  </r>
  <r>
    <x v="842"/>
    <s v="Caleb Xiong"/>
    <x v="26"/>
    <x v="2"/>
    <x v="3"/>
    <x v="1"/>
    <x v="1"/>
    <n v="38"/>
    <d v="2011-11-28T00:00:00"/>
    <n v="74010"/>
    <x v="1"/>
    <x v="0"/>
    <x v="2"/>
    <s v=""/>
    <x v="1"/>
    <n v="0"/>
    <n v="0"/>
    <n v="74010"/>
    <x v="24"/>
    <n v="49"/>
    <s v="Monday"/>
  </r>
  <r>
    <x v="843"/>
    <s v="Henry Green"/>
    <x v="26"/>
    <x v="2"/>
    <x v="2"/>
    <x v="1"/>
    <x v="2"/>
    <n v="32"/>
    <d v="2020-02-03T00:00:00"/>
    <n v="96598"/>
    <x v="1"/>
    <x v="0"/>
    <x v="3"/>
    <s v=""/>
    <x v="1"/>
    <n v="0"/>
    <n v="0"/>
    <n v="96598"/>
    <x v="6"/>
    <n v="6"/>
    <s v="Monday"/>
  </r>
  <r>
    <x v="665"/>
    <s v="Madelyn Chan"/>
    <x v="6"/>
    <x v="2"/>
    <x v="2"/>
    <x v="0"/>
    <x v="1"/>
    <n v="64"/>
    <d v="2003-05-21T00:00:00"/>
    <n v="106444"/>
    <x v="17"/>
    <x v="0"/>
    <x v="3"/>
    <s v=""/>
    <x v="1"/>
    <n v="0"/>
    <n v="5322.2000000000007"/>
    <n v="111766.2"/>
    <x v="13"/>
    <n v="21"/>
    <s v="Wednesday"/>
  </r>
  <r>
    <x v="844"/>
    <s v="Angel Delgado"/>
    <x v="2"/>
    <x v="1"/>
    <x v="3"/>
    <x v="1"/>
    <x v="3"/>
    <n v="31"/>
    <d v="2017-08-10T00:00:00"/>
    <n v="156931"/>
    <x v="12"/>
    <x v="0"/>
    <x v="0"/>
    <s v=""/>
    <x v="1"/>
    <n v="0"/>
    <n v="43940.680000000008"/>
    <n v="200871.67999999999"/>
    <x v="5"/>
    <n v="32"/>
    <s v="Thursday"/>
  </r>
  <r>
    <x v="845"/>
    <s v="Mia Herrera"/>
    <x v="2"/>
    <x v="6"/>
    <x v="0"/>
    <x v="0"/>
    <x v="3"/>
    <n v="43"/>
    <d v="2014-10-16T00:00:00"/>
    <n v="171360"/>
    <x v="14"/>
    <x v="2"/>
    <x v="8"/>
    <s v=""/>
    <x v="1"/>
    <n v="0"/>
    <n v="39412.800000000003"/>
    <n v="210772.8"/>
    <x v="15"/>
    <n v="42"/>
    <s v="Thursday"/>
  </r>
  <r>
    <x v="846"/>
    <s v="Peyton Harris"/>
    <x v="14"/>
    <x v="0"/>
    <x v="0"/>
    <x v="0"/>
    <x v="2"/>
    <n v="45"/>
    <d v="2009-04-05T00:00:00"/>
    <n v="64505"/>
    <x v="1"/>
    <x v="0"/>
    <x v="4"/>
    <s v=""/>
    <x v="1"/>
    <n v="0"/>
    <n v="0"/>
    <n v="64505"/>
    <x v="8"/>
    <n v="15"/>
    <s v="Sunday"/>
  </r>
  <r>
    <x v="847"/>
    <s v="David Herrera"/>
    <x v="11"/>
    <x v="5"/>
    <x v="2"/>
    <x v="1"/>
    <x v="3"/>
    <n v="32"/>
    <d v="2021-10-09T00:00:00"/>
    <n v="102298"/>
    <x v="8"/>
    <x v="2"/>
    <x v="9"/>
    <s v=""/>
    <x v="1"/>
    <n v="0"/>
    <n v="13298.74"/>
    <n v="115596.74"/>
    <x v="9"/>
    <n v="41"/>
    <s v="Saturday"/>
  </r>
  <r>
    <x v="848"/>
    <s v="Avery Dominguez"/>
    <x v="0"/>
    <x v="2"/>
    <x v="3"/>
    <x v="0"/>
    <x v="3"/>
    <n v="27"/>
    <d v="2019-09-13T00:00:00"/>
    <n v="133297"/>
    <x v="8"/>
    <x v="2"/>
    <x v="9"/>
    <s v=""/>
    <x v="1"/>
    <n v="0"/>
    <n v="17328.61"/>
    <n v="150625.60999999999"/>
    <x v="3"/>
    <n v="37"/>
    <s v="Friday"/>
  </r>
  <r>
    <x v="849"/>
    <s v="Grace Carter"/>
    <x v="0"/>
    <x v="4"/>
    <x v="2"/>
    <x v="0"/>
    <x v="0"/>
    <n v="25"/>
    <d v="2021-03-17T00:00:00"/>
    <n v="155080"/>
    <x v="4"/>
    <x v="0"/>
    <x v="5"/>
    <s v=""/>
    <x v="1"/>
    <n v="0"/>
    <n v="15508"/>
    <n v="170588"/>
    <x v="9"/>
    <n v="12"/>
    <s v="Wednesday"/>
  </r>
  <r>
    <x v="850"/>
    <s v="Parker Allen"/>
    <x v="4"/>
    <x v="2"/>
    <x v="2"/>
    <x v="1"/>
    <x v="2"/>
    <n v="31"/>
    <d v="2018-08-13T00:00:00"/>
    <n v="81828"/>
    <x v="1"/>
    <x v="0"/>
    <x v="4"/>
    <s v=""/>
    <x v="1"/>
    <n v="0"/>
    <n v="0"/>
    <n v="81828"/>
    <x v="7"/>
    <n v="33"/>
    <s v="Monday"/>
  </r>
  <r>
    <x v="851"/>
    <s v="Sadie Lee"/>
    <x v="0"/>
    <x v="6"/>
    <x v="3"/>
    <x v="0"/>
    <x v="1"/>
    <n v="65"/>
    <d v="2000-10-24T00:00:00"/>
    <n v="149417"/>
    <x v="8"/>
    <x v="1"/>
    <x v="11"/>
    <s v=""/>
    <x v="1"/>
    <n v="0"/>
    <n v="19424.21"/>
    <n v="168841.21"/>
    <x v="28"/>
    <n v="44"/>
    <s v="Tuesday"/>
  </r>
  <r>
    <x v="852"/>
    <s v="Cooper Valdez"/>
    <x v="6"/>
    <x v="2"/>
    <x v="3"/>
    <x v="1"/>
    <x v="3"/>
    <n v="50"/>
    <d v="2012-04-25T00:00:00"/>
    <n v="113269"/>
    <x v="6"/>
    <x v="2"/>
    <x v="12"/>
    <s v=""/>
    <x v="1"/>
    <n v="0"/>
    <n v="10194.209999999999"/>
    <n v="123463.20999999999"/>
    <x v="14"/>
    <n v="17"/>
    <s v="Wednesday"/>
  </r>
  <r>
    <x v="853"/>
    <s v="Sebastian Fong"/>
    <x v="0"/>
    <x v="0"/>
    <x v="1"/>
    <x v="1"/>
    <x v="1"/>
    <n v="46"/>
    <d v="2017-12-16T00:00:00"/>
    <n v="136716"/>
    <x v="15"/>
    <x v="0"/>
    <x v="5"/>
    <s v=""/>
    <x v="1"/>
    <n v="0"/>
    <n v="16405.919999999998"/>
    <n v="153121.91999999998"/>
    <x v="5"/>
    <n v="50"/>
    <s v="Saturday"/>
  </r>
  <r>
    <x v="854"/>
    <s v="Roman Munoz"/>
    <x v="0"/>
    <x v="2"/>
    <x v="2"/>
    <x v="1"/>
    <x v="3"/>
    <n v="54"/>
    <d v="2011-10-20T00:00:00"/>
    <n v="122644"/>
    <x v="15"/>
    <x v="0"/>
    <x v="5"/>
    <s v=""/>
    <x v="1"/>
    <n v="0"/>
    <n v="14717.279999999999"/>
    <n v="137361.28"/>
    <x v="24"/>
    <n v="43"/>
    <s v="Thursday"/>
  </r>
  <r>
    <x v="855"/>
    <s v="Charlotte Chang"/>
    <x v="6"/>
    <x v="2"/>
    <x v="0"/>
    <x v="0"/>
    <x v="1"/>
    <n v="50"/>
    <d v="2000-05-07T00:00:00"/>
    <n v="106428"/>
    <x v="3"/>
    <x v="0"/>
    <x v="2"/>
    <s v=""/>
    <x v="1"/>
    <n v="0"/>
    <n v="7449.9600000000009"/>
    <n v="113877.96"/>
    <x v="28"/>
    <n v="20"/>
    <s v="Sunday"/>
  </r>
  <r>
    <x v="856"/>
    <s v="Xavier Davis"/>
    <x v="9"/>
    <x v="1"/>
    <x v="3"/>
    <x v="1"/>
    <x v="2"/>
    <n v="36"/>
    <d v="2009-01-17T00:00:00"/>
    <n v="238236"/>
    <x v="13"/>
    <x v="0"/>
    <x v="0"/>
    <s v=""/>
    <x v="1"/>
    <n v="0"/>
    <n v="73853.16"/>
    <n v="312089.16000000003"/>
    <x v="8"/>
    <n v="3"/>
    <s v="Saturday"/>
  </r>
  <r>
    <x v="857"/>
    <s v="Natalie Carter"/>
    <x v="2"/>
    <x v="1"/>
    <x v="3"/>
    <x v="0"/>
    <x v="2"/>
    <n v="64"/>
    <d v="2012-12-21T00:00:00"/>
    <n v="153253"/>
    <x v="9"/>
    <x v="0"/>
    <x v="5"/>
    <s v=""/>
    <x v="1"/>
    <n v="0"/>
    <n v="36780.720000000001"/>
    <n v="190033.72"/>
    <x v="14"/>
    <n v="51"/>
    <s v="Friday"/>
  </r>
  <r>
    <x v="858"/>
    <s v="Elena Richardson"/>
    <x v="6"/>
    <x v="3"/>
    <x v="1"/>
    <x v="0"/>
    <x v="2"/>
    <n v="34"/>
    <d v="2014-10-03T00:00:00"/>
    <n v="103707"/>
    <x v="6"/>
    <x v="0"/>
    <x v="7"/>
    <s v=""/>
    <x v="1"/>
    <n v="0"/>
    <n v="9333.6299999999992"/>
    <n v="113040.63"/>
    <x v="15"/>
    <n v="40"/>
    <s v="Friday"/>
  </r>
  <r>
    <x v="859"/>
    <s v="Emilia Bailey"/>
    <x v="9"/>
    <x v="3"/>
    <x v="2"/>
    <x v="0"/>
    <x v="2"/>
    <n v="41"/>
    <d v="2012-08-09T00:00:00"/>
    <n v="245360"/>
    <x v="21"/>
    <x v="0"/>
    <x v="5"/>
    <s v=""/>
    <x v="1"/>
    <n v="0"/>
    <n v="90783.2"/>
    <n v="336143.2"/>
    <x v="14"/>
    <n v="32"/>
    <s v="Thursday"/>
  </r>
  <r>
    <x v="860"/>
    <s v="Ryan Lu"/>
    <x v="25"/>
    <x v="5"/>
    <x v="2"/>
    <x v="1"/>
    <x v="1"/>
    <n v="25"/>
    <d v="2021-07-08T00:00:00"/>
    <n v="67275"/>
    <x v="1"/>
    <x v="0"/>
    <x v="7"/>
    <s v=""/>
    <x v="1"/>
    <n v="0"/>
    <n v="0"/>
    <n v="67275"/>
    <x v="9"/>
    <n v="28"/>
    <s v="Thursday"/>
  </r>
  <r>
    <x v="861"/>
    <s v="Asher Huynh"/>
    <x v="6"/>
    <x v="0"/>
    <x v="1"/>
    <x v="1"/>
    <x v="1"/>
    <n v="45"/>
    <d v="2015-01-22T00:00:00"/>
    <n v="101288"/>
    <x v="4"/>
    <x v="0"/>
    <x v="3"/>
    <s v=""/>
    <x v="1"/>
    <n v="0"/>
    <n v="10128.800000000001"/>
    <n v="111416.8"/>
    <x v="16"/>
    <n v="4"/>
    <s v="Thursday"/>
  </r>
  <r>
    <x v="93"/>
    <s v="Kinsley Martinez"/>
    <x v="2"/>
    <x v="4"/>
    <x v="2"/>
    <x v="0"/>
    <x v="3"/>
    <n v="52"/>
    <d v="1993-08-28T00:00:00"/>
    <n v="177443"/>
    <x v="36"/>
    <x v="2"/>
    <x v="12"/>
    <s v=""/>
    <x v="1"/>
    <n v="0"/>
    <n v="44360.75"/>
    <n v="221803.75"/>
    <x v="29"/>
    <n v="35"/>
    <s v="Saturday"/>
  </r>
  <r>
    <x v="862"/>
    <s v="Paisley Bryant"/>
    <x v="21"/>
    <x v="0"/>
    <x v="1"/>
    <x v="0"/>
    <x v="0"/>
    <n v="37"/>
    <d v="2016-04-27T00:00:00"/>
    <n v="91400"/>
    <x v="1"/>
    <x v="0"/>
    <x v="2"/>
    <s v=""/>
    <x v="1"/>
    <n v="0"/>
    <n v="0"/>
    <n v="91400"/>
    <x v="0"/>
    <n v="18"/>
    <s v="Wednesday"/>
  </r>
  <r>
    <x v="863"/>
    <s v="Joshua Ramirez"/>
    <x v="9"/>
    <x v="4"/>
    <x v="3"/>
    <x v="1"/>
    <x v="3"/>
    <n v="44"/>
    <d v="2007-09-10T00:00:00"/>
    <n v="181247"/>
    <x v="29"/>
    <x v="2"/>
    <x v="12"/>
    <s v=""/>
    <x v="1"/>
    <n v="0"/>
    <n v="59811.51"/>
    <n v="241058.51"/>
    <x v="26"/>
    <n v="37"/>
    <s v="Monday"/>
  </r>
  <r>
    <x v="864"/>
    <s v="Joshua Martin"/>
    <x v="0"/>
    <x v="4"/>
    <x v="0"/>
    <x v="1"/>
    <x v="0"/>
    <n v="42"/>
    <d v="2003-10-20T00:00:00"/>
    <n v="135558"/>
    <x v="28"/>
    <x v="0"/>
    <x v="3"/>
    <s v=""/>
    <x v="1"/>
    <n v="0"/>
    <n v="18978.120000000003"/>
    <n v="154536.12"/>
    <x v="13"/>
    <n v="43"/>
    <s v="Monday"/>
  </r>
  <r>
    <x v="865"/>
    <s v="Charles Moore"/>
    <x v="7"/>
    <x v="3"/>
    <x v="2"/>
    <x v="1"/>
    <x v="2"/>
    <n v="49"/>
    <d v="2011-12-17T00:00:00"/>
    <n v="56878"/>
    <x v="1"/>
    <x v="0"/>
    <x v="0"/>
    <s v=""/>
    <x v="1"/>
    <n v="0"/>
    <n v="0"/>
    <n v="56878"/>
    <x v="24"/>
    <n v="51"/>
    <s v="Saturday"/>
  </r>
  <r>
    <x v="866"/>
    <s v="Angel Do"/>
    <x v="30"/>
    <x v="0"/>
    <x v="2"/>
    <x v="1"/>
    <x v="1"/>
    <n v="34"/>
    <d v="2019-09-20T00:00:00"/>
    <n v="94735"/>
    <x v="1"/>
    <x v="1"/>
    <x v="10"/>
    <s v=""/>
    <x v="1"/>
    <n v="0"/>
    <n v="0"/>
    <n v="94735"/>
    <x v="3"/>
    <n v="38"/>
    <s v="Friday"/>
  </r>
  <r>
    <x v="867"/>
    <s v="Maverick Medina"/>
    <x v="13"/>
    <x v="2"/>
    <x v="1"/>
    <x v="1"/>
    <x v="3"/>
    <n v="39"/>
    <d v="2007-05-27T00:00:00"/>
    <n v="51234"/>
    <x v="1"/>
    <x v="0"/>
    <x v="0"/>
    <s v=""/>
    <x v="1"/>
    <n v="0"/>
    <n v="0"/>
    <n v="51234"/>
    <x v="26"/>
    <n v="22"/>
    <s v="Sunday"/>
  </r>
  <r>
    <x v="616"/>
    <s v="Isaac Han"/>
    <x v="9"/>
    <x v="4"/>
    <x v="2"/>
    <x v="1"/>
    <x v="1"/>
    <n v="31"/>
    <d v="2015-01-14T00:00:00"/>
    <n v="230025"/>
    <x v="16"/>
    <x v="0"/>
    <x v="3"/>
    <s v=""/>
    <x v="1"/>
    <n v="0"/>
    <n v="78208.5"/>
    <n v="308233.5"/>
    <x v="16"/>
    <n v="3"/>
    <s v="Wednesday"/>
  </r>
  <r>
    <x v="868"/>
    <s v="Eliza Liang"/>
    <x v="0"/>
    <x v="4"/>
    <x v="2"/>
    <x v="0"/>
    <x v="1"/>
    <n v="36"/>
    <d v="2010-03-11T00:00:00"/>
    <n v="134006"/>
    <x v="8"/>
    <x v="1"/>
    <x v="10"/>
    <s v=""/>
    <x v="1"/>
    <n v="0"/>
    <n v="17420.78"/>
    <n v="151426.78"/>
    <x v="22"/>
    <n v="11"/>
    <s v="Thursday"/>
  </r>
  <r>
    <x v="869"/>
    <s v="Zoe Zhou"/>
    <x v="6"/>
    <x v="1"/>
    <x v="3"/>
    <x v="0"/>
    <x v="1"/>
    <n v="61"/>
    <d v="2009-10-06T00:00:00"/>
    <n v="103096"/>
    <x v="3"/>
    <x v="1"/>
    <x v="10"/>
    <s v=""/>
    <x v="1"/>
    <n v="0"/>
    <n v="7216.72"/>
    <n v="110312.72"/>
    <x v="8"/>
    <n v="41"/>
    <s v="Tuesday"/>
  </r>
  <r>
    <x v="870"/>
    <s v="Nathan Lee"/>
    <x v="7"/>
    <x v="3"/>
    <x v="1"/>
    <x v="1"/>
    <x v="1"/>
    <n v="29"/>
    <d v="2016-08-20T00:00:00"/>
    <n v="58703"/>
    <x v="1"/>
    <x v="0"/>
    <x v="7"/>
    <s v=""/>
    <x v="1"/>
    <n v="0"/>
    <n v="0"/>
    <n v="58703"/>
    <x v="0"/>
    <n v="34"/>
    <s v="Saturday"/>
  </r>
  <r>
    <x v="871"/>
    <s v="Elijah Ramos"/>
    <x v="0"/>
    <x v="0"/>
    <x v="2"/>
    <x v="1"/>
    <x v="3"/>
    <n v="33"/>
    <d v="2012-12-24T00:00:00"/>
    <n v="132544"/>
    <x v="4"/>
    <x v="2"/>
    <x v="9"/>
    <s v=""/>
    <x v="1"/>
    <n v="0"/>
    <n v="13254.400000000001"/>
    <n v="145798.39999999999"/>
    <x v="14"/>
    <n v="52"/>
    <s v="Monday"/>
  </r>
  <r>
    <x v="872"/>
    <s v="Jaxson Coleman"/>
    <x v="6"/>
    <x v="1"/>
    <x v="1"/>
    <x v="1"/>
    <x v="2"/>
    <n v="32"/>
    <d v="2020-04-15T00:00:00"/>
    <n v="126671"/>
    <x v="6"/>
    <x v="0"/>
    <x v="4"/>
    <s v=""/>
    <x v="1"/>
    <n v="0"/>
    <n v="11400.39"/>
    <n v="138071.39000000001"/>
    <x v="6"/>
    <n v="16"/>
    <s v="Wednesday"/>
  </r>
  <r>
    <x v="873"/>
    <s v="Hailey Hong"/>
    <x v="5"/>
    <x v="2"/>
    <x v="0"/>
    <x v="0"/>
    <x v="1"/>
    <n v="33"/>
    <d v="2021-01-22T00:00:00"/>
    <n v="56405"/>
    <x v="1"/>
    <x v="0"/>
    <x v="2"/>
    <s v=""/>
    <x v="1"/>
    <n v="0"/>
    <n v="0"/>
    <n v="56405"/>
    <x v="9"/>
    <n v="4"/>
    <s v="Friday"/>
  </r>
  <r>
    <x v="874"/>
    <s v="Gabriella Zhu"/>
    <x v="3"/>
    <x v="0"/>
    <x v="2"/>
    <x v="0"/>
    <x v="1"/>
    <n v="36"/>
    <d v="2014-11-29T00:00:00"/>
    <n v="88730"/>
    <x v="24"/>
    <x v="1"/>
    <x v="1"/>
    <s v=""/>
    <x v="1"/>
    <n v="0"/>
    <n v="7098.4000000000005"/>
    <n v="95828.4"/>
    <x v="15"/>
    <n v="48"/>
    <s v="Saturday"/>
  </r>
  <r>
    <x v="875"/>
    <s v="Aaron Maldonado"/>
    <x v="13"/>
    <x v="1"/>
    <x v="1"/>
    <x v="1"/>
    <x v="3"/>
    <n v="39"/>
    <d v="2008-09-17T00:00:00"/>
    <n v="62861"/>
    <x v="1"/>
    <x v="0"/>
    <x v="0"/>
    <s v=""/>
    <x v="1"/>
    <n v="0"/>
    <n v="0"/>
    <n v="62861"/>
    <x v="20"/>
    <n v="38"/>
    <s v="Wednesday"/>
  </r>
  <r>
    <x v="876"/>
    <s v="Samantha Vargas"/>
    <x v="2"/>
    <x v="4"/>
    <x v="3"/>
    <x v="0"/>
    <x v="3"/>
    <n v="53"/>
    <d v="2006-07-21T00:00:00"/>
    <n v="151246"/>
    <x v="11"/>
    <x v="2"/>
    <x v="12"/>
    <s v=""/>
    <x v="1"/>
    <n v="0"/>
    <n v="31761.66"/>
    <n v="183007.66"/>
    <x v="2"/>
    <n v="29"/>
    <s v="Friday"/>
  </r>
  <r>
    <x v="877"/>
    <s v="Nora Le"/>
    <x v="0"/>
    <x v="0"/>
    <x v="1"/>
    <x v="0"/>
    <x v="1"/>
    <n v="53"/>
    <d v="1997-04-12T00:00:00"/>
    <n v="154388"/>
    <x v="4"/>
    <x v="0"/>
    <x v="0"/>
    <s v=""/>
    <x v="1"/>
    <n v="0"/>
    <n v="15438.800000000001"/>
    <n v="169826.8"/>
    <x v="1"/>
    <n v="15"/>
    <s v="Saturday"/>
  </r>
  <r>
    <x v="438"/>
    <s v="Alice Roberts"/>
    <x v="2"/>
    <x v="4"/>
    <x v="1"/>
    <x v="0"/>
    <x v="2"/>
    <n v="54"/>
    <d v="1994-09-26T00:00:00"/>
    <n v="162978"/>
    <x v="35"/>
    <x v="0"/>
    <x v="4"/>
    <d v="2004-05-24T00:00:00"/>
    <x v="0"/>
    <n v="1"/>
    <n v="27706.260000000002"/>
    <n v="190684.26"/>
    <x v="21"/>
    <n v="40"/>
    <s v="Monday"/>
  </r>
  <r>
    <x v="878"/>
    <s v="Colton Garcia"/>
    <x v="29"/>
    <x v="0"/>
    <x v="2"/>
    <x v="1"/>
    <x v="3"/>
    <n v="55"/>
    <d v="1993-11-17T00:00:00"/>
    <n v="80170"/>
    <x v="1"/>
    <x v="0"/>
    <x v="4"/>
    <s v=""/>
    <x v="1"/>
    <n v="0"/>
    <n v="0"/>
    <n v="80170"/>
    <x v="29"/>
    <n v="47"/>
    <s v="Wednesday"/>
  </r>
  <r>
    <x v="534"/>
    <s v="Stella Lai"/>
    <x v="4"/>
    <x v="3"/>
    <x v="1"/>
    <x v="0"/>
    <x v="1"/>
    <n v="44"/>
    <d v="2021-04-28T00:00:00"/>
    <n v="98520"/>
    <x v="1"/>
    <x v="0"/>
    <x v="4"/>
    <s v=""/>
    <x v="1"/>
    <n v="0"/>
    <n v="0"/>
    <n v="98520"/>
    <x v="9"/>
    <n v="18"/>
    <s v="Wednesday"/>
  </r>
  <r>
    <x v="704"/>
    <s v="Leonardo Luong"/>
    <x v="6"/>
    <x v="1"/>
    <x v="1"/>
    <x v="1"/>
    <x v="1"/>
    <n v="52"/>
    <d v="1999-12-29T00:00:00"/>
    <n v="116527"/>
    <x v="3"/>
    <x v="0"/>
    <x v="3"/>
    <s v=""/>
    <x v="1"/>
    <n v="0"/>
    <n v="8156.89"/>
    <n v="124683.89"/>
    <x v="10"/>
    <n v="53"/>
    <s v="Wednesday"/>
  </r>
  <r>
    <x v="781"/>
    <s v="Nicholas Wong"/>
    <x v="2"/>
    <x v="2"/>
    <x v="0"/>
    <x v="1"/>
    <x v="1"/>
    <n v="27"/>
    <d v="2019-11-07T00:00:00"/>
    <n v="174607"/>
    <x v="20"/>
    <x v="0"/>
    <x v="7"/>
    <s v=""/>
    <x v="1"/>
    <n v="0"/>
    <n v="50636.03"/>
    <n v="225243.03"/>
    <x v="3"/>
    <n v="45"/>
    <s v="Thursday"/>
  </r>
  <r>
    <x v="879"/>
    <s v="Jeremiah Castillo"/>
    <x v="13"/>
    <x v="3"/>
    <x v="0"/>
    <x v="1"/>
    <x v="3"/>
    <n v="58"/>
    <d v="2006-04-12T00:00:00"/>
    <n v="64202"/>
    <x v="1"/>
    <x v="0"/>
    <x v="7"/>
    <s v=""/>
    <x v="1"/>
    <n v="0"/>
    <n v="0"/>
    <n v="64202"/>
    <x v="2"/>
    <n v="15"/>
    <s v="Wednesday"/>
  </r>
  <r>
    <x v="517"/>
    <s v="Cooper Jiang"/>
    <x v="13"/>
    <x v="3"/>
    <x v="3"/>
    <x v="1"/>
    <x v="1"/>
    <n v="49"/>
    <d v="2019-07-25T00:00:00"/>
    <n v="50883"/>
    <x v="1"/>
    <x v="1"/>
    <x v="1"/>
    <d v="2021-03-02T00:00:00"/>
    <x v="0"/>
    <n v="1"/>
    <n v="0"/>
    <n v="50883"/>
    <x v="3"/>
    <n v="30"/>
    <s v="Thursday"/>
  </r>
  <r>
    <x v="880"/>
    <s v="Penelope Silva"/>
    <x v="23"/>
    <x v="0"/>
    <x v="2"/>
    <x v="0"/>
    <x v="3"/>
    <n v="36"/>
    <d v="2016-11-03T00:00:00"/>
    <n v="94618"/>
    <x v="1"/>
    <x v="0"/>
    <x v="7"/>
    <s v=""/>
    <x v="1"/>
    <n v="0"/>
    <n v="0"/>
    <n v="94618"/>
    <x v="0"/>
    <n v="45"/>
    <s v="Thursday"/>
  </r>
  <r>
    <x v="881"/>
    <s v="Jose Richardson"/>
    <x v="2"/>
    <x v="6"/>
    <x v="0"/>
    <x v="1"/>
    <x v="2"/>
    <n v="26"/>
    <d v="2019-10-15T00:00:00"/>
    <n v="151556"/>
    <x v="2"/>
    <x v="0"/>
    <x v="4"/>
    <s v=""/>
    <x v="1"/>
    <n v="0"/>
    <n v="30311.200000000001"/>
    <n v="181867.2"/>
    <x v="3"/>
    <n v="42"/>
    <s v="Tuesday"/>
  </r>
  <r>
    <x v="882"/>
    <s v="Eleanor Chau"/>
    <x v="25"/>
    <x v="5"/>
    <x v="0"/>
    <x v="0"/>
    <x v="1"/>
    <n v="37"/>
    <d v="2020-03-08T00:00:00"/>
    <n v="80659"/>
    <x v="1"/>
    <x v="0"/>
    <x v="3"/>
    <s v=""/>
    <x v="1"/>
    <n v="0"/>
    <n v="0"/>
    <n v="80659"/>
    <x v="6"/>
    <n v="11"/>
    <s v="Sunday"/>
  </r>
  <r>
    <x v="883"/>
    <s v="John Cho"/>
    <x v="2"/>
    <x v="4"/>
    <x v="2"/>
    <x v="1"/>
    <x v="1"/>
    <n v="47"/>
    <d v="2019-11-03T00:00:00"/>
    <n v="195385"/>
    <x v="11"/>
    <x v="1"/>
    <x v="11"/>
    <s v=""/>
    <x v="1"/>
    <n v="0"/>
    <n v="41030.85"/>
    <n v="236415.85"/>
    <x v="3"/>
    <n v="45"/>
    <s v="Sunday"/>
  </r>
  <r>
    <x v="884"/>
    <s v="Julian Delgado"/>
    <x v="28"/>
    <x v="0"/>
    <x v="2"/>
    <x v="1"/>
    <x v="3"/>
    <n v="29"/>
    <d v="2016-05-19T00:00:00"/>
    <n v="52693"/>
    <x v="1"/>
    <x v="2"/>
    <x v="9"/>
    <s v=""/>
    <x v="1"/>
    <n v="0"/>
    <n v="0"/>
    <n v="52693"/>
    <x v="0"/>
    <n v="21"/>
    <s v="Thursday"/>
  </r>
  <r>
    <x v="885"/>
    <s v="Isabella Scott"/>
    <x v="32"/>
    <x v="0"/>
    <x v="0"/>
    <x v="0"/>
    <x v="2"/>
    <n v="58"/>
    <d v="2016-04-26T00:00:00"/>
    <n v="72045"/>
    <x v="1"/>
    <x v="0"/>
    <x v="3"/>
    <s v=""/>
    <x v="1"/>
    <n v="0"/>
    <n v="0"/>
    <n v="72045"/>
    <x v="0"/>
    <n v="18"/>
    <s v="Tuesday"/>
  </r>
  <r>
    <x v="886"/>
    <s v="Parker Avila"/>
    <x v="13"/>
    <x v="6"/>
    <x v="1"/>
    <x v="1"/>
    <x v="3"/>
    <n v="47"/>
    <d v="2005-11-28T00:00:00"/>
    <n v="62749"/>
    <x v="1"/>
    <x v="2"/>
    <x v="8"/>
    <s v=""/>
    <x v="1"/>
    <n v="0"/>
    <n v="0"/>
    <n v="62749"/>
    <x v="17"/>
    <n v="49"/>
    <s v="Monday"/>
  </r>
  <r>
    <x v="887"/>
    <s v="Luke Vu"/>
    <x v="0"/>
    <x v="6"/>
    <x v="2"/>
    <x v="1"/>
    <x v="1"/>
    <n v="52"/>
    <d v="2018-06-04T00:00:00"/>
    <n v="154884"/>
    <x v="4"/>
    <x v="1"/>
    <x v="6"/>
    <s v=""/>
    <x v="1"/>
    <n v="0"/>
    <n v="15488.400000000001"/>
    <n v="170372.4"/>
    <x v="7"/>
    <n v="23"/>
    <s v="Monday"/>
  </r>
  <r>
    <x v="888"/>
    <s v="Jameson Nelson"/>
    <x v="23"/>
    <x v="0"/>
    <x v="0"/>
    <x v="1"/>
    <x v="2"/>
    <n v="61"/>
    <d v="2016-03-08T00:00:00"/>
    <n v="96566"/>
    <x v="1"/>
    <x v="0"/>
    <x v="7"/>
    <s v=""/>
    <x v="1"/>
    <n v="0"/>
    <n v="0"/>
    <n v="96566"/>
    <x v="0"/>
    <n v="11"/>
    <s v="Tuesday"/>
  </r>
  <r>
    <x v="889"/>
    <s v="Adrian Fernandez"/>
    <x v="28"/>
    <x v="0"/>
    <x v="0"/>
    <x v="1"/>
    <x v="3"/>
    <n v="45"/>
    <d v="2001-08-23T00:00:00"/>
    <n v="54994"/>
    <x v="1"/>
    <x v="0"/>
    <x v="7"/>
    <s v=""/>
    <x v="1"/>
    <n v="0"/>
    <n v="0"/>
    <n v="54994"/>
    <x v="23"/>
    <n v="34"/>
    <s v="Thursday"/>
  </r>
  <r>
    <x v="890"/>
    <s v="Madison Hunter"/>
    <x v="32"/>
    <x v="0"/>
    <x v="3"/>
    <x v="0"/>
    <x v="2"/>
    <n v="40"/>
    <d v="2012-02-05T00:00:00"/>
    <n v="61523"/>
    <x v="1"/>
    <x v="0"/>
    <x v="7"/>
    <s v=""/>
    <x v="1"/>
    <n v="0"/>
    <n v="0"/>
    <n v="61523"/>
    <x v="14"/>
    <n v="6"/>
    <s v="Sunday"/>
  </r>
  <r>
    <x v="891"/>
    <s v="Jordan Phillips"/>
    <x v="9"/>
    <x v="4"/>
    <x v="3"/>
    <x v="1"/>
    <x v="0"/>
    <n v="45"/>
    <d v="2010-12-12T00:00:00"/>
    <n v="190512"/>
    <x v="18"/>
    <x v="0"/>
    <x v="7"/>
    <s v=""/>
    <x v="1"/>
    <n v="0"/>
    <n v="60963.840000000004"/>
    <n v="251475.84"/>
    <x v="22"/>
    <n v="51"/>
    <s v="Sunday"/>
  </r>
  <r>
    <x v="892"/>
    <s v="Maya Chan"/>
    <x v="8"/>
    <x v="5"/>
    <x v="2"/>
    <x v="0"/>
    <x v="1"/>
    <n v="37"/>
    <d v="2013-02-13T00:00:00"/>
    <n v="124827"/>
    <x v="1"/>
    <x v="1"/>
    <x v="10"/>
    <s v=""/>
    <x v="1"/>
    <n v="0"/>
    <n v="0"/>
    <n v="124827"/>
    <x v="11"/>
    <n v="7"/>
    <s v="Wednesday"/>
  </r>
  <r>
    <x v="360"/>
    <s v="Wesley King"/>
    <x v="6"/>
    <x v="3"/>
    <x v="1"/>
    <x v="1"/>
    <x v="2"/>
    <n v="57"/>
    <d v="2019-01-19T00:00:00"/>
    <n v="101577"/>
    <x v="17"/>
    <x v="0"/>
    <x v="2"/>
    <s v=""/>
    <x v="1"/>
    <n v="0"/>
    <n v="5078.8500000000004"/>
    <n v="106655.85"/>
    <x v="3"/>
    <n v="3"/>
    <s v="Saturday"/>
  </r>
  <r>
    <x v="893"/>
    <s v="Sofia Fernandez"/>
    <x v="6"/>
    <x v="3"/>
    <x v="1"/>
    <x v="0"/>
    <x v="3"/>
    <n v="44"/>
    <d v="2005-10-17T00:00:00"/>
    <n v="105223"/>
    <x v="4"/>
    <x v="0"/>
    <x v="3"/>
    <s v=""/>
    <x v="1"/>
    <n v="0"/>
    <n v="10522.300000000001"/>
    <n v="115745.3"/>
    <x v="17"/>
    <n v="43"/>
    <s v="Monday"/>
  </r>
  <r>
    <x v="743"/>
    <s v="Maverick Figueroa"/>
    <x v="30"/>
    <x v="0"/>
    <x v="3"/>
    <x v="1"/>
    <x v="3"/>
    <n v="48"/>
    <d v="2008-07-06T00:00:00"/>
    <n v="94815"/>
    <x v="1"/>
    <x v="0"/>
    <x v="2"/>
    <s v=""/>
    <x v="1"/>
    <n v="0"/>
    <n v="0"/>
    <n v="94815"/>
    <x v="20"/>
    <n v="28"/>
    <s v="Sunday"/>
  </r>
  <r>
    <x v="894"/>
    <s v="Hannah Hoang"/>
    <x v="6"/>
    <x v="3"/>
    <x v="2"/>
    <x v="0"/>
    <x v="1"/>
    <n v="25"/>
    <d v="2021-12-15T00:00:00"/>
    <n v="114893"/>
    <x v="5"/>
    <x v="1"/>
    <x v="11"/>
    <s v=""/>
    <x v="1"/>
    <n v="0"/>
    <n v="6893.58"/>
    <n v="121786.58"/>
    <x v="9"/>
    <n v="51"/>
    <s v="Wednesday"/>
  </r>
  <r>
    <x v="895"/>
    <s v="Violet Garcia"/>
    <x v="4"/>
    <x v="6"/>
    <x v="2"/>
    <x v="0"/>
    <x v="3"/>
    <n v="35"/>
    <d v="2017-01-10T00:00:00"/>
    <n v="80622"/>
    <x v="1"/>
    <x v="0"/>
    <x v="5"/>
    <s v=""/>
    <x v="1"/>
    <n v="0"/>
    <n v="0"/>
    <n v="80622"/>
    <x v="5"/>
    <n v="2"/>
    <s v="Tuesday"/>
  </r>
  <r>
    <x v="34"/>
    <s v="Aaliyah Mai"/>
    <x v="9"/>
    <x v="0"/>
    <x v="2"/>
    <x v="0"/>
    <x v="1"/>
    <n v="57"/>
    <d v="2016-11-11T00:00:00"/>
    <n v="246589"/>
    <x v="29"/>
    <x v="0"/>
    <x v="3"/>
    <d v="2017-03-26T00:00:00"/>
    <x v="0"/>
    <n v="1"/>
    <n v="81374.37000000001"/>
    <n v="327963.37"/>
    <x v="0"/>
    <n v="46"/>
    <s v="Friday"/>
  </r>
  <r>
    <x v="896"/>
    <s v="Austin Vang"/>
    <x v="6"/>
    <x v="6"/>
    <x v="2"/>
    <x v="1"/>
    <x v="1"/>
    <n v="49"/>
    <d v="2018-05-20T00:00:00"/>
    <n v="119397"/>
    <x v="6"/>
    <x v="1"/>
    <x v="10"/>
    <d v="2019-03-14T00:00:00"/>
    <x v="0"/>
    <n v="1"/>
    <n v="10745.73"/>
    <n v="130142.73"/>
    <x v="7"/>
    <n v="21"/>
    <s v="Sunday"/>
  </r>
  <r>
    <x v="897"/>
    <s v="Maria Sun"/>
    <x v="2"/>
    <x v="2"/>
    <x v="3"/>
    <x v="0"/>
    <x v="1"/>
    <n v="25"/>
    <d v="2021-12-19T00:00:00"/>
    <n v="150666"/>
    <x v="14"/>
    <x v="1"/>
    <x v="11"/>
    <s v=""/>
    <x v="1"/>
    <n v="0"/>
    <n v="34653.18"/>
    <n v="185319.18"/>
    <x v="9"/>
    <n v="52"/>
    <s v="Sunday"/>
  </r>
  <r>
    <x v="898"/>
    <s v="Madelyn Scott"/>
    <x v="0"/>
    <x v="0"/>
    <x v="0"/>
    <x v="0"/>
    <x v="2"/>
    <n v="46"/>
    <d v="2002-01-09T00:00:00"/>
    <n v="148035"/>
    <x v="28"/>
    <x v="0"/>
    <x v="3"/>
    <s v=""/>
    <x v="1"/>
    <n v="0"/>
    <n v="20724.900000000001"/>
    <n v="168759.9"/>
    <x v="12"/>
    <n v="2"/>
    <s v="Wednesday"/>
  </r>
  <r>
    <x v="69"/>
    <s v="Dylan Chin"/>
    <x v="2"/>
    <x v="1"/>
    <x v="3"/>
    <x v="1"/>
    <x v="1"/>
    <n v="60"/>
    <d v="2017-06-05T00:00:00"/>
    <n v="158898"/>
    <x v="10"/>
    <x v="0"/>
    <x v="4"/>
    <s v=""/>
    <x v="1"/>
    <n v="0"/>
    <n v="28601.64"/>
    <n v="187499.64"/>
    <x v="5"/>
    <n v="23"/>
    <s v="Monday"/>
  </r>
  <r>
    <x v="899"/>
    <s v="Emery Zhang"/>
    <x v="17"/>
    <x v="5"/>
    <x v="3"/>
    <x v="0"/>
    <x v="1"/>
    <n v="45"/>
    <d v="2012-02-28T00:00:00"/>
    <n v="89659"/>
    <x v="1"/>
    <x v="1"/>
    <x v="10"/>
    <s v=""/>
    <x v="1"/>
    <n v="0"/>
    <n v="0"/>
    <n v="89659"/>
    <x v="14"/>
    <n v="9"/>
    <s v="Tuesday"/>
  </r>
  <r>
    <x v="900"/>
    <s v="Riley Washington"/>
    <x v="2"/>
    <x v="2"/>
    <x v="2"/>
    <x v="0"/>
    <x v="2"/>
    <n v="39"/>
    <d v="2007-04-29T00:00:00"/>
    <n v="171487"/>
    <x v="14"/>
    <x v="0"/>
    <x v="3"/>
    <s v=""/>
    <x v="1"/>
    <n v="0"/>
    <n v="39442.01"/>
    <n v="210929.01"/>
    <x v="26"/>
    <n v="18"/>
    <s v="Sunday"/>
  </r>
  <r>
    <x v="901"/>
    <s v="Raelynn Rios"/>
    <x v="9"/>
    <x v="2"/>
    <x v="1"/>
    <x v="0"/>
    <x v="3"/>
    <n v="43"/>
    <d v="2016-08-21T00:00:00"/>
    <n v="258498"/>
    <x v="22"/>
    <x v="0"/>
    <x v="7"/>
    <s v=""/>
    <x v="1"/>
    <n v="0"/>
    <n v="90474.299999999988"/>
    <n v="348972.3"/>
    <x v="0"/>
    <n v="35"/>
    <s v="Sunday"/>
  </r>
  <r>
    <x v="902"/>
    <s v="Anthony Hong"/>
    <x v="0"/>
    <x v="0"/>
    <x v="0"/>
    <x v="1"/>
    <x v="1"/>
    <n v="37"/>
    <d v="2010-11-29T00:00:00"/>
    <n v="146961"/>
    <x v="19"/>
    <x v="0"/>
    <x v="7"/>
    <s v=""/>
    <x v="1"/>
    <n v="0"/>
    <n v="16165.710000000001"/>
    <n v="163126.71"/>
    <x v="22"/>
    <n v="49"/>
    <s v="Monday"/>
  </r>
  <r>
    <x v="903"/>
    <s v="Leo Herrera"/>
    <x v="15"/>
    <x v="4"/>
    <x v="0"/>
    <x v="1"/>
    <x v="3"/>
    <n v="48"/>
    <d v="1998-04-22T00:00:00"/>
    <n v="85369"/>
    <x v="1"/>
    <x v="2"/>
    <x v="8"/>
    <d v="2004-11-27T00:00:00"/>
    <x v="0"/>
    <n v="1"/>
    <n v="0"/>
    <n v="85369"/>
    <x v="25"/>
    <n v="17"/>
    <s v="Wednesday"/>
  </r>
  <r>
    <x v="429"/>
    <s v="Robert Wright"/>
    <x v="1"/>
    <x v="0"/>
    <x v="1"/>
    <x v="1"/>
    <x v="2"/>
    <n v="30"/>
    <d v="2015-06-14T00:00:00"/>
    <n v="67489"/>
    <x v="1"/>
    <x v="0"/>
    <x v="2"/>
    <s v=""/>
    <x v="1"/>
    <n v="0"/>
    <n v="0"/>
    <n v="67489"/>
    <x v="16"/>
    <n v="25"/>
    <s v="Sunday"/>
  </r>
  <r>
    <x v="904"/>
    <s v="Audrey Richardson"/>
    <x v="2"/>
    <x v="0"/>
    <x v="1"/>
    <x v="0"/>
    <x v="2"/>
    <n v="46"/>
    <d v="2018-10-06T00:00:00"/>
    <n v="166259"/>
    <x v="35"/>
    <x v="0"/>
    <x v="2"/>
    <s v=""/>
    <x v="1"/>
    <n v="0"/>
    <n v="28264.030000000002"/>
    <n v="194523.03"/>
    <x v="7"/>
    <n v="40"/>
    <s v="Saturday"/>
  </r>
  <r>
    <x v="905"/>
    <s v="Scarlett Kumar"/>
    <x v="28"/>
    <x v="0"/>
    <x v="3"/>
    <x v="0"/>
    <x v="1"/>
    <n v="55"/>
    <d v="2009-01-07T00:00:00"/>
    <n v="47032"/>
    <x v="1"/>
    <x v="0"/>
    <x v="7"/>
    <s v=""/>
    <x v="1"/>
    <n v="0"/>
    <n v="0"/>
    <n v="47032"/>
    <x v="8"/>
    <n v="2"/>
    <s v="Wednesday"/>
  </r>
  <r>
    <x v="906"/>
    <s v="Wesley Young"/>
    <x v="4"/>
    <x v="6"/>
    <x v="2"/>
    <x v="1"/>
    <x v="2"/>
    <n v="33"/>
    <d v="2016-09-18T00:00:00"/>
    <n v="98427"/>
    <x v="1"/>
    <x v="0"/>
    <x v="7"/>
    <s v=""/>
    <x v="1"/>
    <n v="0"/>
    <n v="0"/>
    <n v="98427"/>
    <x v="0"/>
    <n v="39"/>
    <s v="Sunday"/>
  </r>
  <r>
    <x v="907"/>
    <s v="Lillian Khan"/>
    <x v="7"/>
    <x v="1"/>
    <x v="2"/>
    <x v="0"/>
    <x v="1"/>
    <n v="44"/>
    <d v="2010-05-31T00:00:00"/>
    <n v="47387"/>
    <x v="1"/>
    <x v="1"/>
    <x v="11"/>
    <d v="2018-01-08T00:00:00"/>
    <x v="0"/>
    <n v="1"/>
    <n v="0"/>
    <n v="47387"/>
    <x v="22"/>
    <n v="23"/>
    <s v="Monday"/>
  </r>
  <r>
    <x v="908"/>
    <s v="Oliver Yang"/>
    <x v="2"/>
    <x v="6"/>
    <x v="2"/>
    <x v="1"/>
    <x v="1"/>
    <n v="31"/>
    <d v="2019-06-10T00:00:00"/>
    <n v="176710"/>
    <x v="0"/>
    <x v="0"/>
    <x v="4"/>
    <s v=""/>
    <x v="1"/>
    <n v="0"/>
    <n v="26506.5"/>
    <n v="203216.5"/>
    <x v="3"/>
    <n v="24"/>
    <s v="Monday"/>
  </r>
  <r>
    <x v="909"/>
    <s v="Lily Nguyen"/>
    <x v="4"/>
    <x v="1"/>
    <x v="2"/>
    <x v="0"/>
    <x v="1"/>
    <n v="33"/>
    <d v="2012-01-28T00:00:00"/>
    <n v="95960"/>
    <x v="1"/>
    <x v="1"/>
    <x v="11"/>
    <s v=""/>
    <x v="1"/>
    <n v="0"/>
    <n v="0"/>
    <n v="95960"/>
    <x v="14"/>
    <n v="4"/>
    <s v="Saturday"/>
  </r>
  <r>
    <x v="910"/>
    <s v="Sofia Cheng"/>
    <x v="9"/>
    <x v="3"/>
    <x v="3"/>
    <x v="0"/>
    <x v="1"/>
    <n v="63"/>
    <d v="2020-07-26T00:00:00"/>
    <n v="216195"/>
    <x v="13"/>
    <x v="0"/>
    <x v="4"/>
    <s v=""/>
    <x v="1"/>
    <n v="0"/>
    <n v="67020.45"/>
    <n v="283215.45"/>
    <x v="6"/>
    <n v="31"/>
    <s v="Sunday"/>
  </r>
  <r>
    <x v="911"/>
    <s v="Sofia Cheng"/>
    <x v="9"/>
    <x v="3"/>
    <x v="3"/>
    <x v="0"/>
    <x v="1"/>
    <n v="63"/>
    <d v="2020-07-26T00:00:00"/>
    <n v="216195"/>
    <x v="13"/>
    <x v="0"/>
    <x v="4"/>
    <s v=""/>
    <x v="1"/>
    <n v="0"/>
    <n v="67020.45"/>
    <n v="283215.45"/>
    <x v="6"/>
    <n v="31"/>
    <s v="Su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s 4" cacheId="7" applyNumberFormats="0" applyBorderFormats="0" applyFontFormats="0" applyPatternFormats="0" applyAlignmentFormats="0" applyWidthHeightFormats="0" dataCaption="" updatedVersion="7">
  <location ref="A56:B60"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dataField="1" outline="0" multipleItemSelectionAllowed="1" showAll="0"/>
    <pivotField name="Bonus %" outline="0" multipleItemSelectionAllowed="1" showAll="0"/>
    <pivotField name="Country" axis="axisRow" outline="0" multipleItemSelectionAllowed="1" showAll="0" sortType="ascending">
      <items count="4">
        <item x="2"/>
        <item x="1"/>
        <item x="0"/>
        <item t="default"/>
      </items>
    </pivotField>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outline="0" multipleItemSelectionAllowed="1" showAll="0"/>
    <pivotField name="Hire_week" outline="0" multipleItemSelectionAllowed="1" showAll="0"/>
    <pivotField name="Day" outline="0" multipleItemSelectionAllowed="1" showAll="0"/>
  </pivotFields>
  <rowFields count="1">
    <field x="11"/>
  </rowFields>
  <rowItems count="4">
    <i>
      <x/>
    </i>
    <i>
      <x v="1"/>
    </i>
    <i>
      <x v="2"/>
    </i>
    <i t="grand">
      <x/>
    </i>
  </rowItems>
  <colItems count="1">
    <i/>
  </colItems>
  <pageFields count="1">
    <pageField fld="3" hier="0"/>
  </pageFields>
  <dataFields count="1">
    <dataField name="SUM of Annual Salary"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E24A41-3462-4B79-93C6-0A99A5768636}"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3:B16" firstHeaderRow="1" firstDataRow="1" firstDataCol="1"/>
  <pivotFields count="22">
    <pivotField showAll="0"/>
    <pivotField showAll="0"/>
    <pivotField showAll="0"/>
    <pivotField showAll="0">
      <items count="8">
        <item x="3"/>
        <item h="1" x="5"/>
        <item h="1" x="1"/>
        <item h="1" x="4"/>
        <item h="1" x="0"/>
        <item h="1" x="6"/>
        <item h="1" x="2"/>
        <item t="default"/>
      </items>
    </pivotField>
    <pivotField showAll="0"/>
    <pivotField axis="axisRow" dataField="1" showAll="0">
      <items count="3">
        <item x="0"/>
        <item x="1"/>
        <item t="default"/>
      </items>
    </pivotField>
    <pivotField showAll="0">
      <items count="5">
        <item x="1"/>
        <item x="0"/>
        <item x="2"/>
        <item x="3"/>
        <item t="default"/>
      </items>
    </pivotField>
    <pivotField showAll="0"/>
    <pivotField numFmtId="14" showAll="0"/>
    <pivotField showAll="0"/>
    <pivotField showAll="0"/>
    <pivotField showAll="0">
      <items count="4">
        <item sd="0" x="2"/>
        <item sd="0" x="1"/>
        <item sd="0" x="0"/>
        <item t="default"/>
      </items>
    </pivotField>
    <pivotField showAll="0">
      <items count="14">
        <item x="5"/>
        <item x="10"/>
        <item x="11"/>
        <item x="2"/>
        <item x="1"/>
        <item x="7"/>
        <item x="8"/>
        <item x="4"/>
        <item x="3"/>
        <item x="9"/>
        <item x="12"/>
        <item x="0"/>
        <item x="6"/>
        <item t="default"/>
      </items>
    </pivotField>
    <pivotField showAll="0"/>
    <pivotField showAll="0">
      <items count="3">
        <item x="1"/>
        <item x="0"/>
        <item t="default"/>
      </items>
    </pivotField>
    <pivotField showAll="0"/>
    <pivotField numFmtId="2" showAll="0"/>
    <pivotField numFmtId="2" showAll="0"/>
    <pivotField showAll="0"/>
    <pivotField showAll="0"/>
    <pivotField showAll="0"/>
    <pivotField dragToRow="0" dragToCol="0" dragToPage="0" showAll="0" defaultSubtotal="0"/>
  </pivotFields>
  <rowFields count="1">
    <field x="5"/>
  </rowFields>
  <rowItems count="3">
    <i>
      <x/>
    </i>
    <i>
      <x v="1"/>
    </i>
    <i t="grand">
      <x/>
    </i>
  </rowItems>
  <colItems count="1">
    <i/>
  </colItems>
  <dataFields count="1">
    <dataField name="Count of Gender" fld="5" subtotal="count" baseField="0" baseItem="0" numFmtId="2"/>
  </dataFields>
  <formats count="14">
    <format dxfId="52">
      <pivotArea outline="0" collapsedLevelsAreSubtotals="1" fieldPosition="0"/>
    </format>
    <format dxfId="53">
      <pivotArea dataOnly="0" labelOnly="1" outline="0" axis="axisValues" fieldPosition="0"/>
    </format>
    <format dxfId="54">
      <pivotArea type="all" dataOnly="0" outline="0" fieldPosition="0"/>
    </format>
    <format dxfId="55">
      <pivotArea outline="0" collapsedLevelsAreSubtotals="1" fieldPosition="0"/>
    </format>
    <format dxfId="56">
      <pivotArea field="5" type="button" dataOnly="0" labelOnly="1" outline="0" axis="axisRow" fieldPosition="0"/>
    </format>
    <format dxfId="57">
      <pivotArea dataOnly="0" labelOnly="1" fieldPosition="0">
        <references count="1">
          <reference field="5" count="0"/>
        </references>
      </pivotArea>
    </format>
    <format dxfId="58">
      <pivotArea dataOnly="0" labelOnly="1" grandRow="1" outline="0" fieldPosition="0"/>
    </format>
    <format dxfId="59">
      <pivotArea dataOnly="0" labelOnly="1" outline="0" axis="axisValues" fieldPosition="0"/>
    </format>
    <format dxfId="60">
      <pivotArea type="all" dataOnly="0" outline="0" fieldPosition="0"/>
    </format>
    <format dxfId="61">
      <pivotArea outline="0" collapsedLevelsAreSubtotals="1" fieldPosition="0"/>
    </format>
    <format dxfId="62">
      <pivotArea field="5" type="button" dataOnly="0" labelOnly="1" outline="0" axis="axisRow" fieldPosition="0"/>
    </format>
    <format dxfId="63">
      <pivotArea dataOnly="0" labelOnly="1" fieldPosition="0">
        <references count="1">
          <reference field="5" count="0"/>
        </references>
      </pivotArea>
    </format>
    <format dxfId="64">
      <pivotArea dataOnly="0" labelOnly="1" grandRow="1" outline="0" fieldPosition="0"/>
    </format>
    <format dxfId="65">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877A13-B19D-4C5A-8C33-ABBA29A06383}" name="Employee Salary Summary"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8" firstHeaderRow="1" firstDataRow="1" firstDataCol="1"/>
  <pivotFields count="22">
    <pivotField showAll="0"/>
    <pivotField showAll="0"/>
    <pivotField showAll="0"/>
    <pivotField axis="axisRow" showAll="0">
      <items count="8">
        <item x="3"/>
        <item h="1" x="5"/>
        <item h="1" x="1"/>
        <item h="1" x="4"/>
        <item h="1" x="0"/>
        <item h="1" x="6"/>
        <item h="1" x="2"/>
        <item t="default"/>
      </items>
    </pivotField>
    <pivotField showAll="0"/>
    <pivotField showAll="0">
      <items count="3">
        <item x="0"/>
        <item x="1"/>
        <item t="default"/>
      </items>
    </pivotField>
    <pivotField showAll="0">
      <items count="5">
        <item x="1"/>
        <item x="0"/>
        <item x="2"/>
        <item x="3"/>
        <item t="default"/>
      </items>
    </pivotField>
    <pivotField showAll="0"/>
    <pivotField numFmtId="14" showAll="0"/>
    <pivotField showAll="0"/>
    <pivotField showAll="0"/>
    <pivotField axis="axisRow" showAll="0">
      <items count="4">
        <item sd="0" x="2"/>
        <item sd="0" x="1"/>
        <item sd="0" x="0"/>
        <item t="default"/>
      </items>
    </pivotField>
    <pivotField axis="axisRow" showAll="0">
      <items count="14">
        <item x="5"/>
        <item x="10"/>
        <item x="11"/>
        <item x="2"/>
        <item x="1"/>
        <item x="7"/>
        <item x="8"/>
        <item x="4"/>
        <item x="3"/>
        <item x="9"/>
        <item x="12"/>
        <item x="0"/>
        <item x="6"/>
        <item t="default"/>
      </items>
    </pivotField>
    <pivotField showAll="0"/>
    <pivotField showAll="0">
      <items count="3">
        <item x="1"/>
        <item x="0"/>
        <item t="default"/>
      </items>
    </pivotField>
    <pivotField showAll="0"/>
    <pivotField numFmtId="2" showAll="0"/>
    <pivotField dataField="1" numFmtId="2" showAll="0"/>
    <pivotField showAll="0"/>
    <pivotField showAll="0"/>
    <pivotField showAll="0"/>
    <pivotField dragToRow="0" dragToCol="0" dragToPage="0" showAll="0" defaultSubtotal="0"/>
  </pivotFields>
  <rowFields count="3">
    <field x="11"/>
    <field x="3"/>
    <field x="12"/>
  </rowFields>
  <rowItems count="4">
    <i>
      <x/>
    </i>
    <i>
      <x v="1"/>
    </i>
    <i>
      <x v="2"/>
    </i>
    <i t="grand">
      <x/>
    </i>
  </rowItems>
  <colItems count="1">
    <i/>
  </colItems>
  <dataFields count="1">
    <dataField name="Sum of Overall Salary" fld="17" baseField="0" baseItem="0" numFmtId="2"/>
  </dataFields>
  <formats count="17">
    <format dxfId="66">
      <pivotArea collapsedLevelsAreSubtotals="1" fieldPosition="0">
        <references count="3">
          <reference field="3" count="1" selected="0">
            <x v="0"/>
          </reference>
          <reference field="11" count="1" selected="0">
            <x v="0"/>
          </reference>
          <reference field="12" count="1">
            <x v="9"/>
          </reference>
        </references>
      </pivotArea>
    </format>
    <format dxfId="67">
      <pivotArea dataOnly="0" labelOnly="1" fieldPosition="0">
        <references count="1">
          <reference field="3" count="0"/>
        </references>
      </pivotArea>
    </format>
    <format dxfId="68">
      <pivotArea dataOnly="0" labelOnly="1" fieldPosition="0">
        <references count="1">
          <reference field="11" count="1">
            <x v="0"/>
          </reference>
        </references>
      </pivotArea>
    </format>
    <format dxfId="69">
      <pivotArea outline="0" collapsedLevelsAreSubtotals="1"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field="11" type="button" dataOnly="0" labelOnly="1" outline="0" axis="axisRow" fieldPosition="0"/>
    </format>
    <format dxfId="74">
      <pivotArea dataOnly="0" labelOnly="1" fieldPosition="0">
        <references count="1">
          <reference field="11" count="0"/>
        </references>
      </pivotArea>
    </format>
    <format dxfId="75">
      <pivotArea dataOnly="0" labelOnly="1" grandRow="1" outline="0" fieldPosition="0"/>
    </format>
    <format dxfId="76">
      <pivotArea dataOnly="0" labelOnly="1" outline="0" axis="axisValues" fieldPosition="0"/>
    </format>
    <format dxfId="77">
      <pivotArea type="all" dataOnly="0" outline="0" fieldPosition="0"/>
    </format>
    <format dxfId="78">
      <pivotArea outline="0" collapsedLevelsAreSubtotals="1" fieldPosition="0"/>
    </format>
    <format dxfId="79">
      <pivotArea field="11" type="button" dataOnly="0" labelOnly="1" outline="0" axis="axisRow" fieldPosition="0"/>
    </format>
    <format dxfId="80">
      <pivotArea dataOnly="0" labelOnly="1" fieldPosition="0">
        <references count="1">
          <reference field="11" count="0"/>
        </references>
      </pivotArea>
    </format>
    <format dxfId="81">
      <pivotArea dataOnly="0" labelOnly="1" grandRow="1" outline="0" fieldPosition="0"/>
    </format>
    <format dxfId="8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s 5" cacheId="7" applyNumberFormats="0" applyBorderFormats="0" applyFontFormats="0" applyPatternFormats="0" applyAlignmentFormats="0" applyWidthHeightFormats="0" dataCaption="" updatedVersion="7">
  <location ref="A65:B91"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outline="0" multipleItemSelectionAllowed="1" showAll="0"/>
    <pivotField name="Bonus %" dataField="1"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axis="axisRow" outline="0" multipleItemSelectionAllowed="1" showAll="0" sortType="ascending">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ame="Hire_week" outline="0" multipleItemSelectionAllowed="1" showAll="0"/>
    <pivotField name="Day" outline="0" multipleItemSelectionAllowed="1" showAl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3" hier="0"/>
  </pageFields>
  <dataFields count="1">
    <dataField name="SUM of Bonus %" fld="10"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s" cacheId="7" applyNumberFormats="0" applyBorderFormats="0" applyFontFormats="0" applyPatternFormats="0" applyAlignmentFormats="0" applyWidthHeightFormats="0" dataCaption="" updatedVersion="7">
  <location ref="A3:B29"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outline="0" multipleItemSelectionAllowed="1" showAll="0"/>
    <pivotField name="Bonus %"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dataField="1"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axis="axisRow" outline="0" multipleItemSelectionAllowed="1" showAll="0" sortType="ascending">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name="Hire_week" outline="0" multipleItemSelectionAllowed="1" showAll="0"/>
    <pivotField name="Day" outline="0" multipleItemSelectionAllowed="1" showAl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3" hier="0"/>
  </pageFields>
  <dataFields count="1">
    <dataField name="COUNTA of Emp_status" fld="1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s 2" cacheId="7" applyNumberFormats="0" applyBorderFormats="0" applyFontFormats="0" applyPatternFormats="0" applyAlignmentFormats="0" applyWidthHeightFormats="0" dataCaption="" updatedVersion="7">
  <location ref="A37:B45" firstHeaderRow="1" firstDataRow="1" firstDataCol="1" rowPageCount="2" colPageCount="1"/>
  <pivotFields count="21">
    <pivotField name="EEID" outline="0" multipleItemSelectionAllowed="1" showAll="0"/>
    <pivotField name="Full Name" outline="0" multipleItemSelectionAllowed="1" showAll="0"/>
    <pivotField name="Job Title" axis="axisRow" outline="0" multipleItemSelectionAllowed="1" showAll="0" sortType="de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autoSortScope>
        <pivotArea>
          <references count="1">
            <reference field="4294967294" count="1">
              <x v="0"/>
            </reference>
          </references>
        </pivotArea>
      </autoSortScope>
    </pivotField>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outline="0" multipleItemSelectionAllowed="1" showAll="0"/>
    <pivotField name="Ethnicity" outline="0" multipleItemSelectionAllowed="1" showAll="0"/>
    <pivotField name="Age" outline="0" multipleItemSelectionAllowed="1" showAll="0"/>
    <pivotField name="Hire Date" numFmtId="14" outline="0" multipleItemSelectionAllowed="1" showAll="0"/>
    <pivotField name="Annual Salary" dataField="1" outline="0" multipleItemSelectionAllowed="1" showAll="0"/>
    <pivotField name="Bonus %"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axis="axisPage" outline="0" multipleItemSelectionAllowed="1"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Hire_week" outline="0" multipleItemSelectionAllowed="1" showAll="0"/>
    <pivotField name="Day" outline="0" multipleItemSelectionAllowed="1" showAll="0"/>
  </pivotFields>
  <rowFields count="1">
    <field x="2"/>
  </rowFields>
  <rowItems count="8">
    <i>
      <x v="2"/>
    </i>
    <i>
      <x v="9"/>
    </i>
    <i>
      <x v="6"/>
    </i>
    <i>
      <x v="4"/>
    </i>
    <i>
      <x/>
    </i>
    <i>
      <x v="7"/>
    </i>
    <i>
      <x v="13"/>
    </i>
    <i t="grand">
      <x/>
    </i>
  </rowItems>
  <colItems count="1">
    <i/>
  </colItems>
  <pageFields count="2">
    <pageField fld="3" hier="0"/>
    <pageField fld="18" hier="0"/>
  </pageFields>
  <dataFields count="1">
    <dataField name="SUM of Annual Salary"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s 3" cacheId="7" applyNumberFormats="0" applyBorderFormats="0" applyFontFormats="0" applyPatternFormats="0" applyAlignmentFormats="0" applyWidthHeightFormats="0" dataCaption="" updatedVersion="7">
  <location ref="A50:B53" firstHeaderRow="1" firstDataRow="1" firstDataCol="1" rowPageCount="1" colPageCount="1"/>
  <pivotFields count="21">
    <pivotField name="EEID" outline="0" multipleItemSelectionAllowed="1" showAll="0"/>
    <pivotField name="Full Name" outline="0" multipleItemSelectionAllowed="1" showAll="0"/>
    <pivotField name="Job Title" outline="0" multipleItemSelectionAllowed="1" showAll="0"/>
    <pivotField name="Department" axis="axisPage" outline="0" multipleItemSelectionAllowed="1" showAll="0">
      <items count="8">
        <item h="1" x="0"/>
        <item h="1" x="1"/>
        <item h="1" x="2"/>
        <item x="3"/>
        <item h="1" x="4"/>
        <item h="1" x="5"/>
        <item h="1" x="6"/>
        <item t="default"/>
      </items>
    </pivotField>
    <pivotField name="Business Unit" outline="0" multipleItemSelectionAllowed="1" showAll="0"/>
    <pivotField name="Gender" axis="axisRow" outline="0" multipleItemSelectionAllowed="1" showAll="0" sortType="ascending">
      <items count="3">
        <item x="0"/>
        <item x="1"/>
        <item t="default"/>
      </items>
    </pivotField>
    <pivotField name="Ethnicity" outline="0" multipleItemSelectionAllowed="1" showAll="0"/>
    <pivotField name="Age" outline="0" multipleItemSelectionAllowed="1" showAll="0"/>
    <pivotField name="Hire Date" numFmtId="14" outline="0" multipleItemSelectionAllowed="1" showAll="0"/>
    <pivotField name="Annual Salary" dataField="1" outline="0" multipleItemSelectionAllowed="1" showAll="0"/>
    <pivotField name="Bonus %" outline="0" multipleItemSelectionAllowed="1" showAll="0"/>
    <pivotField name="Country" outline="0" multipleItemSelectionAllowed="1" showAll="0"/>
    <pivotField name="City" outline="0" multipleItemSelectionAllowed="1" showAll="0"/>
    <pivotField name="Exit Date" outline="0" multipleItemSelectionAllowed="1" showAll="0"/>
    <pivotField name="Emp_status" outline="0" multipleItemSelectionAllowed="1" showAll="0"/>
    <pivotField name="Is_active" outline="0" multipleItemSelectionAllowed="1" showAll="0"/>
    <pivotField name="Bonus Amount" outline="0" multipleItemSelectionAllowed="1" showAll="0"/>
    <pivotField name="Overall Salary" outline="0" multipleItemSelectionAllowed="1" showAll="0"/>
    <pivotField name="Hire_year" outline="0" multipleItemSelectionAllowed="1" showAll="0"/>
    <pivotField name="Hire_week" outline="0" multipleItemSelectionAllowed="1" showAll="0"/>
    <pivotField name="Day" outline="0" multipleItemSelectionAllowed="1" showAll="0"/>
  </pivotFields>
  <rowFields count="1">
    <field x="5"/>
  </rowFields>
  <rowItems count="3">
    <i>
      <x/>
    </i>
    <i>
      <x v="1"/>
    </i>
    <i t="grand">
      <x/>
    </i>
  </rowItems>
  <colItems count="1">
    <i/>
  </colItems>
  <pageFields count="1">
    <pageField fld="3" hier="0"/>
  </pageFields>
  <dataFields count="1">
    <dataField name="SUM of Annual Salary"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664896-45F3-436D-8FC1-15DC85E06FF7}" name="PivotTable6"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41:F67" firstHeaderRow="1" firstDataRow="1" firstDataCol="1"/>
  <pivotFields count="22">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items count="5">
        <item x="1"/>
        <item x="0"/>
        <item x="2"/>
        <item x="3"/>
        <item t="default"/>
      </items>
    </pivotField>
    <pivotField showAll="0"/>
    <pivotField numFmtId="14" showAll="0"/>
    <pivotField showAll="0"/>
    <pivotField dataField="1"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sd="0" x="2"/>
        <item sd="0" x="1"/>
        <item sd="0" x="0"/>
        <item t="default"/>
      </items>
    </pivotField>
    <pivotField showAll="0">
      <items count="14">
        <item x="5"/>
        <item x="10"/>
        <item x="11"/>
        <item x="2"/>
        <item x="1"/>
        <item x="7"/>
        <item x="8"/>
        <item x="4"/>
        <item x="3"/>
        <item x="9"/>
        <item x="12"/>
        <item x="0"/>
        <item x="6"/>
        <item t="default"/>
      </items>
    </pivotField>
    <pivotField showAll="0"/>
    <pivotField showAll="0">
      <items count="3">
        <item x="1"/>
        <item x="0"/>
        <item t="default"/>
      </items>
    </pivotField>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Bonus %" fld="10" baseField="0" baseItem="0"/>
  </dataFields>
  <formats count="12">
    <format dxfId="0">
      <pivotArea outline="0" collapsedLevelsAreSubtotals="1" fieldPosition="0"/>
    </format>
    <format dxfId="1">
      <pivotArea dataOnly="0" labelOnly="1" outline="0" axis="axisValues" fieldPosition="0"/>
    </format>
    <format dxfId="2">
      <pivotArea type="all" dataOnly="0" outline="0" fieldPosition="0"/>
    </format>
    <format dxfId="3">
      <pivotArea outline="0" collapsedLevelsAreSubtotals="1" fieldPosition="0"/>
    </format>
    <format dxfId="4">
      <pivotArea field="2" type="button" dataOnly="0" labelOnly="1" outline="0"/>
    </format>
    <format dxfId="5">
      <pivotArea dataOnly="0" labelOnly="1" grandRow="1" outline="0" fieldPosition="0"/>
    </format>
    <format dxfId="6">
      <pivotArea dataOnly="0" labelOnly="1" outline="0" axis="axisValues" fieldPosition="0"/>
    </format>
    <format dxfId="7">
      <pivotArea type="all" dataOnly="0" outline="0" fieldPosition="0"/>
    </format>
    <format dxfId="8">
      <pivotArea outline="0" collapsedLevelsAreSubtotals="1" fieldPosition="0"/>
    </format>
    <format dxfId="9">
      <pivotArea field="2" type="button" dataOnly="0" labelOnly="1" outline="0"/>
    </format>
    <format dxfId="10">
      <pivotArea dataOnly="0" labelOnly="1" grandRow="1" outline="0" fieldPosition="0"/>
    </format>
    <format dxfId="11">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3CE94C-9604-4A04-AD62-40899D660E6A}"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7:B72" firstHeaderRow="1" firstDataRow="1" firstDataCol="1"/>
  <pivotFields count="22">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axis="axisRow"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showAll="0"/>
    <pivotField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sd="0" x="2"/>
        <item sd="0" x="1"/>
        <item sd="0" x="0"/>
        <item t="default"/>
      </items>
    </pivotField>
    <pivotField showAll="0">
      <items count="14">
        <item x="5"/>
        <item x="10"/>
        <item x="11"/>
        <item x="2"/>
        <item x="1"/>
        <item x="7"/>
        <item x="8"/>
        <item x="4"/>
        <item x="3"/>
        <item x="9"/>
        <item x="12"/>
        <item x="0"/>
        <item x="6"/>
        <item t="default"/>
      </items>
    </pivotField>
    <pivotField showAll="0"/>
    <pivotField showAll="0">
      <items count="3">
        <item x="1"/>
        <item x="0"/>
        <item t="default"/>
      </items>
    </pivotField>
    <pivotField showAll="0"/>
    <pivotField numFmtId="2" showAll="0"/>
    <pivotField dataField="1"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s>
  <rowFields count="1">
    <field x="4"/>
  </rowFields>
  <rowItems count="5">
    <i>
      <x/>
    </i>
    <i>
      <x v="1"/>
    </i>
    <i>
      <x v="2"/>
    </i>
    <i>
      <x v="3"/>
    </i>
    <i t="grand">
      <x/>
    </i>
  </rowItems>
  <colItems count="1">
    <i/>
  </colItems>
  <dataFields count="1">
    <dataField name="Sum of Overall Salary" fld="17" baseField="0" baseItem="0"/>
  </dataFields>
  <formats count="12">
    <format dxfId="12">
      <pivotArea outline="0" collapsedLevelsAreSubtotals="1" fieldPosition="0"/>
    </format>
    <format dxfId="13">
      <pivotArea dataOnly="0" labelOnly="1" outline="0" axis="axisValues" fieldPosition="0"/>
    </format>
    <format dxfId="14">
      <pivotArea type="all" dataOnly="0" outline="0" fieldPosition="0"/>
    </format>
    <format dxfId="15">
      <pivotArea outline="0" collapsedLevelsAreSubtotals="1" fieldPosition="0"/>
    </format>
    <format dxfId="16">
      <pivotArea field="2" type="button" dataOnly="0" labelOnly="1" outline="0"/>
    </format>
    <format dxfId="17">
      <pivotArea dataOnly="0" labelOnly="1" grandRow="1" outline="0" fieldPosition="0"/>
    </format>
    <format dxfId="18">
      <pivotArea dataOnly="0" labelOnly="1" outline="0" axis="axisValues" fieldPosition="0"/>
    </format>
    <format dxfId="19">
      <pivotArea type="all" dataOnly="0" outline="0" fieldPosition="0"/>
    </format>
    <format dxfId="20">
      <pivotArea outline="0" collapsedLevelsAreSubtotals="1" fieldPosition="0"/>
    </format>
    <format dxfId="21">
      <pivotArea field="2" type="button" dataOnly="0" labelOnly="1" outline="0"/>
    </format>
    <format dxfId="22">
      <pivotArea dataOnly="0" labelOnly="1" grandRow="1" outline="0" fieldPosition="0"/>
    </format>
    <format dxfId="23">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8EC79B-9C7F-41D1-B016-92B7772ACF70}"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B64" firstHeaderRow="1" firstDataRow="1" firstDataCol="1"/>
  <pivotFields count="22">
    <pivotField dataField="1" showAll="0">
      <items count="913">
        <item x="911"/>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items count="5">
        <item x="1"/>
        <item x="0"/>
        <item x="2"/>
        <item x="3"/>
        <item t="default"/>
      </items>
    </pivotField>
    <pivotField showAll="0"/>
    <pivotField numFmtId="14" showAll="0"/>
    <pivotField showAll="0"/>
    <pivotField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sd="0" x="2"/>
        <item sd="0" x="1"/>
        <item sd="0" x="0"/>
        <item t="default"/>
      </items>
    </pivotField>
    <pivotField showAll="0">
      <items count="14">
        <item x="5"/>
        <item x="10"/>
        <item x="11"/>
        <item x="2"/>
        <item x="1"/>
        <item x="7"/>
        <item x="8"/>
        <item x="4"/>
        <item x="3"/>
        <item x="9"/>
        <item x="12"/>
        <item x="0"/>
        <item x="6"/>
        <item t="default"/>
      </items>
    </pivotField>
    <pivotField showAll="0"/>
    <pivotField showAll="0">
      <items count="3">
        <item x="1"/>
        <item x="0"/>
        <item t="default"/>
      </items>
    </pivotField>
    <pivotField showAll="0"/>
    <pivotField numFmtId="2" showAll="0"/>
    <pivotField numFmtId="2"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s>
  <rowFields count="1">
    <field x="18"/>
  </rowFields>
  <rowItems count="26">
    <i>
      <x v="2"/>
    </i>
    <i>
      <x v="3"/>
    </i>
    <i>
      <x v="4"/>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EEID" fld="0" subtotal="count" baseField="0" baseItem="0"/>
  </dataFields>
  <formats count="14">
    <format dxfId="24">
      <pivotArea outline="0" collapsedLevelsAreSubtotals="1" fieldPosition="0"/>
    </format>
    <format dxfId="25">
      <pivotArea dataOnly="0" labelOnly="1" outline="0" axis="axisValues" fieldPosition="0"/>
    </format>
    <format dxfId="26">
      <pivotArea type="all" dataOnly="0" outline="0" fieldPosition="0"/>
    </format>
    <format dxfId="27">
      <pivotArea outline="0" collapsedLevelsAreSubtotals="1" fieldPosition="0"/>
    </format>
    <format dxfId="28">
      <pivotArea field="18" type="button" dataOnly="0" labelOnly="1" outline="0" axis="axisRow" fieldPosition="0"/>
    </format>
    <format dxfId="29">
      <pivotArea dataOnly="0" labelOnly="1" fieldPosition="0">
        <references count="1">
          <reference field="18" count="25">
            <x v="2"/>
            <x v="3"/>
            <x v="4"/>
            <x v="8"/>
            <x v="9"/>
            <x v="10"/>
            <x v="11"/>
            <x v="12"/>
            <x v="13"/>
            <x v="14"/>
            <x v="15"/>
            <x v="16"/>
            <x v="17"/>
            <x v="18"/>
            <x v="19"/>
            <x v="20"/>
            <x v="21"/>
            <x v="22"/>
            <x v="23"/>
            <x v="24"/>
            <x v="25"/>
            <x v="26"/>
            <x v="27"/>
            <x v="28"/>
            <x v="29"/>
          </reference>
        </references>
      </pivotArea>
    </format>
    <format dxfId="30">
      <pivotArea dataOnly="0" labelOnly="1" grandRow="1" outline="0" fieldPosition="0"/>
    </format>
    <format dxfId="31">
      <pivotArea dataOnly="0" labelOnly="1" outline="0" axis="axisValues" fieldPosition="0"/>
    </format>
    <format dxfId="32">
      <pivotArea type="all" dataOnly="0" outline="0" fieldPosition="0"/>
    </format>
    <format dxfId="33">
      <pivotArea outline="0" collapsedLevelsAreSubtotals="1" fieldPosition="0"/>
    </format>
    <format dxfId="34">
      <pivotArea field="18" type="button" dataOnly="0" labelOnly="1" outline="0" axis="axisRow" fieldPosition="0"/>
    </format>
    <format dxfId="35">
      <pivotArea dataOnly="0" labelOnly="1" fieldPosition="0">
        <references count="1">
          <reference field="18" count="25">
            <x v="2"/>
            <x v="3"/>
            <x v="4"/>
            <x v="8"/>
            <x v="9"/>
            <x v="10"/>
            <x v="11"/>
            <x v="12"/>
            <x v="13"/>
            <x v="14"/>
            <x v="15"/>
            <x v="16"/>
            <x v="17"/>
            <x v="18"/>
            <x v="19"/>
            <x v="20"/>
            <x v="21"/>
            <x v="22"/>
            <x v="23"/>
            <x v="24"/>
            <x v="25"/>
            <x v="26"/>
            <x v="27"/>
            <x v="28"/>
            <x v="29"/>
          </reference>
        </references>
      </pivotArea>
    </format>
    <format dxfId="36">
      <pivotArea dataOnly="0" labelOnly="1" grandRow="1" outline="0" fieldPosition="0"/>
    </format>
    <format dxfId="37">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96B1C9-56E4-42B9-9089-C60EA5ADD544}"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B30" firstHeaderRow="1" firstDataRow="1" firstDataCol="1"/>
  <pivotFields count="22">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h="1" x="5"/>
        <item h="1" x="1"/>
        <item h="1" x="4"/>
        <item h="1" x="0"/>
        <item h="1" x="6"/>
        <item h="1" x="2"/>
        <item t="default"/>
      </items>
    </pivotField>
    <pivotField showAll="0"/>
    <pivotField showAll="0">
      <items count="3">
        <item x="0"/>
        <item x="1"/>
        <item t="default"/>
      </items>
    </pivotField>
    <pivotField showAll="0">
      <items count="5">
        <item x="1"/>
        <item x="0"/>
        <item x="2"/>
        <item x="3"/>
        <item t="default"/>
      </items>
    </pivotField>
    <pivotField showAll="0"/>
    <pivotField numFmtId="14" showAll="0"/>
    <pivotField showAll="0"/>
    <pivotField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sd="0" x="2"/>
        <item sd="0" x="1"/>
        <item sd="0" x="0"/>
        <item t="default"/>
      </items>
    </pivotField>
    <pivotField showAll="0">
      <items count="14">
        <item x="5"/>
        <item x="10"/>
        <item x="11"/>
        <item x="2"/>
        <item x="1"/>
        <item x="7"/>
        <item x="8"/>
        <item x="4"/>
        <item x="3"/>
        <item x="9"/>
        <item x="12"/>
        <item x="0"/>
        <item x="6"/>
        <item t="default"/>
      </items>
    </pivotField>
    <pivotField showAll="0"/>
    <pivotField showAll="0">
      <items count="3">
        <item x="1"/>
        <item x="0"/>
        <item t="default"/>
      </items>
    </pivotField>
    <pivotField showAll="0"/>
    <pivotField numFmtId="2" showAll="0"/>
    <pivotField dataField="1" numFmtId="2"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pivotField showAll="0"/>
    <pivotField dragToRow="0" dragToCol="0" dragToPage="0" showAll="0" defaultSubtotal="0"/>
  </pivotFields>
  <rowFields count="1">
    <field x="2"/>
  </rowFields>
  <rowItems count="8">
    <i>
      <x v="1"/>
    </i>
    <i>
      <x v="2"/>
    </i>
    <i>
      <x v="9"/>
    </i>
    <i>
      <x v="16"/>
    </i>
    <i>
      <x v="25"/>
    </i>
    <i>
      <x v="27"/>
    </i>
    <i>
      <x v="32"/>
    </i>
    <i t="grand">
      <x/>
    </i>
  </rowItems>
  <colItems count="1">
    <i/>
  </colItems>
  <dataFields count="1">
    <dataField name="Sum of Overall Salary" fld="17" baseField="0" baseItem="0" numFmtId="2"/>
  </dataFields>
  <formats count="14">
    <format dxfId="38">
      <pivotArea outline="0" collapsedLevelsAreSubtotals="1" fieldPosition="0"/>
    </format>
    <format dxfId="39">
      <pivotArea dataOnly="0" labelOnly="1" outline="0" axis="axisValues" fieldPosition="0"/>
    </format>
    <format dxfId="40">
      <pivotArea type="all" dataOnly="0" outline="0" fieldPosition="0"/>
    </format>
    <format dxfId="41">
      <pivotArea outline="0" collapsedLevelsAreSubtotals="1" fieldPosition="0"/>
    </format>
    <format dxfId="42">
      <pivotArea field="2" type="button" dataOnly="0" labelOnly="1" outline="0" axis="axisRow" fieldPosition="0"/>
    </format>
    <format dxfId="43">
      <pivotArea dataOnly="0" labelOnly="1" fieldPosition="0">
        <references count="1">
          <reference field="2" count="7">
            <x v="1"/>
            <x v="2"/>
            <x v="9"/>
            <x v="16"/>
            <x v="25"/>
            <x v="27"/>
            <x v="32"/>
          </reference>
        </references>
      </pivotArea>
    </format>
    <format dxfId="44">
      <pivotArea dataOnly="0" labelOnly="1" grandRow="1" outline="0" fieldPosition="0"/>
    </format>
    <format dxfId="45">
      <pivotArea dataOnly="0" labelOnly="1" outline="0" axis="axisValues" fieldPosition="0"/>
    </format>
    <format dxfId="46">
      <pivotArea type="all" dataOnly="0" outline="0" fieldPosition="0"/>
    </format>
    <format dxfId="47">
      <pivotArea outline="0" collapsedLevelsAreSubtotals="1" fieldPosition="0"/>
    </format>
    <format dxfId="48">
      <pivotArea field="2" type="button" dataOnly="0" labelOnly="1" outline="0" axis="axisRow" fieldPosition="0"/>
    </format>
    <format dxfId="49">
      <pivotArea dataOnly="0" labelOnly="1" fieldPosition="0">
        <references count="1">
          <reference field="2" count="7">
            <x v="1"/>
            <x v="2"/>
            <x v="9"/>
            <x v="16"/>
            <x v="25"/>
            <x v="27"/>
            <x v="32"/>
          </reference>
        </references>
      </pivotArea>
    </format>
    <format dxfId="50">
      <pivotArea dataOnly="0" labelOnly="1" grandRow="1" outline="0" fieldPosition="0"/>
    </format>
    <format dxfId="51">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343C6BB-9051-4E06-9BA9-0CFEF856AEF9}" sourceName="Country">
  <pivotTables>
    <pivotTable tabId="12" name="Employee Salary Summary"/>
    <pivotTable tabId="12" name="PivotTable2"/>
    <pivotTable tabId="12" name="PivotTable3"/>
    <pivotTable tabId="12" name="PivotTable4"/>
    <pivotTable tabId="12" name="PivotTable5"/>
    <pivotTable tabId="12" name="PivotTable6"/>
  </pivotTables>
  <data>
    <tabular pivotCacheId="114608285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697FCD4-5E81-42A1-89DF-42070E1155BF}" sourceName="City">
  <pivotTables>
    <pivotTable tabId="12" name="Employee Salary Summary"/>
    <pivotTable tabId="12" name="PivotTable2"/>
    <pivotTable tabId="12" name="PivotTable3"/>
    <pivotTable tabId="12" name="PivotTable4"/>
    <pivotTable tabId="12" name="PivotTable5"/>
    <pivotTable tabId="12" name="PivotTable6"/>
  </pivotTables>
  <data>
    <tabular pivotCacheId="1146082850">
      <items count="13">
        <i x="5" s="1"/>
        <i x="10" s="1"/>
        <i x="11" s="1"/>
        <i x="2" s="1"/>
        <i x="1" s="1"/>
        <i x="7" s="1"/>
        <i x="8" s="1"/>
        <i x="4" s="1"/>
        <i x="3" s="1"/>
        <i x="9" s="1"/>
        <i x="12"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E11E7767-DDA1-4195-9017-5A9215E8A758}" sourceName="Department">
  <pivotTables>
    <pivotTable tabId="12" name="Employee Salary Summary"/>
    <pivotTable tabId="12" name="PivotTable2"/>
    <pivotTable tabId="12" name="PivotTable3"/>
    <pivotTable tabId="12" name="PivotTable4"/>
    <pivotTable tabId="12" name="PivotTable5"/>
    <pivotTable tabId="12" name="PivotTable6"/>
  </pivotTables>
  <data>
    <tabular pivotCacheId="1146082850">
      <items count="7">
        <i x="3" s="1"/>
        <i x="5"/>
        <i x="1"/>
        <i x="4"/>
        <i x="0"/>
        <i x="6"/>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6977BA7-6A1F-4922-8D90-A7B437E3D2B1}" cache="Slicer_Country" caption="Country" style="SlicerStyleDark2" rowHeight="241300"/>
  <slicer name="City" xr10:uid="{67B3A4BF-8DE9-41E8-8EF0-DF62366912B8}" cache="Slicer_City" caption="City" columnCount="5" style="SlicerStyleDark3" rowHeight="241300"/>
  <slicer name="Department" xr10:uid="{5B51F8F9-6AFD-4E4C-BAB6-D524A4A7175D}" cache="Slicer_Department1" caption="Department"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U1001">
  <tableColumns count="21">
    <tableColumn id="1" xr3:uid="{00000000-0010-0000-0000-000001000000}" name="EEID"/>
    <tableColumn id="2" xr3:uid="{00000000-0010-0000-0000-000002000000}" name="Full Name"/>
    <tableColumn id="3" xr3:uid="{00000000-0010-0000-0000-000003000000}" name="Job Title"/>
    <tableColumn id="4" xr3:uid="{00000000-0010-0000-0000-000004000000}" name="Department"/>
    <tableColumn id="5" xr3:uid="{00000000-0010-0000-0000-000005000000}" name="Business Unit"/>
    <tableColumn id="6" xr3:uid="{00000000-0010-0000-0000-000006000000}" name="Gender"/>
    <tableColumn id="7" xr3:uid="{00000000-0010-0000-0000-000007000000}" name="Ethnicity"/>
    <tableColumn id="8" xr3:uid="{00000000-0010-0000-0000-000008000000}" name="Age"/>
    <tableColumn id="9" xr3:uid="{00000000-0010-0000-0000-000009000000}" name="Hire Date"/>
    <tableColumn id="10" xr3:uid="{00000000-0010-0000-0000-00000A000000}" name="Annual Salary"/>
    <tableColumn id="11" xr3:uid="{00000000-0010-0000-0000-00000B000000}" name="Bonus %"/>
    <tableColumn id="12" xr3:uid="{00000000-0010-0000-0000-00000C000000}" name="Country"/>
    <tableColumn id="13" xr3:uid="{00000000-0010-0000-0000-00000D000000}" name="City"/>
    <tableColumn id="14" xr3:uid="{00000000-0010-0000-0000-00000E000000}" name="Exit Date"/>
    <tableColumn id="15" xr3:uid="{00000000-0010-0000-0000-00000F000000}" name="Emp_status"/>
    <tableColumn id="16" xr3:uid="{00000000-0010-0000-0000-000010000000}" name="Is_active"/>
    <tableColumn id="17" xr3:uid="{00000000-0010-0000-0000-000011000000}" name="Bonus Amount"/>
    <tableColumn id="18" xr3:uid="{00000000-0010-0000-0000-000012000000}" name="Overall Salary"/>
    <tableColumn id="19" xr3:uid="{00000000-0010-0000-0000-000013000000}" name="Hire_year"/>
    <tableColumn id="20" xr3:uid="{00000000-0010-0000-0000-000014000000}" name="Hire_week"/>
    <tableColumn id="21" xr3:uid="{00000000-0010-0000-0000-000015000000}" name="Day"/>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L13">
  <tableColumns count="9">
    <tableColumn id="1" xr3:uid="{00000000-0010-0000-0100-000001000000}" name="Date"/>
    <tableColumn id="2" xr3:uid="{00000000-0010-0000-0100-000002000000}" name="Year"/>
    <tableColumn id="3" xr3:uid="{00000000-0010-0000-0100-000003000000}" name="Sales"/>
    <tableColumn id="4" xr3:uid="{00000000-0010-0000-0100-000004000000}" name="Profit"/>
    <tableColumn id="5" xr3:uid="{00000000-0010-0000-0100-000005000000}" name="Investment"/>
    <tableColumn id="6" xr3:uid="{00000000-0010-0000-0100-000006000000}" name="Total_credit"/>
    <tableColumn id="7" xr3:uid="{00000000-0010-0000-0100-000007000000}" name="Profit%"/>
    <tableColumn id="8" xr3:uid="{00000000-0010-0000-0100-000008000000}" name="Sales Rank"/>
    <tableColumn id="9" xr3:uid="{00000000-0010-0000-0100-000009000000}" name="duplicates finding"/>
  </tableColumns>
  <tableStyleInfo name="Conditional_formatting-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O247">
  <tableColumns count="15">
    <tableColumn id="1" xr3:uid="{00000000-0010-0000-0200-000001000000}" name="#"/>
    <tableColumn id="2" xr3:uid="{00000000-0010-0000-0200-000002000000}" name="Country, Other"/>
    <tableColumn id="3" xr3:uid="{00000000-0010-0000-0200-000003000000}" name="Total Cases"/>
    <tableColumn id="4" xr3:uid="{00000000-0010-0000-0200-000004000000}" name="New Cases"/>
    <tableColumn id="5" xr3:uid="{00000000-0010-0000-0200-000005000000}" name="Total Deaths"/>
    <tableColumn id="6" xr3:uid="{00000000-0010-0000-0200-000006000000}" name="New Deaths"/>
    <tableColumn id="7" xr3:uid="{00000000-0010-0000-0200-000007000000}" name="Total Recovered"/>
    <tableColumn id="8" xr3:uid="{00000000-0010-0000-0200-000008000000}" name="New Recovered"/>
    <tableColumn id="9" xr3:uid="{00000000-0010-0000-0200-000009000000}" name="Active Cases"/>
    <tableColumn id="10" xr3:uid="{00000000-0010-0000-0200-00000A000000}" name="Serious, Critical"/>
    <tableColumn id="11" xr3:uid="{00000000-0010-0000-0200-00000B000000}" name="Tot Cases/ 1M pop"/>
    <tableColumn id="12" xr3:uid="{00000000-0010-0000-0200-00000C000000}" name="Deaths/ 1M pop"/>
    <tableColumn id="13" xr3:uid="{00000000-0010-0000-0200-00000D000000}" name="Total Tests"/>
    <tableColumn id="14" xr3:uid="{00000000-0010-0000-0200-00000E000000}" name="Tests/ _x000a_                                1M pop"/>
    <tableColumn id="15" xr3:uid="{00000000-0010-0000-0200-00000F000000}" name="Population"/>
  </tableColumns>
  <tableStyleInfo name="Get_Data_WEB-style" showFirstColumn="1" showLastColumn="1"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8.xml"/><Relationship Id="rId7"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2B1B4"/>
  </sheetPr>
  <dimension ref="B1:AD100"/>
  <sheetViews>
    <sheetView topLeftCell="A7" workbookViewId="0">
      <selection activeCell="J19" sqref="J19"/>
    </sheetView>
  </sheetViews>
  <sheetFormatPr defaultColWidth="14.42578125" defaultRowHeight="15" customHeight="1" x14ac:dyDescent="0.25"/>
  <cols>
    <col min="1" max="1" width="8.7109375" customWidth="1"/>
    <col min="2" max="2" width="12.85546875" bestFit="1" customWidth="1"/>
    <col min="3" max="3" width="31.140625" customWidth="1"/>
    <col min="4" max="7" width="11.5703125" bestFit="1" customWidth="1"/>
    <col min="8" max="8" width="11.85546875" customWidth="1"/>
    <col min="9" max="10" width="11.5703125" bestFit="1" customWidth="1"/>
    <col min="11" max="11" width="82.140625" bestFit="1" customWidth="1"/>
    <col min="12" max="19" width="8.7109375" customWidth="1"/>
    <col min="20" max="20" width="17.140625" customWidth="1"/>
    <col min="21" max="22" width="8.7109375" customWidth="1"/>
    <col min="23" max="23" width="11.85546875" customWidth="1"/>
    <col min="24" max="24" width="44.7109375" customWidth="1"/>
    <col min="25" max="25" width="10.140625" customWidth="1"/>
    <col min="26" max="27" width="9.42578125" customWidth="1"/>
    <col min="28" max="28" width="10.140625" customWidth="1"/>
    <col min="29" max="29" width="15.85546875" customWidth="1"/>
    <col min="30" max="30" width="10.5703125" customWidth="1"/>
  </cols>
  <sheetData>
    <row r="1" spans="2:30" ht="14.25" customHeight="1" x14ac:dyDescent="0.25">
      <c r="X1" s="1"/>
    </row>
    <row r="2" spans="2:30" ht="14.25" customHeight="1" x14ac:dyDescent="0.25">
      <c r="X2" s="1"/>
    </row>
    <row r="3" spans="2:30" ht="14.25" customHeight="1" x14ac:dyDescent="0.25">
      <c r="X3" s="1"/>
    </row>
    <row r="4" spans="2:30" ht="14.25" customHeight="1" x14ac:dyDescent="0.25"/>
    <row r="5" spans="2:30" ht="14.25" customHeight="1" x14ac:dyDescent="0.25"/>
    <row r="6" spans="2:30" ht="14.25" customHeight="1" x14ac:dyDescent="0.25"/>
    <row r="7" spans="2:30" s="47" customFormat="1" ht="14.25" customHeight="1" x14ac:dyDescent="0.25">
      <c r="B7" s="46" t="s">
        <v>0</v>
      </c>
      <c r="C7" s="46" t="s">
        <v>1</v>
      </c>
      <c r="D7" s="46" t="s">
        <v>2</v>
      </c>
      <c r="E7" s="46" t="s">
        <v>3</v>
      </c>
      <c r="F7" s="46" t="s">
        <v>4</v>
      </c>
      <c r="G7" s="46" t="s">
        <v>5</v>
      </c>
      <c r="H7" s="46" t="s">
        <v>6</v>
      </c>
      <c r="I7" s="46" t="s">
        <v>7</v>
      </c>
      <c r="J7" s="46" t="s">
        <v>8</v>
      </c>
      <c r="K7" s="53" t="s">
        <v>2865</v>
      </c>
    </row>
    <row r="8" spans="2:30" s="47" customFormat="1" ht="14.25" customHeight="1" x14ac:dyDescent="0.25">
      <c r="B8" s="48" t="s">
        <v>9</v>
      </c>
      <c r="C8" s="48" t="s">
        <v>10</v>
      </c>
      <c r="D8" s="49">
        <f>_xlfn.MAXIFS(Raw_data!$J:$J,Raw_data!$D:$D,Formulas!D7)</f>
        <v>256561</v>
      </c>
      <c r="E8" s="49">
        <f>_xlfn.MAXIFS(Raw_data!$J:$J,Raw_data!$D:$D,Formulas!E7)</f>
        <v>255369</v>
      </c>
      <c r="F8" s="49">
        <f>_xlfn.MAXIFS(Raw_data!$J:$J,Raw_data!$D:$D,Formulas!F7)</f>
        <v>258498</v>
      </c>
      <c r="G8" s="49">
        <f>_xlfn.MAXIFS(Raw_data!$J:$J,Raw_data!$D:$D,Formulas!G7)</f>
        <v>258426</v>
      </c>
      <c r="H8" s="49">
        <f>_xlfn.MAXIFS(Raw_data!$J:$J,Raw_data!$D:$D,Formulas!H7)</f>
        <v>250953</v>
      </c>
      <c r="I8" s="49">
        <f>_xlfn.MAXIFS(Raw_data!$J:$J,Raw_data!$D:$D,Formulas!I7)</f>
        <v>255431</v>
      </c>
      <c r="J8" s="49">
        <f>_xlfn.MAXIFS(Raw_data!$J:$J,Raw_data!$D:$D,Formulas!J7)</f>
        <v>257194</v>
      </c>
      <c r="K8" s="49" t="str">
        <f ca="1">_xlfn.FORMULATEXT(D8)</f>
        <v>=MAXIFS(Raw_data!$J:$J,Raw_data!$D:$D,Formulas!D7)</v>
      </c>
    </row>
    <row r="9" spans="2:30" ht="14.25" customHeight="1" x14ac:dyDescent="0.25">
      <c r="B9" s="48" t="s">
        <v>11</v>
      </c>
      <c r="C9" s="48" t="s">
        <v>12</v>
      </c>
      <c r="D9" s="50">
        <f>_xlfn.MAXIFS(Raw_data!$K:$K,Raw_data!$D:$D,Formulas!D7,Raw_data!$L:$L,Formulas!$B$9)</f>
        <v>0.39</v>
      </c>
      <c r="E9" s="50">
        <f>_xlfn.MAXIFS(Raw_data!$K:$K,Raw_data!$D:$D,Formulas!E7,Raw_data!$L:$L,Formulas!$B$9)</f>
        <v>0.39</v>
      </c>
      <c r="F9" s="50">
        <f>_xlfn.MAXIFS(Raw_data!$K:$K,Raw_data!$D:$D,Formulas!F7,Raw_data!$L:$L,Formulas!$B$9)</f>
        <v>0.38</v>
      </c>
      <c r="G9" s="50">
        <f>_xlfn.MAXIFS(Raw_data!$K:$K,Raw_data!$D:$D,Formulas!G7,Raw_data!$L:$L,Formulas!$B$9)</f>
        <v>0.4</v>
      </c>
      <c r="H9" s="50">
        <f>_xlfn.MAXIFS(Raw_data!$K:$K,Raw_data!$D:$D,Formulas!H7,Raw_data!$L:$L,Formulas!$B$9)</f>
        <v>0.39</v>
      </c>
      <c r="I9" s="50">
        <f>_xlfn.MAXIFS(Raw_data!$K:$K,Raw_data!$D:$D,Formulas!I7,Raw_data!$L:$L,Formulas!$B$9)</f>
        <v>0.39</v>
      </c>
      <c r="J9" s="50">
        <f>_xlfn.MAXIFS(Raw_data!$K:$K,Raw_data!$D:$D,Formulas!J7,Raw_data!$L:$L,Formulas!$B$9)</f>
        <v>0.37</v>
      </c>
      <c r="K9" s="49" t="str">
        <f t="shared" ref="K9:K15" ca="1" si="0">_xlfn.FORMULATEXT(D9)</f>
        <v>=MAXIFS(Raw_data!$K:$K,Raw_data!$D:$D,Formulas!D7,Raw_data!$L:$L,Formulas!$B$9)</v>
      </c>
      <c r="W9" s="56" t="s">
        <v>13</v>
      </c>
      <c r="X9" s="57"/>
      <c r="Y9" s="57"/>
      <c r="Z9" s="57"/>
      <c r="AA9" s="57"/>
      <c r="AB9" s="57"/>
      <c r="AC9" s="57"/>
      <c r="AD9" s="58"/>
    </row>
    <row r="10" spans="2:30" ht="14.25" customHeight="1" x14ac:dyDescent="0.25">
      <c r="B10" s="48" t="s">
        <v>9</v>
      </c>
      <c r="C10" s="51" t="s">
        <v>2864</v>
      </c>
      <c r="D10" s="52">
        <f ca="1">AVERAGEIF(Raw_data!$D:$J,Formulas!D7,Raw_data!$J:$J)</f>
        <v>97790.452282157683</v>
      </c>
      <c r="E10" s="52">
        <f ca="1">AVERAGEIF(Raw_data!$D:$J,Formulas!E7,Raw_data!$J:$J)</f>
        <v>122802.89166666666</v>
      </c>
      <c r="F10" s="52">
        <f ca="1">AVERAGEIF(Raw_data!$D:$J,Formulas!F7,Raw_data!$J:$J)</f>
        <v>111049.85714285714</v>
      </c>
      <c r="G10" s="52">
        <f ca="1">AVERAGEIF(Raw_data!$D:$J,Formulas!G7,Raw_data!$J:$J)</f>
        <v>124106.206185567</v>
      </c>
      <c r="H10" s="52">
        <f ca="1">AVERAGEIF(Raw_data!$D:$J,Formulas!H7,Raw_data!$J:$J)</f>
        <v>118058.44</v>
      </c>
      <c r="I10" s="52">
        <f ca="1">AVERAGEIF(Raw_data!$D:$J,Formulas!I7,Raw_data!$J:$J)</f>
        <v>109035.20886075949</v>
      </c>
      <c r="J10" s="52">
        <f ca="1">AVERAGEIF(Raw_data!$D:$J,Formulas!J7,Raw_data!$J:$J)</f>
        <v>129663.03333333334</v>
      </c>
      <c r="K10" s="49" t="str">
        <f t="shared" ca="1" si="0"/>
        <v>=AVERAGEIF(Raw_data!$D:$J,Formulas!D7,Raw_data!$J:$J)</v>
      </c>
      <c r="W10" s="59"/>
      <c r="X10" s="60"/>
      <c r="Y10" s="60"/>
      <c r="Z10" s="60"/>
      <c r="AA10" s="60"/>
      <c r="AB10" s="60"/>
      <c r="AC10" s="60"/>
      <c r="AD10" s="61"/>
    </row>
    <row r="11" spans="2:30" ht="14.25" customHeight="1" x14ac:dyDescent="0.25">
      <c r="B11" s="48" t="s">
        <v>9</v>
      </c>
      <c r="C11" s="48" t="s">
        <v>14</v>
      </c>
      <c r="D11" s="52">
        <f ca="1">SUMIF(Raw_data!$D:$J,Formulas!D7,Raw_data!$J:$J)</f>
        <v>23567499</v>
      </c>
      <c r="E11" s="52">
        <f ca="1">SUMIF(Raw_data!$D:$J,Formulas!E7,Raw_data!$J:$J)</f>
        <v>14736347</v>
      </c>
      <c r="F11" s="52">
        <f ca="1">SUMIF(Raw_data!$D:$J,Formulas!F7,Raw_data!$J:$J)</f>
        <v>15546980</v>
      </c>
      <c r="G11" s="52">
        <f ca="1">SUMIF(Raw_data!$D:$J,Formulas!G7,Raw_data!$J:$J)</f>
        <v>12038302</v>
      </c>
      <c r="H11" s="52">
        <f ca="1">SUMIF(Raw_data!$D:$J,Formulas!H7,Raw_data!$J:$J)</f>
        <v>14757305</v>
      </c>
      <c r="I11" s="52">
        <f ca="1">SUMIF(Raw_data!$D:$J,Formulas!I7,Raw_data!$J:$J)</f>
        <v>17227563</v>
      </c>
      <c r="J11" s="52">
        <f ca="1">SUMIF(Raw_data!$D:$J,Formulas!J7,Raw_data!$J:$J)</f>
        <v>15559564</v>
      </c>
      <c r="K11" s="49" t="str">
        <f t="shared" ca="1" si="0"/>
        <v>=SUMIF(Raw_data!$D:$J,Formulas!D7,Raw_data!$J:$J)</v>
      </c>
      <c r="W11" s="62"/>
      <c r="X11" s="63"/>
      <c r="Y11" s="63"/>
      <c r="Z11" s="63"/>
      <c r="AA11" s="63"/>
      <c r="AB11" s="63"/>
      <c r="AC11" s="63"/>
      <c r="AD11" s="64"/>
    </row>
    <row r="12" spans="2:30" ht="14.25" customHeight="1" x14ac:dyDescent="0.25">
      <c r="B12" s="48" t="s">
        <v>9</v>
      </c>
      <c r="C12" s="48" t="s">
        <v>15</v>
      </c>
      <c r="D12" s="49">
        <f>COUNTIF(Raw_data!$D:$D,Formulas!D7)</f>
        <v>241</v>
      </c>
      <c r="E12" s="49">
        <f>COUNTIF(Raw_data!$D:$D,Formulas!E7)</f>
        <v>120</v>
      </c>
      <c r="F12" s="49">
        <f>COUNTIF(Raw_data!$D:$D,Formulas!F7)</f>
        <v>140</v>
      </c>
      <c r="G12" s="49">
        <f>COUNTIF(Raw_data!$D:$D,Formulas!G7)</f>
        <v>97</v>
      </c>
      <c r="H12" s="49">
        <f>COUNTIF(Raw_data!$D:$D,Formulas!H7)</f>
        <v>125</v>
      </c>
      <c r="I12" s="49">
        <f>COUNTIF(Raw_data!$D:$D,Formulas!I7)</f>
        <v>158</v>
      </c>
      <c r="J12" s="49">
        <f>COUNTIF(Raw_data!$D:$D,Formulas!J7)</f>
        <v>120</v>
      </c>
      <c r="K12" s="49" t="str">
        <f t="shared" ca="1" si="0"/>
        <v>=COUNTIF(Raw_data!$D:$D,Formulas!D7)</v>
      </c>
    </row>
    <row r="13" spans="2:30" ht="14.25" customHeight="1" x14ac:dyDescent="0.25">
      <c r="B13" s="48" t="s">
        <v>11</v>
      </c>
      <c r="C13" s="48" t="s">
        <v>16</v>
      </c>
      <c r="D13" s="52">
        <f>AVERAGEIFS(Raw_data!$J:$J,Raw_data!$D:$D,Formulas!D7,Raw_data!$L:$L,Formulas!$B$13)</f>
        <v>97301.581818181818</v>
      </c>
      <c r="E13" s="52">
        <f>AVERAGEIFS(Raw_data!$J:$J,Raw_data!$D:$D,Formulas!E7,Raw_data!$L:$L,Formulas!$B$13)</f>
        <v>122272.33783783784</v>
      </c>
      <c r="F13" s="52">
        <f>AVERAGEIFS(Raw_data!$J:$J,Raw_data!$D:$D,Formulas!F7,Raw_data!$L:$L,Formulas!$B$13)</f>
        <v>114303.80681818182</v>
      </c>
      <c r="G13" s="52">
        <f>AVERAGEIFS(Raw_data!$J:$J,Raw_data!$D:$D,Formulas!G7,Raw_data!$L:$L,Formulas!$B$13)</f>
        <v>131935.23880597015</v>
      </c>
      <c r="H13" s="52">
        <f>AVERAGEIFS(Raw_data!$J:$J,Raw_data!$D:$D,Formulas!H7,Raw_data!$L:$L,Formulas!$B$13)</f>
        <v>116915.02469135802</v>
      </c>
      <c r="I13" s="52">
        <f>AVERAGEIFS(Raw_data!$J:$J,Raw_data!$D:$D,Formulas!I7,Raw_data!$L:$L,Formulas!$B$13)</f>
        <v>105572.72164948453</v>
      </c>
      <c r="J13" s="52">
        <f>AVERAGEIFS(Raw_data!$J:$J,Raw_data!$D:$D,Formulas!J7,Raw_data!$L:$L,Formulas!$B$13)</f>
        <v>129095.79166666667</v>
      </c>
      <c r="K13" s="49" t="str">
        <f t="shared" ca="1" si="0"/>
        <v>=AVERAGEIFS(Raw_data!$J:$J,Raw_data!$D:$D,Formulas!D7,Raw_data!$L:$L,Formulas!$B$13)</v>
      </c>
    </row>
    <row r="14" spans="2:30" ht="14.25" customHeight="1" x14ac:dyDescent="0.25">
      <c r="B14" s="48" t="s">
        <v>17</v>
      </c>
      <c r="C14" s="48" t="s">
        <v>18</v>
      </c>
      <c r="D14" s="49">
        <f>SUMIFS(Raw_data!$J:$J,Raw_data!$D:$D,Formulas!D7,Raw_data!$L:$L,Formulas!$B$14)</f>
        <v>5016064</v>
      </c>
      <c r="E14" s="49">
        <f>SUMIFS(Raw_data!$J:$J,Raw_data!$D:$D,Formulas!E7,Raw_data!$L:$L,Formulas!$B$14)</f>
        <v>3574570</v>
      </c>
      <c r="F14" s="49">
        <f>SUMIFS(Raw_data!$J:$J,Raw_data!$D:$D,Formulas!F7,Raw_data!$L:$L,Formulas!$B$14)</f>
        <v>3238037</v>
      </c>
      <c r="G14" s="49">
        <f>SUMIFS(Raw_data!$J:$J,Raw_data!$D:$D,Formulas!G7,Raw_data!$L:$L,Formulas!$B$14)</f>
        <v>2180745</v>
      </c>
      <c r="H14" s="49">
        <f>SUMIFS(Raw_data!$J:$J,Raw_data!$D:$D,Formulas!H7,Raw_data!$L:$L,Formulas!$B$14)</f>
        <v>3084193</v>
      </c>
      <c r="I14" s="49">
        <f>SUMIFS(Raw_data!$J:$J,Raw_data!$D:$D,Formulas!I7,Raw_data!$L:$L,Formulas!$B$14)</f>
        <v>3114966</v>
      </c>
      <c r="J14" s="49">
        <f>SUMIFS(Raw_data!$J:$J,Raw_data!$D:$D,Formulas!J7,Raw_data!$L:$L,Formulas!$B$14)</f>
        <v>4604955</v>
      </c>
      <c r="K14" s="49" t="str">
        <f t="shared" ca="1" si="0"/>
        <v>=SUMIFS(Raw_data!$J:$J,Raw_data!$D:$D,Formulas!D7,Raw_data!$L:$L,Formulas!$B$14)</v>
      </c>
    </row>
    <row r="15" spans="2:30" ht="14.25" customHeight="1" x14ac:dyDescent="0.25">
      <c r="B15" s="48" t="s">
        <v>19</v>
      </c>
      <c r="C15" s="48" t="s">
        <v>20</v>
      </c>
      <c r="D15" s="49">
        <f>COUNTIFS(Raw_data!$D:$D,Formulas!D7,Raw_data!$L:$L,Formulas!$B$15)</f>
        <v>26</v>
      </c>
      <c r="E15" s="49">
        <f>COUNTIFS(Raw_data!$D:$D,Formulas!E7,Raw_data!$L:$L,Formulas!$B$15)</f>
        <v>18</v>
      </c>
      <c r="F15" s="49">
        <f>COUNTIFS(Raw_data!$D:$D,Formulas!F7,Raw_data!$L:$L,Formulas!$B$15)</f>
        <v>21</v>
      </c>
      <c r="G15" s="49">
        <f>COUNTIFS(Raw_data!$D:$D,Formulas!G7,Raw_data!$L:$L,Formulas!$B$15)</f>
        <v>10</v>
      </c>
      <c r="H15" s="49">
        <f>COUNTIFS(Raw_data!$D:$D,Formulas!H7,Raw_data!$L:$L,Formulas!$B$15)</f>
        <v>19</v>
      </c>
      <c r="I15" s="49">
        <f>COUNTIFS(Raw_data!$D:$D,Formulas!I7,Raw_data!$L:$L,Formulas!$B$15)</f>
        <v>32</v>
      </c>
      <c r="J15" s="49">
        <f>COUNTIFS(Raw_data!$D:$D,Formulas!J7,Raw_data!$L:$L,Formulas!$B$15)</f>
        <v>13</v>
      </c>
      <c r="K15" s="49" t="str">
        <f t="shared" ca="1" si="0"/>
        <v>=COUNTIFS(Raw_data!$D:$D,Formulas!D7,Raw_data!$L:$L,Formulas!$B$15)</v>
      </c>
    </row>
    <row r="16" spans="2:30"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W9:AD11"/>
  </mergeCell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76ED"/>
  </sheetPr>
  <dimension ref="A1:B100"/>
  <sheetViews>
    <sheetView workbookViewId="0"/>
  </sheetViews>
  <sheetFormatPr defaultColWidth="14.42578125" defaultRowHeight="15" customHeight="1" x14ac:dyDescent="0.25"/>
  <cols>
    <col min="1" max="1" width="15.42578125" customWidth="1"/>
    <col min="2" max="2" width="15.140625" customWidth="1"/>
    <col min="3" max="3" width="16.42578125" customWidth="1"/>
    <col min="4" max="11" width="8.7109375" customWidth="1"/>
  </cols>
  <sheetData>
    <row r="1" spans="1:2" ht="14.25" customHeight="1" x14ac:dyDescent="0.25">
      <c r="A1" s="41" t="s">
        <v>2846</v>
      </c>
      <c r="B1" s="42"/>
    </row>
    <row r="2" spans="1:2" ht="14.25" customHeight="1" x14ac:dyDescent="0.25">
      <c r="A2" s="43" t="s">
        <v>2847</v>
      </c>
    </row>
    <row r="3" spans="1:2" ht="14.25" customHeight="1" x14ac:dyDescent="0.25">
      <c r="A3" t="s">
        <v>2848</v>
      </c>
      <c r="B3" s="44"/>
    </row>
    <row r="4" spans="1:2" ht="14.25" customHeight="1" x14ac:dyDescent="0.25">
      <c r="A4" t="s">
        <v>2849</v>
      </c>
    </row>
    <row r="5" spans="1:2" ht="14.25" customHeight="1" x14ac:dyDescent="0.25">
      <c r="A5" t="s">
        <v>2850</v>
      </c>
    </row>
    <row r="6" spans="1:2" ht="14.25" customHeight="1" x14ac:dyDescent="0.25">
      <c r="A6" s="44" t="s">
        <v>2851</v>
      </c>
    </row>
    <row r="7" spans="1:2" ht="14.25" customHeight="1" x14ac:dyDescent="0.25">
      <c r="A7" t="s">
        <v>2852</v>
      </c>
    </row>
    <row r="8" spans="1:2" ht="14.25" customHeight="1" x14ac:dyDescent="0.25">
      <c r="A8" t="s">
        <v>2853</v>
      </c>
    </row>
    <row r="9" spans="1:2" ht="14.25" customHeight="1" x14ac:dyDescent="0.25">
      <c r="A9" t="s">
        <v>2854</v>
      </c>
    </row>
    <row r="10" spans="1:2" ht="14.25" customHeight="1" x14ac:dyDescent="0.25">
      <c r="A10" t="s">
        <v>2855</v>
      </c>
      <c r="B10" s="44"/>
    </row>
    <row r="11" spans="1:2" ht="14.25" customHeight="1" x14ac:dyDescent="0.25">
      <c r="A11" t="s">
        <v>2856</v>
      </c>
    </row>
    <row r="12" spans="1:2" ht="14.25" customHeight="1" x14ac:dyDescent="0.25">
      <c r="A12" t="s">
        <v>2857</v>
      </c>
    </row>
    <row r="13" spans="1:2" ht="14.25" customHeight="1" x14ac:dyDescent="0.25">
      <c r="A13" t="s">
        <v>2858</v>
      </c>
    </row>
    <row r="14" spans="1:2" ht="14.25" customHeight="1" x14ac:dyDescent="0.25">
      <c r="A14" t="s">
        <v>2856</v>
      </c>
    </row>
    <row r="15" spans="1:2" ht="14.25" customHeight="1" x14ac:dyDescent="0.25">
      <c r="A15" t="s">
        <v>2859</v>
      </c>
    </row>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AEE3CD"/>
  </sheetPr>
  <dimension ref="C1:F100"/>
  <sheetViews>
    <sheetView showGridLines="0" workbookViewId="0"/>
  </sheetViews>
  <sheetFormatPr defaultColWidth="14.42578125" defaultRowHeight="15" customHeight="1" x14ac:dyDescent="0.25"/>
  <cols>
    <col min="1" max="5" width="8.7109375" customWidth="1"/>
    <col min="6" max="6" width="64.140625" customWidth="1"/>
    <col min="7" max="11" width="8.7109375" customWidth="1"/>
  </cols>
  <sheetData>
    <row r="1" spans="3:6" ht="14.25" customHeight="1" x14ac:dyDescent="0.25">
      <c r="F1" s="41" t="s">
        <v>2843</v>
      </c>
    </row>
    <row r="2" spans="3:6" ht="14.25" customHeight="1" x14ac:dyDescent="0.25"/>
    <row r="3" spans="3:6" ht="14.25" customHeight="1" x14ac:dyDescent="0.25">
      <c r="C3" t="s">
        <v>2844</v>
      </c>
    </row>
    <row r="4" spans="3:6" ht="14.25" customHeight="1" x14ac:dyDescent="0.25">
      <c r="C4" t="s">
        <v>2845</v>
      </c>
    </row>
    <row r="5" spans="3:6" ht="14.25" customHeight="1" x14ac:dyDescent="0.25"/>
    <row r="6" spans="3:6" ht="14.25" customHeight="1" x14ac:dyDescent="0.25"/>
    <row r="7" spans="3:6" ht="14.25" customHeight="1" x14ac:dyDescent="0.25"/>
    <row r="8" spans="3:6" ht="14.25" customHeight="1" x14ac:dyDescent="0.25"/>
    <row r="9" spans="3:6" ht="14.25" customHeight="1" x14ac:dyDescent="0.25"/>
    <row r="10" spans="3:6" ht="14.25" customHeight="1" x14ac:dyDescent="0.25"/>
    <row r="11" spans="3:6" ht="14.25" customHeight="1" x14ac:dyDescent="0.25"/>
    <row r="12" spans="3:6" ht="14.25" customHeight="1" x14ac:dyDescent="0.25"/>
    <row r="13" spans="3:6" ht="14.25" customHeight="1" x14ac:dyDescent="0.25"/>
    <row r="14" spans="3:6" ht="14.25" customHeight="1" x14ac:dyDescent="0.25"/>
    <row r="15" spans="3:6" ht="14.25" customHeight="1" x14ac:dyDescent="0.25"/>
    <row r="16" spans="3: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1"/>
  <sheetViews>
    <sheetView workbookViewId="0"/>
  </sheetViews>
  <sheetFormatPr defaultColWidth="14.42578125" defaultRowHeight="15" customHeight="1" x14ac:dyDescent="0.25"/>
  <cols>
    <col min="1" max="1" width="7.140625" customWidth="1"/>
    <col min="2" max="2" width="20.5703125" customWidth="1"/>
    <col min="3" max="3" width="27.7109375" customWidth="1"/>
    <col min="4" max="4" width="16.85546875" customWidth="1"/>
    <col min="5" max="5" width="23.85546875" customWidth="1"/>
    <col min="6" max="6" width="10" customWidth="1"/>
    <col min="7" max="7" width="11" customWidth="1"/>
    <col min="8" max="8" width="6.7109375" customWidth="1"/>
    <col min="9" max="9" width="11.5703125" customWidth="1"/>
    <col min="10" max="10" width="15.42578125" customWidth="1"/>
    <col min="11" max="11" width="10.7109375" customWidth="1"/>
    <col min="12" max="12" width="12.85546875" customWidth="1"/>
    <col min="13" max="13" width="13.5703125" customWidth="1"/>
    <col min="14" max="14" width="11.140625" customWidth="1"/>
    <col min="15" max="15" width="10.140625" customWidth="1"/>
    <col min="16" max="16" width="9.85546875" customWidth="1"/>
    <col min="17" max="17" width="11.140625" customWidth="1"/>
    <col min="18" max="18" width="12.140625" customWidth="1"/>
    <col min="19" max="21" width="8.7109375" customWidth="1"/>
  </cols>
  <sheetData>
    <row r="1" spans="1:21" ht="14.25" customHeight="1" x14ac:dyDescent="0.25">
      <c r="A1" s="3" t="s">
        <v>21</v>
      </c>
      <c r="B1" s="3" t="s">
        <v>22</v>
      </c>
      <c r="C1" s="3" t="s">
        <v>23</v>
      </c>
      <c r="D1" s="3" t="s">
        <v>24</v>
      </c>
      <c r="E1" s="3" t="s">
        <v>25</v>
      </c>
      <c r="F1" s="3" t="s">
        <v>26</v>
      </c>
      <c r="G1" s="3" t="s">
        <v>27</v>
      </c>
      <c r="H1" s="3" t="s">
        <v>28</v>
      </c>
      <c r="I1" s="3" t="s">
        <v>29</v>
      </c>
      <c r="J1" s="3" t="s">
        <v>30</v>
      </c>
      <c r="K1" s="3" t="s">
        <v>31</v>
      </c>
      <c r="L1" s="3" t="s">
        <v>0</v>
      </c>
      <c r="M1" s="3" t="s">
        <v>32</v>
      </c>
      <c r="N1" s="3" t="s">
        <v>33</v>
      </c>
      <c r="O1" s="4" t="s">
        <v>34</v>
      </c>
      <c r="P1" s="4" t="s">
        <v>35</v>
      </c>
      <c r="Q1" s="4" t="s">
        <v>36</v>
      </c>
      <c r="R1" s="4" t="s">
        <v>37</v>
      </c>
      <c r="S1" s="4" t="s">
        <v>38</v>
      </c>
      <c r="T1" s="4" t="s">
        <v>39</v>
      </c>
      <c r="U1" s="4" t="s">
        <v>40</v>
      </c>
    </row>
    <row r="2" spans="1:21" ht="14.25" customHeight="1" x14ac:dyDescent="0.25">
      <c r="A2" s="5" t="s">
        <v>41</v>
      </c>
      <c r="B2" s="5" t="s">
        <v>42</v>
      </c>
      <c r="C2" s="5" t="s">
        <v>43</v>
      </c>
      <c r="D2" s="5" t="s">
        <v>2</v>
      </c>
      <c r="E2" s="5" t="s">
        <v>44</v>
      </c>
      <c r="F2" s="5" t="s">
        <v>45</v>
      </c>
      <c r="G2" s="5" t="s">
        <v>46</v>
      </c>
      <c r="H2" s="5">
        <v>55</v>
      </c>
      <c r="I2" s="5">
        <v>42468</v>
      </c>
      <c r="J2" s="5">
        <v>141604</v>
      </c>
      <c r="K2" s="5">
        <v>0.15</v>
      </c>
      <c r="L2" s="5" t="s">
        <v>11</v>
      </c>
      <c r="M2" s="5" t="s">
        <v>47</v>
      </c>
      <c r="N2" s="6">
        <v>44485</v>
      </c>
      <c r="O2" s="7" t="str">
        <f>IF(LEN(Sheet1!$N2)&gt;0,"Not_Active","Active")</f>
        <v>Not_Active</v>
      </c>
      <c r="P2" s="8">
        <f>IF(Sheet1!$O2="Not_Active",0,1)</f>
        <v>0</v>
      </c>
      <c r="Q2" s="9">
        <f>IFERROR(Sheet1!$K2*Sheet1!$J2,0)</f>
        <v>21240.6</v>
      </c>
      <c r="R2" s="9">
        <f>Sheet1!$Q2+Sheet1!$J2</f>
        <v>162844.6</v>
      </c>
      <c r="S2" s="8">
        <f>YEAR(Sheet1!$I2)</f>
        <v>2016</v>
      </c>
      <c r="T2" s="8">
        <f>WEEKNUM(Sheet1!$I2,1)</f>
        <v>15</v>
      </c>
      <c r="U2" s="8" t="str">
        <f>TEXT(Sheet1!$I2,"dddd")</f>
        <v>Friday</v>
      </c>
    </row>
    <row r="3" spans="1:21" ht="14.25" customHeight="1" x14ac:dyDescent="0.25">
      <c r="A3" s="5" t="s">
        <v>48</v>
      </c>
      <c r="B3" s="5" t="s">
        <v>49</v>
      </c>
      <c r="C3" s="5" t="s">
        <v>50</v>
      </c>
      <c r="D3" s="5" t="s">
        <v>2</v>
      </c>
      <c r="E3" s="5" t="s">
        <v>51</v>
      </c>
      <c r="F3" s="5" t="s">
        <v>52</v>
      </c>
      <c r="G3" s="5" t="s">
        <v>53</v>
      </c>
      <c r="H3" s="5">
        <v>59</v>
      </c>
      <c r="I3" s="5">
        <v>35763</v>
      </c>
      <c r="J3" s="5">
        <v>99975</v>
      </c>
      <c r="K3" s="5">
        <v>0</v>
      </c>
      <c r="L3" s="5" t="s">
        <v>17</v>
      </c>
      <c r="M3" s="5" t="s">
        <v>54</v>
      </c>
      <c r="N3" s="6" t="s">
        <v>55</v>
      </c>
      <c r="O3" s="7" t="str">
        <f>IF(LEN(Sheet1!$N3)&gt;0,"Not_Active","Active")</f>
        <v>Active</v>
      </c>
      <c r="P3" s="8">
        <f>IF(Sheet1!$O3="Not_Active",0,1)</f>
        <v>1</v>
      </c>
      <c r="Q3" s="9">
        <f>IFERROR(Sheet1!$K3*Sheet1!$J3,0)</f>
        <v>0</v>
      </c>
      <c r="R3" s="9">
        <f>Sheet1!$Q3+Sheet1!$J3</f>
        <v>99975</v>
      </c>
      <c r="S3" s="8">
        <f>YEAR(Sheet1!$I3)</f>
        <v>1997</v>
      </c>
      <c r="T3" s="8">
        <f>WEEKNUM(Sheet1!$I3,1)</f>
        <v>48</v>
      </c>
      <c r="U3" s="8" t="str">
        <f>TEXT(Sheet1!$I3,"dddd")</f>
        <v>Saturday</v>
      </c>
    </row>
    <row r="4" spans="1:21" ht="14.25" customHeight="1" x14ac:dyDescent="0.25">
      <c r="A4" s="5" t="s">
        <v>56</v>
      </c>
      <c r="B4" s="5" t="s">
        <v>57</v>
      </c>
      <c r="C4" s="5" t="s">
        <v>58</v>
      </c>
      <c r="D4" s="5" t="s">
        <v>3</v>
      </c>
      <c r="E4" s="5" t="s">
        <v>59</v>
      </c>
      <c r="F4" s="5" t="s">
        <v>45</v>
      </c>
      <c r="G4" s="5" t="s">
        <v>60</v>
      </c>
      <c r="H4" s="5">
        <v>50</v>
      </c>
      <c r="I4" s="5">
        <v>39016</v>
      </c>
      <c r="J4" s="5">
        <v>163099</v>
      </c>
      <c r="K4" s="5">
        <v>0.2</v>
      </c>
      <c r="L4" s="5" t="s">
        <v>11</v>
      </c>
      <c r="M4" s="5" t="s">
        <v>61</v>
      </c>
      <c r="N4" s="6" t="s">
        <v>55</v>
      </c>
      <c r="O4" s="7" t="str">
        <f>IF(LEN(Sheet1!$N4)&gt;0,"Not_Active","Active")</f>
        <v>Active</v>
      </c>
      <c r="P4" s="8">
        <f>IF(Sheet1!$O4="Not_Active",0,1)</f>
        <v>1</v>
      </c>
      <c r="Q4" s="9">
        <f>IFERROR(Sheet1!$K4*Sheet1!$J4,0)</f>
        <v>32619.800000000003</v>
      </c>
      <c r="R4" s="9">
        <f>Sheet1!$Q4+Sheet1!$J4</f>
        <v>195718.8</v>
      </c>
      <c r="S4" s="8">
        <f>YEAR(Sheet1!$I4)</f>
        <v>2006</v>
      </c>
      <c r="T4" s="8">
        <f>WEEKNUM(Sheet1!$I4,1)</f>
        <v>43</v>
      </c>
      <c r="U4" s="8" t="str">
        <f>TEXT(Sheet1!$I4,"dddd")</f>
        <v>Thursday</v>
      </c>
    </row>
    <row r="5" spans="1:21" ht="14.25" customHeight="1" x14ac:dyDescent="0.25">
      <c r="A5" s="5" t="s">
        <v>62</v>
      </c>
      <c r="B5" s="5" t="s">
        <v>63</v>
      </c>
      <c r="C5" s="5" t="s">
        <v>64</v>
      </c>
      <c r="D5" s="5" t="s">
        <v>2</v>
      </c>
      <c r="E5" s="5" t="s">
        <v>51</v>
      </c>
      <c r="F5" s="5" t="s">
        <v>45</v>
      </c>
      <c r="G5" s="5" t="s">
        <v>60</v>
      </c>
      <c r="H5" s="5">
        <v>26</v>
      </c>
      <c r="I5" s="5">
        <v>43735</v>
      </c>
      <c r="J5" s="5">
        <v>84913</v>
      </c>
      <c r="K5" s="5">
        <v>7.0000000000000007E-2</v>
      </c>
      <c r="L5" s="5" t="s">
        <v>11</v>
      </c>
      <c r="M5" s="5" t="s">
        <v>61</v>
      </c>
      <c r="N5" s="6" t="s">
        <v>55</v>
      </c>
      <c r="O5" s="7" t="str">
        <f>IF(LEN(Sheet1!$N5)&gt;0,"Not_Active","Active")</f>
        <v>Active</v>
      </c>
      <c r="P5" s="8">
        <f>IF(Sheet1!$O5="Not_Active",0,1)</f>
        <v>1</v>
      </c>
      <c r="Q5" s="9">
        <f>IFERROR(Sheet1!$K5*Sheet1!$J5,0)</f>
        <v>5943.9100000000008</v>
      </c>
      <c r="R5" s="9">
        <f>Sheet1!$Q5+Sheet1!$J5</f>
        <v>90856.91</v>
      </c>
      <c r="S5" s="8">
        <f>YEAR(Sheet1!$I5)</f>
        <v>2019</v>
      </c>
      <c r="T5" s="8">
        <f>WEEKNUM(Sheet1!$I5,1)</f>
        <v>39</v>
      </c>
      <c r="U5" s="8" t="str">
        <f>TEXT(Sheet1!$I5,"dddd")</f>
        <v>Friday</v>
      </c>
    </row>
    <row r="6" spans="1:21" ht="14.25" customHeight="1" x14ac:dyDescent="0.25">
      <c r="A6" s="5" t="s">
        <v>65</v>
      </c>
      <c r="B6" s="5" t="s">
        <v>66</v>
      </c>
      <c r="C6" s="5" t="s">
        <v>67</v>
      </c>
      <c r="D6" s="5" t="s">
        <v>3</v>
      </c>
      <c r="E6" s="5" t="s">
        <v>51</v>
      </c>
      <c r="F6" s="5" t="s">
        <v>52</v>
      </c>
      <c r="G6" s="5" t="s">
        <v>53</v>
      </c>
      <c r="H6" s="5">
        <v>55</v>
      </c>
      <c r="I6" s="5">
        <v>35023</v>
      </c>
      <c r="J6" s="5">
        <v>95409</v>
      </c>
      <c r="K6" s="5">
        <v>0</v>
      </c>
      <c r="L6" s="5" t="s">
        <v>11</v>
      </c>
      <c r="M6" s="5" t="s">
        <v>68</v>
      </c>
      <c r="N6" s="6" t="s">
        <v>55</v>
      </c>
      <c r="O6" s="7" t="str">
        <f>IF(LEN(Sheet1!$N6)&gt;0,"Not_Active","Active")</f>
        <v>Active</v>
      </c>
      <c r="P6" s="8">
        <f>IF(Sheet1!$O6="Not_Active",0,1)</f>
        <v>1</v>
      </c>
      <c r="Q6" s="9">
        <f>IFERROR(Sheet1!$K6*Sheet1!$J6,0)</f>
        <v>0</v>
      </c>
      <c r="R6" s="9">
        <f>Sheet1!$Q6+Sheet1!$J6</f>
        <v>95409</v>
      </c>
      <c r="S6" s="8">
        <f>YEAR(Sheet1!$I6)</f>
        <v>1995</v>
      </c>
      <c r="T6" s="8">
        <f>WEEKNUM(Sheet1!$I6,1)</f>
        <v>47</v>
      </c>
      <c r="U6" s="8" t="str">
        <f>TEXT(Sheet1!$I6,"dddd")</f>
        <v>Monday</v>
      </c>
    </row>
    <row r="7" spans="1:21" ht="14.25" customHeight="1" x14ac:dyDescent="0.25">
      <c r="A7" s="5" t="s">
        <v>69</v>
      </c>
      <c r="B7" s="5" t="s">
        <v>70</v>
      </c>
      <c r="C7" s="5" t="s">
        <v>71</v>
      </c>
      <c r="D7" s="5" t="s">
        <v>4</v>
      </c>
      <c r="E7" s="5" t="s">
        <v>72</v>
      </c>
      <c r="F7" s="5" t="s">
        <v>52</v>
      </c>
      <c r="G7" s="5" t="s">
        <v>53</v>
      </c>
      <c r="H7" s="5">
        <v>57</v>
      </c>
      <c r="I7" s="5">
        <v>42759</v>
      </c>
      <c r="J7" s="5">
        <v>50994</v>
      </c>
      <c r="K7" s="5">
        <v>0</v>
      </c>
      <c r="L7" s="5" t="s">
        <v>17</v>
      </c>
      <c r="M7" s="5" t="s">
        <v>54</v>
      </c>
      <c r="N7" s="6" t="s">
        <v>55</v>
      </c>
      <c r="O7" s="7" t="str">
        <f>IF(LEN(Sheet1!$N7)&gt;0,"Not_Active","Active")</f>
        <v>Active</v>
      </c>
      <c r="P7" s="8">
        <f>IF(Sheet1!$O7="Not_Active",0,1)</f>
        <v>1</v>
      </c>
      <c r="Q7" s="9">
        <f>IFERROR(Sheet1!$K7*Sheet1!$J7,0)</f>
        <v>0</v>
      </c>
      <c r="R7" s="9">
        <f>Sheet1!$Q7+Sheet1!$J7</f>
        <v>50994</v>
      </c>
      <c r="S7" s="8">
        <f>YEAR(Sheet1!$I7)</f>
        <v>2017</v>
      </c>
      <c r="T7" s="8">
        <f>WEEKNUM(Sheet1!$I7,1)</f>
        <v>4</v>
      </c>
      <c r="U7" s="8" t="str">
        <f>TEXT(Sheet1!$I7,"dddd")</f>
        <v>Tuesday</v>
      </c>
    </row>
    <row r="8" spans="1:21" ht="14.25" customHeight="1" x14ac:dyDescent="0.25">
      <c r="A8" s="5" t="s">
        <v>73</v>
      </c>
      <c r="B8" s="5" t="s">
        <v>74</v>
      </c>
      <c r="C8" s="5" t="s">
        <v>75</v>
      </c>
      <c r="D8" s="5" t="s">
        <v>2</v>
      </c>
      <c r="E8" s="5" t="s">
        <v>72</v>
      </c>
      <c r="F8" s="5" t="s">
        <v>45</v>
      </c>
      <c r="G8" s="5" t="s">
        <v>60</v>
      </c>
      <c r="H8" s="5">
        <v>27</v>
      </c>
      <c r="I8" s="5">
        <v>44013</v>
      </c>
      <c r="J8" s="5">
        <v>119746</v>
      </c>
      <c r="K8" s="5">
        <v>0.1</v>
      </c>
      <c r="L8" s="5" t="s">
        <v>11</v>
      </c>
      <c r="M8" s="5" t="s">
        <v>68</v>
      </c>
      <c r="N8" s="6" t="s">
        <v>55</v>
      </c>
      <c r="O8" s="7" t="str">
        <f>IF(LEN(Sheet1!$N8)&gt;0,"Not_Active","Active")</f>
        <v>Active</v>
      </c>
      <c r="P8" s="8">
        <f>IF(Sheet1!$O8="Not_Active",0,1)</f>
        <v>1</v>
      </c>
      <c r="Q8" s="9">
        <f>IFERROR(Sheet1!$K8*Sheet1!$J8,0)</f>
        <v>11974.6</v>
      </c>
      <c r="R8" s="9">
        <f>Sheet1!$Q8+Sheet1!$J8</f>
        <v>131720.6</v>
      </c>
      <c r="S8" s="8">
        <f>YEAR(Sheet1!$I8)</f>
        <v>2020</v>
      </c>
      <c r="T8" s="8">
        <f>WEEKNUM(Sheet1!$I8,1)</f>
        <v>27</v>
      </c>
      <c r="U8" s="8" t="str">
        <f>TEXT(Sheet1!$I8,"dddd")</f>
        <v>Wednesday</v>
      </c>
    </row>
    <row r="9" spans="1:21" ht="14.25" customHeight="1" x14ac:dyDescent="0.25">
      <c r="A9" s="5" t="s">
        <v>76</v>
      </c>
      <c r="B9" s="5" t="s">
        <v>77</v>
      </c>
      <c r="C9" s="5" t="s">
        <v>78</v>
      </c>
      <c r="D9" s="5" t="s">
        <v>3</v>
      </c>
      <c r="E9" s="5" t="s">
        <v>51</v>
      </c>
      <c r="F9" s="5" t="s">
        <v>52</v>
      </c>
      <c r="G9" s="5" t="s">
        <v>46</v>
      </c>
      <c r="H9" s="5">
        <v>25</v>
      </c>
      <c r="I9" s="5">
        <v>43967</v>
      </c>
      <c r="J9" s="5">
        <v>41336</v>
      </c>
      <c r="K9" s="5">
        <v>0</v>
      </c>
      <c r="L9" s="5" t="s">
        <v>11</v>
      </c>
      <c r="M9" s="5" t="s">
        <v>79</v>
      </c>
      <c r="N9" s="6">
        <v>44336</v>
      </c>
      <c r="O9" s="7" t="str">
        <f>IF(LEN(Sheet1!$N9)&gt;0,"Not_Active","Active")</f>
        <v>Not_Active</v>
      </c>
      <c r="P9" s="8">
        <f>IF(Sheet1!$O9="Not_Active",0,1)</f>
        <v>0</v>
      </c>
      <c r="Q9" s="9">
        <f>IFERROR(Sheet1!$K9*Sheet1!$J9,0)</f>
        <v>0</v>
      </c>
      <c r="R9" s="9">
        <f>Sheet1!$Q9+Sheet1!$J9</f>
        <v>41336</v>
      </c>
      <c r="S9" s="8">
        <f>YEAR(Sheet1!$I9)</f>
        <v>2020</v>
      </c>
      <c r="T9" s="8">
        <f>WEEKNUM(Sheet1!$I9,1)</f>
        <v>20</v>
      </c>
      <c r="U9" s="8" t="str">
        <f>TEXT(Sheet1!$I9,"dddd")</f>
        <v>Saturday</v>
      </c>
    </row>
    <row r="10" spans="1:21" ht="14.25" customHeight="1" x14ac:dyDescent="0.25">
      <c r="A10" s="5" t="s">
        <v>80</v>
      </c>
      <c r="B10" s="5" t="s">
        <v>81</v>
      </c>
      <c r="C10" s="5" t="s">
        <v>75</v>
      </c>
      <c r="D10" s="5" t="s">
        <v>5</v>
      </c>
      <c r="E10" s="5" t="s">
        <v>51</v>
      </c>
      <c r="F10" s="5" t="s">
        <v>52</v>
      </c>
      <c r="G10" s="5" t="s">
        <v>60</v>
      </c>
      <c r="H10" s="5">
        <v>29</v>
      </c>
      <c r="I10" s="5">
        <v>43490</v>
      </c>
      <c r="J10" s="5">
        <v>113527</v>
      </c>
      <c r="K10" s="5">
        <v>0.06</v>
      </c>
      <c r="L10" s="5" t="s">
        <v>11</v>
      </c>
      <c r="M10" s="5" t="s">
        <v>82</v>
      </c>
      <c r="N10" s="6" t="s">
        <v>55</v>
      </c>
      <c r="O10" s="7" t="str">
        <f>IF(LEN(Sheet1!$N10)&gt;0,"Not_Active","Active")</f>
        <v>Active</v>
      </c>
      <c r="P10" s="8">
        <f>IF(Sheet1!$O10="Not_Active",0,1)</f>
        <v>1</v>
      </c>
      <c r="Q10" s="9">
        <f>IFERROR(Sheet1!$K10*Sheet1!$J10,0)</f>
        <v>6811.62</v>
      </c>
      <c r="R10" s="9">
        <f>Sheet1!$Q10+Sheet1!$J10</f>
        <v>120338.62</v>
      </c>
      <c r="S10" s="8">
        <f>YEAR(Sheet1!$I10)</f>
        <v>2019</v>
      </c>
      <c r="T10" s="8">
        <f>WEEKNUM(Sheet1!$I10,1)</f>
        <v>4</v>
      </c>
      <c r="U10" s="8" t="str">
        <f>TEXT(Sheet1!$I10,"dddd")</f>
        <v>Friday</v>
      </c>
    </row>
    <row r="11" spans="1:21" ht="14.25" customHeight="1" x14ac:dyDescent="0.25">
      <c r="A11" s="5" t="s">
        <v>83</v>
      </c>
      <c r="B11" s="5" t="s">
        <v>84</v>
      </c>
      <c r="C11" s="5" t="s">
        <v>67</v>
      </c>
      <c r="D11" s="5" t="s">
        <v>3</v>
      </c>
      <c r="E11" s="5" t="s">
        <v>59</v>
      </c>
      <c r="F11" s="5" t="s">
        <v>45</v>
      </c>
      <c r="G11" s="5" t="s">
        <v>60</v>
      </c>
      <c r="H11" s="5">
        <v>34</v>
      </c>
      <c r="I11" s="5">
        <v>43264</v>
      </c>
      <c r="J11" s="5">
        <v>77203</v>
      </c>
      <c r="K11" s="5">
        <v>0</v>
      </c>
      <c r="L11" s="5" t="s">
        <v>11</v>
      </c>
      <c r="M11" s="5" t="s">
        <v>61</v>
      </c>
      <c r="N11" s="6" t="s">
        <v>55</v>
      </c>
      <c r="O11" s="7" t="str">
        <f>IF(LEN(Sheet1!$N11)&gt;0,"Not_Active","Active")</f>
        <v>Active</v>
      </c>
      <c r="P11" s="8">
        <f>IF(Sheet1!$O11="Not_Active",0,1)</f>
        <v>1</v>
      </c>
      <c r="Q11" s="9">
        <f>IFERROR(Sheet1!$K11*Sheet1!$J11,0)</f>
        <v>0</v>
      </c>
      <c r="R11" s="9">
        <f>Sheet1!$Q11+Sheet1!$J11</f>
        <v>77203</v>
      </c>
      <c r="S11" s="8">
        <f>YEAR(Sheet1!$I11)</f>
        <v>2018</v>
      </c>
      <c r="T11" s="8">
        <f>WEEKNUM(Sheet1!$I11,1)</f>
        <v>24</v>
      </c>
      <c r="U11" s="8" t="str">
        <f>TEXT(Sheet1!$I11,"dddd")</f>
        <v>Wednesday</v>
      </c>
    </row>
    <row r="12" spans="1:21" ht="14.25" customHeight="1" x14ac:dyDescent="0.25">
      <c r="A12" s="5" t="s">
        <v>85</v>
      </c>
      <c r="B12" s="5" t="s">
        <v>86</v>
      </c>
      <c r="C12" s="5" t="s">
        <v>43</v>
      </c>
      <c r="D12" s="5" t="s">
        <v>6</v>
      </c>
      <c r="E12" s="5" t="s">
        <v>51</v>
      </c>
      <c r="F12" s="5" t="s">
        <v>45</v>
      </c>
      <c r="G12" s="5" t="s">
        <v>53</v>
      </c>
      <c r="H12" s="5">
        <v>36</v>
      </c>
      <c r="I12" s="5">
        <v>39855</v>
      </c>
      <c r="J12" s="5">
        <v>157333</v>
      </c>
      <c r="K12" s="5">
        <v>0.15</v>
      </c>
      <c r="L12" s="5" t="s">
        <v>11</v>
      </c>
      <c r="M12" s="5" t="s">
        <v>79</v>
      </c>
      <c r="N12" s="6" t="s">
        <v>55</v>
      </c>
      <c r="O12" s="7" t="str">
        <f>IF(LEN(Sheet1!$N12)&gt;0,"Not_Active","Active")</f>
        <v>Active</v>
      </c>
      <c r="P12" s="8">
        <f>IF(Sheet1!$O12="Not_Active",0,1)</f>
        <v>1</v>
      </c>
      <c r="Q12" s="9">
        <f>IFERROR(Sheet1!$K12*Sheet1!$J12,0)</f>
        <v>23599.95</v>
      </c>
      <c r="R12" s="9">
        <f>Sheet1!$Q12+Sheet1!$J12</f>
        <v>180932.95</v>
      </c>
      <c r="S12" s="8">
        <f>YEAR(Sheet1!$I12)</f>
        <v>2009</v>
      </c>
      <c r="T12" s="8">
        <f>WEEKNUM(Sheet1!$I12,1)</f>
        <v>7</v>
      </c>
      <c r="U12" s="8" t="str">
        <f>TEXT(Sheet1!$I12,"dddd")</f>
        <v>Wednesday</v>
      </c>
    </row>
    <row r="13" spans="1:21" ht="14.25" customHeight="1" x14ac:dyDescent="0.25">
      <c r="A13" s="5" t="s">
        <v>87</v>
      </c>
      <c r="B13" s="5" t="s">
        <v>88</v>
      </c>
      <c r="C13" s="5" t="s">
        <v>89</v>
      </c>
      <c r="D13" s="5" t="s">
        <v>7</v>
      </c>
      <c r="E13" s="5" t="s">
        <v>59</v>
      </c>
      <c r="F13" s="5" t="s">
        <v>45</v>
      </c>
      <c r="G13" s="5" t="s">
        <v>60</v>
      </c>
      <c r="H13" s="5">
        <v>27</v>
      </c>
      <c r="I13" s="5">
        <v>44490</v>
      </c>
      <c r="J13" s="5">
        <v>109851</v>
      </c>
      <c r="K13" s="5">
        <v>0</v>
      </c>
      <c r="L13" s="5" t="s">
        <v>11</v>
      </c>
      <c r="M13" s="5" t="s">
        <v>47</v>
      </c>
      <c r="N13" s="6" t="s">
        <v>55</v>
      </c>
      <c r="O13" s="7" t="str">
        <f>IF(LEN(Sheet1!$N13)&gt;0,"Not_Active","Active")</f>
        <v>Active</v>
      </c>
      <c r="P13" s="8">
        <f>IF(Sheet1!$O13="Not_Active",0,1)</f>
        <v>1</v>
      </c>
      <c r="Q13" s="9">
        <f>IFERROR(Sheet1!$K13*Sheet1!$J13,0)</f>
        <v>0</v>
      </c>
      <c r="R13" s="9">
        <f>Sheet1!$Q13+Sheet1!$J13</f>
        <v>109851</v>
      </c>
      <c r="S13" s="8">
        <f>YEAR(Sheet1!$I13)</f>
        <v>2021</v>
      </c>
      <c r="T13" s="8">
        <f>WEEKNUM(Sheet1!$I13,1)</f>
        <v>43</v>
      </c>
      <c r="U13" s="8" t="str">
        <f>TEXT(Sheet1!$I13,"dddd")</f>
        <v>Thursday</v>
      </c>
    </row>
    <row r="14" spans="1:21" ht="14.25" customHeight="1" x14ac:dyDescent="0.25">
      <c r="A14" s="5" t="s">
        <v>90</v>
      </c>
      <c r="B14" s="5" t="s">
        <v>91</v>
      </c>
      <c r="C14" s="5" t="s">
        <v>75</v>
      </c>
      <c r="D14" s="5" t="s">
        <v>6</v>
      </c>
      <c r="E14" s="5" t="s">
        <v>51</v>
      </c>
      <c r="F14" s="5" t="s">
        <v>52</v>
      </c>
      <c r="G14" s="5" t="s">
        <v>60</v>
      </c>
      <c r="H14" s="5">
        <v>59</v>
      </c>
      <c r="I14" s="5">
        <v>36233</v>
      </c>
      <c r="J14" s="5">
        <v>105086</v>
      </c>
      <c r="K14" s="5">
        <v>0.09</v>
      </c>
      <c r="L14" s="5" t="s">
        <v>11</v>
      </c>
      <c r="M14" s="5" t="s">
        <v>82</v>
      </c>
      <c r="N14" s="6" t="s">
        <v>55</v>
      </c>
      <c r="O14" s="7" t="str">
        <f>IF(LEN(Sheet1!$N14)&gt;0,"Not_Active","Active")</f>
        <v>Active</v>
      </c>
      <c r="P14" s="8">
        <f>IF(Sheet1!$O14="Not_Active",0,1)</f>
        <v>1</v>
      </c>
      <c r="Q14" s="9">
        <f>IFERROR(Sheet1!$K14*Sheet1!$J14,0)</f>
        <v>9457.74</v>
      </c>
      <c r="R14" s="9">
        <f>Sheet1!$Q14+Sheet1!$J14</f>
        <v>114543.74</v>
      </c>
      <c r="S14" s="8">
        <f>YEAR(Sheet1!$I14)</f>
        <v>1999</v>
      </c>
      <c r="T14" s="8">
        <f>WEEKNUM(Sheet1!$I14,1)</f>
        <v>12</v>
      </c>
      <c r="U14" s="8" t="str">
        <f>TEXT(Sheet1!$I14,"dddd")</f>
        <v>Sunday</v>
      </c>
    </row>
    <row r="15" spans="1:21" ht="14.25" customHeight="1" x14ac:dyDescent="0.25">
      <c r="A15" s="5" t="s">
        <v>92</v>
      </c>
      <c r="B15" s="5" t="s">
        <v>93</v>
      </c>
      <c r="C15" s="5" t="s">
        <v>43</v>
      </c>
      <c r="D15" s="5" t="s">
        <v>3</v>
      </c>
      <c r="E15" s="5" t="s">
        <v>44</v>
      </c>
      <c r="F15" s="5" t="s">
        <v>45</v>
      </c>
      <c r="G15" s="5" t="s">
        <v>53</v>
      </c>
      <c r="H15" s="5">
        <v>51</v>
      </c>
      <c r="I15" s="5">
        <v>44357</v>
      </c>
      <c r="J15" s="5">
        <v>146742</v>
      </c>
      <c r="K15" s="5">
        <v>0.1</v>
      </c>
      <c r="L15" s="5" t="s">
        <v>17</v>
      </c>
      <c r="M15" s="5" t="s">
        <v>94</v>
      </c>
      <c r="N15" s="6" t="s">
        <v>55</v>
      </c>
      <c r="O15" s="7" t="str">
        <f>IF(LEN(Sheet1!$N15)&gt;0,"Not_Active","Active")</f>
        <v>Active</v>
      </c>
      <c r="P15" s="8">
        <f>IF(Sheet1!$O15="Not_Active",0,1)</f>
        <v>1</v>
      </c>
      <c r="Q15" s="9">
        <f>IFERROR(Sheet1!$K15*Sheet1!$J15,0)</f>
        <v>14674.2</v>
      </c>
      <c r="R15" s="9">
        <f>Sheet1!$Q15+Sheet1!$J15</f>
        <v>161416.20000000001</v>
      </c>
      <c r="S15" s="8">
        <f>YEAR(Sheet1!$I15)</f>
        <v>2021</v>
      </c>
      <c r="T15" s="8">
        <f>WEEKNUM(Sheet1!$I15,1)</f>
        <v>24</v>
      </c>
      <c r="U15" s="8" t="str">
        <f>TEXT(Sheet1!$I15,"dddd")</f>
        <v>Thursday</v>
      </c>
    </row>
    <row r="16" spans="1:21" ht="14.25" customHeight="1" x14ac:dyDescent="0.25">
      <c r="A16" s="5" t="s">
        <v>95</v>
      </c>
      <c r="B16" s="5" t="s">
        <v>96</v>
      </c>
      <c r="C16" s="5" t="s">
        <v>67</v>
      </c>
      <c r="D16" s="5" t="s">
        <v>5</v>
      </c>
      <c r="E16" s="5" t="s">
        <v>59</v>
      </c>
      <c r="F16" s="5" t="s">
        <v>52</v>
      </c>
      <c r="G16" s="5" t="s">
        <v>53</v>
      </c>
      <c r="H16" s="5">
        <v>31</v>
      </c>
      <c r="I16" s="5">
        <v>43043</v>
      </c>
      <c r="J16" s="5">
        <v>97078</v>
      </c>
      <c r="K16" s="5">
        <v>0</v>
      </c>
      <c r="L16" s="5" t="s">
        <v>11</v>
      </c>
      <c r="M16" s="5" t="s">
        <v>82</v>
      </c>
      <c r="N16" s="6">
        <v>43899</v>
      </c>
      <c r="O16" s="7" t="str">
        <f>IF(LEN(Sheet1!$N16)&gt;0,"Not_Active","Active")</f>
        <v>Not_Active</v>
      </c>
      <c r="P16" s="8">
        <f>IF(Sheet1!$O16="Not_Active",0,1)</f>
        <v>0</v>
      </c>
      <c r="Q16" s="9">
        <f>IFERROR(Sheet1!$K16*Sheet1!$J16,0)</f>
        <v>0</v>
      </c>
      <c r="R16" s="9">
        <f>Sheet1!$Q16+Sheet1!$J16</f>
        <v>97078</v>
      </c>
      <c r="S16" s="8">
        <f>YEAR(Sheet1!$I16)</f>
        <v>2017</v>
      </c>
      <c r="T16" s="8">
        <f>WEEKNUM(Sheet1!$I16,1)</f>
        <v>44</v>
      </c>
      <c r="U16" s="8" t="str">
        <f>TEXT(Sheet1!$I16,"dddd")</f>
        <v>Saturday</v>
      </c>
    </row>
    <row r="17" spans="1:21" ht="14.25" customHeight="1" x14ac:dyDescent="0.25">
      <c r="A17" s="5" t="s">
        <v>97</v>
      </c>
      <c r="B17" s="5" t="s">
        <v>98</v>
      </c>
      <c r="C17" s="5" t="s">
        <v>99</v>
      </c>
      <c r="D17" s="5" t="s">
        <v>8</v>
      </c>
      <c r="E17" s="5" t="s">
        <v>44</v>
      </c>
      <c r="F17" s="5" t="s">
        <v>45</v>
      </c>
      <c r="G17" s="5" t="s">
        <v>53</v>
      </c>
      <c r="H17" s="5">
        <v>41</v>
      </c>
      <c r="I17" s="5">
        <v>41346</v>
      </c>
      <c r="J17" s="5">
        <v>249270</v>
      </c>
      <c r="K17" s="5">
        <v>0.3</v>
      </c>
      <c r="L17" s="5" t="s">
        <v>11</v>
      </c>
      <c r="M17" s="5" t="s">
        <v>47</v>
      </c>
      <c r="N17" s="6" t="s">
        <v>55</v>
      </c>
      <c r="O17" s="7" t="str">
        <f>IF(LEN(Sheet1!$N17)&gt;0,"Not_Active","Active")</f>
        <v>Active</v>
      </c>
      <c r="P17" s="8">
        <f>IF(Sheet1!$O17="Not_Active",0,1)</f>
        <v>1</v>
      </c>
      <c r="Q17" s="9">
        <f>IFERROR(Sheet1!$K17*Sheet1!$J17,0)</f>
        <v>74781</v>
      </c>
      <c r="R17" s="9">
        <f>Sheet1!$Q17+Sheet1!$J17</f>
        <v>324051</v>
      </c>
      <c r="S17" s="8">
        <f>YEAR(Sheet1!$I17)</f>
        <v>2013</v>
      </c>
      <c r="T17" s="8">
        <f>WEEKNUM(Sheet1!$I17,1)</f>
        <v>11</v>
      </c>
      <c r="U17" s="8" t="str">
        <f>TEXT(Sheet1!$I17,"dddd")</f>
        <v>Wednesday</v>
      </c>
    </row>
    <row r="18" spans="1:21" ht="14.25" customHeight="1" x14ac:dyDescent="0.25">
      <c r="A18" s="5" t="s">
        <v>100</v>
      </c>
      <c r="B18" s="5" t="s">
        <v>101</v>
      </c>
      <c r="C18" s="5" t="s">
        <v>58</v>
      </c>
      <c r="D18" s="5" t="s">
        <v>3</v>
      </c>
      <c r="E18" s="5" t="s">
        <v>44</v>
      </c>
      <c r="F18" s="5" t="s">
        <v>45</v>
      </c>
      <c r="G18" s="5" t="s">
        <v>46</v>
      </c>
      <c r="H18" s="5">
        <v>65</v>
      </c>
      <c r="I18" s="5">
        <v>37319</v>
      </c>
      <c r="J18" s="5">
        <v>175837</v>
      </c>
      <c r="K18" s="5">
        <v>0.2</v>
      </c>
      <c r="L18" s="5" t="s">
        <v>11</v>
      </c>
      <c r="M18" s="5" t="s">
        <v>68</v>
      </c>
      <c r="N18" s="6" t="s">
        <v>55</v>
      </c>
      <c r="O18" s="7" t="str">
        <f>IF(LEN(Sheet1!$N18)&gt;0,"Not_Active","Active")</f>
        <v>Active</v>
      </c>
      <c r="P18" s="8">
        <f>IF(Sheet1!$O18="Not_Active",0,1)</f>
        <v>1</v>
      </c>
      <c r="Q18" s="9">
        <f>IFERROR(Sheet1!$K18*Sheet1!$J18,0)</f>
        <v>35167.4</v>
      </c>
      <c r="R18" s="9">
        <f>Sheet1!$Q18+Sheet1!$J18</f>
        <v>211004.4</v>
      </c>
      <c r="S18" s="8">
        <f>YEAR(Sheet1!$I18)</f>
        <v>2002</v>
      </c>
      <c r="T18" s="8">
        <f>WEEKNUM(Sheet1!$I18,1)</f>
        <v>10</v>
      </c>
      <c r="U18" s="8" t="str">
        <f>TEXT(Sheet1!$I18,"dddd")</f>
        <v>Monday</v>
      </c>
    </row>
    <row r="19" spans="1:21" ht="14.25" customHeight="1" x14ac:dyDescent="0.25">
      <c r="A19" s="5" t="s">
        <v>102</v>
      </c>
      <c r="B19" s="5" t="s">
        <v>103</v>
      </c>
      <c r="C19" s="5" t="s">
        <v>43</v>
      </c>
      <c r="D19" s="5" t="s">
        <v>8</v>
      </c>
      <c r="E19" s="5" t="s">
        <v>59</v>
      </c>
      <c r="F19" s="5" t="s">
        <v>45</v>
      </c>
      <c r="G19" s="5" t="s">
        <v>104</v>
      </c>
      <c r="H19" s="5">
        <v>64</v>
      </c>
      <c r="I19" s="5">
        <v>37956</v>
      </c>
      <c r="J19" s="5">
        <v>154828</v>
      </c>
      <c r="K19" s="5">
        <v>0.13</v>
      </c>
      <c r="L19" s="5" t="s">
        <v>11</v>
      </c>
      <c r="M19" s="5" t="s">
        <v>47</v>
      </c>
      <c r="N19" s="6" t="s">
        <v>55</v>
      </c>
      <c r="O19" s="7" t="str">
        <f>IF(LEN(Sheet1!$N19)&gt;0,"Not_Active","Active")</f>
        <v>Active</v>
      </c>
      <c r="P19" s="8">
        <f>IF(Sheet1!$O19="Not_Active",0,1)</f>
        <v>1</v>
      </c>
      <c r="Q19" s="9">
        <f>IFERROR(Sheet1!$K19*Sheet1!$J19,0)</f>
        <v>20127.64</v>
      </c>
      <c r="R19" s="9">
        <f>Sheet1!$Q19+Sheet1!$J19</f>
        <v>174955.64</v>
      </c>
      <c r="S19" s="8">
        <f>YEAR(Sheet1!$I19)</f>
        <v>2003</v>
      </c>
      <c r="T19" s="8">
        <f>WEEKNUM(Sheet1!$I19,1)</f>
        <v>49</v>
      </c>
      <c r="U19" s="8" t="str">
        <f>TEXT(Sheet1!$I19,"dddd")</f>
        <v>Monday</v>
      </c>
    </row>
    <row r="20" spans="1:21" ht="14.25" customHeight="1" x14ac:dyDescent="0.25">
      <c r="A20" s="5" t="s">
        <v>105</v>
      </c>
      <c r="B20" s="5" t="s">
        <v>106</v>
      </c>
      <c r="C20" s="5" t="s">
        <v>58</v>
      </c>
      <c r="D20" s="5" t="s">
        <v>2</v>
      </c>
      <c r="E20" s="5" t="s">
        <v>72</v>
      </c>
      <c r="F20" s="5" t="s">
        <v>52</v>
      </c>
      <c r="G20" s="5" t="s">
        <v>60</v>
      </c>
      <c r="H20" s="5">
        <v>64</v>
      </c>
      <c r="I20" s="5">
        <v>41581</v>
      </c>
      <c r="J20" s="5">
        <v>186503</v>
      </c>
      <c r="K20" s="5">
        <v>0.24</v>
      </c>
      <c r="L20" s="5" t="s">
        <v>11</v>
      </c>
      <c r="M20" s="5" t="s">
        <v>107</v>
      </c>
      <c r="N20" s="6" t="s">
        <v>55</v>
      </c>
      <c r="O20" s="7" t="str">
        <f>IF(LEN(Sheet1!$N20)&gt;0,"Not_Active","Active")</f>
        <v>Active</v>
      </c>
      <c r="P20" s="8">
        <f>IF(Sheet1!$O20="Not_Active",0,1)</f>
        <v>1</v>
      </c>
      <c r="Q20" s="9">
        <f>IFERROR(Sheet1!$K20*Sheet1!$J20,0)</f>
        <v>44760.72</v>
      </c>
      <c r="R20" s="9">
        <f>Sheet1!$Q20+Sheet1!$J20</f>
        <v>231263.72</v>
      </c>
      <c r="S20" s="8">
        <f>YEAR(Sheet1!$I20)</f>
        <v>2013</v>
      </c>
      <c r="T20" s="8">
        <f>WEEKNUM(Sheet1!$I20,1)</f>
        <v>45</v>
      </c>
      <c r="U20" s="8" t="str">
        <f>TEXT(Sheet1!$I20,"dddd")</f>
        <v>Sunday</v>
      </c>
    </row>
    <row r="21" spans="1:21" ht="14.25" customHeight="1" x14ac:dyDescent="0.25">
      <c r="A21" s="5" t="s">
        <v>108</v>
      </c>
      <c r="B21" s="5" t="s">
        <v>109</v>
      </c>
      <c r="C21" s="5" t="s">
        <v>58</v>
      </c>
      <c r="D21" s="5" t="s">
        <v>4</v>
      </c>
      <c r="E21" s="5" t="s">
        <v>44</v>
      </c>
      <c r="F21" s="5" t="s">
        <v>52</v>
      </c>
      <c r="G21" s="5" t="s">
        <v>53</v>
      </c>
      <c r="H21" s="5">
        <v>45</v>
      </c>
      <c r="I21" s="5">
        <v>37446</v>
      </c>
      <c r="J21" s="5">
        <v>166331</v>
      </c>
      <c r="K21" s="5">
        <v>0.18</v>
      </c>
      <c r="L21" s="5" t="s">
        <v>17</v>
      </c>
      <c r="M21" s="5" t="s">
        <v>54</v>
      </c>
      <c r="N21" s="6" t="s">
        <v>55</v>
      </c>
      <c r="O21" s="7" t="str">
        <f>IF(LEN(Sheet1!$N21)&gt;0,"Not_Active","Active")</f>
        <v>Active</v>
      </c>
      <c r="P21" s="8">
        <f>IF(Sheet1!$O21="Not_Active",0,1)</f>
        <v>1</v>
      </c>
      <c r="Q21" s="9">
        <f>IFERROR(Sheet1!$K21*Sheet1!$J21,0)</f>
        <v>29939.579999999998</v>
      </c>
      <c r="R21" s="9">
        <f>Sheet1!$Q21+Sheet1!$J21</f>
        <v>196270.58</v>
      </c>
      <c r="S21" s="8">
        <f>YEAR(Sheet1!$I21)</f>
        <v>2002</v>
      </c>
      <c r="T21" s="8">
        <f>WEEKNUM(Sheet1!$I21,1)</f>
        <v>28</v>
      </c>
      <c r="U21" s="8" t="str">
        <f>TEXT(Sheet1!$I21,"dddd")</f>
        <v>Tuesday</v>
      </c>
    </row>
    <row r="22" spans="1:21" ht="14.25" customHeight="1" x14ac:dyDescent="0.25">
      <c r="A22" s="5" t="s">
        <v>110</v>
      </c>
      <c r="B22" s="5" t="s">
        <v>111</v>
      </c>
      <c r="C22" s="5" t="s">
        <v>43</v>
      </c>
      <c r="D22" s="5" t="s">
        <v>2</v>
      </c>
      <c r="E22" s="5" t="s">
        <v>51</v>
      </c>
      <c r="F22" s="5" t="s">
        <v>52</v>
      </c>
      <c r="G22" s="5" t="s">
        <v>104</v>
      </c>
      <c r="H22" s="5">
        <v>56</v>
      </c>
      <c r="I22" s="5">
        <v>40917</v>
      </c>
      <c r="J22" s="5">
        <v>146140</v>
      </c>
      <c r="K22" s="5">
        <v>0.1</v>
      </c>
      <c r="L22" s="5" t="s">
        <v>19</v>
      </c>
      <c r="M22" s="5" t="s">
        <v>112</v>
      </c>
      <c r="N22" s="6" t="s">
        <v>55</v>
      </c>
      <c r="O22" s="7" t="str">
        <f>IF(LEN(Sheet1!$N22)&gt;0,"Not_Active","Active")</f>
        <v>Active</v>
      </c>
      <c r="P22" s="8">
        <f>IF(Sheet1!$O22="Not_Active",0,1)</f>
        <v>1</v>
      </c>
      <c r="Q22" s="9">
        <f>IFERROR(Sheet1!$K22*Sheet1!$J22,0)</f>
        <v>14614</v>
      </c>
      <c r="R22" s="9">
        <f>Sheet1!$Q22+Sheet1!$J22</f>
        <v>160754</v>
      </c>
      <c r="S22" s="8">
        <f>YEAR(Sheet1!$I22)</f>
        <v>2012</v>
      </c>
      <c r="T22" s="8">
        <f>WEEKNUM(Sheet1!$I22,1)</f>
        <v>2</v>
      </c>
      <c r="U22" s="8" t="str">
        <f>TEXT(Sheet1!$I22,"dddd")</f>
        <v>Monday</v>
      </c>
    </row>
    <row r="23" spans="1:21" ht="14.25" customHeight="1" x14ac:dyDescent="0.25">
      <c r="A23" s="5" t="s">
        <v>113</v>
      </c>
      <c r="B23" s="5" t="s">
        <v>114</v>
      </c>
      <c r="C23" s="5" t="s">
        <v>58</v>
      </c>
      <c r="D23" s="5" t="s">
        <v>4</v>
      </c>
      <c r="E23" s="5" t="s">
        <v>51</v>
      </c>
      <c r="F23" s="5" t="s">
        <v>45</v>
      </c>
      <c r="G23" s="5" t="s">
        <v>104</v>
      </c>
      <c r="H23" s="5">
        <v>36</v>
      </c>
      <c r="I23" s="5">
        <v>44288</v>
      </c>
      <c r="J23" s="5">
        <v>151703</v>
      </c>
      <c r="K23" s="5">
        <v>0.21</v>
      </c>
      <c r="L23" s="5" t="s">
        <v>11</v>
      </c>
      <c r="M23" s="5" t="s">
        <v>79</v>
      </c>
      <c r="N23" s="6" t="s">
        <v>55</v>
      </c>
      <c r="O23" s="7" t="str">
        <f>IF(LEN(Sheet1!$N23)&gt;0,"Not_Active","Active")</f>
        <v>Active</v>
      </c>
      <c r="P23" s="8">
        <f>IF(Sheet1!$O23="Not_Active",0,1)</f>
        <v>1</v>
      </c>
      <c r="Q23" s="9">
        <f>IFERROR(Sheet1!$K23*Sheet1!$J23,0)</f>
        <v>31857.629999999997</v>
      </c>
      <c r="R23" s="9">
        <f>Sheet1!$Q23+Sheet1!$J23</f>
        <v>183560.63</v>
      </c>
      <c r="S23" s="8">
        <f>YEAR(Sheet1!$I23)</f>
        <v>2021</v>
      </c>
      <c r="T23" s="8">
        <f>WEEKNUM(Sheet1!$I23,1)</f>
        <v>14</v>
      </c>
      <c r="U23" s="8" t="str">
        <f>TEXT(Sheet1!$I23,"dddd")</f>
        <v>Friday</v>
      </c>
    </row>
    <row r="24" spans="1:21" ht="14.25" customHeight="1" x14ac:dyDescent="0.25">
      <c r="A24" s="5" t="s">
        <v>115</v>
      </c>
      <c r="B24" s="5" t="s">
        <v>116</v>
      </c>
      <c r="C24" s="5" t="s">
        <v>58</v>
      </c>
      <c r="D24" s="5" t="s">
        <v>2</v>
      </c>
      <c r="E24" s="5" t="s">
        <v>44</v>
      </c>
      <c r="F24" s="5" t="s">
        <v>52</v>
      </c>
      <c r="G24" s="5" t="s">
        <v>104</v>
      </c>
      <c r="H24" s="5">
        <v>59</v>
      </c>
      <c r="I24" s="5">
        <v>37400</v>
      </c>
      <c r="J24" s="5">
        <v>172787</v>
      </c>
      <c r="K24" s="5">
        <v>0.28000000000000003</v>
      </c>
      <c r="L24" s="5" t="s">
        <v>19</v>
      </c>
      <c r="M24" s="5" t="s">
        <v>117</v>
      </c>
      <c r="N24" s="6" t="s">
        <v>55</v>
      </c>
      <c r="O24" s="7" t="str">
        <f>IF(LEN(Sheet1!$N24)&gt;0,"Not_Active","Active")</f>
        <v>Active</v>
      </c>
      <c r="P24" s="8">
        <f>IF(Sheet1!$O24="Not_Active",0,1)</f>
        <v>1</v>
      </c>
      <c r="Q24" s="9">
        <f>IFERROR(Sheet1!$K24*Sheet1!$J24,0)</f>
        <v>48380.360000000008</v>
      </c>
      <c r="R24" s="9">
        <f>Sheet1!$Q24+Sheet1!$J24</f>
        <v>221167.36000000002</v>
      </c>
      <c r="S24" s="8">
        <f>YEAR(Sheet1!$I24)</f>
        <v>2002</v>
      </c>
      <c r="T24" s="8">
        <f>WEEKNUM(Sheet1!$I24,1)</f>
        <v>21</v>
      </c>
      <c r="U24" s="8" t="str">
        <f>TEXT(Sheet1!$I24,"dddd")</f>
        <v>Friday</v>
      </c>
    </row>
    <row r="25" spans="1:21" ht="14.25" customHeight="1" x14ac:dyDescent="0.25">
      <c r="A25" s="5" t="s">
        <v>118</v>
      </c>
      <c r="B25" s="5" t="s">
        <v>119</v>
      </c>
      <c r="C25" s="5" t="s">
        <v>78</v>
      </c>
      <c r="D25" s="5" t="s">
        <v>4</v>
      </c>
      <c r="E25" s="5" t="s">
        <v>59</v>
      </c>
      <c r="F25" s="5" t="s">
        <v>52</v>
      </c>
      <c r="G25" s="5" t="s">
        <v>60</v>
      </c>
      <c r="H25" s="5">
        <v>37</v>
      </c>
      <c r="I25" s="5">
        <v>43713</v>
      </c>
      <c r="J25" s="5">
        <v>49998</v>
      </c>
      <c r="K25" s="5">
        <v>0</v>
      </c>
      <c r="L25" s="5" t="s">
        <v>11</v>
      </c>
      <c r="M25" s="5" t="s">
        <v>47</v>
      </c>
      <c r="N25" s="6" t="s">
        <v>55</v>
      </c>
      <c r="O25" s="7" t="str">
        <f>IF(LEN(Sheet1!$N25)&gt;0,"Not_Active","Active")</f>
        <v>Active</v>
      </c>
      <c r="P25" s="8">
        <f>IF(Sheet1!$O25="Not_Active",0,1)</f>
        <v>1</v>
      </c>
      <c r="Q25" s="9">
        <f>IFERROR(Sheet1!$K25*Sheet1!$J25,0)</f>
        <v>0</v>
      </c>
      <c r="R25" s="9">
        <f>Sheet1!$Q25+Sheet1!$J25</f>
        <v>49998</v>
      </c>
      <c r="S25" s="8">
        <f>YEAR(Sheet1!$I25)</f>
        <v>2019</v>
      </c>
      <c r="T25" s="8">
        <f>WEEKNUM(Sheet1!$I25,1)</f>
        <v>36</v>
      </c>
      <c r="U25" s="8" t="str">
        <f>TEXT(Sheet1!$I25,"dddd")</f>
        <v>Thursday</v>
      </c>
    </row>
    <row r="26" spans="1:21" ht="14.25" customHeight="1" x14ac:dyDescent="0.25">
      <c r="A26" s="5" t="s">
        <v>120</v>
      </c>
      <c r="B26" s="5" t="s">
        <v>121</v>
      </c>
      <c r="C26" s="5" t="s">
        <v>99</v>
      </c>
      <c r="D26" s="5" t="s">
        <v>4</v>
      </c>
      <c r="E26" s="5" t="s">
        <v>59</v>
      </c>
      <c r="F26" s="5" t="s">
        <v>52</v>
      </c>
      <c r="G26" s="5" t="s">
        <v>53</v>
      </c>
      <c r="H26" s="5">
        <v>44</v>
      </c>
      <c r="I26" s="5">
        <v>41700</v>
      </c>
      <c r="J26" s="5">
        <v>207172</v>
      </c>
      <c r="K26" s="5">
        <v>0.31</v>
      </c>
      <c r="L26" s="5" t="s">
        <v>17</v>
      </c>
      <c r="M26" s="5" t="s">
        <v>54</v>
      </c>
      <c r="N26" s="6" t="s">
        <v>55</v>
      </c>
      <c r="O26" s="7" t="str">
        <f>IF(LEN(Sheet1!$N26)&gt;0,"Not_Active","Active")</f>
        <v>Active</v>
      </c>
      <c r="P26" s="8">
        <f>IF(Sheet1!$O26="Not_Active",0,1)</f>
        <v>1</v>
      </c>
      <c r="Q26" s="9">
        <f>IFERROR(Sheet1!$K26*Sheet1!$J26,0)</f>
        <v>64223.32</v>
      </c>
      <c r="R26" s="9">
        <f>Sheet1!$Q26+Sheet1!$J26</f>
        <v>271395.32</v>
      </c>
      <c r="S26" s="8">
        <f>YEAR(Sheet1!$I26)</f>
        <v>2014</v>
      </c>
      <c r="T26" s="8">
        <f>WEEKNUM(Sheet1!$I26,1)</f>
        <v>10</v>
      </c>
      <c r="U26" s="8" t="str">
        <f>TEXT(Sheet1!$I26,"dddd")</f>
        <v>Sunday</v>
      </c>
    </row>
    <row r="27" spans="1:21" ht="14.25" customHeight="1" x14ac:dyDescent="0.25">
      <c r="A27" s="5" t="s">
        <v>122</v>
      </c>
      <c r="B27" s="5" t="s">
        <v>123</v>
      </c>
      <c r="C27" s="5" t="s">
        <v>58</v>
      </c>
      <c r="D27" s="5" t="s">
        <v>6</v>
      </c>
      <c r="E27" s="5" t="s">
        <v>59</v>
      </c>
      <c r="F27" s="5" t="s">
        <v>52</v>
      </c>
      <c r="G27" s="5" t="s">
        <v>46</v>
      </c>
      <c r="H27" s="5">
        <v>41</v>
      </c>
      <c r="I27" s="5">
        <v>42111</v>
      </c>
      <c r="J27" s="5">
        <v>152239</v>
      </c>
      <c r="K27" s="5">
        <v>0.23</v>
      </c>
      <c r="L27" s="5" t="s">
        <v>11</v>
      </c>
      <c r="M27" s="5" t="s">
        <v>107</v>
      </c>
      <c r="N27" s="6" t="s">
        <v>55</v>
      </c>
      <c r="O27" s="7" t="str">
        <f>IF(LEN(Sheet1!$N27)&gt;0,"Not_Active","Active")</f>
        <v>Active</v>
      </c>
      <c r="P27" s="8">
        <f>IF(Sheet1!$O27="Not_Active",0,1)</f>
        <v>1</v>
      </c>
      <c r="Q27" s="9">
        <f>IFERROR(Sheet1!$K27*Sheet1!$J27,0)</f>
        <v>35014.97</v>
      </c>
      <c r="R27" s="9">
        <f>Sheet1!$Q27+Sheet1!$J27</f>
        <v>187253.97</v>
      </c>
      <c r="S27" s="8">
        <f>YEAR(Sheet1!$I27)</f>
        <v>2015</v>
      </c>
      <c r="T27" s="8">
        <f>WEEKNUM(Sheet1!$I27,1)</f>
        <v>16</v>
      </c>
      <c r="U27" s="8" t="str">
        <f>TEXT(Sheet1!$I27,"dddd")</f>
        <v>Friday</v>
      </c>
    </row>
    <row r="28" spans="1:21" ht="14.25" customHeight="1" x14ac:dyDescent="0.25">
      <c r="A28" s="5" t="s">
        <v>124</v>
      </c>
      <c r="B28" s="5" t="s">
        <v>125</v>
      </c>
      <c r="C28" s="5" t="s">
        <v>126</v>
      </c>
      <c r="D28" s="5" t="s">
        <v>7</v>
      </c>
      <c r="E28" s="5" t="s">
        <v>72</v>
      </c>
      <c r="F28" s="5" t="s">
        <v>45</v>
      </c>
      <c r="G28" s="5" t="s">
        <v>104</v>
      </c>
      <c r="H28" s="5">
        <v>56</v>
      </c>
      <c r="I28" s="5">
        <v>38388</v>
      </c>
      <c r="J28" s="5">
        <v>98581</v>
      </c>
      <c r="K28" s="5">
        <v>0</v>
      </c>
      <c r="L28" s="5" t="s">
        <v>19</v>
      </c>
      <c r="M28" s="5" t="s">
        <v>117</v>
      </c>
      <c r="N28" s="6" t="s">
        <v>55</v>
      </c>
      <c r="O28" s="7" t="str">
        <f>IF(LEN(Sheet1!$N28)&gt;0,"Not_Active","Active")</f>
        <v>Active</v>
      </c>
      <c r="P28" s="8">
        <f>IF(Sheet1!$O28="Not_Active",0,1)</f>
        <v>1</v>
      </c>
      <c r="Q28" s="9">
        <f>IFERROR(Sheet1!$K28*Sheet1!$J28,0)</f>
        <v>0</v>
      </c>
      <c r="R28" s="9">
        <f>Sheet1!$Q28+Sheet1!$J28</f>
        <v>98581</v>
      </c>
      <c r="S28" s="8">
        <f>YEAR(Sheet1!$I28)</f>
        <v>2005</v>
      </c>
      <c r="T28" s="8">
        <f>WEEKNUM(Sheet1!$I28,1)</f>
        <v>6</v>
      </c>
      <c r="U28" s="8" t="str">
        <f>TEXT(Sheet1!$I28,"dddd")</f>
        <v>Saturday</v>
      </c>
    </row>
    <row r="29" spans="1:21" ht="14.25" customHeight="1" x14ac:dyDescent="0.25">
      <c r="A29" s="5" t="s">
        <v>127</v>
      </c>
      <c r="B29" s="5" t="s">
        <v>128</v>
      </c>
      <c r="C29" s="5" t="s">
        <v>99</v>
      </c>
      <c r="D29" s="5" t="s">
        <v>7</v>
      </c>
      <c r="E29" s="5" t="s">
        <v>59</v>
      </c>
      <c r="F29" s="5" t="s">
        <v>52</v>
      </c>
      <c r="G29" s="5" t="s">
        <v>53</v>
      </c>
      <c r="H29" s="5">
        <v>43</v>
      </c>
      <c r="I29" s="5">
        <v>38145</v>
      </c>
      <c r="J29" s="5">
        <v>246231</v>
      </c>
      <c r="K29" s="5">
        <v>0.31</v>
      </c>
      <c r="L29" s="5" t="s">
        <v>11</v>
      </c>
      <c r="M29" s="5" t="s">
        <v>47</v>
      </c>
      <c r="N29" s="6" t="s">
        <v>55</v>
      </c>
      <c r="O29" s="7" t="str">
        <f>IF(LEN(Sheet1!$N29)&gt;0,"Not_Active","Active")</f>
        <v>Active</v>
      </c>
      <c r="P29" s="8">
        <f>IF(Sheet1!$O29="Not_Active",0,1)</f>
        <v>1</v>
      </c>
      <c r="Q29" s="9">
        <f>IFERROR(Sheet1!$K29*Sheet1!$J29,0)</f>
        <v>76331.61</v>
      </c>
      <c r="R29" s="9">
        <f>Sheet1!$Q29+Sheet1!$J29</f>
        <v>322562.61</v>
      </c>
      <c r="S29" s="8">
        <f>YEAR(Sheet1!$I29)</f>
        <v>2004</v>
      </c>
      <c r="T29" s="8">
        <f>WEEKNUM(Sheet1!$I29,1)</f>
        <v>24</v>
      </c>
      <c r="U29" s="8" t="str">
        <f>TEXT(Sheet1!$I29,"dddd")</f>
        <v>Monday</v>
      </c>
    </row>
    <row r="30" spans="1:21" ht="14.25" customHeight="1" x14ac:dyDescent="0.25">
      <c r="A30" s="5" t="s">
        <v>129</v>
      </c>
      <c r="B30" s="5" t="s">
        <v>130</v>
      </c>
      <c r="C30" s="5" t="s">
        <v>131</v>
      </c>
      <c r="D30" s="5" t="s">
        <v>7</v>
      </c>
      <c r="E30" s="5" t="s">
        <v>59</v>
      </c>
      <c r="F30" s="5" t="s">
        <v>52</v>
      </c>
      <c r="G30" s="5" t="s">
        <v>53</v>
      </c>
      <c r="H30" s="5">
        <v>64</v>
      </c>
      <c r="I30" s="5">
        <v>35403</v>
      </c>
      <c r="J30" s="5">
        <v>99354</v>
      </c>
      <c r="K30" s="5">
        <v>0.12</v>
      </c>
      <c r="L30" s="5" t="s">
        <v>17</v>
      </c>
      <c r="M30" s="5" t="s">
        <v>132</v>
      </c>
      <c r="N30" s="6" t="s">
        <v>55</v>
      </c>
      <c r="O30" s="7" t="str">
        <f>IF(LEN(Sheet1!$N30)&gt;0,"Not_Active","Active")</f>
        <v>Active</v>
      </c>
      <c r="P30" s="8">
        <f>IF(Sheet1!$O30="Not_Active",0,1)</f>
        <v>1</v>
      </c>
      <c r="Q30" s="9">
        <f>IFERROR(Sheet1!$K30*Sheet1!$J30,0)</f>
        <v>11922.48</v>
      </c>
      <c r="R30" s="9">
        <f>Sheet1!$Q30+Sheet1!$J30</f>
        <v>111276.48</v>
      </c>
      <c r="S30" s="8">
        <f>YEAR(Sheet1!$I30)</f>
        <v>1996</v>
      </c>
      <c r="T30" s="8">
        <f>WEEKNUM(Sheet1!$I30,1)</f>
        <v>49</v>
      </c>
      <c r="U30" s="8" t="str">
        <f>TEXT(Sheet1!$I30,"dddd")</f>
        <v>Wednesday</v>
      </c>
    </row>
    <row r="31" spans="1:21" ht="14.25" customHeight="1" x14ac:dyDescent="0.25">
      <c r="A31" s="5" t="s">
        <v>133</v>
      </c>
      <c r="B31" s="5" t="s">
        <v>134</v>
      </c>
      <c r="C31" s="5" t="s">
        <v>99</v>
      </c>
      <c r="D31" s="5" t="s">
        <v>2</v>
      </c>
      <c r="E31" s="5" t="s">
        <v>72</v>
      </c>
      <c r="F31" s="5" t="s">
        <v>52</v>
      </c>
      <c r="G31" s="5" t="s">
        <v>53</v>
      </c>
      <c r="H31" s="5">
        <v>63</v>
      </c>
      <c r="I31" s="5">
        <v>41040</v>
      </c>
      <c r="J31" s="5">
        <v>231141</v>
      </c>
      <c r="K31" s="5">
        <v>0.34</v>
      </c>
      <c r="L31" s="5" t="s">
        <v>17</v>
      </c>
      <c r="M31" s="5" t="s">
        <v>132</v>
      </c>
      <c r="N31" s="6" t="s">
        <v>55</v>
      </c>
      <c r="O31" s="7" t="str">
        <f>IF(LEN(Sheet1!$N31)&gt;0,"Not_Active","Active")</f>
        <v>Active</v>
      </c>
      <c r="P31" s="8">
        <f>IF(Sheet1!$O31="Not_Active",0,1)</f>
        <v>1</v>
      </c>
      <c r="Q31" s="9">
        <f>IFERROR(Sheet1!$K31*Sheet1!$J31,0)</f>
        <v>78587.94</v>
      </c>
      <c r="R31" s="9">
        <f>Sheet1!$Q31+Sheet1!$J31</f>
        <v>309728.94</v>
      </c>
      <c r="S31" s="8">
        <f>YEAR(Sheet1!$I31)</f>
        <v>2012</v>
      </c>
      <c r="T31" s="8">
        <f>WEEKNUM(Sheet1!$I31,1)</f>
        <v>19</v>
      </c>
      <c r="U31" s="8" t="str">
        <f>TEXT(Sheet1!$I31,"dddd")</f>
        <v>Friday</v>
      </c>
    </row>
    <row r="32" spans="1:21" ht="14.25" customHeight="1" x14ac:dyDescent="0.25">
      <c r="A32" s="5" t="s">
        <v>135</v>
      </c>
      <c r="B32" s="5" t="s">
        <v>136</v>
      </c>
      <c r="C32" s="5" t="s">
        <v>137</v>
      </c>
      <c r="D32" s="5" t="s">
        <v>2</v>
      </c>
      <c r="E32" s="5" t="s">
        <v>44</v>
      </c>
      <c r="F32" s="5" t="s">
        <v>52</v>
      </c>
      <c r="G32" s="5" t="s">
        <v>53</v>
      </c>
      <c r="H32" s="5">
        <v>28</v>
      </c>
      <c r="I32" s="5">
        <v>42911</v>
      </c>
      <c r="J32" s="5">
        <v>54775</v>
      </c>
      <c r="K32" s="5">
        <v>0</v>
      </c>
      <c r="L32" s="5" t="s">
        <v>11</v>
      </c>
      <c r="M32" s="5" t="s">
        <v>107</v>
      </c>
      <c r="N32" s="6" t="s">
        <v>55</v>
      </c>
      <c r="O32" s="7" t="str">
        <f>IF(LEN(Sheet1!$N32)&gt;0,"Not_Active","Active")</f>
        <v>Active</v>
      </c>
      <c r="P32" s="8">
        <f>IF(Sheet1!$O32="Not_Active",0,1)</f>
        <v>1</v>
      </c>
      <c r="Q32" s="9">
        <f>IFERROR(Sheet1!$K32*Sheet1!$J32,0)</f>
        <v>0</v>
      </c>
      <c r="R32" s="9">
        <f>Sheet1!$Q32+Sheet1!$J32</f>
        <v>54775</v>
      </c>
      <c r="S32" s="8">
        <f>YEAR(Sheet1!$I32)</f>
        <v>2017</v>
      </c>
      <c r="T32" s="8">
        <f>WEEKNUM(Sheet1!$I32,1)</f>
        <v>26</v>
      </c>
      <c r="U32" s="8" t="str">
        <f>TEXT(Sheet1!$I32,"dddd")</f>
        <v>Sunday</v>
      </c>
    </row>
    <row r="33" spans="1:21" ht="14.25" customHeight="1" x14ac:dyDescent="0.25">
      <c r="A33" s="5" t="s">
        <v>138</v>
      </c>
      <c r="B33" s="5" t="s">
        <v>139</v>
      </c>
      <c r="C33" s="5" t="s">
        <v>78</v>
      </c>
      <c r="D33" s="5" t="s">
        <v>3</v>
      </c>
      <c r="E33" s="5" t="s">
        <v>51</v>
      </c>
      <c r="F33" s="5" t="s">
        <v>52</v>
      </c>
      <c r="G33" s="5" t="s">
        <v>104</v>
      </c>
      <c r="H33" s="5">
        <v>65</v>
      </c>
      <c r="I33" s="5">
        <v>38123</v>
      </c>
      <c r="J33" s="5">
        <v>55499</v>
      </c>
      <c r="K33" s="5">
        <v>0</v>
      </c>
      <c r="L33" s="5" t="s">
        <v>19</v>
      </c>
      <c r="M33" s="5" t="s">
        <v>112</v>
      </c>
      <c r="N33" s="6" t="s">
        <v>55</v>
      </c>
      <c r="O33" s="7" t="str">
        <f>IF(LEN(Sheet1!$N33)&gt;0,"Not_Active","Active")</f>
        <v>Active</v>
      </c>
      <c r="P33" s="8">
        <f>IF(Sheet1!$O33="Not_Active",0,1)</f>
        <v>1</v>
      </c>
      <c r="Q33" s="9">
        <f>IFERROR(Sheet1!$K33*Sheet1!$J33,0)</f>
        <v>0</v>
      </c>
      <c r="R33" s="9">
        <f>Sheet1!$Q33+Sheet1!$J33</f>
        <v>55499</v>
      </c>
      <c r="S33" s="8">
        <f>YEAR(Sheet1!$I33)</f>
        <v>2004</v>
      </c>
      <c r="T33" s="8">
        <f>WEEKNUM(Sheet1!$I33,1)</f>
        <v>21</v>
      </c>
      <c r="U33" s="8" t="str">
        <f>TEXT(Sheet1!$I33,"dddd")</f>
        <v>Sunday</v>
      </c>
    </row>
    <row r="34" spans="1:21" ht="14.25" customHeight="1" x14ac:dyDescent="0.25">
      <c r="A34" s="5" t="s">
        <v>140</v>
      </c>
      <c r="B34" s="5" t="s">
        <v>141</v>
      </c>
      <c r="C34" s="5" t="s">
        <v>142</v>
      </c>
      <c r="D34" s="5" t="s">
        <v>4</v>
      </c>
      <c r="E34" s="5" t="s">
        <v>44</v>
      </c>
      <c r="F34" s="5" t="s">
        <v>52</v>
      </c>
      <c r="G34" s="5" t="s">
        <v>60</v>
      </c>
      <c r="H34" s="5">
        <v>61</v>
      </c>
      <c r="I34" s="5">
        <v>39640</v>
      </c>
      <c r="J34" s="5">
        <v>66521</v>
      </c>
      <c r="K34" s="5">
        <v>0</v>
      </c>
      <c r="L34" s="5" t="s">
        <v>11</v>
      </c>
      <c r="M34" s="5" t="s">
        <v>47</v>
      </c>
      <c r="N34" s="6" t="s">
        <v>55</v>
      </c>
      <c r="O34" s="7" t="str">
        <f>IF(LEN(Sheet1!$N34)&gt;0,"Not_Active","Active")</f>
        <v>Active</v>
      </c>
      <c r="P34" s="8">
        <f>IF(Sheet1!$O34="Not_Active",0,1)</f>
        <v>1</v>
      </c>
      <c r="Q34" s="9">
        <f>IFERROR(Sheet1!$K34*Sheet1!$J34,0)</f>
        <v>0</v>
      </c>
      <c r="R34" s="9">
        <f>Sheet1!$Q34+Sheet1!$J34</f>
        <v>66521</v>
      </c>
      <c r="S34" s="8">
        <f>YEAR(Sheet1!$I34)</f>
        <v>2008</v>
      </c>
      <c r="T34" s="8">
        <f>WEEKNUM(Sheet1!$I34,1)</f>
        <v>28</v>
      </c>
      <c r="U34" s="8" t="str">
        <f>TEXT(Sheet1!$I34,"dddd")</f>
        <v>Friday</v>
      </c>
    </row>
    <row r="35" spans="1:21" ht="14.25" customHeight="1" x14ac:dyDescent="0.25">
      <c r="A35" s="5" t="s">
        <v>143</v>
      </c>
      <c r="B35" s="5" t="s">
        <v>144</v>
      </c>
      <c r="C35" s="5" t="s">
        <v>71</v>
      </c>
      <c r="D35" s="5" t="s">
        <v>4</v>
      </c>
      <c r="E35" s="5" t="s">
        <v>59</v>
      </c>
      <c r="F35" s="5" t="s">
        <v>52</v>
      </c>
      <c r="G35" s="5" t="s">
        <v>53</v>
      </c>
      <c r="H35" s="5">
        <v>30</v>
      </c>
      <c r="I35" s="5">
        <v>42642</v>
      </c>
      <c r="J35" s="5">
        <v>59100</v>
      </c>
      <c r="K35" s="5">
        <v>0</v>
      </c>
      <c r="L35" s="5" t="s">
        <v>17</v>
      </c>
      <c r="M35" s="5" t="s">
        <v>54</v>
      </c>
      <c r="N35" s="6" t="s">
        <v>55</v>
      </c>
      <c r="O35" s="7" t="str">
        <f>IF(LEN(Sheet1!$N35)&gt;0,"Not_Active","Active")</f>
        <v>Active</v>
      </c>
      <c r="P35" s="8">
        <f>IF(Sheet1!$O35="Not_Active",0,1)</f>
        <v>1</v>
      </c>
      <c r="Q35" s="9">
        <f>IFERROR(Sheet1!$K35*Sheet1!$J35,0)</f>
        <v>0</v>
      </c>
      <c r="R35" s="9">
        <f>Sheet1!$Q35+Sheet1!$J35</f>
        <v>59100</v>
      </c>
      <c r="S35" s="8">
        <f>YEAR(Sheet1!$I35)</f>
        <v>2016</v>
      </c>
      <c r="T35" s="8">
        <f>WEEKNUM(Sheet1!$I35,1)</f>
        <v>40</v>
      </c>
      <c r="U35" s="8" t="str">
        <f>TEXT(Sheet1!$I35,"dddd")</f>
        <v>Thursday</v>
      </c>
    </row>
    <row r="36" spans="1:21" ht="14.25" customHeight="1" x14ac:dyDescent="0.25">
      <c r="A36" s="5" t="s">
        <v>145</v>
      </c>
      <c r="B36" s="5" t="s">
        <v>146</v>
      </c>
      <c r="C36" s="5" t="s">
        <v>78</v>
      </c>
      <c r="D36" s="5" t="s">
        <v>3</v>
      </c>
      <c r="E36" s="5" t="s">
        <v>44</v>
      </c>
      <c r="F36" s="5" t="s">
        <v>45</v>
      </c>
      <c r="G36" s="5" t="s">
        <v>60</v>
      </c>
      <c r="H36" s="5">
        <v>27</v>
      </c>
      <c r="I36" s="5">
        <v>43226</v>
      </c>
      <c r="J36" s="5">
        <v>49011</v>
      </c>
      <c r="K36" s="5">
        <v>0</v>
      </c>
      <c r="L36" s="5" t="s">
        <v>11</v>
      </c>
      <c r="M36" s="5" t="s">
        <v>61</v>
      </c>
      <c r="N36" s="6" t="s">
        <v>55</v>
      </c>
      <c r="O36" s="7" t="str">
        <f>IF(LEN(Sheet1!$N36)&gt;0,"Not_Active","Active")</f>
        <v>Active</v>
      </c>
      <c r="P36" s="8">
        <f>IF(Sheet1!$O36="Not_Active",0,1)</f>
        <v>1</v>
      </c>
      <c r="Q36" s="9">
        <f>IFERROR(Sheet1!$K36*Sheet1!$J36,0)</f>
        <v>0</v>
      </c>
      <c r="R36" s="9">
        <f>Sheet1!$Q36+Sheet1!$J36</f>
        <v>49011</v>
      </c>
      <c r="S36" s="8">
        <f>YEAR(Sheet1!$I36)</f>
        <v>2018</v>
      </c>
      <c r="T36" s="8">
        <f>WEEKNUM(Sheet1!$I36,1)</f>
        <v>19</v>
      </c>
      <c r="U36" s="8" t="str">
        <f>TEXT(Sheet1!$I36,"dddd")</f>
        <v>Sunday</v>
      </c>
    </row>
    <row r="37" spans="1:21" ht="14.25" customHeight="1" x14ac:dyDescent="0.25">
      <c r="A37" s="5" t="s">
        <v>147</v>
      </c>
      <c r="B37" s="5" t="s">
        <v>148</v>
      </c>
      <c r="C37" s="5" t="s">
        <v>149</v>
      </c>
      <c r="D37" s="5" t="s">
        <v>2</v>
      </c>
      <c r="E37" s="5" t="s">
        <v>51</v>
      </c>
      <c r="F37" s="5" t="s">
        <v>45</v>
      </c>
      <c r="G37" s="5" t="s">
        <v>60</v>
      </c>
      <c r="H37" s="5">
        <v>32</v>
      </c>
      <c r="I37" s="5">
        <v>41681</v>
      </c>
      <c r="J37" s="5">
        <v>99575</v>
      </c>
      <c r="K37" s="5">
        <v>0</v>
      </c>
      <c r="L37" s="5" t="s">
        <v>11</v>
      </c>
      <c r="M37" s="5" t="s">
        <v>82</v>
      </c>
      <c r="N37" s="6" t="s">
        <v>55</v>
      </c>
      <c r="O37" s="7" t="str">
        <f>IF(LEN(Sheet1!$N37)&gt;0,"Not_Active","Active")</f>
        <v>Active</v>
      </c>
      <c r="P37" s="8">
        <f>IF(Sheet1!$O37="Not_Active",0,1)</f>
        <v>1</v>
      </c>
      <c r="Q37" s="9">
        <f>IFERROR(Sheet1!$K37*Sheet1!$J37,0)</f>
        <v>0</v>
      </c>
      <c r="R37" s="9">
        <f>Sheet1!$Q37+Sheet1!$J37</f>
        <v>99575</v>
      </c>
      <c r="S37" s="8">
        <f>YEAR(Sheet1!$I37)</f>
        <v>2014</v>
      </c>
      <c r="T37" s="8">
        <f>WEEKNUM(Sheet1!$I37,1)</f>
        <v>7</v>
      </c>
      <c r="U37" s="8" t="str">
        <f>TEXT(Sheet1!$I37,"dddd")</f>
        <v>Tuesday</v>
      </c>
    </row>
    <row r="38" spans="1:21" ht="14.25" customHeight="1" x14ac:dyDescent="0.25">
      <c r="A38" s="5" t="s">
        <v>150</v>
      </c>
      <c r="B38" s="5" t="s">
        <v>151</v>
      </c>
      <c r="C38" s="5" t="s">
        <v>89</v>
      </c>
      <c r="D38" s="5" t="s">
        <v>7</v>
      </c>
      <c r="E38" s="5" t="s">
        <v>51</v>
      </c>
      <c r="F38" s="5" t="s">
        <v>45</v>
      </c>
      <c r="G38" s="5" t="s">
        <v>53</v>
      </c>
      <c r="H38" s="5">
        <v>34</v>
      </c>
      <c r="I38" s="5">
        <v>43815</v>
      </c>
      <c r="J38" s="5">
        <v>99989</v>
      </c>
      <c r="K38" s="5">
        <v>0</v>
      </c>
      <c r="L38" s="5" t="s">
        <v>17</v>
      </c>
      <c r="M38" s="5" t="s">
        <v>152</v>
      </c>
      <c r="N38" s="6" t="s">
        <v>55</v>
      </c>
      <c r="O38" s="7" t="str">
        <f>IF(LEN(Sheet1!$N38)&gt;0,"Not_Active","Active")</f>
        <v>Active</v>
      </c>
      <c r="P38" s="8">
        <f>IF(Sheet1!$O38="Not_Active",0,1)</f>
        <v>1</v>
      </c>
      <c r="Q38" s="9">
        <f>IFERROR(Sheet1!$K38*Sheet1!$J38,0)</f>
        <v>0</v>
      </c>
      <c r="R38" s="9">
        <f>Sheet1!$Q38+Sheet1!$J38</f>
        <v>99989</v>
      </c>
      <c r="S38" s="8">
        <f>YEAR(Sheet1!$I38)</f>
        <v>2019</v>
      </c>
      <c r="T38" s="8">
        <f>WEEKNUM(Sheet1!$I38,1)</f>
        <v>51</v>
      </c>
      <c r="U38" s="8" t="str">
        <f>TEXT(Sheet1!$I38,"dddd")</f>
        <v>Monday</v>
      </c>
    </row>
    <row r="39" spans="1:21" ht="14.25" customHeight="1" x14ac:dyDescent="0.25">
      <c r="A39" s="5" t="s">
        <v>153</v>
      </c>
      <c r="B39" s="5" t="s">
        <v>154</v>
      </c>
      <c r="C39" s="5" t="s">
        <v>99</v>
      </c>
      <c r="D39" s="5" t="s">
        <v>8</v>
      </c>
      <c r="E39" s="5" t="s">
        <v>44</v>
      </c>
      <c r="F39" s="5" t="s">
        <v>52</v>
      </c>
      <c r="G39" s="5" t="s">
        <v>60</v>
      </c>
      <c r="H39" s="5">
        <v>27</v>
      </c>
      <c r="I39" s="5">
        <v>43758</v>
      </c>
      <c r="J39" s="5">
        <v>256420</v>
      </c>
      <c r="K39" s="5">
        <v>0.3</v>
      </c>
      <c r="L39" s="5" t="s">
        <v>11</v>
      </c>
      <c r="M39" s="5" t="s">
        <v>68</v>
      </c>
      <c r="N39" s="6" t="s">
        <v>55</v>
      </c>
      <c r="O39" s="7" t="str">
        <f>IF(LEN(Sheet1!$N39)&gt;0,"Not_Active","Active")</f>
        <v>Active</v>
      </c>
      <c r="P39" s="8">
        <f>IF(Sheet1!$O39="Not_Active",0,1)</f>
        <v>1</v>
      </c>
      <c r="Q39" s="9">
        <f>IFERROR(Sheet1!$K39*Sheet1!$J39,0)</f>
        <v>76926</v>
      </c>
      <c r="R39" s="9">
        <f>Sheet1!$Q39+Sheet1!$J39</f>
        <v>333346</v>
      </c>
      <c r="S39" s="8">
        <f>YEAR(Sheet1!$I39)</f>
        <v>2019</v>
      </c>
      <c r="T39" s="8">
        <f>WEEKNUM(Sheet1!$I39,1)</f>
        <v>43</v>
      </c>
      <c r="U39" s="8" t="str">
        <f>TEXT(Sheet1!$I39,"dddd")</f>
        <v>Sunday</v>
      </c>
    </row>
    <row r="40" spans="1:21" ht="14.25" customHeight="1" x14ac:dyDescent="0.25">
      <c r="A40" s="5" t="s">
        <v>155</v>
      </c>
      <c r="B40" s="5" t="s">
        <v>156</v>
      </c>
      <c r="C40" s="5" t="s">
        <v>50</v>
      </c>
      <c r="D40" s="5" t="s">
        <v>2</v>
      </c>
      <c r="E40" s="5" t="s">
        <v>51</v>
      </c>
      <c r="F40" s="5" t="s">
        <v>45</v>
      </c>
      <c r="G40" s="5" t="s">
        <v>104</v>
      </c>
      <c r="H40" s="5">
        <v>35</v>
      </c>
      <c r="I40" s="5">
        <v>41409</v>
      </c>
      <c r="J40" s="5">
        <v>78940</v>
      </c>
      <c r="K40" s="5">
        <v>0</v>
      </c>
      <c r="L40" s="5" t="s">
        <v>11</v>
      </c>
      <c r="M40" s="5" t="s">
        <v>79</v>
      </c>
      <c r="N40" s="6" t="s">
        <v>55</v>
      </c>
      <c r="O40" s="7" t="str">
        <f>IF(LEN(Sheet1!$N40)&gt;0,"Not_Active","Active")</f>
        <v>Active</v>
      </c>
      <c r="P40" s="8">
        <f>IF(Sheet1!$O40="Not_Active",0,1)</f>
        <v>1</v>
      </c>
      <c r="Q40" s="9">
        <f>IFERROR(Sheet1!$K40*Sheet1!$J40,0)</f>
        <v>0</v>
      </c>
      <c r="R40" s="9">
        <f>Sheet1!$Q40+Sheet1!$J40</f>
        <v>78940</v>
      </c>
      <c r="S40" s="8">
        <f>YEAR(Sheet1!$I40)</f>
        <v>2013</v>
      </c>
      <c r="T40" s="8">
        <f>WEEKNUM(Sheet1!$I40,1)</f>
        <v>20</v>
      </c>
      <c r="U40" s="8" t="str">
        <f>TEXT(Sheet1!$I40,"dddd")</f>
        <v>Wednesday</v>
      </c>
    </row>
    <row r="41" spans="1:21" ht="14.25" customHeight="1" x14ac:dyDescent="0.25">
      <c r="A41" s="5" t="s">
        <v>157</v>
      </c>
      <c r="B41" s="5" t="s">
        <v>158</v>
      </c>
      <c r="C41" s="5" t="s">
        <v>149</v>
      </c>
      <c r="D41" s="5" t="s">
        <v>2</v>
      </c>
      <c r="E41" s="5" t="s">
        <v>72</v>
      </c>
      <c r="F41" s="5" t="s">
        <v>45</v>
      </c>
      <c r="G41" s="5" t="s">
        <v>104</v>
      </c>
      <c r="H41" s="5">
        <v>57</v>
      </c>
      <c r="I41" s="5">
        <v>34337</v>
      </c>
      <c r="J41" s="5">
        <v>82872</v>
      </c>
      <c r="K41" s="5">
        <v>0</v>
      </c>
      <c r="L41" s="5" t="s">
        <v>19</v>
      </c>
      <c r="M41" s="5" t="s">
        <v>112</v>
      </c>
      <c r="N41" s="6" t="s">
        <v>55</v>
      </c>
      <c r="O41" s="7" t="str">
        <f>IF(LEN(Sheet1!$N41)&gt;0,"Not_Active","Active")</f>
        <v>Active</v>
      </c>
      <c r="P41" s="8">
        <f>IF(Sheet1!$O41="Not_Active",0,1)</f>
        <v>1</v>
      </c>
      <c r="Q41" s="9">
        <f>IFERROR(Sheet1!$K41*Sheet1!$J41,0)</f>
        <v>0</v>
      </c>
      <c r="R41" s="9">
        <f>Sheet1!$Q41+Sheet1!$J41</f>
        <v>82872</v>
      </c>
      <c r="S41" s="8">
        <f>YEAR(Sheet1!$I41)</f>
        <v>1994</v>
      </c>
      <c r="T41" s="8">
        <f>WEEKNUM(Sheet1!$I41,1)</f>
        <v>2</v>
      </c>
      <c r="U41" s="8" t="str">
        <f>TEXT(Sheet1!$I41,"dddd")</f>
        <v>Monday</v>
      </c>
    </row>
    <row r="42" spans="1:21" ht="14.25" customHeight="1" x14ac:dyDescent="0.25">
      <c r="A42" s="5" t="s">
        <v>159</v>
      </c>
      <c r="B42" s="5" t="s">
        <v>160</v>
      </c>
      <c r="C42" s="5" t="s">
        <v>161</v>
      </c>
      <c r="D42" s="5" t="s">
        <v>6</v>
      </c>
      <c r="E42" s="5" t="s">
        <v>59</v>
      </c>
      <c r="F42" s="5" t="s">
        <v>52</v>
      </c>
      <c r="G42" s="5" t="s">
        <v>53</v>
      </c>
      <c r="H42" s="5">
        <v>30</v>
      </c>
      <c r="I42" s="5">
        <v>42884</v>
      </c>
      <c r="J42" s="5">
        <v>86317</v>
      </c>
      <c r="K42" s="5">
        <v>0</v>
      </c>
      <c r="L42" s="5" t="s">
        <v>17</v>
      </c>
      <c r="M42" s="5" t="s">
        <v>152</v>
      </c>
      <c r="N42" s="6">
        <v>42932</v>
      </c>
      <c r="O42" s="7" t="str">
        <f>IF(LEN(Sheet1!$N42)&gt;0,"Not_Active","Active")</f>
        <v>Not_Active</v>
      </c>
      <c r="P42" s="8">
        <f>IF(Sheet1!$O42="Not_Active",0,1)</f>
        <v>0</v>
      </c>
      <c r="Q42" s="9">
        <f>IFERROR(Sheet1!$K42*Sheet1!$J42,0)</f>
        <v>0</v>
      </c>
      <c r="R42" s="9">
        <f>Sheet1!$Q42+Sheet1!$J42</f>
        <v>86317</v>
      </c>
      <c r="S42" s="8">
        <f>YEAR(Sheet1!$I42)</f>
        <v>2017</v>
      </c>
      <c r="T42" s="8">
        <f>WEEKNUM(Sheet1!$I42,1)</f>
        <v>22</v>
      </c>
      <c r="U42" s="8" t="str">
        <f>TEXT(Sheet1!$I42,"dddd")</f>
        <v>Monday</v>
      </c>
    </row>
    <row r="43" spans="1:21" ht="14.25" customHeight="1" x14ac:dyDescent="0.25">
      <c r="A43" s="5" t="s">
        <v>162</v>
      </c>
      <c r="B43" s="5" t="s">
        <v>163</v>
      </c>
      <c r="C43" s="5" t="s">
        <v>75</v>
      </c>
      <c r="D43" s="5" t="s">
        <v>8</v>
      </c>
      <c r="E43" s="5" t="s">
        <v>59</v>
      </c>
      <c r="F43" s="5" t="s">
        <v>45</v>
      </c>
      <c r="G43" s="5" t="s">
        <v>60</v>
      </c>
      <c r="H43" s="5">
        <v>53</v>
      </c>
      <c r="I43" s="5">
        <v>41601</v>
      </c>
      <c r="J43" s="5">
        <v>113135</v>
      </c>
      <c r="K43" s="5">
        <v>0.05</v>
      </c>
      <c r="L43" s="5" t="s">
        <v>11</v>
      </c>
      <c r="M43" s="5" t="s">
        <v>82</v>
      </c>
      <c r="N43" s="6" t="s">
        <v>55</v>
      </c>
      <c r="O43" s="7" t="str">
        <f>IF(LEN(Sheet1!$N43)&gt;0,"Not_Active","Active")</f>
        <v>Active</v>
      </c>
      <c r="P43" s="8">
        <f>IF(Sheet1!$O43="Not_Active",0,1)</f>
        <v>1</v>
      </c>
      <c r="Q43" s="9">
        <f>IFERROR(Sheet1!$K43*Sheet1!$J43,0)</f>
        <v>5656.75</v>
      </c>
      <c r="R43" s="9">
        <f>Sheet1!$Q43+Sheet1!$J43</f>
        <v>118791.75</v>
      </c>
      <c r="S43" s="8">
        <f>YEAR(Sheet1!$I43)</f>
        <v>2013</v>
      </c>
      <c r="T43" s="8">
        <f>WEEKNUM(Sheet1!$I43,1)</f>
        <v>47</v>
      </c>
      <c r="U43" s="8" t="str">
        <f>TEXT(Sheet1!$I43,"dddd")</f>
        <v>Saturday</v>
      </c>
    </row>
    <row r="44" spans="1:21" ht="14.25" customHeight="1" x14ac:dyDescent="0.25">
      <c r="A44" s="5" t="s">
        <v>164</v>
      </c>
      <c r="B44" s="5" t="s">
        <v>165</v>
      </c>
      <c r="C44" s="5" t="s">
        <v>99</v>
      </c>
      <c r="D44" s="5" t="s">
        <v>2</v>
      </c>
      <c r="E44" s="5" t="s">
        <v>59</v>
      </c>
      <c r="F44" s="5" t="s">
        <v>52</v>
      </c>
      <c r="G44" s="5" t="s">
        <v>60</v>
      </c>
      <c r="H44" s="5">
        <v>52</v>
      </c>
      <c r="I44" s="5">
        <v>38664</v>
      </c>
      <c r="J44" s="5">
        <v>199808</v>
      </c>
      <c r="K44" s="5">
        <v>0.32</v>
      </c>
      <c r="L44" s="5" t="s">
        <v>11</v>
      </c>
      <c r="M44" s="5" t="s">
        <v>47</v>
      </c>
      <c r="N44" s="6" t="s">
        <v>55</v>
      </c>
      <c r="O44" s="7" t="str">
        <f>IF(LEN(Sheet1!$N44)&gt;0,"Not_Active","Active")</f>
        <v>Active</v>
      </c>
      <c r="P44" s="8">
        <f>IF(Sheet1!$O44="Not_Active",0,1)</f>
        <v>1</v>
      </c>
      <c r="Q44" s="9">
        <f>IFERROR(Sheet1!$K44*Sheet1!$J44,0)</f>
        <v>63938.560000000005</v>
      </c>
      <c r="R44" s="9">
        <f>Sheet1!$Q44+Sheet1!$J44</f>
        <v>263746.56</v>
      </c>
      <c r="S44" s="8">
        <f>YEAR(Sheet1!$I44)</f>
        <v>2005</v>
      </c>
      <c r="T44" s="8">
        <f>WEEKNUM(Sheet1!$I44,1)</f>
        <v>46</v>
      </c>
      <c r="U44" s="8" t="str">
        <f>TEXT(Sheet1!$I44,"dddd")</f>
        <v>Tuesday</v>
      </c>
    </row>
    <row r="45" spans="1:21" ht="14.25" customHeight="1" x14ac:dyDescent="0.25">
      <c r="A45" s="5" t="s">
        <v>166</v>
      </c>
      <c r="B45" s="5" t="s">
        <v>167</v>
      </c>
      <c r="C45" s="5" t="s">
        <v>71</v>
      </c>
      <c r="D45" s="5" t="s">
        <v>4</v>
      </c>
      <c r="E45" s="5" t="s">
        <v>59</v>
      </c>
      <c r="F45" s="5" t="s">
        <v>52</v>
      </c>
      <c r="G45" s="5" t="s">
        <v>53</v>
      </c>
      <c r="H45" s="5">
        <v>37</v>
      </c>
      <c r="I45" s="5">
        <v>41592</v>
      </c>
      <c r="J45" s="5">
        <v>56037</v>
      </c>
      <c r="K45" s="5">
        <v>0</v>
      </c>
      <c r="L45" s="5" t="s">
        <v>17</v>
      </c>
      <c r="M45" s="5" t="s">
        <v>94</v>
      </c>
      <c r="N45" s="6" t="s">
        <v>55</v>
      </c>
      <c r="O45" s="7" t="str">
        <f>IF(LEN(Sheet1!$N45)&gt;0,"Not_Active","Active")</f>
        <v>Active</v>
      </c>
      <c r="P45" s="8">
        <f>IF(Sheet1!$O45="Not_Active",0,1)</f>
        <v>1</v>
      </c>
      <c r="Q45" s="9">
        <f>IFERROR(Sheet1!$K45*Sheet1!$J45,0)</f>
        <v>0</v>
      </c>
      <c r="R45" s="9">
        <f>Sheet1!$Q45+Sheet1!$J45</f>
        <v>56037</v>
      </c>
      <c r="S45" s="8">
        <f>YEAR(Sheet1!$I45)</f>
        <v>2013</v>
      </c>
      <c r="T45" s="8">
        <f>WEEKNUM(Sheet1!$I45,1)</f>
        <v>46</v>
      </c>
      <c r="U45" s="8" t="str">
        <f>TEXT(Sheet1!$I45,"dddd")</f>
        <v>Thursday</v>
      </c>
    </row>
    <row r="46" spans="1:21" ht="14.25" customHeight="1" x14ac:dyDescent="0.25">
      <c r="A46" s="5" t="s">
        <v>168</v>
      </c>
      <c r="B46" s="5" t="s">
        <v>169</v>
      </c>
      <c r="C46" s="5" t="s">
        <v>43</v>
      </c>
      <c r="D46" s="5" t="s">
        <v>8</v>
      </c>
      <c r="E46" s="5" t="s">
        <v>44</v>
      </c>
      <c r="F46" s="5" t="s">
        <v>45</v>
      </c>
      <c r="G46" s="5" t="s">
        <v>60</v>
      </c>
      <c r="H46" s="5">
        <v>29</v>
      </c>
      <c r="I46" s="5">
        <v>43609</v>
      </c>
      <c r="J46" s="5">
        <v>122350</v>
      </c>
      <c r="K46" s="5">
        <v>0.12</v>
      </c>
      <c r="L46" s="5" t="s">
        <v>11</v>
      </c>
      <c r="M46" s="5" t="s">
        <v>68</v>
      </c>
      <c r="N46" s="6" t="s">
        <v>55</v>
      </c>
      <c r="O46" s="7" t="str">
        <f>IF(LEN(Sheet1!$N46)&gt;0,"Not_Active","Active")</f>
        <v>Active</v>
      </c>
      <c r="P46" s="8">
        <f>IF(Sheet1!$O46="Not_Active",0,1)</f>
        <v>1</v>
      </c>
      <c r="Q46" s="9">
        <f>IFERROR(Sheet1!$K46*Sheet1!$J46,0)</f>
        <v>14682</v>
      </c>
      <c r="R46" s="9">
        <f>Sheet1!$Q46+Sheet1!$J46</f>
        <v>137032</v>
      </c>
      <c r="S46" s="8">
        <f>YEAR(Sheet1!$I46)</f>
        <v>2019</v>
      </c>
      <c r="T46" s="8">
        <f>WEEKNUM(Sheet1!$I46,1)</f>
        <v>21</v>
      </c>
      <c r="U46" s="8" t="str">
        <f>TEXT(Sheet1!$I46,"dddd")</f>
        <v>Friday</v>
      </c>
    </row>
    <row r="47" spans="1:21" ht="14.25" customHeight="1" x14ac:dyDescent="0.25">
      <c r="A47" s="5" t="s">
        <v>170</v>
      </c>
      <c r="B47" s="5" t="s">
        <v>171</v>
      </c>
      <c r="C47" s="5" t="s">
        <v>149</v>
      </c>
      <c r="D47" s="5" t="s">
        <v>2</v>
      </c>
      <c r="E47" s="5" t="s">
        <v>44</v>
      </c>
      <c r="F47" s="5" t="s">
        <v>52</v>
      </c>
      <c r="G47" s="5" t="s">
        <v>60</v>
      </c>
      <c r="H47" s="5">
        <v>40</v>
      </c>
      <c r="I47" s="5">
        <v>40486</v>
      </c>
      <c r="J47" s="5">
        <v>92952</v>
      </c>
      <c r="K47" s="5">
        <v>0</v>
      </c>
      <c r="L47" s="5" t="s">
        <v>11</v>
      </c>
      <c r="M47" s="5" t="s">
        <v>47</v>
      </c>
      <c r="N47" s="6" t="s">
        <v>55</v>
      </c>
      <c r="O47" s="7" t="str">
        <f>IF(LEN(Sheet1!$N47)&gt;0,"Not_Active","Active")</f>
        <v>Active</v>
      </c>
      <c r="P47" s="8">
        <f>IF(Sheet1!$O47="Not_Active",0,1)</f>
        <v>1</v>
      </c>
      <c r="Q47" s="9">
        <f>IFERROR(Sheet1!$K47*Sheet1!$J47,0)</f>
        <v>0</v>
      </c>
      <c r="R47" s="9">
        <f>Sheet1!$Q47+Sheet1!$J47</f>
        <v>92952</v>
      </c>
      <c r="S47" s="8">
        <f>YEAR(Sheet1!$I47)</f>
        <v>2010</v>
      </c>
      <c r="T47" s="8">
        <f>WEEKNUM(Sheet1!$I47,1)</f>
        <v>45</v>
      </c>
      <c r="U47" s="8" t="str">
        <f>TEXT(Sheet1!$I47,"dddd")</f>
        <v>Thursday</v>
      </c>
    </row>
    <row r="48" spans="1:21" ht="14.25" customHeight="1" x14ac:dyDescent="0.25">
      <c r="A48" s="5" t="s">
        <v>172</v>
      </c>
      <c r="B48" s="5" t="s">
        <v>173</v>
      </c>
      <c r="C48" s="5" t="s">
        <v>64</v>
      </c>
      <c r="D48" s="5" t="s">
        <v>2</v>
      </c>
      <c r="E48" s="5" t="s">
        <v>72</v>
      </c>
      <c r="F48" s="5" t="s">
        <v>52</v>
      </c>
      <c r="G48" s="5" t="s">
        <v>104</v>
      </c>
      <c r="H48" s="5">
        <v>32</v>
      </c>
      <c r="I48" s="5">
        <v>41353</v>
      </c>
      <c r="J48" s="5">
        <v>79921</v>
      </c>
      <c r="K48" s="5">
        <v>0.05</v>
      </c>
      <c r="L48" s="5" t="s">
        <v>11</v>
      </c>
      <c r="M48" s="5" t="s">
        <v>82</v>
      </c>
      <c r="N48" s="6" t="s">
        <v>55</v>
      </c>
      <c r="O48" s="7" t="str">
        <f>IF(LEN(Sheet1!$N48)&gt;0,"Not_Active","Active")</f>
        <v>Active</v>
      </c>
      <c r="P48" s="8">
        <f>IF(Sheet1!$O48="Not_Active",0,1)</f>
        <v>1</v>
      </c>
      <c r="Q48" s="9">
        <f>IFERROR(Sheet1!$K48*Sheet1!$J48,0)</f>
        <v>3996.05</v>
      </c>
      <c r="R48" s="9">
        <f>Sheet1!$Q48+Sheet1!$J48</f>
        <v>83917.05</v>
      </c>
      <c r="S48" s="8">
        <f>YEAR(Sheet1!$I48)</f>
        <v>2013</v>
      </c>
      <c r="T48" s="8">
        <f>WEEKNUM(Sheet1!$I48,1)</f>
        <v>12</v>
      </c>
      <c r="U48" s="8" t="str">
        <f>TEXT(Sheet1!$I48,"dddd")</f>
        <v>Wednesday</v>
      </c>
    </row>
    <row r="49" spans="1:21" ht="14.25" customHeight="1" x14ac:dyDescent="0.25">
      <c r="A49" s="5" t="s">
        <v>174</v>
      </c>
      <c r="B49" s="5" t="s">
        <v>175</v>
      </c>
      <c r="C49" s="5" t="s">
        <v>58</v>
      </c>
      <c r="D49" s="5" t="s">
        <v>2</v>
      </c>
      <c r="E49" s="5" t="s">
        <v>44</v>
      </c>
      <c r="F49" s="5" t="s">
        <v>45</v>
      </c>
      <c r="G49" s="5" t="s">
        <v>46</v>
      </c>
      <c r="H49" s="5">
        <v>37</v>
      </c>
      <c r="I49" s="5">
        <v>40076</v>
      </c>
      <c r="J49" s="5">
        <v>167199</v>
      </c>
      <c r="K49" s="5">
        <v>0.2</v>
      </c>
      <c r="L49" s="5" t="s">
        <v>11</v>
      </c>
      <c r="M49" s="5" t="s">
        <v>47</v>
      </c>
      <c r="N49" s="6" t="s">
        <v>55</v>
      </c>
      <c r="O49" s="7" t="str">
        <f>IF(LEN(Sheet1!$N49)&gt;0,"Not_Active","Active")</f>
        <v>Active</v>
      </c>
      <c r="P49" s="8">
        <f>IF(Sheet1!$O49="Not_Active",0,1)</f>
        <v>1</v>
      </c>
      <c r="Q49" s="9">
        <f>IFERROR(Sheet1!$K49*Sheet1!$J49,0)</f>
        <v>33439.800000000003</v>
      </c>
      <c r="R49" s="9">
        <f>Sheet1!$Q49+Sheet1!$J49</f>
        <v>200638.8</v>
      </c>
      <c r="S49" s="8">
        <f>YEAR(Sheet1!$I49)</f>
        <v>2009</v>
      </c>
      <c r="T49" s="8">
        <f>WEEKNUM(Sheet1!$I49,1)</f>
        <v>39</v>
      </c>
      <c r="U49" s="8" t="str">
        <f>TEXT(Sheet1!$I49,"dddd")</f>
        <v>Sunday</v>
      </c>
    </row>
    <row r="50" spans="1:21" ht="14.25" customHeight="1" x14ac:dyDescent="0.25">
      <c r="A50" s="5" t="s">
        <v>176</v>
      </c>
      <c r="B50" s="5" t="s">
        <v>177</v>
      </c>
      <c r="C50" s="5" t="s">
        <v>126</v>
      </c>
      <c r="D50" s="5" t="s">
        <v>7</v>
      </c>
      <c r="E50" s="5" t="s">
        <v>44</v>
      </c>
      <c r="F50" s="5" t="s">
        <v>52</v>
      </c>
      <c r="G50" s="5" t="s">
        <v>60</v>
      </c>
      <c r="H50" s="5">
        <v>52</v>
      </c>
      <c r="I50" s="5">
        <v>41199</v>
      </c>
      <c r="J50" s="5">
        <v>71476</v>
      </c>
      <c r="K50" s="5">
        <v>0</v>
      </c>
      <c r="L50" s="5" t="s">
        <v>11</v>
      </c>
      <c r="M50" s="5" t="s">
        <v>68</v>
      </c>
      <c r="N50" s="6" t="s">
        <v>55</v>
      </c>
      <c r="O50" s="7" t="str">
        <f>IF(LEN(Sheet1!$N50)&gt;0,"Not_Active","Active")</f>
        <v>Active</v>
      </c>
      <c r="P50" s="8">
        <f>IF(Sheet1!$O50="Not_Active",0,1)</f>
        <v>1</v>
      </c>
      <c r="Q50" s="9">
        <f>IFERROR(Sheet1!$K50*Sheet1!$J50,0)</f>
        <v>0</v>
      </c>
      <c r="R50" s="9">
        <f>Sheet1!$Q50+Sheet1!$J50</f>
        <v>71476</v>
      </c>
      <c r="S50" s="8">
        <f>YEAR(Sheet1!$I50)</f>
        <v>2012</v>
      </c>
      <c r="T50" s="8">
        <f>WEEKNUM(Sheet1!$I50,1)</f>
        <v>42</v>
      </c>
      <c r="U50" s="8" t="str">
        <f>TEXT(Sheet1!$I50,"dddd")</f>
        <v>Wednesday</v>
      </c>
    </row>
    <row r="51" spans="1:21" ht="14.25" customHeight="1" x14ac:dyDescent="0.25">
      <c r="A51" s="5" t="s">
        <v>178</v>
      </c>
      <c r="B51" s="5" t="s">
        <v>179</v>
      </c>
      <c r="C51" s="5" t="s">
        <v>58</v>
      </c>
      <c r="D51" s="5" t="s">
        <v>7</v>
      </c>
      <c r="E51" s="5" t="s">
        <v>51</v>
      </c>
      <c r="F51" s="5" t="s">
        <v>45</v>
      </c>
      <c r="G51" s="5" t="s">
        <v>60</v>
      </c>
      <c r="H51" s="5">
        <v>45</v>
      </c>
      <c r="I51" s="5">
        <v>41941</v>
      </c>
      <c r="J51" s="5">
        <v>189420</v>
      </c>
      <c r="K51" s="5">
        <v>0.2</v>
      </c>
      <c r="L51" s="5" t="s">
        <v>11</v>
      </c>
      <c r="M51" s="5" t="s">
        <v>47</v>
      </c>
      <c r="N51" s="6" t="s">
        <v>55</v>
      </c>
      <c r="O51" s="7" t="str">
        <f>IF(LEN(Sheet1!$N51)&gt;0,"Not_Active","Active")</f>
        <v>Active</v>
      </c>
      <c r="P51" s="8">
        <f>IF(Sheet1!$O51="Not_Active",0,1)</f>
        <v>1</v>
      </c>
      <c r="Q51" s="9">
        <f>IFERROR(Sheet1!$K51*Sheet1!$J51,0)</f>
        <v>37884</v>
      </c>
      <c r="R51" s="9">
        <f>Sheet1!$Q51+Sheet1!$J51</f>
        <v>227304</v>
      </c>
      <c r="S51" s="8">
        <f>YEAR(Sheet1!$I51)</f>
        <v>2014</v>
      </c>
      <c r="T51" s="8">
        <f>WEEKNUM(Sheet1!$I51,1)</f>
        <v>44</v>
      </c>
      <c r="U51" s="8" t="str">
        <f>TEXT(Sheet1!$I51,"dddd")</f>
        <v>Wednesday</v>
      </c>
    </row>
    <row r="52" spans="1:21" ht="14.25" customHeight="1" x14ac:dyDescent="0.25">
      <c r="A52" s="5" t="s">
        <v>180</v>
      </c>
      <c r="B52" s="5" t="s">
        <v>181</v>
      </c>
      <c r="C52" s="5" t="s">
        <v>182</v>
      </c>
      <c r="D52" s="5" t="s">
        <v>6</v>
      </c>
      <c r="E52" s="5" t="s">
        <v>44</v>
      </c>
      <c r="F52" s="5" t="s">
        <v>45</v>
      </c>
      <c r="G52" s="5" t="s">
        <v>60</v>
      </c>
      <c r="H52" s="5">
        <v>64</v>
      </c>
      <c r="I52" s="5">
        <v>37184</v>
      </c>
      <c r="J52" s="5">
        <v>64057</v>
      </c>
      <c r="K52" s="5">
        <v>0</v>
      </c>
      <c r="L52" s="5" t="s">
        <v>11</v>
      </c>
      <c r="M52" s="5" t="s">
        <v>68</v>
      </c>
      <c r="N52" s="6" t="s">
        <v>55</v>
      </c>
      <c r="O52" s="7" t="str">
        <f>IF(LEN(Sheet1!$N52)&gt;0,"Not_Active","Active")</f>
        <v>Active</v>
      </c>
      <c r="P52" s="8">
        <f>IF(Sheet1!$O52="Not_Active",0,1)</f>
        <v>1</v>
      </c>
      <c r="Q52" s="9">
        <f>IFERROR(Sheet1!$K52*Sheet1!$J52,0)</f>
        <v>0</v>
      </c>
      <c r="R52" s="9">
        <f>Sheet1!$Q52+Sheet1!$J52</f>
        <v>64057</v>
      </c>
      <c r="S52" s="8">
        <f>YEAR(Sheet1!$I52)</f>
        <v>2001</v>
      </c>
      <c r="T52" s="8">
        <f>WEEKNUM(Sheet1!$I52,1)</f>
        <v>42</v>
      </c>
      <c r="U52" s="8" t="str">
        <f>TEXT(Sheet1!$I52,"dddd")</f>
        <v>Saturday</v>
      </c>
    </row>
    <row r="53" spans="1:21" ht="14.25" customHeight="1" x14ac:dyDescent="0.25">
      <c r="A53" s="5" t="s">
        <v>183</v>
      </c>
      <c r="B53" s="5" t="s">
        <v>184</v>
      </c>
      <c r="C53" s="5" t="s">
        <v>142</v>
      </c>
      <c r="D53" s="5" t="s">
        <v>8</v>
      </c>
      <c r="E53" s="5" t="s">
        <v>51</v>
      </c>
      <c r="F53" s="5" t="s">
        <v>45</v>
      </c>
      <c r="G53" s="5" t="s">
        <v>46</v>
      </c>
      <c r="H53" s="5">
        <v>27</v>
      </c>
      <c r="I53" s="5">
        <v>44460</v>
      </c>
      <c r="J53" s="5">
        <v>68728</v>
      </c>
      <c r="K53" s="5">
        <v>0</v>
      </c>
      <c r="L53" s="5" t="s">
        <v>11</v>
      </c>
      <c r="M53" s="5" t="s">
        <v>68</v>
      </c>
      <c r="N53" s="6" t="s">
        <v>55</v>
      </c>
      <c r="O53" s="7" t="str">
        <f>IF(LEN(Sheet1!$N53)&gt;0,"Not_Active","Active")</f>
        <v>Active</v>
      </c>
      <c r="P53" s="8">
        <f>IF(Sheet1!$O53="Not_Active",0,1)</f>
        <v>1</v>
      </c>
      <c r="Q53" s="9">
        <f>IFERROR(Sheet1!$K53*Sheet1!$J53,0)</f>
        <v>0</v>
      </c>
      <c r="R53" s="9">
        <f>Sheet1!$Q53+Sheet1!$J53</f>
        <v>68728</v>
      </c>
      <c r="S53" s="8">
        <f>YEAR(Sheet1!$I53)</f>
        <v>2021</v>
      </c>
      <c r="T53" s="8">
        <f>WEEKNUM(Sheet1!$I53,1)</f>
        <v>39</v>
      </c>
      <c r="U53" s="8" t="str">
        <f>TEXT(Sheet1!$I53,"dddd")</f>
        <v>Tuesday</v>
      </c>
    </row>
    <row r="54" spans="1:21" ht="14.25" customHeight="1" x14ac:dyDescent="0.25">
      <c r="A54" s="5" t="s">
        <v>185</v>
      </c>
      <c r="B54" s="5" t="s">
        <v>186</v>
      </c>
      <c r="C54" s="5" t="s">
        <v>43</v>
      </c>
      <c r="D54" s="5" t="s">
        <v>2</v>
      </c>
      <c r="E54" s="5" t="s">
        <v>51</v>
      </c>
      <c r="F54" s="5" t="s">
        <v>45</v>
      </c>
      <c r="G54" s="5" t="s">
        <v>53</v>
      </c>
      <c r="H54" s="5">
        <v>25</v>
      </c>
      <c r="I54" s="5">
        <v>44379</v>
      </c>
      <c r="J54" s="5">
        <v>125633</v>
      </c>
      <c r="K54" s="5">
        <v>0.11</v>
      </c>
      <c r="L54" s="5" t="s">
        <v>17</v>
      </c>
      <c r="M54" s="5" t="s">
        <v>132</v>
      </c>
      <c r="N54" s="6" t="s">
        <v>55</v>
      </c>
      <c r="O54" s="7" t="str">
        <f>IF(LEN(Sheet1!$N54)&gt;0,"Not_Active","Active")</f>
        <v>Active</v>
      </c>
      <c r="P54" s="8">
        <f>IF(Sheet1!$O54="Not_Active",0,1)</f>
        <v>1</v>
      </c>
      <c r="Q54" s="9">
        <f>IFERROR(Sheet1!$K54*Sheet1!$J54,0)</f>
        <v>13819.63</v>
      </c>
      <c r="R54" s="9">
        <f>Sheet1!$Q54+Sheet1!$J54</f>
        <v>139452.63</v>
      </c>
      <c r="S54" s="8">
        <f>YEAR(Sheet1!$I54)</f>
        <v>2021</v>
      </c>
      <c r="T54" s="8">
        <f>WEEKNUM(Sheet1!$I54,1)</f>
        <v>27</v>
      </c>
      <c r="U54" s="8" t="str">
        <f>TEXT(Sheet1!$I54,"dddd")</f>
        <v>Friday</v>
      </c>
    </row>
    <row r="55" spans="1:21" ht="14.25" customHeight="1" x14ac:dyDescent="0.25">
      <c r="A55" s="5" t="s">
        <v>187</v>
      </c>
      <c r="B55" s="5" t="s">
        <v>188</v>
      </c>
      <c r="C55" s="5" t="s">
        <v>142</v>
      </c>
      <c r="D55" s="5" t="s">
        <v>8</v>
      </c>
      <c r="E55" s="5" t="s">
        <v>51</v>
      </c>
      <c r="F55" s="5" t="s">
        <v>52</v>
      </c>
      <c r="G55" s="5" t="s">
        <v>104</v>
      </c>
      <c r="H55" s="5">
        <v>35</v>
      </c>
      <c r="I55" s="5">
        <v>40678</v>
      </c>
      <c r="J55" s="5">
        <v>66889</v>
      </c>
      <c r="K55" s="5">
        <v>0</v>
      </c>
      <c r="L55" s="5" t="s">
        <v>11</v>
      </c>
      <c r="M55" s="5" t="s">
        <v>107</v>
      </c>
      <c r="N55" s="6" t="s">
        <v>55</v>
      </c>
      <c r="O55" s="7" t="str">
        <f>IF(LEN(Sheet1!$N55)&gt;0,"Not_Active","Active")</f>
        <v>Active</v>
      </c>
      <c r="P55" s="8">
        <f>IF(Sheet1!$O55="Not_Active",0,1)</f>
        <v>1</v>
      </c>
      <c r="Q55" s="9">
        <f>IFERROR(Sheet1!$K55*Sheet1!$J55,0)</f>
        <v>0</v>
      </c>
      <c r="R55" s="9">
        <f>Sheet1!$Q55+Sheet1!$J55</f>
        <v>66889</v>
      </c>
      <c r="S55" s="8">
        <f>YEAR(Sheet1!$I55)</f>
        <v>2011</v>
      </c>
      <c r="T55" s="8">
        <f>WEEKNUM(Sheet1!$I55,1)</f>
        <v>21</v>
      </c>
      <c r="U55" s="8" t="str">
        <f>TEXT(Sheet1!$I55,"dddd")</f>
        <v>Sunday</v>
      </c>
    </row>
    <row r="56" spans="1:21" ht="14.25" customHeight="1" x14ac:dyDescent="0.25">
      <c r="A56" s="5" t="s">
        <v>189</v>
      </c>
      <c r="B56" s="5" t="s">
        <v>190</v>
      </c>
      <c r="C56" s="5" t="s">
        <v>58</v>
      </c>
      <c r="D56" s="5" t="s">
        <v>5</v>
      </c>
      <c r="E56" s="5" t="s">
        <v>44</v>
      </c>
      <c r="F56" s="5" t="s">
        <v>45</v>
      </c>
      <c r="G56" s="5" t="s">
        <v>53</v>
      </c>
      <c r="H56" s="5">
        <v>36</v>
      </c>
      <c r="I56" s="5">
        <v>42276</v>
      </c>
      <c r="J56" s="5">
        <v>178700</v>
      </c>
      <c r="K56" s="5">
        <v>0.28999999999999998</v>
      </c>
      <c r="L56" s="5" t="s">
        <v>11</v>
      </c>
      <c r="M56" s="5" t="s">
        <v>47</v>
      </c>
      <c r="N56" s="6" t="s">
        <v>55</v>
      </c>
      <c r="O56" s="7" t="str">
        <f>IF(LEN(Sheet1!$N56)&gt;0,"Not_Active","Active")</f>
        <v>Active</v>
      </c>
      <c r="P56" s="8">
        <f>IF(Sheet1!$O56="Not_Active",0,1)</f>
        <v>1</v>
      </c>
      <c r="Q56" s="9">
        <f>IFERROR(Sheet1!$K56*Sheet1!$J56,0)</f>
        <v>51823</v>
      </c>
      <c r="R56" s="9">
        <f>Sheet1!$Q56+Sheet1!$J56</f>
        <v>230523</v>
      </c>
      <c r="S56" s="8">
        <f>YEAR(Sheet1!$I56)</f>
        <v>2015</v>
      </c>
      <c r="T56" s="8">
        <f>WEEKNUM(Sheet1!$I56,1)</f>
        <v>40</v>
      </c>
      <c r="U56" s="8" t="str">
        <f>TEXT(Sheet1!$I56,"dddd")</f>
        <v>Tuesday</v>
      </c>
    </row>
    <row r="57" spans="1:21" ht="14.25" customHeight="1" x14ac:dyDescent="0.25">
      <c r="A57" s="5" t="s">
        <v>191</v>
      </c>
      <c r="B57" s="5" t="s">
        <v>192</v>
      </c>
      <c r="C57" s="5" t="s">
        <v>193</v>
      </c>
      <c r="D57" s="5" t="s">
        <v>7</v>
      </c>
      <c r="E57" s="5" t="s">
        <v>44</v>
      </c>
      <c r="F57" s="5" t="s">
        <v>45</v>
      </c>
      <c r="G57" s="5" t="s">
        <v>60</v>
      </c>
      <c r="H57" s="5">
        <v>33</v>
      </c>
      <c r="I57" s="5">
        <v>43456</v>
      </c>
      <c r="J57" s="5">
        <v>83990</v>
      </c>
      <c r="K57" s="5">
        <v>0</v>
      </c>
      <c r="L57" s="5" t="s">
        <v>11</v>
      </c>
      <c r="M57" s="5" t="s">
        <v>61</v>
      </c>
      <c r="N57" s="6" t="s">
        <v>55</v>
      </c>
      <c r="O57" s="7" t="str">
        <f>IF(LEN(Sheet1!$N57)&gt;0,"Not_Active","Active")</f>
        <v>Active</v>
      </c>
      <c r="P57" s="8">
        <f>IF(Sheet1!$O57="Not_Active",0,1)</f>
        <v>1</v>
      </c>
      <c r="Q57" s="9">
        <f>IFERROR(Sheet1!$K57*Sheet1!$J57,0)</f>
        <v>0</v>
      </c>
      <c r="R57" s="9">
        <f>Sheet1!$Q57+Sheet1!$J57</f>
        <v>83990</v>
      </c>
      <c r="S57" s="8">
        <f>YEAR(Sheet1!$I57)</f>
        <v>2018</v>
      </c>
      <c r="T57" s="8">
        <f>WEEKNUM(Sheet1!$I57,1)</f>
        <v>51</v>
      </c>
      <c r="U57" s="8" t="str">
        <f>TEXT(Sheet1!$I57,"dddd")</f>
        <v>Saturday</v>
      </c>
    </row>
    <row r="58" spans="1:21" ht="14.25" customHeight="1" x14ac:dyDescent="0.25">
      <c r="A58" s="5" t="s">
        <v>194</v>
      </c>
      <c r="B58" s="5" t="s">
        <v>195</v>
      </c>
      <c r="C58" s="5" t="s">
        <v>196</v>
      </c>
      <c r="D58" s="5" t="s">
        <v>7</v>
      </c>
      <c r="E58" s="5" t="s">
        <v>72</v>
      </c>
      <c r="F58" s="5" t="s">
        <v>45</v>
      </c>
      <c r="G58" s="5" t="s">
        <v>60</v>
      </c>
      <c r="H58" s="5">
        <v>52</v>
      </c>
      <c r="I58" s="5">
        <v>38696</v>
      </c>
      <c r="J58" s="5">
        <v>102043</v>
      </c>
      <c r="K58" s="5">
        <v>0</v>
      </c>
      <c r="L58" s="5" t="s">
        <v>11</v>
      </c>
      <c r="M58" s="5" t="s">
        <v>61</v>
      </c>
      <c r="N58" s="6" t="s">
        <v>55</v>
      </c>
      <c r="O58" s="7" t="str">
        <f>IF(LEN(Sheet1!$N58)&gt;0,"Not_Active","Active")</f>
        <v>Active</v>
      </c>
      <c r="P58" s="8">
        <f>IF(Sheet1!$O58="Not_Active",0,1)</f>
        <v>1</v>
      </c>
      <c r="Q58" s="9">
        <f>IFERROR(Sheet1!$K58*Sheet1!$J58,0)</f>
        <v>0</v>
      </c>
      <c r="R58" s="9">
        <f>Sheet1!$Q58+Sheet1!$J58</f>
        <v>102043</v>
      </c>
      <c r="S58" s="8">
        <f>YEAR(Sheet1!$I58)</f>
        <v>2005</v>
      </c>
      <c r="T58" s="8">
        <f>WEEKNUM(Sheet1!$I58,1)</f>
        <v>50</v>
      </c>
      <c r="U58" s="8" t="str">
        <f>TEXT(Sheet1!$I58,"dddd")</f>
        <v>Saturday</v>
      </c>
    </row>
    <row r="59" spans="1:21" ht="14.25" customHeight="1" x14ac:dyDescent="0.25">
      <c r="A59" s="5" t="s">
        <v>197</v>
      </c>
      <c r="B59" s="5" t="s">
        <v>198</v>
      </c>
      <c r="C59" s="5" t="s">
        <v>199</v>
      </c>
      <c r="D59" s="5" t="s">
        <v>7</v>
      </c>
      <c r="E59" s="5" t="s">
        <v>51</v>
      </c>
      <c r="F59" s="5" t="s">
        <v>45</v>
      </c>
      <c r="G59" s="5" t="s">
        <v>53</v>
      </c>
      <c r="H59" s="5">
        <v>46</v>
      </c>
      <c r="I59" s="5">
        <v>37041</v>
      </c>
      <c r="J59" s="5">
        <v>90678</v>
      </c>
      <c r="K59" s="5">
        <v>0</v>
      </c>
      <c r="L59" s="5" t="s">
        <v>11</v>
      </c>
      <c r="M59" s="5" t="s">
        <v>107</v>
      </c>
      <c r="N59" s="6" t="s">
        <v>55</v>
      </c>
      <c r="O59" s="7" t="str">
        <f>IF(LEN(Sheet1!$N59)&gt;0,"Not_Active","Active")</f>
        <v>Active</v>
      </c>
      <c r="P59" s="8">
        <f>IF(Sheet1!$O59="Not_Active",0,1)</f>
        <v>1</v>
      </c>
      <c r="Q59" s="9">
        <f>IFERROR(Sheet1!$K59*Sheet1!$J59,0)</f>
        <v>0</v>
      </c>
      <c r="R59" s="9">
        <f>Sheet1!$Q59+Sheet1!$J59</f>
        <v>90678</v>
      </c>
      <c r="S59" s="8">
        <f>YEAR(Sheet1!$I59)</f>
        <v>2001</v>
      </c>
      <c r="T59" s="8">
        <f>WEEKNUM(Sheet1!$I59,1)</f>
        <v>22</v>
      </c>
      <c r="U59" s="8" t="str">
        <f>TEXT(Sheet1!$I59,"dddd")</f>
        <v>Wednesday</v>
      </c>
    </row>
    <row r="60" spans="1:21" ht="14.25" customHeight="1" x14ac:dyDescent="0.25">
      <c r="A60" s="5" t="s">
        <v>200</v>
      </c>
      <c r="B60" s="5" t="s">
        <v>201</v>
      </c>
      <c r="C60" s="5" t="s">
        <v>202</v>
      </c>
      <c r="D60" s="5" t="s">
        <v>6</v>
      </c>
      <c r="E60" s="5" t="s">
        <v>51</v>
      </c>
      <c r="F60" s="5" t="s">
        <v>45</v>
      </c>
      <c r="G60" s="5" t="s">
        <v>46</v>
      </c>
      <c r="H60" s="5">
        <v>46</v>
      </c>
      <c r="I60" s="5">
        <v>39681</v>
      </c>
      <c r="J60" s="5">
        <v>59067</v>
      </c>
      <c r="K60" s="5">
        <v>0</v>
      </c>
      <c r="L60" s="5" t="s">
        <v>11</v>
      </c>
      <c r="M60" s="5" t="s">
        <v>79</v>
      </c>
      <c r="N60" s="6" t="s">
        <v>55</v>
      </c>
      <c r="O60" s="7" t="str">
        <f>IF(LEN(Sheet1!$N60)&gt;0,"Not_Active","Active")</f>
        <v>Active</v>
      </c>
      <c r="P60" s="8">
        <f>IF(Sheet1!$O60="Not_Active",0,1)</f>
        <v>1</v>
      </c>
      <c r="Q60" s="9">
        <f>IFERROR(Sheet1!$K60*Sheet1!$J60,0)</f>
        <v>0</v>
      </c>
      <c r="R60" s="9">
        <f>Sheet1!$Q60+Sheet1!$J60</f>
        <v>59067</v>
      </c>
      <c r="S60" s="8">
        <f>YEAR(Sheet1!$I60)</f>
        <v>2008</v>
      </c>
      <c r="T60" s="8">
        <f>WEEKNUM(Sheet1!$I60,1)</f>
        <v>34</v>
      </c>
      <c r="U60" s="8" t="str">
        <f>TEXT(Sheet1!$I60,"dddd")</f>
        <v>Thursday</v>
      </c>
    </row>
    <row r="61" spans="1:21" ht="14.25" customHeight="1" x14ac:dyDescent="0.25">
      <c r="A61" s="5" t="s">
        <v>203</v>
      </c>
      <c r="B61" s="5" t="s">
        <v>204</v>
      </c>
      <c r="C61" s="5" t="s">
        <v>43</v>
      </c>
      <c r="D61" s="5" t="s">
        <v>8</v>
      </c>
      <c r="E61" s="5" t="s">
        <v>44</v>
      </c>
      <c r="F61" s="5" t="s">
        <v>52</v>
      </c>
      <c r="G61" s="5" t="s">
        <v>53</v>
      </c>
      <c r="H61" s="5">
        <v>45</v>
      </c>
      <c r="I61" s="5">
        <v>44266</v>
      </c>
      <c r="J61" s="5">
        <v>135062</v>
      </c>
      <c r="K61" s="5">
        <v>0.15</v>
      </c>
      <c r="L61" s="5" t="s">
        <v>17</v>
      </c>
      <c r="M61" s="5" t="s">
        <v>152</v>
      </c>
      <c r="N61" s="6" t="s">
        <v>55</v>
      </c>
      <c r="O61" s="7" t="str">
        <f>IF(LEN(Sheet1!$N61)&gt;0,"Not_Active","Active")</f>
        <v>Active</v>
      </c>
      <c r="P61" s="8">
        <f>IF(Sheet1!$O61="Not_Active",0,1)</f>
        <v>1</v>
      </c>
      <c r="Q61" s="9">
        <f>IFERROR(Sheet1!$K61*Sheet1!$J61,0)</f>
        <v>20259.3</v>
      </c>
      <c r="R61" s="9">
        <f>Sheet1!$Q61+Sheet1!$J61</f>
        <v>155321.29999999999</v>
      </c>
      <c r="S61" s="8">
        <f>YEAR(Sheet1!$I61)</f>
        <v>2021</v>
      </c>
      <c r="T61" s="8">
        <f>WEEKNUM(Sheet1!$I61,1)</f>
        <v>11</v>
      </c>
      <c r="U61" s="8" t="str">
        <f>TEXT(Sheet1!$I61,"dddd")</f>
        <v>Thursday</v>
      </c>
    </row>
    <row r="62" spans="1:21" ht="14.25" customHeight="1" x14ac:dyDescent="0.25">
      <c r="A62" s="5" t="s">
        <v>205</v>
      </c>
      <c r="B62" s="5" t="s">
        <v>206</v>
      </c>
      <c r="C62" s="5" t="s">
        <v>43</v>
      </c>
      <c r="D62" s="5" t="s">
        <v>2</v>
      </c>
      <c r="E62" s="5" t="s">
        <v>72</v>
      </c>
      <c r="F62" s="5" t="s">
        <v>45</v>
      </c>
      <c r="G62" s="5" t="s">
        <v>104</v>
      </c>
      <c r="H62" s="5">
        <v>55</v>
      </c>
      <c r="I62" s="5">
        <v>38945</v>
      </c>
      <c r="J62" s="5">
        <v>159044</v>
      </c>
      <c r="K62" s="5">
        <v>0.1</v>
      </c>
      <c r="L62" s="5" t="s">
        <v>19</v>
      </c>
      <c r="M62" s="5" t="s">
        <v>112</v>
      </c>
      <c r="N62" s="6" t="s">
        <v>55</v>
      </c>
      <c r="O62" s="7" t="str">
        <f>IF(LEN(Sheet1!$N62)&gt;0,"Not_Active","Active")</f>
        <v>Active</v>
      </c>
      <c r="P62" s="8">
        <f>IF(Sheet1!$O62="Not_Active",0,1)</f>
        <v>1</v>
      </c>
      <c r="Q62" s="9">
        <f>IFERROR(Sheet1!$K62*Sheet1!$J62,0)</f>
        <v>15904.400000000001</v>
      </c>
      <c r="R62" s="9">
        <f>Sheet1!$Q62+Sheet1!$J62</f>
        <v>174948.4</v>
      </c>
      <c r="S62" s="8">
        <f>YEAR(Sheet1!$I62)</f>
        <v>2006</v>
      </c>
      <c r="T62" s="8">
        <f>WEEKNUM(Sheet1!$I62,1)</f>
        <v>33</v>
      </c>
      <c r="U62" s="8" t="str">
        <f>TEXT(Sheet1!$I62,"dddd")</f>
        <v>Wednesday</v>
      </c>
    </row>
    <row r="63" spans="1:21" ht="14.25" customHeight="1" x14ac:dyDescent="0.25">
      <c r="A63" s="5" t="s">
        <v>207</v>
      </c>
      <c r="B63" s="5" t="s">
        <v>208</v>
      </c>
      <c r="C63" s="5" t="s">
        <v>67</v>
      </c>
      <c r="D63" s="5" t="s">
        <v>5</v>
      </c>
      <c r="E63" s="5" t="s">
        <v>51</v>
      </c>
      <c r="F63" s="5" t="s">
        <v>45</v>
      </c>
      <c r="G63" s="5" t="s">
        <v>104</v>
      </c>
      <c r="H63" s="5">
        <v>44</v>
      </c>
      <c r="I63" s="5">
        <v>43467</v>
      </c>
      <c r="J63" s="5">
        <v>74691</v>
      </c>
      <c r="K63" s="5">
        <v>0</v>
      </c>
      <c r="L63" s="5" t="s">
        <v>19</v>
      </c>
      <c r="M63" s="5" t="s">
        <v>112</v>
      </c>
      <c r="N63" s="6">
        <v>44020</v>
      </c>
      <c r="O63" s="7" t="str">
        <f>IF(LEN(Sheet1!$N63)&gt;0,"Not_Active","Active")</f>
        <v>Not_Active</v>
      </c>
      <c r="P63" s="8">
        <f>IF(Sheet1!$O63="Not_Active",0,1)</f>
        <v>0</v>
      </c>
      <c r="Q63" s="9">
        <f>IFERROR(Sheet1!$K63*Sheet1!$J63,0)</f>
        <v>0</v>
      </c>
      <c r="R63" s="9">
        <f>Sheet1!$Q63+Sheet1!$J63</f>
        <v>74691</v>
      </c>
      <c r="S63" s="8">
        <f>YEAR(Sheet1!$I63)</f>
        <v>2019</v>
      </c>
      <c r="T63" s="8">
        <f>WEEKNUM(Sheet1!$I63,1)</f>
        <v>1</v>
      </c>
      <c r="U63" s="8" t="str">
        <f>TEXT(Sheet1!$I63,"dddd")</f>
        <v>Wednesday</v>
      </c>
    </row>
    <row r="64" spans="1:21" ht="14.25" customHeight="1" x14ac:dyDescent="0.25">
      <c r="A64" s="5" t="s">
        <v>209</v>
      </c>
      <c r="B64" s="5" t="s">
        <v>210</v>
      </c>
      <c r="C64" s="5" t="s">
        <v>131</v>
      </c>
      <c r="D64" s="5" t="s">
        <v>7</v>
      </c>
      <c r="E64" s="5" t="s">
        <v>72</v>
      </c>
      <c r="F64" s="5" t="s">
        <v>45</v>
      </c>
      <c r="G64" s="5" t="s">
        <v>104</v>
      </c>
      <c r="H64" s="5">
        <v>44</v>
      </c>
      <c r="I64" s="5">
        <v>39800</v>
      </c>
      <c r="J64" s="5">
        <v>92753</v>
      </c>
      <c r="K64" s="5">
        <v>0.13</v>
      </c>
      <c r="L64" s="5" t="s">
        <v>11</v>
      </c>
      <c r="M64" s="5" t="s">
        <v>82</v>
      </c>
      <c r="N64" s="6">
        <v>44371</v>
      </c>
      <c r="O64" s="7" t="str">
        <f>IF(LEN(Sheet1!$N64)&gt;0,"Not_Active","Active")</f>
        <v>Not_Active</v>
      </c>
      <c r="P64" s="8">
        <f>IF(Sheet1!$O64="Not_Active",0,1)</f>
        <v>0</v>
      </c>
      <c r="Q64" s="9">
        <f>IFERROR(Sheet1!$K64*Sheet1!$J64,0)</f>
        <v>12057.890000000001</v>
      </c>
      <c r="R64" s="9">
        <f>Sheet1!$Q64+Sheet1!$J64</f>
        <v>104810.89</v>
      </c>
      <c r="S64" s="8">
        <f>YEAR(Sheet1!$I64)</f>
        <v>2008</v>
      </c>
      <c r="T64" s="8">
        <f>WEEKNUM(Sheet1!$I64,1)</f>
        <v>51</v>
      </c>
      <c r="U64" s="8" t="str">
        <f>TEXT(Sheet1!$I64,"dddd")</f>
        <v>Thursday</v>
      </c>
    </row>
    <row r="65" spans="1:21" ht="14.25" customHeight="1" x14ac:dyDescent="0.25">
      <c r="A65" s="5" t="s">
        <v>211</v>
      </c>
      <c r="B65" s="5" t="s">
        <v>212</v>
      </c>
      <c r="C65" s="5" t="s">
        <v>99</v>
      </c>
      <c r="D65" s="5" t="s">
        <v>6</v>
      </c>
      <c r="E65" s="5" t="s">
        <v>59</v>
      </c>
      <c r="F65" s="5" t="s">
        <v>52</v>
      </c>
      <c r="G65" s="5" t="s">
        <v>46</v>
      </c>
      <c r="H65" s="5">
        <v>45</v>
      </c>
      <c r="I65" s="5">
        <v>41493</v>
      </c>
      <c r="J65" s="5">
        <v>236946</v>
      </c>
      <c r="K65" s="5">
        <v>0.37</v>
      </c>
      <c r="L65" s="5" t="s">
        <v>11</v>
      </c>
      <c r="M65" s="5" t="s">
        <v>47</v>
      </c>
      <c r="N65" s="6" t="s">
        <v>55</v>
      </c>
      <c r="O65" s="7" t="str">
        <f>IF(LEN(Sheet1!$N65)&gt;0,"Not_Active","Active")</f>
        <v>Active</v>
      </c>
      <c r="P65" s="8">
        <f>IF(Sheet1!$O65="Not_Active",0,1)</f>
        <v>1</v>
      </c>
      <c r="Q65" s="9">
        <f>IFERROR(Sheet1!$K65*Sheet1!$J65,0)</f>
        <v>87670.02</v>
      </c>
      <c r="R65" s="9">
        <f>Sheet1!$Q65+Sheet1!$J65</f>
        <v>324616.02</v>
      </c>
      <c r="S65" s="8">
        <f>YEAR(Sheet1!$I65)</f>
        <v>2013</v>
      </c>
      <c r="T65" s="8">
        <f>WEEKNUM(Sheet1!$I65,1)</f>
        <v>32</v>
      </c>
      <c r="U65" s="8" t="str">
        <f>TEXT(Sheet1!$I65,"dddd")</f>
        <v>Wednesday</v>
      </c>
    </row>
    <row r="66" spans="1:21" ht="14.25" customHeight="1" x14ac:dyDescent="0.25">
      <c r="A66" s="5" t="s">
        <v>213</v>
      </c>
      <c r="B66" s="5" t="s">
        <v>214</v>
      </c>
      <c r="C66" s="5" t="s">
        <v>78</v>
      </c>
      <c r="D66" s="5" t="s">
        <v>3</v>
      </c>
      <c r="E66" s="5" t="s">
        <v>72</v>
      </c>
      <c r="F66" s="5" t="s">
        <v>45</v>
      </c>
      <c r="G66" s="5" t="s">
        <v>46</v>
      </c>
      <c r="H66" s="5">
        <v>36</v>
      </c>
      <c r="I66" s="5">
        <v>44435</v>
      </c>
      <c r="J66" s="5">
        <v>48906</v>
      </c>
      <c r="K66" s="5">
        <v>0</v>
      </c>
      <c r="L66" s="5" t="s">
        <v>11</v>
      </c>
      <c r="M66" s="5" t="s">
        <v>79</v>
      </c>
      <c r="N66" s="6" t="s">
        <v>55</v>
      </c>
      <c r="O66" s="7" t="str">
        <f>IF(LEN(Sheet1!$N66)&gt;0,"Not_Active","Active")</f>
        <v>Active</v>
      </c>
      <c r="P66" s="8">
        <f>IF(Sheet1!$O66="Not_Active",0,1)</f>
        <v>1</v>
      </c>
      <c r="Q66" s="9">
        <f>IFERROR(Sheet1!$K66*Sheet1!$J66,0)</f>
        <v>0</v>
      </c>
      <c r="R66" s="9">
        <f>Sheet1!$Q66+Sheet1!$J66</f>
        <v>48906</v>
      </c>
      <c r="S66" s="8">
        <f>YEAR(Sheet1!$I66)</f>
        <v>2021</v>
      </c>
      <c r="T66" s="8">
        <f>WEEKNUM(Sheet1!$I66,1)</f>
        <v>35</v>
      </c>
      <c r="U66" s="8" t="str">
        <f>TEXT(Sheet1!$I66,"dddd")</f>
        <v>Friday</v>
      </c>
    </row>
    <row r="67" spans="1:21" ht="14.25" customHeight="1" x14ac:dyDescent="0.25">
      <c r="A67" s="5" t="s">
        <v>215</v>
      </c>
      <c r="B67" s="5" t="s">
        <v>216</v>
      </c>
      <c r="C67" s="5" t="s">
        <v>67</v>
      </c>
      <c r="D67" s="5" t="s">
        <v>4</v>
      </c>
      <c r="E67" s="5" t="s">
        <v>72</v>
      </c>
      <c r="F67" s="5" t="s">
        <v>45</v>
      </c>
      <c r="G67" s="5" t="s">
        <v>60</v>
      </c>
      <c r="H67" s="5">
        <v>38</v>
      </c>
      <c r="I67" s="5">
        <v>39474</v>
      </c>
      <c r="J67" s="5">
        <v>80024</v>
      </c>
      <c r="K67" s="5">
        <v>0</v>
      </c>
      <c r="L67" s="5" t="s">
        <v>11</v>
      </c>
      <c r="M67" s="5" t="s">
        <v>107</v>
      </c>
      <c r="N67" s="6" t="s">
        <v>55</v>
      </c>
      <c r="O67" s="7" t="str">
        <f>IF(LEN(Sheet1!$N67)&gt;0,"Not_Active","Active")</f>
        <v>Active</v>
      </c>
      <c r="P67" s="8">
        <f>IF(Sheet1!$O67="Not_Active",0,1)</f>
        <v>1</v>
      </c>
      <c r="Q67" s="9">
        <f>IFERROR(Sheet1!$K67*Sheet1!$J67,0)</f>
        <v>0</v>
      </c>
      <c r="R67" s="9">
        <f>Sheet1!$Q67+Sheet1!$J67</f>
        <v>80024</v>
      </c>
      <c r="S67" s="8">
        <f>YEAR(Sheet1!$I67)</f>
        <v>2008</v>
      </c>
      <c r="T67" s="8">
        <f>WEEKNUM(Sheet1!$I67,1)</f>
        <v>5</v>
      </c>
      <c r="U67" s="8" t="str">
        <f>TEXT(Sheet1!$I67,"dddd")</f>
        <v>Sunday</v>
      </c>
    </row>
    <row r="68" spans="1:21" ht="14.25" customHeight="1" x14ac:dyDescent="0.25">
      <c r="A68" s="5" t="s">
        <v>217</v>
      </c>
      <c r="B68" s="5" t="s">
        <v>218</v>
      </c>
      <c r="C68" s="5" t="s">
        <v>182</v>
      </c>
      <c r="D68" s="5" t="s">
        <v>6</v>
      </c>
      <c r="E68" s="5" t="s">
        <v>59</v>
      </c>
      <c r="F68" s="5" t="s">
        <v>45</v>
      </c>
      <c r="G68" s="5" t="s">
        <v>60</v>
      </c>
      <c r="H68" s="5">
        <v>41</v>
      </c>
      <c r="I68" s="5">
        <v>40109</v>
      </c>
      <c r="J68" s="5">
        <v>54415</v>
      </c>
      <c r="K68" s="5">
        <v>0</v>
      </c>
      <c r="L68" s="5" t="s">
        <v>11</v>
      </c>
      <c r="M68" s="5" t="s">
        <v>47</v>
      </c>
      <c r="N68" s="6">
        <v>41661</v>
      </c>
      <c r="O68" s="7" t="str">
        <f>IF(LEN(Sheet1!$N68)&gt;0,"Not_Active","Active")</f>
        <v>Not_Active</v>
      </c>
      <c r="P68" s="8">
        <f>IF(Sheet1!$O68="Not_Active",0,1)</f>
        <v>0</v>
      </c>
      <c r="Q68" s="9">
        <f>IFERROR(Sheet1!$K68*Sheet1!$J68,0)</f>
        <v>0</v>
      </c>
      <c r="R68" s="9">
        <f>Sheet1!$Q68+Sheet1!$J68</f>
        <v>54415</v>
      </c>
      <c r="S68" s="8">
        <f>YEAR(Sheet1!$I68)</f>
        <v>2009</v>
      </c>
      <c r="T68" s="8">
        <f>WEEKNUM(Sheet1!$I68,1)</f>
        <v>43</v>
      </c>
      <c r="U68" s="8" t="str">
        <f>TEXT(Sheet1!$I68,"dddd")</f>
        <v>Friday</v>
      </c>
    </row>
    <row r="69" spans="1:21" ht="14.25" customHeight="1" x14ac:dyDescent="0.25">
      <c r="A69" s="5" t="s">
        <v>219</v>
      </c>
      <c r="B69" s="5" t="s">
        <v>220</v>
      </c>
      <c r="C69" s="5" t="s">
        <v>75</v>
      </c>
      <c r="D69" s="5" t="s">
        <v>8</v>
      </c>
      <c r="E69" s="5" t="s">
        <v>44</v>
      </c>
      <c r="F69" s="5" t="s">
        <v>45</v>
      </c>
      <c r="G69" s="5" t="s">
        <v>53</v>
      </c>
      <c r="H69" s="5">
        <v>30</v>
      </c>
      <c r="I69" s="5">
        <v>42484</v>
      </c>
      <c r="J69" s="5">
        <v>120341</v>
      </c>
      <c r="K69" s="5">
        <v>7.0000000000000007E-2</v>
      </c>
      <c r="L69" s="5" t="s">
        <v>11</v>
      </c>
      <c r="M69" s="5" t="s">
        <v>47</v>
      </c>
      <c r="N69" s="6" t="s">
        <v>55</v>
      </c>
      <c r="O69" s="7" t="str">
        <f>IF(LEN(Sheet1!$N69)&gt;0,"Not_Active","Active")</f>
        <v>Active</v>
      </c>
      <c r="P69" s="8">
        <f>IF(Sheet1!$O69="Not_Active",0,1)</f>
        <v>1</v>
      </c>
      <c r="Q69" s="9">
        <f>IFERROR(Sheet1!$K69*Sheet1!$J69,0)</f>
        <v>8423.8700000000008</v>
      </c>
      <c r="R69" s="9">
        <f>Sheet1!$Q69+Sheet1!$J69</f>
        <v>128764.87</v>
      </c>
      <c r="S69" s="8">
        <f>YEAR(Sheet1!$I69)</f>
        <v>2016</v>
      </c>
      <c r="T69" s="8">
        <f>WEEKNUM(Sheet1!$I69,1)</f>
        <v>18</v>
      </c>
      <c r="U69" s="8" t="str">
        <f>TEXT(Sheet1!$I69,"dddd")</f>
        <v>Sunday</v>
      </c>
    </row>
    <row r="70" spans="1:21" ht="14.25" customHeight="1" x14ac:dyDescent="0.25">
      <c r="A70" s="5" t="s">
        <v>221</v>
      </c>
      <c r="B70" s="5" t="s">
        <v>222</v>
      </c>
      <c r="C70" s="5" t="s">
        <v>99</v>
      </c>
      <c r="D70" s="5" t="s">
        <v>2</v>
      </c>
      <c r="E70" s="5" t="s">
        <v>59</v>
      </c>
      <c r="F70" s="5" t="s">
        <v>45</v>
      </c>
      <c r="G70" s="5" t="s">
        <v>104</v>
      </c>
      <c r="H70" s="5">
        <v>43</v>
      </c>
      <c r="I70" s="5">
        <v>40029</v>
      </c>
      <c r="J70" s="5">
        <v>208415</v>
      </c>
      <c r="K70" s="5">
        <v>0.35</v>
      </c>
      <c r="L70" s="5" t="s">
        <v>11</v>
      </c>
      <c r="M70" s="5" t="s">
        <v>47</v>
      </c>
      <c r="N70" s="6" t="s">
        <v>55</v>
      </c>
      <c r="O70" s="7" t="str">
        <f>IF(LEN(Sheet1!$N70)&gt;0,"Not_Active","Active")</f>
        <v>Active</v>
      </c>
      <c r="P70" s="8">
        <f>IF(Sheet1!$O70="Not_Active",0,1)</f>
        <v>1</v>
      </c>
      <c r="Q70" s="9">
        <f>IFERROR(Sheet1!$K70*Sheet1!$J70,0)</f>
        <v>72945.25</v>
      </c>
      <c r="R70" s="9">
        <f>Sheet1!$Q70+Sheet1!$J70</f>
        <v>281360.25</v>
      </c>
      <c r="S70" s="8">
        <f>YEAR(Sheet1!$I70)</f>
        <v>2009</v>
      </c>
      <c r="T70" s="8">
        <f>WEEKNUM(Sheet1!$I70,1)</f>
        <v>32</v>
      </c>
      <c r="U70" s="8" t="str">
        <f>TEXT(Sheet1!$I70,"dddd")</f>
        <v>Tuesday</v>
      </c>
    </row>
    <row r="71" spans="1:21" ht="14.25" customHeight="1" x14ac:dyDescent="0.25">
      <c r="A71" s="5" t="s">
        <v>223</v>
      </c>
      <c r="B71" s="5" t="s">
        <v>224</v>
      </c>
      <c r="C71" s="5" t="s">
        <v>225</v>
      </c>
      <c r="D71" s="5" t="s">
        <v>2</v>
      </c>
      <c r="E71" s="5" t="s">
        <v>59</v>
      </c>
      <c r="F71" s="5" t="s">
        <v>45</v>
      </c>
      <c r="G71" s="5" t="s">
        <v>53</v>
      </c>
      <c r="H71" s="5">
        <v>32</v>
      </c>
      <c r="I71" s="5">
        <v>43835</v>
      </c>
      <c r="J71" s="5">
        <v>78844</v>
      </c>
      <c r="K71" s="5">
        <v>0</v>
      </c>
      <c r="L71" s="5" t="s">
        <v>11</v>
      </c>
      <c r="M71" s="5" t="s">
        <v>47</v>
      </c>
      <c r="N71" s="6" t="s">
        <v>55</v>
      </c>
      <c r="O71" s="7" t="str">
        <f>IF(LEN(Sheet1!$N71)&gt;0,"Not_Active","Active")</f>
        <v>Active</v>
      </c>
      <c r="P71" s="8">
        <f>IF(Sheet1!$O71="Not_Active",0,1)</f>
        <v>1</v>
      </c>
      <c r="Q71" s="9">
        <f>IFERROR(Sheet1!$K71*Sheet1!$J71,0)</f>
        <v>0</v>
      </c>
      <c r="R71" s="9">
        <f>Sheet1!$Q71+Sheet1!$J71</f>
        <v>78844</v>
      </c>
      <c r="S71" s="8">
        <f>YEAR(Sheet1!$I71)</f>
        <v>2020</v>
      </c>
      <c r="T71" s="8">
        <f>WEEKNUM(Sheet1!$I71,1)</f>
        <v>2</v>
      </c>
      <c r="U71" s="8" t="str">
        <f>TEXT(Sheet1!$I71,"dddd")</f>
        <v>Sunday</v>
      </c>
    </row>
    <row r="72" spans="1:21" ht="14.25" customHeight="1" x14ac:dyDescent="0.25">
      <c r="A72" s="5" t="s">
        <v>226</v>
      </c>
      <c r="B72" s="5" t="s">
        <v>227</v>
      </c>
      <c r="C72" s="5" t="s">
        <v>193</v>
      </c>
      <c r="D72" s="5" t="s">
        <v>7</v>
      </c>
      <c r="E72" s="5" t="s">
        <v>51</v>
      </c>
      <c r="F72" s="5" t="s">
        <v>52</v>
      </c>
      <c r="G72" s="5" t="s">
        <v>60</v>
      </c>
      <c r="H72" s="5">
        <v>58</v>
      </c>
      <c r="I72" s="5">
        <v>37399</v>
      </c>
      <c r="J72" s="5">
        <v>76354</v>
      </c>
      <c r="K72" s="5">
        <v>0</v>
      </c>
      <c r="L72" s="5" t="s">
        <v>11</v>
      </c>
      <c r="M72" s="5" t="s">
        <v>68</v>
      </c>
      <c r="N72" s="6">
        <v>44465</v>
      </c>
      <c r="O72" s="7" t="str">
        <f>IF(LEN(Sheet1!$N72)&gt;0,"Not_Active","Active")</f>
        <v>Not_Active</v>
      </c>
      <c r="P72" s="8">
        <f>IF(Sheet1!$O72="Not_Active",0,1)</f>
        <v>0</v>
      </c>
      <c r="Q72" s="9">
        <f>IFERROR(Sheet1!$K72*Sheet1!$J72,0)</f>
        <v>0</v>
      </c>
      <c r="R72" s="9">
        <f>Sheet1!$Q72+Sheet1!$J72</f>
        <v>76354</v>
      </c>
      <c r="S72" s="8">
        <f>YEAR(Sheet1!$I72)</f>
        <v>2002</v>
      </c>
      <c r="T72" s="8">
        <f>WEEKNUM(Sheet1!$I72,1)</f>
        <v>21</v>
      </c>
      <c r="U72" s="8" t="str">
        <f>TEXT(Sheet1!$I72,"dddd")</f>
        <v>Thursday</v>
      </c>
    </row>
    <row r="73" spans="1:21" ht="14.25" customHeight="1" x14ac:dyDescent="0.25">
      <c r="A73" s="5" t="s">
        <v>228</v>
      </c>
      <c r="B73" s="5" t="s">
        <v>229</v>
      </c>
      <c r="C73" s="5" t="s">
        <v>58</v>
      </c>
      <c r="D73" s="5" t="s">
        <v>3</v>
      </c>
      <c r="E73" s="5" t="s">
        <v>59</v>
      </c>
      <c r="F73" s="5" t="s">
        <v>45</v>
      </c>
      <c r="G73" s="5" t="s">
        <v>104</v>
      </c>
      <c r="H73" s="5">
        <v>37</v>
      </c>
      <c r="I73" s="5">
        <v>43493</v>
      </c>
      <c r="J73" s="5">
        <v>165927</v>
      </c>
      <c r="K73" s="5">
        <v>0.2</v>
      </c>
      <c r="L73" s="5" t="s">
        <v>11</v>
      </c>
      <c r="M73" s="5" t="s">
        <v>68</v>
      </c>
      <c r="N73" s="6" t="s">
        <v>55</v>
      </c>
      <c r="O73" s="7" t="str">
        <f>IF(LEN(Sheet1!$N73)&gt;0,"Not_Active","Active")</f>
        <v>Active</v>
      </c>
      <c r="P73" s="8">
        <f>IF(Sheet1!$O73="Not_Active",0,1)</f>
        <v>1</v>
      </c>
      <c r="Q73" s="9">
        <f>IFERROR(Sheet1!$K73*Sheet1!$J73,0)</f>
        <v>33185.4</v>
      </c>
      <c r="R73" s="9">
        <f>Sheet1!$Q73+Sheet1!$J73</f>
        <v>199112.4</v>
      </c>
      <c r="S73" s="8">
        <f>YEAR(Sheet1!$I73)</f>
        <v>2019</v>
      </c>
      <c r="T73" s="8">
        <f>WEEKNUM(Sheet1!$I73,1)</f>
        <v>5</v>
      </c>
      <c r="U73" s="8" t="str">
        <f>TEXT(Sheet1!$I73,"dddd")</f>
        <v>Monday</v>
      </c>
    </row>
    <row r="74" spans="1:21" ht="14.25" customHeight="1" x14ac:dyDescent="0.25">
      <c r="A74" s="5" t="s">
        <v>230</v>
      </c>
      <c r="B74" s="5" t="s">
        <v>231</v>
      </c>
      <c r="C74" s="5" t="s">
        <v>75</v>
      </c>
      <c r="D74" s="5" t="s">
        <v>5</v>
      </c>
      <c r="E74" s="5" t="s">
        <v>59</v>
      </c>
      <c r="F74" s="5" t="s">
        <v>45</v>
      </c>
      <c r="G74" s="5" t="s">
        <v>104</v>
      </c>
      <c r="H74" s="5">
        <v>38</v>
      </c>
      <c r="I74" s="5">
        <v>44516</v>
      </c>
      <c r="J74" s="5">
        <v>109812</v>
      </c>
      <c r="K74" s="5">
        <v>0.09</v>
      </c>
      <c r="L74" s="5" t="s">
        <v>19</v>
      </c>
      <c r="M74" s="5" t="s">
        <v>112</v>
      </c>
      <c r="N74" s="6" t="s">
        <v>55</v>
      </c>
      <c r="O74" s="7" t="str">
        <f>IF(LEN(Sheet1!$N74)&gt;0,"Not_Active","Active")</f>
        <v>Active</v>
      </c>
      <c r="P74" s="8">
        <f>IF(Sheet1!$O74="Not_Active",0,1)</f>
        <v>1</v>
      </c>
      <c r="Q74" s="9">
        <f>IFERROR(Sheet1!$K74*Sheet1!$J74,0)</f>
        <v>9883.08</v>
      </c>
      <c r="R74" s="9">
        <f>Sheet1!$Q74+Sheet1!$J74</f>
        <v>119695.08</v>
      </c>
      <c r="S74" s="8">
        <f>YEAR(Sheet1!$I74)</f>
        <v>2021</v>
      </c>
      <c r="T74" s="8">
        <f>WEEKNUM(Sheet1!$I74,1)</f>
        <v>47</v>
      </c>
      <c r="U74" s="8" t="str">
        <f>TEXT(Sheet1!$I74,"dddd")</f>
        <v>Tuesday</v>
      </c>
    </row>
    <row r="75" spans="1:21" ht="14.25" customHeight="1" x14ac:dyDescent="0.25">
      <c r="A75" s="5" t="s">
        <v>232</v>
      </c>
      <c r="B75" s="5" t="s">
        <v>233</v>
      </c>
      <c r="C75" s="5" t="s">
        <v>89</v>
      </c>
      <c r="D75" s="5" t="s">
        <v>7</v>
      </c>
      <c r="E75" s="5" t="s">
        <v>72</v>
      </c>
      <c r="F75" s="5" t="s">
        <v>52</v>
      </c>
      <c r="G75" s="5" t="s">
        <v>53</v>
      </c>
      <c r="H75" s="5">
        <v>55</v>
      </c>
      <c r="I75" s="5">
        <v>36041</v>
      </c>
      <c r="J75" s="5">
        <v>86299</v>
      </c>
      <c r="K75" s="5">
        <v>0</v>
      </c>
      <c r="L75" s="5" t="s">
        <v>11</v>
      </c>
      <c r="M75" s="5" t="s">
        <v>47</v>
      </c>
      <c r="N75" s="6" t="s">
        <v>55</v>
      </c>
      <c r="O75" s="7" t="str">
        <f>IF(LEN(Sheet1!$N75)&gt;0,"Not_Active","Active")</f>
        <v>Active</v>
      </c>
      <c r="P75" s="8">
        <f>IF(Sheet1!$O75="Not_Active",0,1)</f>
        <v>1</v>
      </c>
      <c r="Q75" s="9">
        <f>IFERROR(Sheet1!$K75*Sheet1!$J75,0)</f>
        <v>0</v>
      </c>
      <c r="R75" s="9">
        <f>Sheet1!$Q75+Sheet1!$J75</f>
        <v>86299</v>
      </c>
      <c r="S75" s="8">
        <f>YEAR(Sheet1!$I75)</f>
        <v>1998</v>
      </c>
      <c r="T75" s="8">
        <f>WEEKNUM(Sheet1!$I75,1)</f>
        <v>36</v>
      </c>
      <c r="U75" s="8" t="str">
        <f>TEXT(Sheet1!$I75,"dddd")</f>
        <v>Thursday</v>
      </c>
    </row>
    <row r="76" spans="1:21" ht="14.25" customHeight="1" x14ac:dyDescent="0.25">
      <c r="A76" s="5" t="s">
        <v>234</v>
      </c>
      <c r="B76" s="5" t="s">
        <v>235</v>
      </c>
      <c r="C76" s="5" t="s">
        <v>99</v>
      </c>
      <c r="D76" s="5" t="s">
        <v>8</v>
      </c>
      <c r="E76" s="5" t="s">
        <v>44</v>
      </c>
      <c r="F76" s="5" t="s">
        <v>52</v>
      </c>
      <c r="G76" s="5" t="s">
        <v>104</v>
      </c>
      <c r="H76" s="5">
        <v>57</v>
      </c>
      <c r="I76" s="5">
        <v>37828</v>
      </c>
      <c r="J76" s="5">
        <v>206624</v>
      </c>
      <c r="K76" s="5">
        <v>0.4</v>
      </c>
      <c r="L76" s="5" t="s">
        <v>19</v>
      </c>
      <c r="M76" s="5" t="s">
        <v>236</v>
      </c>
      <c r="N76" s="6" t="s">
        <v>55</v>
      </c>
      <c r="O76" s="7" t="str">
        <f>IF(LEN(Sheet1!$N76)&gt;0,"Not_Active","Active")</f>
        <v>Active</v>
      </c>
      <c r="P76" s="8">
        <f>IF(Sheet1!$O76="Not_Active",0,1)</f>
        <v>1</v>
      </c>
      <c r="Q76" s="9">
        <f>IFERROR(Sheet1!$K76*Sheet1!$J76,0)</f>
        <v>82649.600000000006</v>
      </c>
      <c r="R76" s="9">
        <f>Sheet1!$Q76+Sheet1!$J76</f>
        <v>289273.59999999998</v>
      </c>
      <c r="S76" s="8">
        <f>YEAR(Sheet1!$I76)</f>
        <v>2003</v>
      </c>
      <c r="T76" s="8">
        <f>WEEKNUM(Sheet1!$I76,1)</f>
        <v>30</v>
      </c>
      <c r="U76" s="8" t="str">
        <f>TEXT(Sheet1!$I76,"dddd")</f>
        <v>Saturday</v>
      </c>
    </row>
    <row r="77" spans="1:21" ht="14.25" customHeight="1" x14ac:dyDescent="0.25">
      <c r="A77" s="5" t="s">
        <v>237</v>
      </c>
      <c r="B77" s="5" t="s">
        <v>238</v>
      </c>
      <c r="C77" s="5" t="s">
        <v>137</v>
      </c>
      <c r="D77" s="5" t="s">
        <v>2</v>
      </c>
      <c r="E77" s="5" t="s">
        <v>51</v>
      </c>
      <c r="F77" s="5" t="s">
        <v>52</v>
      </c>
      <c r="G77" s="5" t="s">
        <v>104</v>
      </c>
      <c r="H77" s="5">
        <v>36</v>
      </c>
      <c r="I77" s="5">
        <v>40535</v>
      </c>
      <c r="J77" s="5">
        <v>53215</v>
      </c>
      <c r="K77" s="5">
        <v>0</v>
      </c>
      <c r="L77" s="5" t="s">
        <v>19</v>
      </c>
      <c r="M77" s="5" t="s">
        <v>236</v>
      </c>
      <c r="N77" s="6">
        <v>41725</v>
      </c>
      <c r="O77" s="7" t="str">
        <f>IF(LEN(Sheet1!$N77)&gt;0,"Not_Active","Active")</f>
        <v>Not_Active</v>
      </c>
      <c r="P77" s="8">
        <f>IF(Sheet1!$O77="Not_Active",0,1)</f>
        <v>0</v>
      </c>
      <c r="Q77" s="9">
        <f>IFERROR(Sheet1!$K77*Sheet1!$J77,0)</f>
        <v>0</v>
      </c>
      <c r="R77" s="9">
        <f>Sheet1!$Q77+Sheet1!$J77</f>
        <v>53215</v>
      </c>
      <c r="S77" s="8">
        <f>YEAR(Sheet1!$I77)</f>
        <v>2010</v>
      </c>
      <c r="T77" s="8">
        <f>WEEKNUM(Sheet1!$I77,1)</f>
        <v>52</v>
      </c>
      <c r="U77" s="8" t="str">
        <f>TEXT(Sheet1!$I77,"dddd")</f>
        <v>Thursday</v>
      </c>
    </row>
    <row r="78" spans="1:21" ht="14.25" customHeight="1" x14ac:dyDescent="0.25">
      <c r="A78" s="5" t="s">
        <v>239</v>
      </c>
      <c r="B78" s="5" t="s">
        <v>240</v>
      </c>
      <c r="C78" s="5" t="s">
        <v>241</v>
      </c>
      <c r="D78" s="5" t="s">
        <v>7</v>
      </c>
      <c r="E78" s="5" t="s">
        <v>44</v>
      </c>
      <c r="F78" s="5" t="s">
        <v>45</v>
      </c>
      <c r="G78" s="5" t="s">
        <v>53</v>
      </c>
      <c r="H78" s="5">
        <v>30</v>
      </c>
      <c r="I78" s="5">
        <v>42877</v>
      </c>
      <c r="J78" s="5">
        <v>86858</v>
      </c>
      <c r="K78" s="5">
        <v>0</v>
      </c>
      <c r="L78" s="5" t="s">
        <v>17</v>
      </c>
      <c r="M78" s="5" t="s">
        <v>54</v>
      </c>
      <c r="N78" s="6">
        <v>43016</v>
      </c>
      <c r="O78" s="7" t="str">
        <f>IF(LEN(Sheet1!$N78)&gt;0,"Not_Active","Active")</f>
        <v>Not_Active</v>
      </c>
      <c r="P78" s="8">
        <f>IF(Sheet1!$O78="Not_Active",0,1)</f>
        <v>0</v>
      </c>
      <c r="Q78" s="9">
        <f>IFERROR(Sheet1!$K78*Sheet1!$J78,0)</f>
        <v>0</v>
      </c>
      <c r="R78" s="9">
        <f>Sheet1!$Q78+Sheet1!$J78</f>
        <v>86858</v>
      </c>
      <c r="S78" s="8">
        <f>YEAR(Sheet1!$I78)</f>
        <v>2017</v>
      </c>
      <c r="T78" s="8">
        <f>WEEKNUM(Sheet1!$I78,1)</f>
        <v>21</v>
      </c>
      <c r="U78" s="8" t="str">
        <f>TEXT(Sheet1!$I78,"dddd")</f>
        <v>Monday</v>
      </c>
    </row>
    <row r="79" spans="1:21" ht="14.25" customHeight="1" x14ac:dyDescent="0.25">
      <c r="A79" s="5" t="s">
        <v>242</v>
      </c>
      <c r="B79" s="5" t="s">
        <v>243</v>
      </c>
      <c r="C79" s="5" t="s">
        <v>64</v>
      </c>
      <c r="D79" s="5" t="s">
        <v>2</v>
      </c>
      <c r="E79" s="5" t="s">
        <v>51</v>
      </c>
      <c r="F79" s="5" t="s">
        <v>52</v>
      </c>
      <c r="G79" s="5" t="s">
        <v>53</v>
      </c>
      <c r="H79" s="5">
        <v>40</v>
      </c>
      <c r="I79" s="5">
        <v>39265</v>
      </c>
      <c r="J79" s="5">
        <v>93971</v>
      </c>
      <c r="K79" s="5">
        <v>0.08</v>
      </c>
      <c r="L79" s="5" t="s">
        <v>17</v>
      </c>
      <c r="M79" s="5" t="s">
        <v>54</v>
      </c>
      <c r="N79" s="6" t="s">
        <v>55</v>
      </c>
      <c r="O79" s="7" t="str">
        <f>IF(LEN(Sheet1!$N79)&gt;0,"Not_Active","Active")</f>
        <v>Active</v>
      </c>
      <c r="P79" s="8">
        <f>IF(Sheet1!$O79="Not_Active",0,1)</f>
        <v>1</v>
      </c>
      <c r="Q79" s="9">
        <f>IFERROR(Sheet1!$K79*Sheet1!$J79,0)</f>
        <v>7517.68</v>
      </c>
      <c r="R79" s="9">
        <f>Sheet1!$Q79+Sheet1!$J79</f>
        <v>101488.68</v>
      </c>
      <c r="S79" s="8">
        <f>YEAR(Sheet1!$I79)</f>
        <v>2007</v>
      </c>
      <c r="T79" s="8">
        <f>WEEKNUM(Sheet1!$I79,1)</f>
        <v>27</v>
      </c>
      <c r="U79" s="8" t="str">
        <f>TEXT(Sheet1!$I79,"dddd")</f>
        <v>Monday</v>
      </c>
    </row>
    <row r="80" spans="1:21" ht="14.25" customHeight="1" x14ac:dyDescent="0.25">
      <c r="A80" s="5" t="s">
        <v>244</v>
      </c>
      <c r="B80" s="5" t="s">
        <v>245</v>
      </c>
      <c r="C80" s="5" t="s">
        <v>142</v>
      </c>
      <c r="D80" s="5" t="s">
        <v>3</v>
      </c>
      <c r="E80" s="5" t="s">
        <v>72</v>
      </c>
      <c r="F80" s="5" t="s">
        <v>52</v>
      </c>
      <c r="G80" s="5" t="s">
        <v>104</v>
      </c>
      <c r="H80" s="5">
        <v>34</v>
      </c>
      <c r="I80" s="5">
        <v>42182</v>
      </c>
      <c r="J80" s="5">
        <v>57008</v>
      </c>
      <c r="K80" s="5">
        <v>0</v>
      </c>
      <c r="L80" s="5" t="s">
        <v>11</v>
      </c>
      <c r="M80" s="5" t="s">
        <v>68</v>
      </c>
      <c r="N80" s="6" t="s">
        <v>55</v>
      </c>
      <c r="O80" s="7" t="str">
        <f>IF(LEN(Sheet1!$N80)&gt;0,"Not_Active","Active")</f>
        <v>Active</v>
      </c>
      <c r="P80" s="8">
        <f>IF(Sheet1!$O80="Not_Active",0,1)</f>
        <v>1</v>
      </c>
      <c r="Q80" s="9">
        <f>IFERROR(Sheet1!$K80*Sheet1!$J80,0)</f>
        <v>0</v>
      </c>
      <c r="R80" s="9">
        <f>Sheet1!$Q80+Sheet1!$J80</f>
        <v>57008</v>
      </c>
      <c r="S80" s="8">
        <f>YEAR(Sheet1!$I80)</f>
        <v>2015</v>
      </c>
      <c r="T80" s="8">
        <f>WEEKNUM(Sheet1!$I80,1)</f>
        <v>26</v>
      </c>
      <c r="U80" s="8" t="str">
        <f>TEXT(Sheet1!$I80,"dddd")</f>
        <v>Saturday</v>
      </c>
    </row>
    <row r="81" spans="1:21" ht="14.25" customHeight="1" x14ac:dyDescent="0.25">
      <c r="A81" s="5" t="s">
        <v>246</v>
      </c>
      <c r="B81" s="5" t="s">
        <v>247</v>
      </c>
      <c r="C81" s="5" t="s">
        <v>43</v>
      </c>
      <c r="D81" s="5" t="s">
        <v>3</v>
      </c>
      <c r="E81" s="5" t="s">
        <v>51</v>
      </c>
      <c r="F81" s="5" t="s">
        <v>52</v>
      </c>
      <c r="G81" s="5" t="s">
        <v>104</v>
      </c>
      <c r="H81" s="5">
        <v>60</v>
      </c>
      <c r="I81" s="5">
        <v>42270</v>
      </c>
      <c r="J81" s="5">
        <v>141899</v>
      </c>
      <c r="K81" s="5">
        <v>0.15</v>
      </c>
      <c r="L81" s="5" t="s">
        <v>11</v>
      </c>
      <c r="M81" s="5" t="s">
        <v>68</v>
      </c>
      <c r="N81" s="6" t="s">
        <v>55</v>
      </c>
      <c r="O81" s="7" t="str">
        <f>IF(LEN(Sheet1!$N81)&gt;0,"Not_Active","Active")</f>
        <v>Active</v>
      </c>
      <c r="P81" s="8">
        <f>IF(Sheet1!$O81="Not_Active",0,1)</f>
        <v>1</v>
      </c>
      <c r="Q81" s="9">
        <f>IFERROR(Sheet1!$K81*Sheet1!$J81,0)</f>
        <v>21284.85</v>
      </c>
      <c r="R81" s="9">
        <f>Sheet1!$Q81+Sheet1!$J81</f>
        <v>163183.85</v>
      </c>
      <c r="S81" s="8">
        <f>YEAR(Sheet1!$I81)</f>
        <v>2015</v>
      </c>
      <c r="T81" s="8">
        <f>WEEKNUM(Sheet1!$I81,1)</f>
        <v>39</v>
      </c>
      <c r="U81" s="8" t="str">
        <f>TEXT(Sheet1!$I81,"dddd")</f>
        <v>Wednesday</v>
      </c>
    </row>
    <row r="82" spans="1:21" ht="14.25" customHeight="1" x14ac:dyDescent="0.25">
      <c r="A82" s="5" t="s">
        <v>248</v>
      </c>
      <c r="B82" s="5" t="s">
        <v>249</v>
      </c>
      <c r="C82" s="5" t="s">
        <v>142</v>
      </c>
      <c r="D82" s="5" t="s">
        <v>8</v>
      </c>
      <c r="E82" s="5" t="s">
        <v>72</v>
      </c>
      <c r="F82" s="5" t="s">
        <v>52</v>
      </c>
      <c r="G82" s="5" t="s">
        <v>46</v>
      </c>
      <c r="H82" s="5">
        <v>41</v>
      </c>
      <c r="I82" s="5">
        <v>42626</v>
      </c>
      <c r="J82" s="5">
        <v>64847</v>
      </c>
      <c r="K82" s="5">
        <v>0</v>
      </c>
      <c r="L82" s="5" t="s">
        <v>11</v>
      </c>
      <c r="M82" s="5" t="s">
        <v>79</v>
      </c>
      <c r="N82" s="6" t="s">
        <v>55</v>
      </c>
      <c r="O82" s="7" t="str">
        <f>IF(LEN(Sheet1!$N82)&gt;0,"Not_Active","Active")</f>
        <v>Active</v>
      </c>
      <c r="P82" s="8">
        <f>IF(Sheet1!$O82="Not_Active",0,1)</f>
        <v>1</v>
      </c>
      <c r="Q82" s="9">
        <f>IFERROR(Sheet1!$K82*Sheet1!$J82,0)</f>
        <v>0</v>
      </c>
      <c r="R82" s="9">
        <f>Sheet1!$Q82+Sheet1!$J82</f>
        <v>64847</v>
      </c>
      <c r="S82" s="8">
        <f>YEAR(Sheet1!$I82)</f>
        <v>2016</v>
      </c>
      <c r="T82" s="8">
        <f>WEEKNUM(Sheet1!$I82,1)</f>
        <v>38</v>
      </c>
      <c r="U82" s="8" t="str">
        <f>TEXT(Sheet1!$I82,"dddd")</f>
        <v>Tuesday</v>
      </c>
    </row>
    <row r="83" spans="1:21" ht="14.25" customHeight="1" x14ac:dyDescent="0.25">
      <c r="A83" s="5" t="s">
        <v>250</v>
      </c>
      <c r="B83" s="5" t="s">
        <v>251</v>
      </c>
      <c r="C83" s="5" t="s">
        <v>131</v>
      </c>
      <c r="D83" s="5" t="s">
        <v>7</v>
      </c>
      <c r="E83" s="5" t="s">
        <v>44</v>
      </c>
      <c r="F83" s="5" t="s">
        <v>52</v>
      </c>
      <c r="G83" s="5" t="s">
        <v>60</v>
      </c>
      <c r="H83" s="5">
        <v>53</v>
      </c>
      <c r="I83" s="5">
        <v>33702</v>
      </c>
      <c r="J83" s="5">
        <v>116878</v>
      </c>
      <c r="K83" s="5">
        <v>0.11</v>
      </c>
      <c r="L83" s="5" t="s">
        <v>11</v>
      </c>
      <c r="M83" s="5" t="s">
        <v>79</v>
      </c>
      <c r="N83" s="6" t="s">
        <v>55</v>
      </c>
      <c r="O83" s="7" t="str">
        <f>IF(LEN(Sheet1!$N83)&gt;0,"Not_Active","Active")</f>
        <v>Active</v>
      </c>
      <c r="P83" s="8">
        <f>IF(Sheet1!$O83="Not_Active",0,1)</f>
        <v>1</v>
      </c>
      <c r="Q83" s="9">
        <f>IFERROR(Sheet1!$K83*Sheet1!$J83,0)</f>
        <v>12856.58</v>
      </c>
      <c r="R83" s="9">
        <f>Sheet1!$Q83+Sheet1!$J83</f>
        <v>129734.58</v>
      </c>
      <c r="S83" s="8">
        <f>YEAR(Sheet1!$I83)</f>
        <v>1992</v>
      </c>
      <c r="T83" s="8">
        <f>WEEKNUM(Sheet1!$I83,1)</f>
        <v>15</v>
      </c>
      <c r="U83" s="8" t="str">
        <f>TEXT(Sheet1!$I83,"dddd")</f>
        <v>Wednesday</v>
      </c>
    </row>
    <row r="84" spans="1:21" ht="14.25" customHeight="1" x14ac:dyDescent="0.25">
      <c r="A84" s="5" t="s">
        <v>252</v>
      </c>
      <c r="B84" s="5" t="s">
        <v>253</v>
      </c>
      <c r="C84" s="5" t="s">
        <v>126</v>
      </c>
      <c r="D84" s="5" t="s">
        <v>7</v>
      </c>
      <c r="E84" s="5" t="s">
        <v>59</v>
      </c>
      <c r="F84" s="5" t="s">
        <v>52</v>
      </c>
      <c r="G84" s="5" t="s">
        <v>46</v>
      </c>
      <c r="H84" s="5">
        <v>45</v>
      </c>
      <c r="I84" s="5">
        <v>38388</v>
      </c>
      <c r="J84" s="5">
        <v>70505</v>
      </c>
      <c r="K84" s="5">
        <v>0</v>
      </c>
      <c r="L84" s="5" t="s">
        <v>11</v>
      </c>
      <c r="M84" s="5" t="s">
        <v>82</v>
      </c>
      <c r="N84" s="6" t="s">
        <v>55</v>
      </c>
      <c r="O84" s="7" t="str">
        <f>IF(LEN(Sheet1!$N84)&gt;0,"Not_Active","Active")</f>
        <v>Active</v>
      </c>
      <c r="P84" s="8">
        <f>IF(Sheet1!$O84="Not_Active",0,1)</f>
        <v>1</v>
      </c>
      <c r="Q84" s="9">
        <f>IFERROR(Sheet1!$K84*Sheet1!$J84,0)</f>
        <v>0</v>
      </c>
      <c r="R84" s="9">
        <f>Sheet1!$Q84+Sheet1!$J84</f>
        <v>70505</v>
      </c>
      <c r="S84" s="8">
        <f>YEAR(Sheet1!$I84)</f>
        <v>2005</v>
      </c>
      <c r="T84" s="8">
        <f>WEEKNUM(Sheet1!$I84,1)</f>
        <v>6</v>
      </c>
      <c r="U84" s="8" t="str">
        <f>TEXT(Sheet1!$I84,"dddd")</f>
        <v>Saturday</v>
      </c>
    </row>
    <row r="85" spans="1:21" ht="14.25" customHeight="1" x14ac:dyDescent="0.25">
      <c r="A85" s="5" t="s">
        <v>254</v>
      </c>
      <c r="B85" s="5" t="s">
        <v>255</v>
      </c>
      <c r="C85" s="5" t="s">
        <v>58</v>
      </c>
      <c r="D85" s="5" t="s">
        <v>7</v>
      </c>
      <c r="E85" s="5" t="s">
        <v>44</v>
      </c>
      <c r="F85" s="5" t="s">
        <v>45</v>
      </c>
      <c r="G85" s="5" t="s">
        <v>104</v>
      </c>
      <c r="H85" s="5">
        <v>30</v>
      </c>
      <c r="I85" s="5">
        <v>42512</v>
      </c>
      <c r="J85" s="5">
        <v>189702</v>
      </c>
      <c r="K85" s="5">
        <v>0.28000000000000003</v>
      </c>
      <c r="L85" s="5" t="s">
        <v>19</v>
      </c>
      <c r="M85" s="5" t="s">
        <v>112</v>
      </c>
      <c r="N85" s="6">
        <v>44186</v>
      </c>
      <c r="O85" s="7" t="str">
        <f>IF(LEN(Sheet1!$N85)&gt;0,"Not_Active","Active")</f>
        <v>Not_Active</v>
      </c>
      <c r="P85" s="8">
        <f>IF(Sheet1!$O85="Not_Active",0,1)</f>
        <v>0</v>
      </c>
      <c r="Q85" s="9">
        <f>IFERROR(Sheet1!$K85*Sheet1!$J85,0)</f>
        <v>53116.560000000005</v>
      </c>
      <c r="R85" s="9">
        <f>Sheet1!$Q85+Sheet1!$J85</f>
        <v>242818.56</v>
      </c>
      <c r="S85" s="8">
        <f>YEAR(Sheet1!$I85)</f>
        <v>2016</v>
      </c>
      <c r="T85" s="8">
        <f>WEEKNUM(Sheet1!$I85,1)</f>
        <v>22</v>
      </c>
      <c r="U85" s="8" t="str">
        <f>TEXT(Sheet1!$I85,"dddd")</f>
        <v>Sunday</v>
      </c>
    </row>
    <row r="86" spans="1:21" ht="14.25" customHeight="1" x14ac:dyDescent="0.25">
      <c r="A86" s="5" t="s">
        <v>256</v>
      </c>
      <c r="B86" s="5" t="s">
        <v>257</v>
      </c>
      <c r="C86" s="5" t="s">
        <v>58</v>
      </c>
      <c r="D86" s="5" t="s">
        <v>5</v>
      </c>
      <c r="E86" s="5" t="s">
        <v>59</v>
      </c>
      <c r="F86" s="5" t="s">
        <v>52</v>
      </c>
      <c r="G86" s="5" t="s">
        <v>60</v>
      </c>
      <c r="H86" s="5">
        <v>26</v>
      </c>
      <c r="I86" s="5">
        <v>44040</v>
      </c>
      <c r="J86" s="5">
        <v>180664</v>
      </c>
      <c r="K86" s="5">
        <v>0.27</v>
      </c>
      <c r="L86" s="5" t="s">
        <v>11</v>
      </c>
      <c r="M86" s="5" t="s">
        <v>61</v>
      </c>
      <c r="N86" s="6" t="s">
        <v>55</v>
      </c>
      <c r="O86" s="7" t="str">
        <f>IF(LEN(Sheet1!$N86)&gt;0,"Not_Active","Active")</f>
        <v>Active</v>
      </c>
      <c r="P86" s="8">
        <f>IF(Sheet1!$O86="Not_Active",0,1)</f>
        <v>1</v>
      </c>
      <c r="Q86" s="9">
        <f>IFERROR(Sheet1!$K86*Sheet1!$J86,0)</f>
        <v>48779.280000000006</v>
      </c>
      <c r="R86" s="9">
        <f>Sheet1!$Q86+Sheet1!$J86</f>
        <v>229443.28</v>
      </c>
      <c r="S86" s="8">
        <f>YEAR(Sheet1!$I86)</f>
        <v>2020</v>
      </c>
      <c r="T86" s="8">
        <f>WEEKNUM(Sheet1!$I86,1)</f>
        <v>31</v>
      </c>
      <c r="U86" s="8" t="str">
        <f>TEXT(Sheet1!$I86,"dddd")</f>
        <v>Tuesday</v>
      </c>
    </row>
    <row r="87" spans="1:21" ht="14.25" customHeight="1" x14ac:dyDescent="0.25">
      <c r="A87" s="5" t="s">
        <v>258</v>
      </c>
      <c r="B87" s="5" t="s">
        <v>259</v>
      </c>
      <c r="C87" s="5" t="s">
        <v>202</v>
      </c>
      <c r="D87" s="5" t="s">
        <v>6</v>
      </c>
      <c r="E87" s="5" t="s">
        <v>51</v>
      </c>
      <c r="F87" s="5" t="s">
        <v>45</v>
      </c>
      <c r="G87" s="5" t="s">
        <v>53</v>
      </c>
      <c r="H87" s="5">
        <v>45</v>
      </c>
      <c r="I87" s="5">
        <v>37972</v>
      </c>
      <c r="J87" s="5">
        <v>48345</v>
      </c>
      <c r="K87" s="5">
        <v>0</v>
      </c>
      <c r="L87" s="5" t="s">
        <v>17</v>
      </c>
      <c r="M87" s="5" t="s">
        <v>152</v>
      </c>
      <c r="N87" s="6" t="s">
        <v>55</v>
      </c>
      <c r="O87" s="7" t="str">
        <f>IF(LEN(Sheet1!$N87)&gt;0,"Not_Active","Active")</f>
        <v>Active</v>
      </c>
      <c r="P87" s="8">
        <f>IF(Sheet1!$O87="Not_Active",0,1)</f>
        <v>1</v>
      </c>
      <c r="Q87" s="9">
        <f>IFERROR(Sheet1!$K87*Sheet1!$J87,0)</f>
        <v>0</v>
      </c>
      <c r="R87" s="9">
        <f>Sheet1!$Q87+Sheet1!$J87</f>
        <v>48345</v>
      </c>
      <c r="S87" s="8">
        <f>YEAR(Sheet1!$I87)</f>
        <v>2003</v>
      </c>
      <c r="T87" s="8">
        <f>WEEKNUM(Sheet1!$I87,1)</f>
        <v>51</v>
      </c>
      <c r="U87" s="8" t="str">
        <f>TEXT(Sheet1!$I87,"dddd")</f>
        <v>Wednesday</v>
      </c>
    </row>
    <row r="88" spans="1:21" ht="14.25" customHeight="1" x14ac:dyDescent="0.25">
      <c r="A88" s="5" t="s">
        <v>260</v>
      </c>
      <c r="B88" s="5" t="s">
        <v>261</v>
      </c>
      <c r="C88" s="5" t="s">
        <v>58</v>
      </c>
      <c r="D88" s="5" t="s">
        <v>6</v>
      </c>
      <c r="E88" s="5" t="s">
        <v>51</v>
      </c>
      <c r="F88" s="5" t="s">
        <v>52</v>
      </c>
      <c r="G88" s="5" t="s">
        <v>53</v>
      </c>
      <c r="H88" s="5">
        <v>42</v>
      </c>
      <c r="I88" s="5">
        <v>41655</v>
      </c>
      <c r="J88" s="5">
        <v>152214</v>
      </c>
      <c r="K88" s="5">
        <v>0.3</v>
      </c>
      <c r="L88" s="5" t="s">
        <v>17</v>
      </c>
      <c r="M88" s="5" t="s">
        <v>132</v>
      </c>
      <c r="N88" s="6" t="s">
        <v>55</v>
      </c>
      <c r="O88" s="7" t="str">
        <f>IF(LEN(Sheet1!$N88)&gt;0,"Not_Active","Active")</f>
        <v>Active</v>
      </c>
      <c r="P88" s="8">
        <f>IF(Sheet1!$O88="Not_Active",0,1)</f>
        <v>1</v>
      </c>
      <c r="Q88" s="9">
        <f>IFERROR(Sheet1!$K88*Sheet1!$J88,0)</f>
        <v>45664.2</v>
      </c>
      <c r="R88" s="9">
        <f>Sheet1!$Q88+Sheet1!$J88</f>
        <v>197878.2</v>
      </c>
      <c r="S88" s="8">
        <f>YEAR(Sheet1!$I88)</f>
        <v>2014</v>
      </c>
      <c r="T88" s="8">
        <f>WEEKNUM(Sheet1!$I88,1)</f>
        <v>3</v>
      </c>
      <c r="U88" s="8" t="str">
        <f>TEXT(Sheet1!$I88,"dddd")</f>
        <v>Thursday</v>
      </c>
    </row>
    <row r="89" spans="1:21" ht="14.25" customHeight="1" x14ac:dyDescent="0.25">
      <c r="A89" s="5" t="s">
        <v>262</v>
      </c>
      <c r="B89" s="5" t="s">
        <v>263</v>
      </c>
      <c r="C89" s="5" t="s">
        <v>225</v>
      </c>
      <c r="D89" s="5" t="s">
        <v>2</v>
      </c>
      <c r="E89" s="5" t="s">
        <v>72</v>
      </c>
      <c r="F89" s="5" t="s">
        <v>45</v>
      </c>
      <c r="G89" s="5" t="s">
        <v>104</v>
      </c>
      <c r="H89" s="5">
        <v>41</v>
      </c>
      <c r="I89" s="5">
        <v>39931</v>
      </c>
      <c r="J89" s="5">
        <v>69803</v>
      </c>
      <c r="K89" s="5">
        <v>0</v>
      </c>
      <c r="L89" s="5" t="s">
        <v>19</v>
      </c>
      <c r="M89" s="5" t="s">
        <v>112</v>
      </c>
      <c r="N89" s="6" t="s">
        <v>55</v>
      </c>
      <c r="O89" s="7" t="str">
        <f>IF(LEN(Sheet1!$N89)&gt;0,"Not_Active","Active")</f>
        <v>Active</v>
      </c>
      <c r="P89" s="8">
        <f>IF(Sheet1!$O89="Not_Active",0,1)</f>
        <v>1</v>
      </c>
      <c r="Q89" s="9">
        <f>IFERROR(Sheet1!$K89*Sheet1!$J89,0)</f>
        <v>0</v>
      </c>
      <c r="R89" s="9">
        <f>Sheet1!$Q89+Sheet1!$J89</f>
        <v>69803</v>
      </c>
      <c r="S89" s="8">
        <f>YEAR(Sheet1!$I89)</f>
        <v>2009</v>
      </c>
      <c r="T89" s="8">
        <f>WEEKNUM(Sheet1!$I89,1)</f>
        <v>18</v>
      </c>
      <c r="U89" s="8" t="str">
        <f>TEXT(Sheet1!$I89,"dddd")</f>
        <v>Tuesday</v>
      </c>
    </row>
    <row r="90" spans="1:21" ht="14.25" customHeight="1" x14ac:dyDescent="0.25">
      <c r="A90" s="5" t="s">
        <v>264</v>
      </c>
      <c r="B90" s="5" t="s">
        <v>265</v>
      </c>
      <c r="C90" s="5" t="s">
        <v>266</v>
      </c>
      <c r="D90" s="5" t="s">
        <v>2</v>
      </c>
      <c r="E90" s="5" t="s">
        <v>72</v>
      </c>
      <c r="F90" s="5" t="s">
        <v>45</v>
      </c>
      <c r="G90" s="5" t="s">
        <v>104</v>
      </c>
      <c r="H90" s="5">
        <v>48</v>
      </c>
      <c r="I90" s="5">
        <v>43650</v>
      </c>
      <c r="J90" s="5">
        <v>76588</v>
      </c>
      <c r="K90" s="5">
        <v>0</v>
      </c>
      <c r="L90" s="5" t="s">
        <v>19</v>
      </c>
      <c r="M90" s="5" t="s">
        <v>117</v>
      </c>
      <c r="N90" s="6" t="s">
        <v>55</v>
      </c>
      <c r="O90" s="7" t="str">
        <f>IF(LEN(Sheet1!$N90)&gt;0,"Not_Active","Active")</f>
        <v>Active</v>
      </c>
      <c r="P90" s="8">
        <f>IF(Sheet1!$O90="Not_Active",0,1)</f>
        <v>1</v>
      </c>
      <c r="Q90" s="9">
        <f>IFERROR(Sheet1!$K90*Sheet1!$J90,0)</f>
        <v>0</v>
      </c>
      <c r="R90" s="9">
        <f>Sheet1!$Q90+Sheet1!$J90</f>
        <v>76588</v>
      </c>
      <c r="S90" s="8">
        <f>YEAR(Sheet1!$I90)</f>
        <v>2019</v>
      </c>
      <c r="T90" s="8">
        <f>WEEKNUM(Sheet1!$I90,1)</f>
        <v>27</v>
      </c>
      <c r="U90" s="8" t="str">
        <f>TEXT(Sheet1!$I90,"dddd")</f>
        <v>Thursday</v>
      </c>
    </row>
    <row r="91" spans="1:21" ht="14.25" customHeight="1" x14ac:dyDescent="0.25">
      <c r="A91" s="5" t="s">
        <v>267</v>
      </c>
      <c r="B91" s="5" t="s">
        <v>268</v>
      </c>
      <c r="C91" s="5" t="s">
        <v>269</v>
      </c>
      <c r="D91" s="5" t="s">
        <v>2</v>
      </c>
      <c r="E91" s="5" t="s">
        <v>51</v>
      </c>
      <c r="F91" s="5" t="s">
        <v>52</v>
      </c>
      <c r="G91" s="5" t="s">
        <v>60</v>
      </c>
      <c r="H91" s="5">
        <v>29</v>
      </c>
      <c r="I91" s="5">
        <v>43444</v>
      </c>
      <c r="J91" s="5">
        <v>84596</v>
      </c>
      <c r="K91" s="5">
        <v>0</v>
      </c>
      <c r="L91" s="5" t="s">
        <v>11</v>
      </c>
      <c r="M91" s="5" t="s">
        <v>79</v>
      </c>
      <c r="N91" s="6" t="s">
        <v>55</v>
      </c>
      <c r="O91" s="7" t="str">
        <f>IF(LEN(Sheet1!$N91)&gt;0,"Not_Active","Active")</f>
        <v>Active</v>
      </c>
      <c r="P91" s="8">
        <f>IF(Sheet1!$O91="Not_Active",0,1)</f>
        <v>1</v>
      </c>
      <c r="Q91" s="9">
        <f>IFERROR(Sheet1!$K91*Sheet1!$J91,0)</f>
        <v>0</v>
      </c>
      <c r="R91" s="9">
        <f>Sheet1!$Q91+Sheet1!$J91</f>
        <v>84596</v>
      </c>
      <c r="S91" s="8">
        <f>YEAR(Sheet1!$I91)</f>
        <v>2018</v>
      </c>
      <c r="T91" s="8">
        <f>WEEKNUM(Sheet1!$I91,1)</f>
        <v>50</v>
      </c>
      <c r="U91" s="8" t="str">
        <f>TEXT(Sheet1!$I91,"dddd")</f>
        <v>Monday</v>
      </c>
    </row>
    <row r="92" spans="1:21" ht="14.25" customHeight="1" x14ac:dyDescent="0.25">
      <c r="A92" s="5" t="s">
        <v>270</v>
      </c>
      <c r="B92" s="5" t="s">
        <v>271</v>
      </c>
      <c r="C92" s="5" t="s">
        <v>75</v>
      </c>
      <c r="D92" s="5" t="s">
        <v>8</v>
      </c>
      <c r="E92" s="5" t="s">
        <v>44</v>
      </c>
      <c r="F92" s="5" t="s">
        <v>52</v>
      </c>
      <c r="G92" s="5" t="s">
        <v>53</v>
      </c>
      <c r="H92" s="5">
        <v>27</v>
      </c>
      <c r="I92" s="5">
        <v>43368</v>
      </c>
      <c r="J92" s="5">
        <v>114441</v>
      </c>
      <c r="K92" s="5">
        <v>0.1</v>
      </c>
      <c r="L92" s="5" t="s">
        <v>17</v>
      </c>
      <c r="M92" s="5" t="s">
        <v>54</v>
      </c>
      <c r="N92" s="6">
        <v>43821</v>
      </c>
      <c r="O92" s="7" t="str">
        <f>IF(LEN(Sheet1!$N92)&gt;0,"Not_Active","Active")</f>
        <v>Not_Active</v>
      </c>
      <c r="P92" s="8">
        <f>IF(Sheet1!$O92="Not_Active",0,1)</f>
        <v>0</v>
      </c>
      <c r="Q92" s="9">
        <f>IFERROR(Sheet1!$K92*Sheet1!$J92,0)</f>
        <v>11444.1</v>
      </c>
      <c r="R92" s="9">
        <f>Sheet1!$Q92+Sheet1!$J92</f>
        <v>125885.1</v>
      </c>
      <c r="S92" s="8">
        <f>YEAR(Sheet1!$I92)</f>
        <v>2018</v>
      </c>
      <c r="T92" s="8">
        <f>WEEKNUM(Sheet1!$I92,1)</f>
        <v>39</v>
      </c>
      <c r="U92" s="8" t="str">
        <f>TEXT(Sheet1!$I92,"dddd")</f>
        <v>Tuesday</v>
      </c>
    </row>
    <row r="93" spans="1:21" ht="14.25" customHeight="1" x14ac:dyDescent="0.25">
      <c r="A93" s="5" t="s">
        <v>272</v>
      </c>
      <c r="B93" s="5" t="s">
        <v>273</v>
      </c>
      <c r="C93" s="5" t="s">
        <v>43</v>
      </c>
      <c r="D93" s="5" t="s">
        <v>3</v>
      </c>
      <c r="E93" s="5" t="s">
        <v>59</v>
      </c>
      <c r="F93" s="5" t="s">
        <v>45</v>
      </c>
      <c r="G93" s="5" t="s">
        <v>53</v>
      </c>
      <c r="H93" s="5">
        <v>33</v>
      </c>
      <c r="I93" s="5">
        <v>43211</v>
      </c>
      <c r="J93" s="5">
        <v>140402</v>
      </c>
      <c r="K93" s="5">
        <v>0.15</v>
      </c>
      <c r="L93" s="5" t="s">
        <v>17</v>
      </c>
      <c r="M93" s="5" t="s">
        <v>132</v>
      </c>
      <c r="N93" s="6" t="s">
        <v>55</v>
      </c>
      <c r="O93" s="7" t="str">
        <f>IF(LEN(Sheet1!$N93)&gt;0,"Not_Active","Active")</f>
        <v>Active</v>
      </c>
      <c r="P93" s="8">
        <f>IF(Sheet1!$O93="Not_Active",0,1)</f>
        <v>1</v>
      </c>
      <c r="Q93" s="9">
        <f>IFERROR(Sheet1!$K93*Sheet1!$J93,0)</f>
        <v>21060.3</v>
      </c>
      <c r="R93" s="9">
        <f>Sheet1!$Q93+Sheet1!$J93</f>
        <v>161462.29999999999</v>
      </c>
      <c r="S93" s="8">
        <f>YEAR(Sheet1!$I93)</f>
        <v>2018</v>
      </c>
      <c r="T93" s="8">
        <f>WEEKNUM(Sheet1!$I93,1)</f>
        <v>16</v>
      </c>
      <c r="U93" s="8" t="str">
        <f>TEXT(Sheet1!$I93,"dddd")</f>
        <v>Saturday</v>
      </c>
    </row>
    <row r="94" spans="1:21" ht="14.25" customHeight="1" x14ac:dyDescent="0.25">
      <c r="A94" s="5" t="s">
        <v>274</v>
      </c>
      <c r="B94" s="5" t="s">
        <v>275</v>
      </c>
      <c r="C94" s="5" t="s">
        <v>142</v>
      </c>
      <c r="D94" s="5" t="s">
        <v>3</v>
      </c>
      <c r="E94" s="5" t="s">
        <v>72</v>
      </c>
      <c r="F94" s="5" t="s">
        <v>45</v>
      </c>
      <c r="G94" s="5" t="s">
        <v>104</v>
      </c>
      <c r="H94" s="5">
        <v>26</v>
      </c>
      <c r="I94" s="5">
        <v>43578</v>
      </c>
      <c r="J94" s="5">
        <v>59817</v>
      </c>
      <c r="K94" s="5">
        <v>0</v>
      </c>
      <c r="L94" s="5" t="s">
        <v>19</v>
      </c>
      <c r="M94" s="5" t="s">
        <v>236</v>
      </c>
      <c r="N94" s="6" t="s">
        <v>55</v>
      </c>
      <c r="O94" s="7" t="str">
        <f>IF(LEN(Sheet1!$N94)&gt;0,"Not_Active","Active")</f>
        <v>Active</v>
      </c>
      <c r="P94" s="8">
        <f>IF(Sheet1!$O94="Not_Active",0,1)</f>
        <v>1</v>
      </c>
      <c r="Q94" s="9">
        <f>IFERROR(Sheet1!$K94*Sheet1!$J94,0)</f>
        <v>0</v>
      </c>
      <c r="R94" s="9">
        <f>Sheet1!$Q94+Sheet1!$J94</f>
        <v>59817</v>
      </c>
      <c r="S94" s="8">
        <f>YEAR(Sheet1!$I94)</f>
        <v>2019</v>
      </c>
      <c r="T94" s="8">
        <f>WEEKNUM(Sheet1!$I94,1)</f>
        <v>17</v>
      </c>
      <c r="U94" s="8" t="str">
        <f>TEXT(Sheet1!$I94,"dddd")</f>
        <v>Tuesday</v>
      </c>
    </row>
    <row r="95" spans="1:21" ht="14.25" customHeight="1" x14ac:dyDescent="0.25">
      <c r="A95" s="5" t="s">
        <v>276</v>
      </c>
      <c r="B95" s="5" t="s">
        <v>277</v>
      </c>
      <c r="C95" s="5" t="s">
        <v>71</v>
      </c>
      <c r="D95" s="5" t="s">
        <v>4</v>
      </c>
      <c r="E95" s="5" t="s">
        <v>51</v>
      </c>
      <c r="F95" s="5" t="s">
        <v>52</v>
      </c>
      <c r="G95" s="5" t="s">
        <v>53</v>
      </c>
      <c r="H95" s="5">
        <v>31</v>
      </c>
      <c r="I95" s="5">
        <v>42938</v>
      </c>
      <c r="J95" s="5">
        <v>55854</v>
      </c>
      <c r="K95" s="5">
        <v>0</v>
      </c>
      <c r="L95" s="5" t="s">
        <v>11</v>
      </c>
      <c r="M95" s="5" t="s">
        <v>82</v>
      </c>
      <c r="N95" s="6" t="s">
        <v>55</v>
      </c>
      <c r="O95" s="7" t="str">
        <f>IF(LEN(Sheet1!$N95)&gt;0,"Not_Active","Active")</f>
        <v>Active</v>
      </c>
      <c r="P95" s="8">
        <f>IF(Sheet1!$O95="Not_Active",0,1)</f>
        <v>1</v>
      </c>
      <c r="Q95" s="9">
        <f>IFERROR(Sheet1!$K95*Sheet1!$J95,0)</f>
        <v>0</v>
      </c>
      <c r="R95" s="9">
        <f>Sheet1!$Q95+Sheet1!$J95</f>
        <v>55854</v>
      </c>
      <c r="S95" s="8">
        <f>YEAR(Sheet1!$I95)</f>
        <v>2017</v>
      </c>
      <c r="T95" s="8">
        <f>WEEKNUM(Sheet1!$I95,1)</f>
        <v>29</v>
      </c>
      <c r="U95" s="8" t="str">
        <f>TEXT(Sheet1!$I95,"dddd")</f>
        <v>Saturday</v>
      </c>
    </row>
    <row r="96" spans="1:21" ht="14.25" customHeight="1" x14ac:dyDescent="0.25">
      <c r="A96" s="5" t="s">
        <v>278</v>
      </c>
      <c r="B96" s="5" t="s">
        <v>279</v>
      </c>
      <c r="C96" s="5" t="s">
        <v>161</v>
      </c>
      <c r="D96" s="5" t="s">
        <v>6</v>
      </c>
      <c r="E96" s="5" t="s">
        <v>44</v>
      </c>
      <c r="F96" s="5" t="s">
        <v>52</v>
      </c>
      <c r="G96" s="5" t="s">
        <v>53</v>
      </c>
      <c r="H96" s="5">
        <v>53</v>
      </c>
      <c r="I96" s="5">
        <v>37576</v>
      </c>
      <c r="J96" s="5">
        <v>95998</v>
      </c>
      <c r="K96" s="5">
        <v>0</v>
      </c>
      <c r="L96" s="5" t="s">
        <v>11</v>
      </c>
      <c r="M96" s="5" t="s">
        <v>47</v>
      </c>
      <c r="N96" s="6" t="s">
        <v>55</v>
      </c>
      <c r="O96" s="7" t="str">
        <f>IF(LEN(Sheet1!$N96)&gt;0,"Not_Active","Active")</f>
        <v>Active</v>
      </c>
      <c r="P96" s="8">
        <f>IF(Sheet1!$O96="Not_Active",0,1)</f>
        <v>1</v>
      </c>
      <c r="Q96" s="9">
        <f>IFERROR(Sheet1!$K96*Sheet1!$J96,0)</f>
        <v>0</v>
      </c>
      <c r="R96" s="9">
        <f>Sheet1!$Q96+Sheet1!$J96</f>
        <v>95998</v>
      </c>
      <c r="S96" s="8">
        <f>YEAR(Sheet1!$I96)</f>
        <v>2002</v>
      </c>
      <c r="T96" s="8">
        <f>WEEKNUM(Sheet1!$I96,1)</f>
        <v>46</v>
      </c>
      <c r="U96" s="8" t="str">
        <f>TEXT(Sheet1!$I96,"dddd")</f>
        <v>Saturday</v>
      </c>
    </row>
    <row r="97" spans="1:21" ht="14.25" customHeight="1" x14ac:dyDescent="0.25">
      <c r="A97" s="5" t="s">
        <v>280</v>
      </c>
      <c r="B97" s="5" t="s">
        <v>281</v>
      </c>
      <c r="C97" s="5" t="s">
        <v>43</v>
      </c>
      <c r="D97" s="5" t="s">
        <v>4</v>
      </c>
      <c r="E97" s="5" t="s">
        <v>51</v>
      </c>
      <c r="F97" s="5" t="s">
        <v>45</v>
      </c>
      <c r="G97" s="5" t="s">
        <v>53</v>
      </c>
      <c r="H97" s="5">
        <v>34</v>
      </c>
      <c r="I97" s="5">
        <v>42116</v>
      </c>
      <c r="J97" s="5">
        <v>154941</v>
      </c>
      <c r="K97" s="5">
        <v>0.13</v>
      </c>
      <c r="L97" s="5" t="s">
        <v>11</v>
      </c>
      <c r="M97" s="5" t="s">
        <v>68</v>
      </c>
      <c r="N97" s="6" t="s">
        <v>55</v>
      </c>
      <c r="O97" s="7" t="str">
        <f>IF(LEN(Sheet1!$N97)&gt;0,"Not_Active","Active")</f>
        <v>Active</v>
      </c>
      <c r="P97" s="8">
        <f>IF(Sheet1!$O97="Not_Active",0,1)</f>
        <v>1</v>
      </c>
      <c r="Q97" s="9">
        <f>IFERROR(Sheet1!$K97*Sheet1!$J97,0)</f>
        <v>20142.330000000002</v>
      </c>
      <c r="R97" s="9">
        <f>Sheet1!$Q97+Sheet1!$J97</f>
        <v>175083.33000000002</v>
      </c>
      <c r="S97" s="8">
        <f>YEAR(Sheet1!$I97)</f>
        <v>2015</v>
      </c>
      <c r="T97" s="8">
        <f>WEEKNUM(Sheet1!$I97,1)</f>
        <v>17</v>
      </c>
      <c r="U97" s="8" t="str">
        <f>TEXT(Sheet1!$I97,"dddd")</f>
        <v>Wednesday</v>
      </c>
    </row>
    <row r="98" spans="1:21" ht="14.25" customHeight="1" x14ac:dyDescent="0.25">
      <c r="A98" s="5" t="s">
        <v>282</v>
      </c>
      <c r="B98" s="5" t="s">
        <v>190</v>
      </c>
      <c r="C98" s="5" t="s">
        <v>99</v>
      </c>
      <c r="D98" s="5" t="s">
        <v>3</v>
      </c>
      <c r="E98" s="5" t="s">
        <v>59</v>
      </c>
      <c r="F98" s="5" t="s">
        <v>45</v>
      </c>
      <c r="G98" s="5" t="s">
        <v>53</v>
      </c>
      <c r="H98" s="5">
        <v>54</v>
      </c>
      <c r="I98" s="5">
        <v>40734</v>
      </c>
      <c r="J98" s="5">
        <v>247022</v>
      </c>
      <c r="K98" s="5">
        <v>0.3</v>
      </c>
      <c r="L98" s="5" t="s">
        <v>17</v>
      </c>
      <c r="M98" s="5" t="s">
        <v>132</v>
      </c>
      <c r="N98" s="6" t="s">
        <v>55</v>
      </c>
      <c r="O98" s="7" t="str">
        <f>IF(LEN(Sheet1!$N98)&gt;0,"Not_Active","Active")</f>
        <v>Active</v>
      </c>
      <c r="P98" s="8">
        <f>IF(Sheet1!$O98="Not_Active",0,1)</f>
        <v>1</v>
      </c>
      <c r="Q98" s="9">
        <f>IFERROR(Sheet1!$K98*Sheet1!$J98,0)</f>
        <v>74106.599999999991</v>
      </c>
      <c r="R98" s="9">
        <f>Sheet1!$Q98+Sheet1!$J98</f>
        <v>321128.59999999998</v>
      </c>
      <c r="S98" s="8">
        <f>YEAR(Sheet1!$I98)</f>
        <v>2011</v>
      </c>
      <c r="T98" s="8">
        <f>WEEKNUM(Sheet1!$I98,1)</f>
        <v>29</v>
      </c>
      <c r="U98" s="8" t="str">
        <f>TEXT(Sheet1!$I98,"dddd")</f>
        <v>Sunday</v>
      </c>
    </row>
    <row r="99" spans="1:21" ht="14.25" customHeight="1" x14ac:dyDescent="0.25">
      <c r="A99" s="5" t="s">
        <v>283</v>
      </c>
      <c r="B99" s="5" t="s">
        <v>284</v>
      </c>
      <c r="C99" s="5" t="s">
        <v>266</v>
      </c>
      <c r="D99" s="5" t="s">
        <v>2</v>
      </c>
      <c r="E99" s="5" t="s">
        <v>51</v>
      </c>
      <c r="F99" s="5" t="s">
        <v>45</v>
      </c>
      <c r="G99" s="5" t="s">
        <v>104</v>
      </c>
      <c r="H99" s="5">
        <v>32</v>
      </c>
      <c r="I99" s="5">
        <v>44474</v>
      </c>
      <c r="J99" s="5">
        <v>88072</v>
      </c>
      <c r="K99" s="5">
        <v>0</v>
      </c>
      <c r="L99" s="5" t="s">
        <v>19</v>
      </c>
      <c r="M99" s="5" t="s">
        <v>236</v>
      </c>
      <c r="N99" s="6" t="s">
        <v>55</v>
      </c>
      <c r="O99" s="7" t="str">
        <f>IF(LEN(Sheet1!$N99)&gt;0,"Not_Active","Active")</f>
        <v>Active</v>
      </c>
      <c r="P99" s="8">
        <f>IF(Sheet1!$O99="Not_Active",0,1)</f>
        <v>1</v>
      </c>
      <c r="Q99" s="9">
        <f>IFERROR(Sheet1!$K99*Sheet1!$J99,0)</f>
        <v>0</v>
      </c>
      <c r="R99" s="9">
        <f>Sheet1!$Q99+Sheet1!$J99</f>
        <v>88072</v>
      </c>
      <c r="S99" s="8">
        <f>YEAR(Sheet1!$I99)</f>
        <v>2021</v>
      </c>
      <c r="T99" s="8">
        <f>WEEKNUM(Sheet1!$I99,1)</f>
        <v>41</v>
      </c>
      <c r="U99" s="8" t="str">
        <f>TEXT(Sheet1!$I99,"dddd")</f>
        <v>Tuesday</v>
      </c>
    </row>
    <row r="100" spans="1:21" ht="14.25" customHeight="1" x14ac:dyDescent="0.25">
      <c r="A100" s="5" t="s">
        <v>285</v>
      </c>
      <c r="B100" s="5" t="s">
        <v>286</v>
      </c>
      <c r="C100" s="5" t="s">
        <v>64</v>
      </c>
      <c r="D100" s="5" t="s">
        <v>2</v>
      </c>
      <c r="E100" s="5" t="s">
        <v>44</v>
      </c>
      <c r="F100" s="5" t="s">
        <v>52</v>
      </c>
      <c r="G100" s="5" t="s">
        <v>53</v>
      </c>
      <c r="H100" s="5">
        <v>28</v>
      </c>
      <c r="I100" s="5">
        <v>43977</v>
      </c>
      <c r="J100" s="5">
        <v>67925</v>
      </c>
      <c r="K100" s="5">
        <v>0.08</v>
      </c>
      <c r="L100" s="5" t="s">
        <v>17</v>
      </c>
      <c r="M100" s="5" t="s">
        <v>94</v>
      </c>
      <c r="N100" s="6" t="s">
        <v>55</v>
      </c>
      <c r="O100" s="7" t="str">
        <f>IF(LEN(Sheet1!$N100)&gt;0,"Not_Active","Active")</f>
        <v>Active</v>
      </c>
      <c r="P100" s="8">
        <f>IF(Sheet1!$O100="Not_Active",0,1)</f>
        <v>1</v>
      </c>
      <c r="Q100" s="9">
        <f>IFERROR(Sheet1!$K100*Sheet1!$J100,0)</f>
        <v>5434</v>
      </c>
      <c r="R100" s="9">
        <f>Sheet1!$Q100+Sheet1!$J100</f>
        <v>73359</v>
      </c>
      <c r="S100" s="8">
        <f>YEAR(Sheet1!$I100)</f>
        <v>2020</v>
      </c>
      <c r="T100" s="8">
        <f>WEEKNUM(Sheet1!$I100,1)</f>
        <v>22</v>
      </c>
      <c r="U100" s="8" t="str">
        <f>TEXT(Sheet1!$I100,"dddd")</f>
        <v>Tuesday</v>
      </c>
    </row>
    <row r="101" spans="1:21" ht="14.25" customHeight="1" x14ac:dyDescent="0.25">
      <c r="A101" s="5" t="s">
        <v>287</v>
      </c>
      <c r="B101" s="5" t="s">
        <v>288</v>
      </c>
      <c r="C101" s="5" t="s">
        <v>99</v>
      </c>
      <c r="D101" s="5" t="s">
        <v>4</v>
      </c>
      <c r="E101" s="5" t="s">
        <v>51</v>
      </c>
      <c r="F101" s="5" t="s">
        <v>45</v>
      </c>
      <c r="G101" s="5" t="s">
        <v>60</v>
      </c>
      <c r="H101" s="5">
        <v>31</v>
      </c>
      <c r="I101" s="5">
        <v>44063</v>
      </c>
      <c r="J101" s="5">
        <v>219693</v>
      </c>
      <c r="K101" s="5">
        <v>0.3</v>
      </c>
      <c r="L101" s="5" t="s">
        <v>11</v>
      </c>
      <c r="M101" s="5" t="s">
        <v>82</v>
      </c>
      <c r="N101" s="6" t="s">
        <v>55</v>
      </c>
      <c r="O101" s="7" t="str">
        <f>IF(LEN(Sheet1!$N101)&gt;0,"Not_Active","Active")</f>
        <v>Active</v>
      </c>
      <c r="P101" s="8">
        <f>IF(Sheet1!$O101="Not_Active",0,1)</f>
        <v>1</v>
      </c>
      <c r="Q101" s="9">
        <f>IFERROR(Sheet1!$K101*Sheet1!$J101,0)</f>
        <v>65907.899999999994</v>
      </c>
      <c r="R101" s="9">
        <f>Sheet1!$Q101+Sheet1!$J101</f>
        <v>285600.90000000002</v>
      </c>
      <c r="S101" s="8">
        <f>YEAR(Sheet1!$I101)</f>
        <v>2020</v>
      </c>
      <c r="T101" s="8">
        <f>WEEKNUM(Sheet1!$I101,1)</f>
        <v>34</v>
      </c>
      <c r="U101" s="8" t="str">
        <f>TEXT(Sheet1!$I101,"dddd")</f>
        <v>Thursday</v>
      </c>
    </row>
    <row r="102" spans="1:21" ht="14.25" customHeight="1" x14ac:dyDescent="0.25">
      <c r="A102" s="5" t="s">
        <v>289</v>
      </c>
      <c r="B102" s="5" t="s">
        <v>290</v>
      </c>
      <c r="C102" s="5" t="s">
        <v>241</v>
      </c>
      <c r="D102" s="5" t="s">
        <v>7</v>
      </c>
      <c r="E102" s="5" t="s">
        <v>44</v>
      </c>
      <c r="F102" s="5" t="s">
        <v>45</v>
      </c>
      <c r="G102" s="5" t="s">
        <v>60</v>
      </c>
      <c r="H102" s="5">
        <v>45</v>
      </c>
      <c r="I102" s="5">
        <v>41386</v>
      </c>
      <c r="J102" s="5">
        <v>61773</v>
      </c>
      <c r="K102" s="5">
        <v>0</v>
      </c>
      <c r="L102" s="5" t="s">
        <v>11</v>
      </c>
      <c r="M102" s="5" t="s">
        <v>47</v>
      </c>
      <c r="N102" s="6" t="s">
        <v>55</v>
      </c>
      <c r="O102" s="7" t="str">
        <f>IF(LEN(Sheet1!$N102)&gt;0,"Not_Active","Active")</f>
        <v>Active</v>
      </c>
      <c r="P102" s="8">
        <f>IF(Sheet1!$O102="Not_Active",0,1)</f>
        <v>1</v>
      </c>
      <c r="Q102" s="9">
        <f>IFERROR(Sheet1!$K102*Sheet1!$J102,0)</f>
        <v>0</v>
      </c>
      <c r="R102" s="9">
        <f>Sheet1!$Q102+Sheet1!$J102</f>
        <v>61773</v>
      </c>
      <c r="S102" s="8">
        <f>YEAR(Sheet1!$I102)</f>
        <v>2013</v>
      </c>
      <c r="T102" s="8">
        <f>WEEKNUM(Sheet1!$I102,1)</f>
        <v>17</v>
      </c>
      <c r="U102" s="8" t="str">
        <f>TEXT(Sheet1!$I102,"dddd")</f>
        <v>Monday</v>
      </c>
    </row>
    <row r="103" spans="1:21" ht="14.25" customHeight="1" x14ac:dyDescent="0.25">
      <c r="A103" s="5" t="s">
        <v>291</v>
      </c>
      <c r="B103" s="5" t="s">
        <v>292</v>
      </c>
      <c r="C103" s="5" t="s">
        <v>64</v>
      </c>
      <c r="D103" s="5" t="s">
        <v>2</v>
      </c>
      <c r="E103" s="5" t="s">
        <v>59</v>
      </c>
      <c r="F103" s="5" t="s">
        <v>45</v>
      </c>
      <c r="G103" s="5" t="s">
        <v>53</v>
      </c>
      <c r="H103" s="5">
        <v>48</v>
      </c>
      <c r="I103" s="5">
        <v>39091</v>
      </c>
      <c r="J103" s="5">
        <v>74546</v>
      </c>
      <c r="K103" s="5">
        <v>0.09</v>
      </c>
      <c r="L103" s="5" t="s">
        <v>11</v>
      </c>
      <c r="M103" s="5" t="s">
        <v>47</v>
      </c>
      <c r="N103" s="6" t="s">
        <v>55</v>
      </c>
      <c r="O103" s="7" t="str">
        <f>IF(LEN(Sheet1!$N103)&gt;0,"Not_Active","Active")</f>
        <v>Active</v>
      </c>
      <c r="P103" s="8">
        <f>IF(Sheet1!$O103="Not_Active",0,1)</f>
        <v>1</v>
      </c>
      <c r="Q103" s="9">
        <f>IFERROR(Sheet1!$K103*Sheet1!$J103,0)</f>
        <v>6709.1399999999994</v>
      </c>
      <c r="R103" s="9">
        <f>Sheet1!$Q103+Sheet1!$J103</f>
        <v>81255.14</v>
      </c>
      <c r="S103" s="8">
        <f>YEAR(Sheet1!$I103)</f>
        <v>2007</v>
      </c>
      <c r="T103" s="8">
        <f>WEEKNUM(Sheet1!$I103,1)</f>
        <v>2</v>
      </c>
      <c r="U103" s="8" t="str">
        <f>TEXT(Sheet1!$I103,"dddd")</f>
        <v>Tuesday</v>
      </c>
    </row>
    <row r="104" spans="1:21" ht="14.25" customHeight="1" x14ac:dyDescent="0.25">
      <c r="A104" s="5" t="s">
        <v>293</v>
      </c>
      <c r="B104" s="5" t="s">
        <v>294</v>
      </c>
      <c r="C104" s="5" t="s">
        <v>295</v>
      </c>
      <c r="D104" s="5" t="s">
        <v>7</v>
      </c>
      <c r="E104" s="5" t="s">
        <v>59</v>
      </c>
      <c r="F104" s="5" t="s">
        <v>52</v>
      </c>
      <c r="G104" s="5" t="s">
        <v>46</v>
      </c>
      <c r="H104" s="5">
        <v>56</v>
      </c>
      <c r="I104" s="5">
        <v>42031</v>
      </c>
      <c r="J104" s="5">
        <v>62575</v>
      </c>
      <c r="K104" s="5">
        <v>0</v>
      </c>
      <c r="L104" s="5" t="s">
        <v>11</v>
      </c>
      <c r="M104" s="5" t="s">
        <v>79</v>
      </c>
      <c r="N104" s="6" t="s">
        <v>55</v>
      </c>
      <c r="O104" s="7" t="str">
        <f>IF(LEN(Sheet1!$N104)&gt;0,"Not_Active","Active")</f>
        <v>Active</v>
      </c>
      <c r="P104" s="8">
        <f>IF(Sheet1!$O104="Not_Active",0,1)</f>
        <v>1</v>
      </c>
      <c r="Q104" s="9">
        <f>IFERROR(Sheet1!$K104*Sheet1!$J104,0)</f>
        <v>0</v>
      </c>
      <c r="R104" s="9">
        <f>Sheet1!$Q104+Sheet1!$J104</f>
        <v>62575</v>
      </c>
      <c r="S104" s="8">
        <f>YEAR(Sheet1!$I104)</f>
        <v>2015</v>
      </c>
      <c r="T104" s="8">
        <f>WEEKNUM(Sheet1!$I104,1)</f>
        <v>5</v>
      </c>
      <c r="U104" s="8" t="str">
        <f>TEXT(Sheet1!$I104,"dddd")</f>
        <v>Tuesday</v>
      </c>
    </row>
    <row r="105" spans="1:21" ht="14.25" customHeight="1" x14ac:dyDescent="0.25">
      <c r="A105" s="5" t="s">
        <v>296</v>
      </c>
      <c r="B105" s="5" t="s">
        <v>297</v>
      </c>
      <c r="C105" s="5" t="s">
        <v>58</v>
      </c>
      <c r="D105" s="5" t="s">
        <v>6</v>
      </c>
      <c r="E105" s="5" t="s">
        <v>72</v>
      </c>
      <c r="F105" s="5" t="s">
        <v>45</v>
      </c>
      <c r="G105" s="5" t="s">
        <v>53</v>
      </c>
      <c r="H105" s="5">
        <v>27</v>
      </c>
      <c r="I105" s="5">
        <v>44250</v>
      </c>
      <c r="J105" s="5">
        <v>199041</v>
      </c>
      <c r="K105" s="5">
        <v>0.16</v>
      </c>
      <c r="L105" s="5" t="s">
        <v>17</v>
      </c>
      <c r="M105" s="5" t="s">
        <v>132</v>
      </c>
      <c r="N105" s="6" t="s">
        <v>55</v>
      </c>
      <c r="O105" s="7" t="str">
        <f>IF(LEN(Sheet1!$N105)&gt;0,"Not_Active","Active")</f>
        <v>Active</v>
      </c>
      <c r="P105" s="8">
        <f>IF(Sheet1!$O105="Not_Active",0,1)</f>
        <v>1</v>
      </c>
      <c r="Q105" s="9">
        <f>IFERROR(Sheet1!$K105*Sheet1!$J105,0)</f>
        <v>31846.560000000001</v>
      </c>
      <c r="R105" s="9">
        <f>Sheet1!$Q105+Sheet1!$J105</f>
        <v>230887.56</v>
      </c>
      <c r="S105" s="8">
        <f>YEAR(Sheet1!$I105)</f>
        <v>2021</v>
      </c>
      <c r="T105" s="8">
        <f>WEEKNUM(Sheet1!$I105,1)</f>
        <v>9</v>
      </c>
      <c r="U105" s="8" t="str">
        <f>TEXT(Sheet1!$I105,"dddd")</f>
        <v>Tuesday</v>
      </c>
    </row>
    <row r="106" spans="1:21" ht="14.25" customHeight="1" x14ac:dyDescent="0.25">
      <c r="A106" s="5" t="s">
        <v>298</v>
      </c>
      <c r="B106" s="5" t="s">
        <v>299</v>
      </c>
      <c r="C106" s="5" t="s">
        <v>142</v>
      </c>
      <c r="D106" s="5" t="s">
        <v>5</v>
      </c>
      <c r="E106" s="5" t="s">
        <v>59</v>
      </c>
      <c r="F106" s="5" t="s">
        <v>52</v>
      </c>
      <c r="G106" s="5" t="s">
        <v>60</v>
      </c>
      <c r="H106" s="5">
        <v>55</v>
      </c>
      <c r="I106" s="5">
        <v>39177</v>
      </c>
      <c r="J106" s="5">
        <v>52310</v>
      </c>
      <c r="K106" s="5">
        <v>0</v>
      </c>
      <c r="L106" s="5" t="s">
        <v>11</v>
      </c>
      <c r="M106" s="5" t="s">
        <v>79</v>
      </c>
      <c r="N106" s="6">
        <v>43385</v>
      </c>
      <c r="O106" s="7" t="str">
        <f>IF(LEN(Sheet1!$N106)&gt;0,"Not_Active","Active")</f>
        <v>Not_Active</v>
      </c>
      <c r="P106" s="8">
        <f>IF(Sheet1!$O106="Not_Active",0,1)</f>
        <v>0</v>
      </c>
      <c r="Q106" s="9">
        <f>IFERROR(Sheet1!$K106*Sheet1!$J106,0)</f>
        <v>0</v>
      </c>
      <c r="R106" s="9">
        <f>Sheet1!$Q106+Sheet1!$J106</f>
        <v>52310</v>
      </c>
      <c r="S106" s="8">
        <f>YEAR(Sheet1!$I106)</f>
        <v>2007</v>
      </c>
      <c r="T106" s="8">
        <f>WEEKNUM(Sheet1!$I106,1)</f>
        <v>14</v>
      </c>
      <c r="U106" s="8" t="str">
        <f>TEXT(Sheet1!$I106,"dddd")</f>
        <v>Thursday</v>
      </c>
    </row>
    <row r="107" spans="1:21" ht="14.25" customHeight="1" x14ac:dyDescent="0.25">
      <c r="A107" s="5" t="s">
        <v>300</v>
      </c>
      <c r="B107" s="5" t="s">
        <v>301</v>
      </c>
      <c r="C107" s="5" t="s">
        <v>43</v>
      </c>
      <c r="D107" s="5" t="s">
        <v>3</v>
      </c>
      <c r="E107" s="5" t="s">
        <v>59</v>
      </c>
      <c r="F107" s="5" t="s">
        <v>52</v>
      </c>
      <c r="G107" s="5" t="s">
        <v>46</v>
      </c>
      <c r="H107" s="5">
        <v>64</v>
      </c>
      <c r="I107" s="5">
        <v>41454</v>
      </c>
      <c r="J107" s="5">
        <v>159571</v>
      </c>
      <c r="K107" s="5">
        <v>0.1</v>
      </c>
      <c r="L107" s="5" t="s">
        <v>11</v>
      </c>
      <c r="M107" s="5" t="s">
        <v>107</v>
      </c>
      <c r="N107" s="6" t="s">
        <v>55</v>
      </c>
      <c r="O107" s="7" t="str">
        <f>IF(LEN(Sheet1!$N107)&gt;0,"Not_Active","Active")</f>
        <v>Active</v>
      </c>
      <c r="P107" s="8">
        <f>IF(Sheet1!$O107="Not_Active",0,1)</f>
        <v>1</v>
      </c>
      <c r="Q107" s="9">
        <f>IFERROR(Sheet1!$K107*Sheet1!$J107,0)</f>
        <v>15957.1</v>
      </c>
      <c r="R107" s="9">
        <f>Sheet1!$Q107+Sheet1!$J107</f>
        <v>175528.1</v>
      </c>
      <c r="S107" s="8">
        <f>YEAR(Sheet1!$I107)</f>
        <v>2013</v>
      </c>
      <c r="T107" s="8">
        <f>WEEKNUM(Sheet1!$I107,1)</f>
        <v>26</v>
      </c>
      <c r="U107" s="8" t="str">
        <f>TEXT(Sheet1!$I107,"dddd")</f>
        <v>Saturday</v>
      </c>
    </row>
    <row r="108" spans="1:21" ht="14.25" customHeight="1" x14ac:dyDescent="0.25">
      <c r="A108" s="5" t="s">
        <v>302</v>
      </c>
      <c r="B108" s="5" t="s">
        <v>303</v>
      </c>
      <c r="C108" s="5" t="s">
        <v>193</v>
      </c>
      <c r="D108" s="5" t="s">
        <v>7</v>
      </c>
      <c r="E108" s="5" t="s">
        <v>44</v>
      </c>
      <c r="F108" s="5" t="s">
        <v>45</v>
      </c>
      <c r="G108" s="5" t="s">
        <v>104</v>
      </c>
      <c r="H108" s="5">
        <v>50</v>
      </c>
      <c r="I108" s="5">
        <v>35726</v>
      </c>
      <c r="J108" s="5">
        <v>91763</v>
      </c>
      <c r="K108" s="5">
        <v>0</v>
      </c>
      <c r="L108" s="5" t="s">
        <v>11</v>
      </c>
      <c r="M108" s="5" t="s">
        <v>82</v>
      </c>
      <c r="N108" s="6" t="s">
        <v>55</v>
      </c>
      <c r="O108" s="7" t="str">
        <f>IF(LEN(Sheet1!$N108)&gt;0,"Not_Active","Active")</f>
        <v>Active</v>
      </c>
      <c r="P108" s="8">
        <f>IF(Sheet1!$O108="Not_Active",0,1)</f>
        <v>1</v>
      </c>
      <c r="Q108" s="9">
        <f>IFERROR(Sheet1!$K108*Sheet1!$J108,0)</f>
        <v>0</v>
      </c>
      <c r="R108" s="9">
        <f>Sheet1!$Q108+Sheet1!$J108</f>
        <v>91763</v>
      </c>
      <c r="S108" s="8">
        <f>YEAR(Sheet1!$I108)</f>
        <v>1997</v>
      </c>
      <c r="T108" s="8">
        <f>WEEKNUM(Sheet1!$I108,1)</f>
        <v>43</v>
      </c>
      <c r="U108" s="8" t="str">
        <f>TEXT(Sheet1!$I108,"dddd")</f>
        <v>Thursday</v>
      </c>
    </row>
    <row r="109" spans="1:21" ht="14.25" customHeight="1" x14ac:dyDescent="0.25">
      <c r="A109" s="5" t="s">
        <v>304</v>
      </c>
      <c r="B109" s="5" t="s">
        <v>305</v>
      </c>
      <c r="C109" s="5" t="s">
        <v>295</v>
      </c>
      <c r="D109" s="5" t="s">
        <v>7</v>
      </c>
      <c r="E109" s="5" t="s">
        <v>72</v>
      </c>
      <c r="F109" s="5" t="s">
        <v>45</v>
      </c>
      <c r="G109" s="5" t="s">
        <v>60</v>
      </c>
      <c r="H109" s="5">
        <v>51</v>
      </c>
      <c r="I109" s="5">
        <v>35055</v>
      </c>
      <c r="J109" s="5">
        <v>96475</v>
      </c>
      <c r="K109" s="5">
        <v>0</v>
      </c>
      <c r="L109" s="5" t="s">
        <v>11</v>
      </c>
      <c r="M109" s="5" t="s">
        <v>82</v>
      </c>
      <c r="N109" s="6" t="s">
        <v>55</v>
      </c>
      <c r="O109" s="7" t="str">
        <f>IF(LEN(Sheet1!$N109)&gt;0,"Not_Active","Active")</f>
        <v>Active</v>
      </c>
      <c r="P109" s="8">
        <f>IF(Sheet1!$O109="Not_Active",0,1)</f>
        <v>1</v>
      </c>
      <c r="Q109" s="9">
        <f>IFERROR(Sheet1!$K109*Sheet1!$J109,0)</f>
        <v>0</v>
      </c>
      <c r="R109" s="9">
        <f>Sheet1!$Q109+Sheet1!$J109</f>
        <v>96475</v>
      </c>
      <c r="S109" s="8">
        <f>YEAR(Sheet1!$I109)</f>
        <v>1995</v>
      </c>
      <c r="T109" s="8">
        <f>WEEKNUM(Sheet1!$I109,1)</f>
        <v>51</v>
      </c>
      <c r="U109" s="8" t="str">
        <f>TEXT(Sheet1!$I109,"dddd")</f>
        <v>Friday</v>
      </c>
    </row>
    <row r="110" spans="1:21" ht="14.25" customHeight="1" x14ac:dyDescent="0.25">
      <c r="A110" s="5" t="s">
        <v>306</v>
      </c>
      <c r="B110" s="5" t="s">
        <v>307</v>
      </c>
      <c r="C110" s="5" t="s">
        <v>89</v>
      </c>
      <c r="D110" s="5" t="s">
        <v>7</v>
      </c>
      <c r="E110" s="5" t="s">
        <v>51</v>
      </c>
      <c r="F110" s="5" t="s">
        <v>52</v>
      </c>
      <c r="G110" s="5" t="s">
        <v>60</v>
      </c>
      <c r="H110" s="5">
        <v>36</v>
      </c>
      <c r="I110" s="5">
        <v>42706</v>
      </c>
      <c r="J110" s="5">
        <v>113781</v>
      </c>
      <c r="K110" s="5">
        <v>0</v>
      </c>
      <c r="L110" s="5" t="s">
        <v>11</v>
      </c>
      <c r="M110" s="5" t="s">
        <v>107</v>
      </c>
      <c r="N110" s="6" t="s">
        <v>55</v>
      </c>
      <c r="O110" s="7" t="str">
        <f>IF(LEN(Sheet1!$N110)&gt;0,"Not_Active","Active")</f>
        <v>Active</v>
      </c>
      <c r="P110" s="8">
        <f>IF(Sheet1!$O110="Not_Active",0,1)</f>
        <v>1</v>
      </c>
      <c r="Q110" s="9">
        <f>IFERROR(Sheet1!$K110*Sheet1!$J110,0)</f>
        <v>0</v>
      </c>
      <c r="R110" s="9">
        <f>Sheet1!$Q110+Sheet1!$J110</f>
        <v>113781</v>
      </c>
      <c r="S110" s="8">
        <f>YEAR(Sheet1!$I110)</f>
        <v>2016</v>
      </c>
      <c r="T110" s="8">
        <f>WEEKNUM(Sheet1!$I110,1)</f>
        <v>49</v>
      </c>
      <c r="U110" s="8" t="str">
        <f>TEXT(Sheet1!$I110,"dddd")</f>
        <v>Friday</v>
      </c>
    </row>
    <row r="111" spans="1:21" ht="14.25" customHeight="1" x14ac:dyDescent="0.25">
      <c r="A111" s="5" t="s">
        <v>308</v>
      </c>
      <c r="B111" s="5" t="s">
        <v>309</v>
      </c>
      <c r="C111" s="5" t="s">
        <v>58</v>
      </c>
      <c r="D111" s="5" t="s">
        <v>3</v>
      </c>
      <c r="E111" s="5" t="s">
        <v>44</v>
      </c>
      <c r="F111" s="5" t="s">
        <v>52</v>
      </c>
      <c r="G111" s="5" t="s">
        <v>53</v>
      </c>
      <c r="H111" s="5">
        <v>42</v>
      </c>
      <c r="I111" s="5">
        <v>37636</v>
      </c>
      <c r="J111" s="5">
        <v>166599</v>
      </c>
      <c r="K111" s="5">
        <v>0.26</v>
      </c>
      <c r="L111" s="5" t="s">
        <v>11</v>
      </c>
      <c r="M111" s="5" t="s">
        <v>47</v>
      </c>
      <c r="N111" s="6" t="s">
        <v>55</v>
      </c>
      <c r="O111" s="7" t="str">
        <f>IF(LEN(Sheet1!$N111)&gt;0,"Not_Active","Active")</f>
        <v>Active</v>
      </c>
      <c r="P111" s="8">
        <f>IF(Sheet1!$O111="Not_Active",0,1)</f>
        <v>1</v>
      </c>
      <c r="Q111" s="9">
        <f>IFERROR(Sheet1!$K111*Sheet1!$J111,0)</f>
        <v>43315.74</v>
      </c>
      <c r="R111" s="9">
        <f>Sheet1!$Q111+Sheet1!$J111</f>
        <v>209914.74</v>
      </c>
      <c r="S111" s="8">
        <f>YEAR(Sheet1!$I111)</f>
        <v>2003</v>
      </c>
      <c r="T111" s="8">
        <f>WEEKNUM(Sheet1!$I111,1)</f>
        <v>3</v>
      </c>
      <c r="U111" s="8" t="str">
        <f>TEXT(Sheet1!$I111,"dddd")</f>
        <v>Wednesday</v>
      </c>
    </row>
    <row r="112" spans="1:21" ht="14.25" customHeight="1" x14ac:dyDescent="0.25">
      <c r="A112" s="5" t="s">
        <v>310</v>
      </c>
      <c r="B112" s="5" t="s">
        <v>311</v>
      </c>
      <c r="C112" s="5" t="s">
        <v>312</v>
      </c>
      <c r="D112" s="5" t="s">
        <v>4</v>
      </c>
      <c r="E112" s="5" t="s">
        <v>72</v>
      </c>
      <c r="F112" s="5" t="s">
        <v>45</v>
      </c>
      <c r="G112" s="5" t="s">
        <v>53</v>
      </c>
      <c r="H112" s="5">
        <v>41</v>
      </c>
      <c r="I112" s="5">
        <v>38398</v>
      </c>
      <c r="J112" s="5">
        <v>95372</v>
      </c>
      <c r="K112" s="5">
        <v>0</v>
      </c>
      <c r="L112" s="5" t="s">
        <v>17</v>
      </c>
      <c r="M112" s="5" t="s">
        <v>94</v>
      </c>
      <c r="N112" s="6" t="s">
        <v>55</v>
      </c>
      <c r="O112" s="7" t="str">
        <f>IF(LEN(Sheet1!$N112)&gt;0,"Not_Active","Active")</f>
        <v>Active</v>
      </c>
      <c r="P112" s="8">
        <f>IF(Sheet1!$O112="Not_Active",0,1)</f>
        <v>1</v>
      </c>
      <c r="Q112" s="9">
        <f>IFERROR(Sheet1!$K112*Sheet1!$J112,0)</f>
        <v>0</v>
      </c>
      <c r="R112" s="9">
        <f>Sheet1!$Q112+Sheet1!$J112</f>
        <v>95372</v>
      </c>
      <c r="S112" s="8">
        <f>YEAR(Sheet1!$I112)</f>
        <v>2005</v>
      </c>
      <c r="T112" s="8">
        <f>WEEKNUM(Sheet1!$I112,1)</f>
        <v>8</v>
      </c>
      <c r="U112" s="8" t="str">
        <f>TEXT(Sheet1!$I112,"dddd")</f>
        <v>Tuesday</v>
      </c>
    </row>
    <row r="113" spans="1:21" ht="14.25" customHeight="1" x14ac:dyDescent="0.25">
      <c r="A113" s="5" t="s">
        <v>313</v>
      </c>
      <c r="B113" s="5" t="s">
        <v>314</v>
      </c>
      <c r="C113" s="5" t="s">
        <v>58</v>
      </c>
      <c r="D113" s="5" t="s">
        <v>2</v>
      </c>
      <c r="E113" s="5" t="s">
        <v>44</v>
      </c>
      <c r="F113" s="5" t="s">
        <v>45</v>
      </c>
      <c r="G113" s="5" t="s">
        <v>53</v>
      </c>
      <c r="H113" s="5">
        <v>29</v>
      </c>
      <c r="I113" s="5">
        <v>44052</v>
      </c>
      <c r="J113" s="5">
        <v>161203</v>
      </c>
      <c r="K113" s="5">
        <v>0.15</v>
      </c>
      <c r="L113" s="5" t="s">
        <v>17</v>
      </c>
      <c r="M113" s="5" t="s">
        <v>152</v>
      </c>
      <c r="N113" s="6" t="s">
        <v>55</v>
      </c>
      <c r="O113" s="7" t="str">
        <f>IF(LEN(Sheet1!$N113)&gt;0,"Not_Active","Active")</f>
        <v>Active</v>
      </c>
      <c r="P113" s="8">
        <f>IF(Sheet1!$O113="Not_Active",0,1)</f>
        <v>1</v>
      </c>
      <c r="Q113" s="9">
        <f>IFERROR(Sheet1!$K113*Sheet1!$J113,0)</f>
        <v>24180.45</v>
      </c>
      <c r="R113" s="9">
        <f>Sheet1!$Q113+Sheet1!$J113</f>
        <v>185383.45</v>
      </c>
      <c r="S113" s="8">
        <f>YEAR(Sheet1!$I113)</f>
        <v>2020</v>
      </c>
      <c r="T113" s="8">
        <f>WEEKNUM(Sheet1!$I113,1)</f>
        <v>33</v>
      </c>
      <c r="U113" s="8" t="str">
        <f>TEXT(Sheet1!$I113,"dddd")</f>
        <v>Sunday</v>
      </c>
    </row>
    <row r="114" spans="1:21" ht="14.25" customHeight="1" x14ac:dyDescent="0.25">
      <c r="A114" s="5" t="s">
        <v>315</v>
      </c>
      <c r="B114" s="5" t="s">
        <v>316</v>
      </c>
      <c r="C114" s="5" t="s">
        <v>317</v>
      </c>
      <c r="D114" s="5" t="s">
        <v>2</v>
      </c>
      <c r="E114" s="5" t="s">
        <v>51</v>
      </c>
      <c r="F114" s="5" t="s">
        <v>45</v>
      </c>
      <c r="G114" s="5" t="s">
        <v>60</v>
      </c>
      <c r="H114" s="5">
        <v>44</v>
      </c>
      <c r="I114" s="5">
        <v>39064</v>
      </c>
      <c r="J114" s="5">
        <v>74738</v>
      </c>
      <c r="K114" s="5">
        <v>0</v>
      </c>
      <c r="L114" s="5" t="s">
        <v>11</v>
      </c>
      <c r="M114" s="5" t="s">
        <v>79</v>
      </c>
      <c r="N114" s="6" t="s">
        <v>55</v>
      </c>
      <c r="O114" s="7" t="str">
        <f>IF(LEN(Sheet1!$N114)&gt;0,"Not_Active","Active")</f>
        <v>Active</v>
      </c>
      <c r="P114" s="8">
        <f>IF(Sheet1!$O114="Not_Active",0,1)</f>
        <v>1</v>
      </c>
      <c r="Q114" s="9">
        <f>IFERROR(Sheet1!$K114*Sheet1!$J114,0)</f>
        <v>0</v>
      </c>
      <c r="R114" s="9">
        <f>Sheet1!$Q114+Sheet1!$J114</f>
        <v>74738</v>
      </c>
      <c r="S114" s="8">
        <f>YEAR(Sheet1!$I114)</f>
        <v>2006</v>
      </c>
      <c r="T114" s="8">
        <f>WEEKNUM(Sheet1!$I114,1)</f>
        <v>50</v>
      </c>
      <c r="U114" s="8" t="str">
        <f>TEXT(Sheet1!$I114,"dddd")</f>
        <v>Wednesday</v>
      </c>
    </row>
    <row r="115" spans="1:21" ht="14.25" customHeight="1" x14ac:dyDescent="0.25">
      <c r="A115" s="5" t="s">
        <v>318</v>
      </c>
      <c r="B115" s="5" t="s">
        <v>319</v>
      </c>
      <c r="C115" s="5" t="s">
        <v>58</v>
      </c>
      <c r="D115" s="5" t="s">
        <v>4</v>
      </c>
      <c r="E115" s="5" t="s">
        <v>44</v>
      </c>
      <c r="F115" s="5" t="s">
        <v>45</v>
      </c>
      <c r="G115" s="5" t="s">
        <v>53</v>
      </c>
      <c r="H115" s="5">
        <v>41</v>
      </c>
      <c r="I115" s="5">
        <v>43322</v>
      </c>
      <c r="J115" s="5">
        <v>171173</v>
      </c>
      <c r="K115" s="5">
        <v>0.21</v>
      </c>
      <c r="L115" s="5" t="s">
        <v>11</v>
      </c>
      <c r="M115" s="5" t="s">
        <v>107</v>
      </c>
      <c r="N115" s="6" t="s">
        <v>55</v>
      </c>
      <c r="O115" s="7" t="str">
        <f>IF(LEN(Sheet1!$N115)&gt;0,"Not_Active","Active")</f>
        <v>Active</v>
      </c>
      <c r="P115" s="8">
        <f>IF(Sheet1!$O115="Not_Active",0,1)</f>
        <v>1</v>
      </c>
      <c r="Q115" s="9">
        <f>IFERROR(Sheet1!$K115*Sheet1!$J115,0)</f>
        <v>35946.33</v>
      </c>
      <c r="R115" s="9">
        <f>Sheet1!$Q115+Sheet1!$J115</f>
        <v>207119.33000000002</v>
      </c>
      <c r="S115" s="8">
        <f>YEAR(Sheet1!$I115)</f>
        <v>2018</v>
      </c>
      <c r="T115" s="8">
        <f>WEEKNUM(Sheet1!$I115,1)</f>
        <v>32</v>
      </c>
      <c r="U115" s="8" t="str">
        <f>TEXT(Sheet1!$I115,"dddd")</f>
        <v>Friday</v>
      </c>
    </row>
    <row r="116" spans="1:21" ht="14.25" customHeight="1" x14ac:dyDescent="0.25">
      <c r="A116" s="5" t="s">
        <v>320</v>
      </c>
      <c r="B116" s="5" t="s">
        <v>321</v>
      </c>
      <c r="C116" s="5" t="s">
        <v>99</v>
      </c>
      <c r="D116" s="5" t="s">
        <v>4</v>
      </c>
      <c r="E116" s="5" t="s">
        <v>72</v>
      </c>
      <c r="F116" s="5" t="s">
        <v>52</v>
      </c>
      <c r="G116" s="5" t="s">
        <v>104</v>
      </c>
      <c r="H116" s="5">
        <v>61</v>
      </c>
      <c r="I116" s="5">
        <v>43732</v>
      </c>
      <c r="J116" s="5">
        <v>201464</v>
      </c>
      <c r="K116" s="5">
        <v>0.37</v>
      </c>
      <c r="L116" s="5" t="s">
        <v>11</v>
      </c>
      <c r="M116" s="5" t="s">
        <v>61</v>
      </c>
      <c r="N116" s="6" t="s">
        <v>55</v>
      </c>
      <c r="O116" s="7" t="str">
        <f>IF(LEN(Sheet1!$N116)&gt;0,"Not_Active","Active")</f>
        <v>Active</v>
      </c>
      <c r="P116" s="8">
        <f>IF(Sheet1!$O116="Not_Active",0,1)</f>
        <v>1</v>
      </c>
      <c r="Q116" s="9">
        <f>IFERROR(Sheet1!$K116*Sheet1!$J116,0)</f>
        <v>74541.679999999993</v>
      </c>
      <c r="R116" s="9">
        <f>Sheet1!$Q116+Sheet1!$J116</f>
        <v>276005.68</v>
      </c>
      <c r="S116" s="8">
        <f>YEAR(Sheet1!$I116)</f>
        <v>2019</v>
      </c>
      <c r="T116" s="8">
        <f>WEEKNUM(Sheet1!$I116,1)</f>
        <v>39</v>
      </c>
      <c r="U116" s="8" t="str">
        <f>TEXT(Sheet1!$I116,"dddd")</f>
        <v>Tuesday</v>
      </c>
    </row>
    <row r="117" spans="1:21" ht="14.25" customHeight="1" x14ac:dyDescent="0.25">
      <c r="A117" s="5" t="s">
        <v>322</v>
      </c>
      <c r="B117" s="5" t="s">
        <v>323</v>
      </c>
      <c r="C117" s="5" t="s">
        <v>58</v>
      </c>
      <c r="D117" s="5" t="s">
        <v>6</v>
      </c>
      <c r="E117" s="5" t="s">
        <v>72</v>
      </c>
      <c r="F117" s="5" t="s">
        <v>52</v>
      </c>
      <c r="G117" s="5" t="s">
        <v>60</v>
      </c>
      <c r="H117" s="5">
        <v>50</v>
      </c>
      <c r="I117" s="5">
        <v>35998</v>
      </c>
      <c r="J117" s="5">
        <v>174895</v>
      </c>
      <c r="K117" s="5">
        <v>0.15</v>
      </c>
      <c r="L117" s="5" t="s">
        <v>11</v>
      </c>
      <c r="M117" s="5" t="s">
        <v>61</v>
      </c>
      <c r="N117" s="6" t="s">
        <v>55</v>
      </c>
      <c r="O117" s="7" t="str">
        <f>IF(LEN(Sheet1!$N117)&gt;0,"Not_Active","Active")</f>
        <v>Active</v>
      </c>
      <c r="P117" s="8">
        <f>IF(Sheet1!$O117="Not_Active",0,1)</f>
        <v>1</v>
      </c>
      <c r="Q117" s="9">
        <f>IFERROR(Sheet1!$K117*Sheet1!$J117,0)</f>
        <v>26234.25</v>
      </c>
      <c r="R117" s="9">
        <f>Sheet1!$Q117+Sheet1!$J117</f>
        <v>201129.25</v>
      </c>
      <c r="S117" s="8">
        <f>YEAR(Sheet1!$I117)</f>
        <v>1998</v>
      </c>
      <c r="T117" s="8">
        <f>WEEKNUM(Sheet1!$I117,1)</f>
        <v>30</v>
      </c>
      <c r="U117" s="8" t="str">
        <f>TEXT(Sheet1!$I117,"dddd")</f>
        <v>Wednesday</v>
      </c>
    </row>
    <row r="118" spans="1:21" ht="14.25" customHeight="1" x14ac:dyDescent="0.25">
      <c r="A118" s="5" t="s">
        <v>324</v>
      </c>
      <c r="B118" s="5" t="s">
        <v>325</v>
      </c>
      <c r="C118" s="5" t="s">
        <v>43</v>
      </c>
      <c r="D118" s="5" t="s">
        <v>2</v>
      </c>
      <c r="E118" s="5" t="s">
        <v>51</v>
      </c>
      <c r="F118" s="5" t="s">
        <v>45</v>
      </c>
      <c r="G118" s="5" t="s">
        <v>53</v>
      </c>
      <c r="H118" s="5">
        <v>49</v>
      </c>
      <c r="I118" s="5">
        <v>38825</v>
      </c>
      <c r="J118" s="5">
        <v>134486</v>
      </c>
      <c r="K118" s="5">
        <v>0.14000000000000001</v>
      </c>
      <c r="L118" s="5" t="s">
        <v>11</v>
      </c>
      <c r="M118" s="5" t="s">
        <v>82</v>
      </c>
      <c r="N118" s="6" t="s">
        <v>55</v>
      </c>
      <c r="O118" s="7" t="str">
        <f>IF(LEN(Sheet1!$N118)&gt;0,"Not_Active","Active")</f>
        <v>Active</v>
      </c>
      <c r="P118" s="8">
        <f>IF(Sheet1!$O118="Not_Active",0,1)</f>
        <v>1</v>
      </c>
      <c r="Q118" s="9">
        <f>IFERROR(Sheet1!$K118*Sheet1!$J118,0)</f>
        <v>18828.04</v>
      </c>
      <c r="R118" s="9">
        <f>Sheet1!$Q118+Sheet1!$J118</f>
        <v>153314.04</v>
      </c>
      <c r="S118" s="8">
        <f>YEAR(Sheet1!$I118)</f>
        <v>2006</v>
      </c>
      <c r="T118" s="8">
        <f>WEEKNUM(Sheet1!$I118,1)</f>
        <v>16</v>
      </c>
      <c r="U118" s="8" t="str">
        <f>TEXT(Sheet1!$I118,"dddd")</f>
        <v>Tuesday</v>
      </c>
    </row>
    <row r="119" spans="1:21" ht="14.25" customHeight="1" x14ac:dyDescent="0.25">
      <c r="A119" s="5" t="s">
        <v>326</v>
      </c>
      <c r="B119" s="5" t="s">
        <v>327</v>
      </c>
      <c r="C119" s="5" t="s">
        <v>67</v>
      </c>
      <c r="D119" s="5" t="s">
        <v>3</v>
      </c>
      <c r="E119" s="5" t="s">
        <v>51</v>
      </c>
      <c r="F119" s="5" t="s">
        <v>45</v>
      </c>
      <c r="G119" s="5" t="s">
        <v>104</v>
      </c>
      <c r="H119" s="5">
        <v>60</v>
      </c>
      <c r="I119" s="5">
        <v>39137</v>
      </c>
      <c r="J119" s="5">
        <v>71699</v>
      </c>
      <c r="K119" s="5">
        <v>0</v>
      </c>
      <c r="L119" s="5" t="s">
        <v>19</v>
      </c>
      <c r="M119" s="5" t="s">
        <v>112</v>
      </c>
      <c r="N119" s="6" t="s">
        <v>55</v>
      </c>
      <c r="O119" s="7" t="str">
        <f>IF(LEN(Sheet1!$N119)&gt;0,"Not_Active","Active")</f>
        <v>Active</v>
      </c>
      <c r="P119" s="8">
        <f>IF(Sheet1!$O119="Not_Active",0,1)</f>
        <v>1</v>
      </c>
      <c r="Q119" s="9">
        <f>IFERROR(Sheet1!$K119*Sheet1!$J119,0)</f>
        <v>0</v>
      </c>
      <c r="R119" s="9">
        <f>Sheet1!$Q119+Sheet1!$J119</f>
        <v>71699</v>
      </c>
      <c r="S119" s="8">
        <f>YEAR(Sheet1!$I119)</f>
        <v>2007</v>
      </c>
      <c r="T119" s="8">
        <f>WEEKNUM(Sheet1!$I119,1)</f>
        <v>8</v>
      </c>
      <c r="U119" s="8" t="str">
        <f>TEXT(Sheet1!$I119,"dddd")</f>
        <v>Saturday</v>
      </c>
    </row>
    <row r="120" spans="1:21" ht="14.25" customHeight="1" x14ac:dyDescent="0.25">
      <c r="A120" s="5" t="s">
        <v>328</v>
      </c>
      <c r="B120" s="5" t="s">
        <v>329</v>
      </c>
      <c r="C120" s="5" t="s">
        <v>67</v>
      </c>
      <c r="D120" s="5" t="s">
        <v>8</v>
      </c>
      <c r="E120" s="5" t="s">
        <v>72</v>
      </c>
      <c r="F120" s="5" t="s">
        <v>45</v>
      </c>
      <c r="G120" s="5" t="s">
        <v>104</v>
      </c>
      <c r="H120" s="5">
        <v>42</v>
      </c>
      <c r="I120" s="5">
        <v>44198</v>
      </c>
      <c r="J120" s="5">
        <v>94430</v>
      </c>
      <c r="K120" s="5">
        <v>0</v>
      </c>
      <c r="L120" s="5" t="s">
        <v>11</v>
      </c>
      <c r="M120" s="5" t="s">
        <v>47</v>
      </c>
      <c r="N120" s="6" t="s">
        <v>55</v>
      </c>
      <c r="O120" s="7" t="str">
        <f>IF(LEN(Sheet1!$N120)&gt;0,"Not_Active","Active")</f>
        <v>Active</v>
      </c>
      <c r="P120" s="8">
        <f>IF(Sheet1!$O120="Not_Active",0,1)</f>
        <v>1</v>
      </c>
      <c r="Q120" s="9">
        <f>IFERROR(Sheet1!$K120*Sheet1!$J120,0)</f>
        <v>0</v>
      </c>
      <c r="R120" s="9">
        <f>Sheet1!$Q120+Sheet1!$J120</f>
        <v>94430</v>
      </c>
      <c r="S120" s="8">
        <f>YEAR(Sheet1!$I120)</f>
        <v>2021</v>
      </c>
      <c r="T120" s="8">
        <f>WEEKNUM(Sheet1!$I120,1)</f>
        <v>1</v>
      </c>
      <c r="U120" s="8" t="str">
        <f>TEXT(Sheet1!$I120,"dddd")</f>
        <v>Saturday</v>
      </c>
    </row>
    <row r="121" spans="1:21" ht="14.25" customHeight="1" x14ac:dyDescent="0.25">
      <c r="A121" s="5" t="s">
        <v>330</v>
      </c>
      <c r="B121" s="5" t="s">
        <v>331</v>
      </c>
      <c r="C121" s="5" t="s">
        <v>75</v>
      </c>
      <c r="D121" s="5" t="s">
        <v>3</v>
      </c>
      <c r="E121" s="5" t="s">
        <v>72</v>
      </c>
      <c r="F121" s="5" t="s">
        <v>52</v>
      </c>
      <c r="G121" s="5" t="s">
        <v>53</v>
      </c>
      <c r="H121" s="5">
        <v>39</v>
      </c>
      <c r="I121" s="5">
        <v>40192</v>
      </c>
      <c r="J121" s="5">
        <v>103504</v>
      </c>
      <c r="K121" s="5">
        <v>7.0000000000000007E-2</v>
      </c>
      <c r="L121" s="5" t="s">
        <v>17</v>
      </c>
      <c r="M121" s="5" t="s">
        <v>152</v>
      </c>
      <c r="N121" s="6" t="s">
        <v>55</v>
      </c>
      <c r="O121" s="7" t="str">
        <f>IF(LEN(Sheet1!$N121)&gt;0,"Not_Active","Active")</f>
        <v>Active</v>
      </c>
      <c r="P121" s="8">
        <f>IF(Sheet1!$O121="Not_Active",0,1)</f>
        <v>1</v>
      </c>
      <c r="Q121" s="9">
        <f>IFERROR(Sheet1!$K121*Sheet1!$J121,0)</f>
        <v>7245.2800000000007</v>
      </c>
      <c r="R121" s="9">
        <f>Sheet1!$Q121+Sheet1!$J121</f>
        <v>110749.28</v>
      </c>
      <c r="S121" s="8">
        <f>YEAR(Sheet1!$I121)</f>
        <v>2010</v>
      </c>
      <c r="T121" s="8">
        <f>WEEKNUM(Sheet1!$I121,1)</f>
        <v>3</v>
      </c>
      <c r="U121" s="8" t="str">
        <f>TEXT(Sheet1!$I121,"dddd")</f>
        <v>Thursday</v>
      </c>
    </row>
    <row r="122" spans="1:21" ht="14.25" customHeight="1" x14ac:dyDescent="0.25">
      <c r="A122" s="5" t="s">
        <v>332</v>
      </c>
      <c r="B122" s="5" t="s">
        <v>333</v>
      </c>
      <c r="C122" s="5" t="s">
        <v>149</v>
      </c>
      <c r="D122" s="5" t="s">
        <v>2</v>
      </c>
      <c r="E122" s="5" t="s">
        <v>51</v>
      </c>
      <c r="F122" s="5" t="s">
        <v>45</v>
      </c>
      <c r="G122" s="5" t="s">
        <v>53</v>
      </c>
      <c r="H122" s="5">
        <v>55</v>
      </c>
      <c r="I122" s="5">
        <v>38573</v>
      </c>
      <c r="J122" s="5">
        <v>92771</v>
      </c>
      <c r="K122" s="5">
        <v>0</v>
      </c>
      <c r="L122" s="5" t="s">
        <v>11</v>
      </c>
      <c r="M122" s="5" t="s">
        <v>79</v>
      </c>
      <c r="N122" s="6" t="s">
        <v>55</v>
      </c>
      <c r="O122" s="7" t="str">
        <f>IF(LEN(Sheet1!$N122)&gt;0,"Not_Active","Active")</f>
        <v>Active</v>
      </c>
      <c r="P122" s="8">
        <f>IF(Sheet1!$O122="Not_Active",0,1)</f>
        <v>1</v>
      </c>
      <c r="Q122" s="9">
        <f>IFERROR(Sheet1!$K122*Sheet1!$J122,0)</f>
        <v>0</v>
      </c>
      <c r="R122" s="9">
        <f>Sheet1!$Q122+Sheet1!$J122</f>
        <v>92771</v>
      </c>
      <c r="S122" s="8">
        <f>YEAR(Sheet1!$I122)</f>
        <v>2005</v>
      </c>
      <c r="T122" s="8">
        <f>WEEKNUM(Sheet1!$I122,1)</f>
        <v>33</v>
      </c>
      <c r="U122" s="8" t="str">
        <f>TEXT(Sheet1!$I122,"dddd")</f>
        <v>Tuesday</v>
      </c>
    </row>
    <row r="123" spans="1:21" ht="14.25" customHeight="1" x14ac:dyDescent="0.25">
      <c r="A123" s="5" t="s">
        <v>334</v>
      </c>
      <c r="B123" s="5" t="s">
        <v>335</v>
      </c>
      <c r="C123" s="5" t="s">
        <v>142</v>
      </c>
      <c r="D123" s="5" t="s">
        <v>3</v>
      </c>
      <c r="E123" s="5" t="s">
        <v>59</v>
      </c>
      <c r="F123" s="5" t="s">
        <v>45</v>
      </c>
      <c r="G123" s="5" t="s">
        <v>104</v>
      </c>
      <c r="H123" s="5">
        <v>39</v>
      </c>
      <c r="I123" s="5">
        <v>38813</v>
      </c>
      <c r="J123" s="5">
        <v>71531</v>
      </c>
      <c r="K123" s="5">
        <v>0</v>
      </c>
      <c r="L123" s="5" t="s">
        <v>11</v>
      </c>
      <c r="M123" s="5" t="s">
        <v>107</v>
      </c>
      <c r="N123" s="6" t="s">
        <v>55</v>
      </c>
      <c r="O123" s="7" t="str">
        <f>IF(LEN(Sheet1!$N123)&gt;0,"Not_Active","Active")</f>
        <v>Active</v>
      </c>
      <c r="P123" s="8">
        <f>IF(Sheet1!$O123="Not_Active",0,1)</f>
        <v>1</v>
      </c>
      <c r="Q123" s="9">
        <f>IFERROR(Sheet1!$K123*Sheet1!$J123,0)</f>
        <v>0</v>
      </c>
      <c r="R123" s="9">
        <f>Sheet1!$Q123+Sheet1!$J123</f>
        <v>71531</v>
      </c>
      <c r="S123" s="8">
        <f>YEAR(Sheet1!$I123)</f>
        <v>2006</v>
      </c>
      <c r="T123" s="8">
        <f>WEEKNUM(Sheet1!$I123,1)</f>
        <v>14</v>
      </c>
      <c r="U123" s="8" t="str">
        <f>TEXT(Sheet1!$I123,"dddd")</f>
        <v>Thursday</v>
      </c>
    </row>
    <row r="124" spans="1:21" ht="14.25" customHeight="1" x14ac:dyDescent="0.25">
      <c r="A124" s="5" t="s">
        <v>336</v>
      </c>
      <c r="B124" s="5" t="s">
        <v>337</v>
      </c>
      <c r="C124" s="5" t="s">
        <v>225</v>
      </c>
      <c r="D124" s="5" t="s">
        <v>2</v>
      </c>
      <c r="E124" s="5" t="s">
        <v>59</v>
      </c>
      <c r="F124" s="5" t="s">
        <v>52</v>
      </c>
      <c r="G124" s="5" t="s">
        <v>46</v>
      </c>
      <c r="H124" s="5">
        <v>28</v>
      </c>
      <c r="I124" s="5">
        <v>43530</v>
      </c>
      <c r="J124" s="5">
        <v>90304</v>
      </c>
      <c r="K124" s="5">
        <v>0</v>
      </c>
      <c r="L124" s="5" t="s">
        <v>11</v>
      </c>
      <c r="M124" s="5" t="s">
        <v>61</v>
      </c>
      <c r="N124" s="6" t="s">
        <v>55</v>
      </c>
      <c r="O124" s="7" t="str">
        <f>IF(LEN(Sheet1!$N124)&gt;0,"Not_Active","Active")</f>
        <v>Active</v>
      </c>
      <c r="P124" s="8">
        <f>IF(Sheet1!$O124="Not_Active",0,1)</f>
        <v>1</v>
      </c>
      <c r="Q124" s="9">
        <f>IFERROR(Sheet1!$K124*Sheet1!$J124,0)</f>
        <v>0</v>
      </c>
      <c r="R124" s="9">
        <f>Sheet1!$Q124+Sheet1!$J124</f>
        <v>90304</v>
      </c>
      <c r="S124" s="8">
        <f>YEAR(Sheet1!$I124)</f>
        <v>2019</v>
      </c>
      <c r="T124" s="8">
        <f>WEEKNUM(Sheet1!$I124,1)</f>
        <v>10</v>
      </c>
      <c r="U124" s="8" t="str">
        <f>TEXT(Sheet1!$I124,"dddd")</f>
        <v>Wednesday</v>
      </c>
    </row>
    <row r="125" spans="1:21" ht="14.25" customHeight="1" x14ac:dyDescent="0.25">
      <c r="A125" s="5" t="s">
        <v>338</v>
      </c>
      <c r="B125" s="5" t="s">
        <v>339</v>
      </c>
      <c r="C125" s="5" t="s">
        <v>75</v>
      </c>
      <c r="D125" s="5" t="s">
        <v>8</v>
      </c>
      <c r="E125" s="5" t="s">
        <v>51</v>
      </c>
      <c r="F125" s="5" t="s">
        <v>45</v>
      </c>
      <c r="G125" s="5" t="s">
        <v>60</v>
      </c>
      <c r="H125" s="5">
        <v>65</v>
      </c>
      <c r="I125" s="5">
        <v>40793</v>
      </c>
      <c r="J125" s="5">
        <v>104903</v>
      </c>
      <c r="K125" s="5">
        <v>0.1</v>
      </c>
      <c r="L125" s="5" t="s">
        <v>11</v>
      </c>
      <c r="M125" s="5" t="s">
        <v>107</v>
      </c>
      <c r="N125" s="6" t="s">
        <v>55</v>
      </c>
      <c r="O125" s="7" t="str">
        <f>IF(LEN(Sheet1!$N125)&gt;0,"Not_Active","Active")</f>
        <v>Active</v>
      </c>
      <c r="P125" s="8">
        <f>IF(Sheet1!$O125="Not_Active",0,1)</f>
        <v>1</v>
      </c>
      <c r="Q125" s="9">
        <f>IFERROR(Sheet1!$K125*Sheet1!$J125,0)</f>
        <v>10490.300000000001</v>
      </c>
      <c r="R125" s="9">
        <f>Sheet1!$Q125+Sheet1!$J125</f>
        <v>115393.3</v>
      </c>
      <c r="S125" s="8">
        <f>YEAR(Sheet1!$I125)</f>
        <v>2011</v>
      </c>
      <c r="T125" s="8">
        <f>WEEKNUM(Sheet1!$I125,1)</f>
        <v>37</v>
      </c>
      <c r="U125" s="8" t="str">
        <f>TEXT(Sheet1!$I125,"dddd")</f>
        <v>Wednesday</v>
      </c>
    </row>
    <row r="126" spans="1:21" ht="14.25" customHeight="1" x14ac:dyDescent="0.25">
      <c r="A126" s="5" t="s">
        <v>340</v>
      </c>
      <c r="B126" s="5" t="s">
        <v>341</v>
      </c>
      <c r="C126" s="5" t="s">
        <v>78</v>
      </c>
      <c r="D126" s="5" t="s">
        <v>3</v>
      </c>
      <c r="E126" s="5" t="s">
        <v>72</v>
      </c>
      <c r="F126" s="5" t="s">
        <v>45</v>
      </c>
      <c r="G126" s="5" t="s">
        <v>53</v>
      </c>
      <c r="H126" s="5">
        <v>52</v>
      </c>
      <c r="I126" s="5">
        <v>43515</v>
      </c>
      <c r="J126" s="5">
        <v>55859</v>
      </c>
      <c r="K126" s="5">
        <v>0</v>
      </c>
      <c r="L126" s="5" t="s">
        <v>17</v>
      </c>
      <c r="M126" s="5" t="s">
        <v>132</v>
      </c>
      <c r="N126" s="6" t="s">
        <v>55</v>
      </c>
      <c r="O126" s="7" t="str">
        <f>IF(LEN(Sheet1!$N126)&gt;0,"Not_Active","Active")</f>
        <v>Active</v>
      </c>
      <c r="P126" s="8">
        <f>IF(Sheet1!$O126="Not_Active",0,1)</f>
        <v>1</v>
      </c>
      <c r="Q126" s="9">
        <f>IFERROR(Sheet1!$K126*Sheet1!$J126,0)</f>
        <v>0</v>
      </c>
      <c r="R126" s="9">
        <f>Sheet1!$Q126+Sheet1!$J126</f>
        <v>55859</v>
      </c>
      <c r="S126" s="8">
        <f>YEAR(Sheet1!$I126)</f>
        <v>2019</v>
      </c>
      <c r="T126" s="8">
        <f>WEEKNUM(Sheet1!$I126,1)</f>
        <v>8</v>
      </c>
      <c r="U126" s="8" t="str">
        <f>TEXT(Sheet1!$I126,"dddd")</f>
        <v>Tuesday</v>
      </c>
    </row>
    <row r="127" spans="1:21" ht="14.25" customHeight="1" x14ac:dyDescent="0.25">
      <c r="A127" s="5" t="s">
        <v>342</v>
      </c>
      <c r="B127" s="5" t="s">
        <v>343</v>
      </c>
      <c r="C127" s="5" t="s">
        <v>199</v>
      </c>
      <c r="D127" s="5" t="s">
        <v>7</v>
      </c>
      <c r="E127" s="5" t="s">
        <v>72</v>
      </c>
      <c r="F127" s="5" t="s">
        <v>45</v>
      </c>
      <c r="G127" s="5" t="s">
        <v>104</v>
      </c>
      <c r="H127" s="5">
        <v>62</v>
      </c>
      <c r="I127" s="5">
        <v>39002</v>
      </c>
      <c r="J127" s="5">
        <v>79785</v>
      </c>
      <c r="K127" s="5">
        <v>0</v>
      </c>
      <c r="L127" s="5" t="s">
        <v>11</v>
      </c>
      <c r="M127" s="5" t="s">
        <v>82</v>
      </c>
      <c r="N127" s="6" t="s">
        <v>55</v>
      </c>
      <c r="O127" s="7" t="str">
        <f>IF(LEN(Sheet1!$N127)&gt;0,"Not_Active","Active")</f>
        <v>Active</v>
      </c>
      <c r="P127" s="8">
        <f>IF(Sheet1!$O127="Not_Active",0,1)</f>
        <v>1</v>
      </c>
      <c r="Q127" s="9">
        <f>IFERROR(Sheet1!$K127*Sheet1!$J127,0)</f>
        <v>0</v>
      </c>
      <c r="R127" s="9">
        <f>Sheet1!$Q127+Sheet1!$J127</f>
        <v>79785</v>
      </c>
      <c r="S127" s="8">
        <f>YEAR(Sheet1!$I127)</f>
        <v>2006</v>
      </c>
      <c r="T127" s="8">
        <f>WEEKNUM(Sheet1!$I127,1)</f>
        <v>41</v>
      </c>
      <c r="U127" s="8" t="str">
        <f>TEXT(Sheet1!$I127,"dddd")</f>
        <v>Thursday</v>
      </c>
    </row>
    <row r="128" spans="1:21" ht="14.25" customHeight="1" x14ac:dyDescent="0.25">
      <c r="A128" s="5" t="s">
        <v>344</v>
      </c>
      <c r="B128" s="5" t="s">
        <v>345</v>
      </c>
      <c r="C128" s="5" t="s">
        <v>67</v>
      </c>
      <c r="D128" s="5" t="s">
        <v>8</v>
      </c>
      <c r="E128" s="5" t="s">
        <v>72</v>
      </c>
      <c r="F128" s="5" t="s">
        <v>45</v>
      </c>
      <c r="G128" s="5" t="s">
        <v>53</v>
      </c>
      <c r="H128" s="5">
        <v>39</v>
      </c>
      <c r="I128" s="5">
        <v>39391</v>
      </c>
      <c r="J128" s="5">
        <v>99017</v>
      </c>
      <c r="K128" s="5">
        <v>0</v>
      </c>
      <c r="L128" s="5" t="s">
        <v>17</v>
      </c>
      <c r="M128" s="5" t="s">
        <v>132</v>
      </c>
      <c r="N128" s="6" t="s">
        <v>55</v>
      </c>
      <c r="O128" s="7" t="str">
        <f>IF(LEN(Sheet1!$N128)&gt;0,"Not_Active","Active")</f>
        <v>Active</v>
      </c>
      <c r="P128" s="8">
        <f>IF(Sheet1!$O128="Not_Active",0,1)</f>
        <v>1</v>
      </c>
      <c r="Q128" s="9">
        <f>IFERROR(Sheet1!$K128*Sheet1!$J128,0)</f>
        <v>0</v>
      </c>
      <c r="R128" s="9">
        <f>Sheet1!$Q128+Sheet1!$J128</f>
        <v>99017</v>
      </c>
      <c r="S128" s="8">
        <f>YEAR(Sheet1!$I128)</f>
        <v>2007</v>
      </c>
      <c r="T128" s="8">
        <f>WEEKNUM(Sheet1!$I128,1)</f>
        <v>45</v>
      </c>
      <c r="U128" s="8" t="str">
        <f>TEXT(Sheet1!$I128,"dddd")</f>
        <v>Monday</v>
      </c>
    </row>
    <row r="129" spans="1:21" ht="14.25" customHeight="1" x14ac:dyDescent="0.25">
      <c r="A129" s="5" t="s">
        <v>346</v>
      </c>
      <c r="B129" s="5" t="s">
        <v>347</v>
      </c>
      <c r="C129" s="5" t="s">
        <v>348</v>
      </c>
      <c r="D129" s="5" t="s">
        <v>2</v>
      </c>
      <c r="E129" s="5" t="s">
        <v>51</v>
      </c>
      <c r="F129" s="5" t="s">
        <v>45</v>
      </c>
      <c r="G129" s="5" t="s">
        <v>60</v>
      </c>
      <c r="H129" s="5">
        <v>63</v>
      </c>
      <c r="I129" s="5">
        <v>33695</v>
      </c>
      <c r="J129" s="5">
        <v>53809</v>
      </c>
      <c r="K129" s="5">
        <v>0</v>
      </c>
      <c r="L129" s="5" t="s">
        <v>11</v>
      </c>
      <c r="M129" s="5" t="s">
        <v>68</v>
      </c>
      <c r="N129" s="6" t="s">
        <v>55</v>
      </c>
      <c r="O129" s="7" t="str">
        <f>IF(LEN(Sheet1!$N129)&gt;0,"Not_Active","Active")</f>
        <v>Active</v>
      </c>
      <c r="P129" s="8">
        <f>IF(Sheet1!$O129="Not_Active",0,1)</f>
        <v>1</v>
      </c>
      <c r="Q129" s="9">
        <f>IFERROR(Sheet1!$K129*Sheet1!$J129,0)</f>
        <v>0</v>
      </c>
      <c r="R129" s="9">
        <f>Sheet1!$Q129+Sheet1!$J129</f>
        <v>53809</v>
      </c>
      <c r="S129" s="8">
        <f>YEAR(Sheet1!$I129)</f>
        <v>1992</v>
      </c>
      <c r="T129" s="8">
        <f>WEEKNUM(Sheet1!$I129,1)</f>
        <v>14</v>
      </c>
      <c r="U129" s="8" t="str">
        <f>TEXT(Sheet1!$I129,"dddd")</f>
        <v>Wednesday</v>
      </c>
    </row>
    <row r="130" spans="1:21" ht="14.25" customHeight="1" x14ac:dyDescent="0.25">
      <c r="A130" s="5" t="s">
        <v>349</v>
      </c>
      <c r="B130" s="5" t="s">
        <v>350</v>
      </c>
      <c r="C130" s="5" t="s">
        <v>193</v>
      </c>
      <c r="D130" s="5" t="s">
        <v>7</v>
      </c>
      <c r="E130" s="5" t="s">
        <v>59</v>
      </c>
      <c r="F130" s="5" t="s">
        <v>52</v>
      </c>
      <c r="G130" s="5" t="s">
        <v>53</v>
      </c>
      <c r="H130" s="5">
        <v>27</v>
      </c>
      <c r="I130" s="5">
        <v>43937</v>
      </c>
      <c r="J130" s="5">
        <v>71864</v>
      </c>
      <c r="K130" s="5">
        <v>0</v>
      </c>
      <c r="L130" s="5" t="s">
        <v>17</v>
      </c>
      <c r="M130" s="5" t="s">
        <v>152</v>
      </c>
      <c r="N130" s="6" t="s">
        <v>55</v>
      </c>
      <c r="O130" s="7" t="str">
        <f>IF(LEN(Sheet1!$N130)&gt;0,"Not_Active","Active")</f>
        <v>Active</v>
      </c>
      <c r="P130" s="8">
        <f>IF(Sheet1!$O130="Not_Active",0,1)</f>
        <v>1</v>
      </c>
      <c r="Q130" s="9">
        <f>IFERROR(Sheet1!$K130*Sheet1!$J130,0)</f>
        <v>0</v>
      </c>
      <c r="R130" s="9">
        <f>Sheet1!$Q130+Sheet1!$J130</f>
        <v>71864</v>
      </c>
      <c r="S130" s="8">
        <f>YEAR(Sheet1!$I130)</f>
        <v>2020</v>
      </c>
      <c r="T130" s="8">
        <f>WEEKNUM(Sheet1!$I130,1)</f>
        <v>16</v>
      </c>
      <c r="U130" s="8" t="str">
        <f>TEXT(Sheet1!$I130,"dddd")</f>
        <v>Thursday</v>
      </c>
    </row>
    <row r="131" spans="1:21" ht="14.25" customHeight="1" x14ac:dyDescent="0.25">
      <c r="A131" s="5" t="s">
        <v>351</v>
      </c>
      <c r="B131" s="5" t="s">
        <v>352</v>
      </c>
      <c r="C131" s="5" t="s">
        <v>99</v>
      </c>
      <c r="D131" s="5" t="s">
        <v>3</v>
      </c>
      <c r="E131" s="5" t="s">
        <v>72</v>
      </c>
      <c r="F131" s="5" t="s">
        <v>45</v>
      </c>
      <c r="G131" s="5" t="s">
        <v>53</v>
      </c>
      <c r="H131" s="5">
        <v>37</v>
      </c>
      <c r="I131" s="5">
        <v>40883</v>
      </c>
      <c r="J131" s="5">
        <v>225558</v>
      </c>
      <c r="K131" s="5">
        <v>0.33</v>
      </c>
      <c r="L131" s="5" t="s">
        <v>17</v>
      </c>
      <c r="M131" s="5" t="s">
        <v>94</v>
      </c>
      <c r="N131" s="6" t="s">
        <v>55</v>
      </c>
      <c r="O131" s="7" t="str">
        <f>IF(LEN(Sheet1!$N131)&gt;0,"Not_Active","Active")</f>
        <v>Active</v>
      </c>
      <c r="P131" s="8">
        <f>IF(Sheet1!$O131="Not_Active",0,1)</f>
        <v>1</v>
      </c>
      <c r="Q131" s="9">
        <f>IFERROR(Sheet1!$K131*Sheet1!$J131,0)</f>
        <v>74434.14</v>
      </c>
      <c r="R131" s="9">
        <f>Sheet1!$Q131+Sheet1!$J131</f>
        <v>299992.14</v>
      </c>
      <c r="S131" s="8">
        <f>YEAR(Sheet1!$I131)</f>
        <v>2011</v>
      </c>
      <c r="T131" s="8">
        <f>WEEKNUM(Sheet1!$I131,1)</f>
        <v>50</v>
      </c>
      <c r="U131" s="8" t="str">
        <f>TEXT(Sheet1!$I131,"dddd")</f>
        <v>Tuesday</v>
      </c>
    </row>
    <row r="132" spans="1:21" ht="14.25" customHeight="1" x14ac:dyDescent="0.25">
      <c r="A132" s="5" t="s">
        <v>353</v>
      </c>
      <c r="B132" s="5" t="s">
        <v>354</v>
      </c>
      <c r="C132" s="5" t="s">
        <v>43</v>
      </c>
      <c r="D132" s="5" t="s">
        <v>2</v>
      </c>
      <c r="E132" s="5" t="s">
        <v>51</v>
      </c>
      <c r="F132" s="5" t="s">
        <v>52</v>
      </c>
      <c r="G132" s="5" t="s">
        <v>60</v>
      </c>
      <c r="H132" s="5">
        <v>37</v>
      </c>
      <c r="I132" s="5">
        <v>41695</v>
      </c>
      <c r="J132" s="5">
        <v>128984</v>
      </c>
      <c r="K132" s="5">
        <v>0.12</v>
      </c>
      <c r="L132" s="5" t="s">
        <v>11</v>
      </c>
      <c r="M132" s="5" t="s">
        <v>79</v>
      </c>
      <c r="N132" s="6">
        <v>44317</v>
      </c>
      <c r="O132" s="7" t="str">
        <f>IF(LEN(Sheet1!$N132)&gt;0,"Not_Active","Active")</f>
        <v>Not_Active</v>
      </c>
      <c r="P132" s="8">
        <f>IF(Sheet1!$O132="Not_Active",0,1)</f>
        <v>0</v>
      </c>
      <c r="Q132" s="9">
        <f>IFERROR(Sheet1!$K132*Sheet1!$J132,0)</f>
        <v>15478.08</v>
      </c>
      <c r="R132" s="9">
        <f>Sheet1!$Q132+Sheet1!$J132</f>
        <v>144462.07999999999</v>
      </c>
      <c r="S132" s="8">
        <f>YEAR(Sheet1!$I132)</f>
        <v>2014</v>
      </c>
      <c r="T132" s="8">
        <f>WEEKNUM(Sheet1!$I132,1)</f>
        <v>9</v>
      </c>
      <c r="U132" s="8" t="str">
        <f>TEXT(Sheet1!$I132,"dddd")</f>
        <v>Tuesday</v>
      </c>
    </row>
    <row r="133" spans="1:21" ht="14.25" customHeight="1" x14ac:dyDescent="0.25">
      <c r="A133" s="5" t="s">
        <v>355</v>
      </c>
      <c r="B133" s="5" t="s">
        <v>356</v>
      </c>
      <c r="C133" s="5" t="s">
        <v>193</v>
      </c>
      <c r="D133" s="5" t="s">
        <v>7</v>
      </c>
      <c r="E133" s="5" t="s">
        <v>59</v>
      </c>
      <c r="F133" s="5" t="s">
        <v>52</v>
      </c>
      <c r="G133" s="5" t="s">
        <v>104</v>
      </c>
      <c r="H133" s="5">
        <v>46</v>
      </c>
      <c r="I133" s="5">
        <v>36331</v>
      </c>
      <c r="J133" s="5">
        <v>96997</v>
      </c>
      <c r="K133" s="5">
        <v>0</v>
      </c>
      <c r="L133" s="5" t="s">
        <v>19</v>
      </c>
      <c r="M133" s="5" t="s">
        <v>236</v>
      </c>
      <c r="N133" s="6" t="s">
        <v>55</v>
      </c>
      <c r="O133" s="7" t="str">
        <f>IF(LEN(Sheet1!$N133)&gt;0,"Not_Active","Active")</f>
        <v>Active</v>
      </c>
      <c r="P133" s="8">
        <f>IF(Sheet1!$O133="Not_Active",0,1)</f>
        <v>1</v>
      </c>
      <c r="Q133" s="9">
        <f>IFERROR(Sheet1!$K133*Sheet1!$J133,0)</f>
        <v>0</v>
      </c>
      <c r="R133" s="9">
        <f>Sheet1!$Q133+Sheet1!$J133</f>
        <v>96997</v>
      </c>
      <c r="S133" s="8">
        <f>YEAR(Sheet1!$I133)</f>
        <v>1999</v>
      </c>
      <c r="T133" s="8">
        <f>WEEKNUM(Sheet1!$I133,1)</f>
        <v>26</v>
      </c>
      <c r="U133" s="8" t="str">
        <f>TEXT(Sheet1!$I133,"dddd")</f>
        <v>Sunday</v>
      </c>
    </row>
    <row r="134" spans="1:21" ht="14.25" customHeight="1" x14ac:dyDescent="0.25">
      <c r="A134" s="5" t="s">
        <v>357</v>
      </c>
      <c r="B134" s="5" t="s">
        <v>358</v>
      </c>
      <c r="C134" s="5" t="s">
        <v>58</v>
      </c>
      <c r="D134" s="5" t="s">
        <v>6</v>
      </c>
      <c r="E134" s="5" t="s">
        <v>51</v>
      </c>
      <c r="F134" s="5" t="s">
        <v>45</v>
      </c>
      <c r="G134" s="5" t="s">
        <v>104</v>
      </c>
      <c r="H134" s="5">
        <v>54</v>
      </c>
      <c r="I134" s="5">
        <v>43122</v>
      </c>
      <c r="J134" s="5">
        <v>176294</v>
      </c>
      <c r="K134" s="5">
        <v>0.28000000000000003</v>
      </c>
      <c r="L134" s="5" t="s">
        <v>11</v>
      </c>
      <c r="M134" s="5" t="s">
        <v>82</v>
      </c>
      <c r="N134" s="6" t="s">
        <v>55</v>
      </c>
      <c r="O134" s="7" t="str">
        <f>IF(LEN(Sheet1!$N134)&gt;0,"Not_Active","Active")</f>
        <v>Active</v>
      </c>
      <c r="P134" s="8">
        <f>IF(Sheet1!$O134="Not_Active",0,1)</f>
        <v>1</v>
      </c>
      <c r="Q134" s="9">
        <f>IFERROR(Sheet1!$K134*Sheet1!$J134,0)</f>
        <v>49362.320000000007</v>
      </c>
      <c r="R134" s="9">
        <f>Sheet1!$Q134+Sheet1!$J134</f>
        <v>225656.32000000001</v>
      </c>
      <c r="S134" s="8">
        <f>YEAR(Sheet1!$I134)</f>
        <v>2018</v>
      </c>
      <c r="T134" s="8">
        <f>WEEKNUM(Sheet1!$I134,1)</f>
        <v>4</v>
      </c>
      <c r="U134" s="8" t="str">
        <f>TEXT(Sheet1!$I134,"dddd")</f>
        <v>Monday</v>
      </c>
    </row>
    <row r="135" spans="1:21" ht="14.25" customHeight="1" x14ac:dyDescent="0.25">
      <c r="A135" s="5" t="s">
        <v>359</v>
      </c>
      <c r="B135" s="5" t="s">
        <v>360</v>
      </c>
      <c r="C135" s="5" t="s">
        <v>78</v>
      </c>
      <c r="D135" s="5" t="s">
        <v>4</v>
      </c>
      <c r="E135" s="5" t="s">
        <v>44</v>
      </c>
      <c r="F135" s="5" t="s">
        <v>45</v>
      </c>
      <c r="G135" s="5" t="s">
        <v>53</v>
      </c>
      <c r="H135" s="5">
        <v>30</v>
      </c>
      <c r="I135" s="5">
        <v>44241</v>
      </c>
      <c r="J135" s="5">
        <v>48340</v>
      </c>
      <c r="K135" s="5">
        <v>0</v>
      </c>
      <c r="L135" s="5" t="s">
        <v>17</v>
      </c>
      <c r="M135" s="5" t="s">
        <v>132</v>
      </c>
      <c r="N135" s="6" t="s">
        <v>55</v>
      </c>
      <c r="O135" s="7" t="str">
        <f>IF(LEN(Sheet1!$N135)&gt;0,"Not_Active","Active")</f>
        <v>Active</v>
      </c>
      <c r="P135" s="8">
        <f>IF(Sheet1!$O135="Not_Active",0,1)</f>
        <v>1</v>
      </c>
      <c r="Q135" s="9">
        <f>IFERROR(Sheet1!$K135*Sheet1!$J135,0)</f>
        <v>0</v>
      </c>
      <c r="R135" s="9">
        <f>Sheet1!$Q135+Sheet1!$J135</f>
        <v>48340</v>
      </c>
      <c r="S135" s="8">
        <f>YEAR(Sheet1!$I135)</f>
        <v>2021</v>
      </c>
      <c r="T135" s="8">
        <f>WEEKNUM(Sheet1!$I135,1)</f>
        <v>8</v>
      </c>
      <c r="U135" s="8" t="str">
        <f>TEXT(Sheet1!$I135,"dddd")</f>
        <v>Sunday</v>
      </c>
    </row>
    <row r="136" spans="1:21" ht="14.25" customHeight="1" x14ac:dyDescent="0.25">
      <c r="A136" s="5" t="s">
        <v>361</v>
      </c>
      <c r="B136" s="5" t="s">
        <v>362</v>
      </c>
      <c r="C136" s="5" t="s">
        <v>99</v>
      </c>
      <c r="D136" s="5" t="s">
        <v>7</v>
      </c>
      <c r="E136" s="5" t="s">
        <v>72</v>
      </c>
      <c r="F136" s="5" t="s">
        <v>45</v>
      </c>
      <c r="G136" s="5" t="s">
        <v>104</v>
      </c>
      <c r="H136" s="5">
        <v>28</v>
      </c>
      <c r="I136" s="5">
        <v>42922</v>
      </c>
      <c r="J136" s="5">
        <v>240488</v>
      </c>
      <c r="K136" s="5">
        <v>0.4</v>
      </c>
      <c r="L136" s="5" t="s">
        <v>19</v>
      </c>
      <c r="M136" s="5" t="s">
        <v>117</v>
      </c>
      <c r="N136" s="6" t="s">
        <v>55</v>
      </c>
      <c r="O136" s="7" t="str">
        <f>IF(LEN(Sheet1!$N136)&gt;0,"Not_Active","Active")</f>
        <v>Active</v>
      </c>
      <c r="P136" s="8">
        <f>IF(Sheet1!$O136="Not_Active",0,1)</f>
        <v>1</v>
      </c>
      <c r="Q136" s="9">
        <f>IFERROR(Sheet1!$K136*Sheet1!$J136,0)</f>
        <v>96195.200000000012</v>
      </c>
      <c r="R136" s="9">
        <f>Sheet1!$Q136+Sheet1!$J136</f>
        <v>336683.2</v>
      </c>
      <c r="S136" s="8">
        <f>YEAR(Sheet1!$I136)</f>
        <v>2017</v>
      </c>
      <c r="T136" s="8">
        <f>WEEKNUM(Sheet1!$I136,1)</f>
        <v>27</v>
      </c>
      <c r="U136" s="8" t="str">
        <f>TEXT(Sheet1!$I136,"dddd")</f>
        <v>Thursday</v>
      </c>
    </row>
    <row r="137" spans="1:21" ht="14.25" customHeight="1" x14ac:dyDescent="0.25">
      <c r="A137" s="5" t="s">
        <v>363</v>
      </c>
      <c r="B137" s="5" t="s">
        <v>364</v>
      </c>
      <c r="C137" s="5" t="s">
        <v>149</v>
      </c>
      <c r="D137" s="5" t="s">
        <v>2</v>
      </c>
      <c r="E137" s="5" t="s">
        <v>51</v>
      </c>
      <c r="F137" s="5" t="s">
        <v>52</v>
      </c>
      <c r="G137" s="5" t="s">
        <v>60</v>
      </c>
      <c r="H137" s="5">
        <v>40</v>
      </c>
      <c r="I137" s="5">
        <v>40565</v>
      </c>
      <c r="J137" s="5">
        <v>97339</v>
      </c>
      <c r="K137" s="5">
        <v>0</v>
      </c>
      <c r="L137" s="5" t="s">
        <v>11</v>
      </c>
      <c r="M137" s="5" t="s">
        <v>82</v>
      </c>
      <c r="N137" s="6" t="s">
        <v>55</v>
      </c>
      <c r="O137" s="7" t="str">
        <f>IF(LEN(Sheet1!$N137)&gt;0,"Not_Active","Active")</f>
        <v>Active</v>
      </c>
      <c r="P137" s="8">
        <f>IF(Sheet1!$O137="Not_Active",0,1)</f>
        <v>1</v>
      </c>
      <c r="Q137" s="9">
        <f>IFERROR(Sheet1!$K137*Sheet1!$J137,0)</f>
        <v>0</v>
      </c>
      <c r="R137" s="9">
        <f>Sheet1!$Q137+Sheet1!$J137</f>
        <v>97339</v>
      </c>
      <c r="S137" s="8">
        <f>YEAR(Sheet1!$I137)</f>
        <v>2011</v>
      </c>
      <c r="T137" s="8">
        <f>WEEKNUM(Sheet1!$I137,1)</f>
        <v>4</v>
      </c>
      <c r="U137" s="8" t="str">
        <f>TEXT(Sheet1!$I137,"dddd")</f>
        <v>Saturday</v>
      </c>
    </row>
    <row r="138" spans="1:21" ht="14.25" customHeight="1" x14ac:dyDescent="0.25">
      <c r="A138" s="5" t="s">
        <v>365</v>
      </c>
      <c r="B138" s="5" t="s">
        <v>366</v>
      </c>
      <c r="C138" s="5" t="s">
        <v>99</v>
      </c>
      <c r="D138" s="5" t="s">
        <v>6</v>
      </c>
      <c r="E138" s="5" t="s">
        <v>51</v>
      </c>
      <c r="F138" s="5" t="s">
        <v>45</v>
      </c>
      <c r="G138" s="5" t="s">
        <v>53</v>
      </c>
      <c r="H138" s="5">
        <v>49</v>
      </c>
      <c r="I138" s="5">
        <v>37680</v>
      </c>
      <c r="J138" s="5">
        <v>211291</v>
      </c>
      <c r="K138" s="5">
        <v>0.37</v>
      </c>
      <c r="L138" s="5" t="s">
        <v>17</v>
      </c>
      <c r="M138" s="5" t="s">
        <v>54</v>
      </c>
      <c r="N138" s="6" t="s">
        <v>55</v>
      </c>
      <c r="O138" s="7" t="str">
        <f>IF(LEN(Sheet1!$N138)&gt;0,"Not_Active","Active")</f>
        <v>Active</v>
      </c>
      <c r="P138" s="8">
        <f>IF(Sheet1!$O138="Not_Active",0,1)</f>
        <v>1</v>
      </c>
      <c r="Q138" s="9">
        <f>IFERROR(Sheet1!$K138*Sheet1!$J138,0)</f>
        <v>78177.67</v>
      </c>
      <c r="R138" s="9">
        <f>Sheet1!$Q138+Sheet1!$J138</f>
        <v>289468.67</v>
      </c>
      <c r="S138" s="8">
        <f>YEAR(Sheet1!$I138)</f>
        <v>2003</v>
      </c>
      <c r="T138" s="8">
        <f>WEEKNUM(Sheet1!$I138,1)</f>
        <v>9</v>
      </c>
      <c r="U138" s="8" t="str">
        <f>TEXT(Sheet1!$I138,"dddd")</f>
        <v>Friday</v>
      </c>
    </row>
    <row r="139" spans="1:21" ht="14.25" customHeight="1" x14ac:dyDescent="0.25">
      <c r="A139" s="5" t="s">
        <v>367</v>
      </c>
      <c r="B139" s="5" t="s">
        <v>368</v>
      </c>
      <c r="C139" s="5" t="s">
        <v>99</v>
      </c>
      <c r="D139" s="5" t="s">
        <v>4</v>
      </c>
      <c r="E139" s="5" t="s">
        <v>44</v>
      </c>
      <c r="F139" s="5" t="s">
        <v>52</v>
      </c>
      <c r="G139" s="5" t="s">
        <v>104</v>
      </c>
      <c r="H139" s="5">
        <v>39</v>
      </c>
      <c r="I139" s="5">
        <v>40778</v>
      </c>
      <c r="J139" s="5">
        <v>249506</v>
      </c>
      <c r="K139" s="5">
        <v>0.3</v>
      </c>
      <c r="L139" s="5" t="s">
        <v>19</v>
      </c>
      <c r="M139" s="5" t="s">
        <v>117</v>
      </c>
      <c r="N139" s="6" t="s">
        <v>55</v>
      </c>
      <c r="O139" s="7" t="str">
        <f>IF(LEN(Sheet1!$N139)&gt;0,"Not_Active","Active")</f>
        <v>Active</v>
      </c>
      <c r="P139" s="8">
        <f>IF(Sheet1!$O139="Not_Active",0,1)</f>
        <v>1</v>
      </c>
      <c r="Q139" s="9">
        <f>IFERROR(Sheet1!$K139*Sheet1!$J139,0)</f>
        <v>74851.8</v>
      </c>
      <c r="R139" s="9">
        <f>Sheet1!$Q139+Sheet1!$J139</f>
        <v>324357.8</v>
      </c>
      <c r="S139" s="8">
        <f>YEAR(Sheet1!$I139)</f>
        <v>2011</v>
      </c>
      <c r="T139" s="8">
        <f>WEEKNUM(Sheet1!$I139,1)</f>
        <v>35</v>
      </c>
      <c r="U139" s="8" t="str">
        <f>TEXT(Sheet1!$I139,"dddd")</f>
        <v>Tuesday</v>
      </c>
    </row>
    <row r="140" spans="1:21" ht="14.25" customHeight="1" x14ac:dyDescent="0.25">
      <c r="A140" s="5" t="s">
        <v>369</v>
      </c>
      <c r="B140" s="5" t="s">
        <v>370</v>
      </c>
      <c r="C140" s="5" t="s">
        <v>126</v>
      </c>
      <c r="D140" s="5" t="s">
        <v>7</v>
      </c>
      <c r="E140" s="5" t="s">
        <v>59</v>
      </c>
      <c r="F140" s="5" t="s">
        <v>52</v>
      </c>
      <c r="G140" s="5" t="s">
        <v>53</v>
      </c>
      <c r="H140" s="5">
        <v>61</v>
      </c>
      <c r="I140" s="5">
        <v>37582</v>
      </c>
      <c r="J140" s="5">
        <v>80950</v>
      </c>
      <c r="K140" s="5">
        <v>0</v>
      </c>
      <c r="L140" s="5" t="s">
        <v>17</v>
      </c>
      <c r="M140" s="5" t="s">
        <v>54</v>
      </c>
      <c r="N140" s="6" t="s">
        <v>55</v>
      </c>
      <c r="O140" s="7" t="str">
        <f>IF(LEN(Sheet1!$N140)&gt;0,"Not_Active","Active")</f>
        <v>Active</v>
      </c>
      <c r="P140" s="8">
        <f>IF(Sheet1!$O140="Not_Active",0,1)</f>
        <v>1</v>
      </c>
      <c r="Q140" s="9">
        <f>IFERROR(Sheet1!$K140*Sheet1!$J140,0)</f>
        <v>0</v>
      </c>
      <c r="R140" s="9">
        <f>Sheet1!$Q140+Sheet1!$J140</f>
        <v>80950</v>
      </c>
      <c r="S140" s="8">
        <f>YEAR(Sheet1!$I140)</f>
        <v>2002</v>
      </c>
      <c r="T140" s="8">
        <f>WEEKNUM(Sheet1!$I140,1)</f>
        <v>47</v>
      </c>
      <c r="U140" s="8" t="str">
        <f>TEXT(Sheet1!$I140,"dddd")</f>
        <v>Friday</v>
      </c>
    </row>
    <row r="141" spans="1:21" ht="14.25" customHeight="1" x14ac:dyDescent="0.25">
      <c r="A141" s="5" t="s">
        <v>371</v>
      </c>
      <c r="B141" s="5" t="s">
        <v>372</v>
      </c>
      <c r="C141" s="5" t="s">
        <v>196</v>
      </c>
      <c r="D141" s="5" t="s">
        <v>7</v>
      </c>
      <c r="E141" s="5" t="s">
        <v>44</v>
      </c>
      <c r="F141" s="5" t="s">
        <v>45</v>
      </c>
      <c r="G141" s="5" t="s">
        <v>53</v>
      </c>
      <c r="H141" s="5">
        <v>46</v>
      </c>
      <c r="I141" s="5">
        <v>44206</v>
      </c>
      <c r="J141" s="5">
        <v>86538</v>
      </c>
      <c r="K141" s="5">
        <v>0</v>
      </c>
      <c r="L141" s="5" t="s">
        <v>17</v>
      </c>
      <c r="M141" s="5" t="s">
        <v>152</v>
      </c>
      <c r="N141" s="6" t="s">
        <v>55</v>
      </c>
      <c r="O141" s="7" t="str">
        <f>IF(LEN(Sheet1!$N141)&gt;0,"Not_Active","Active")</f>
        <v>Active</v>
      </c>
      <c r="P141" s="8">
        <f>IF(Sheet1!$O141="Not_Active",0,1)</f>
        <v>1</v>
      </c>
      <c r="Q141" s="9">
        <f>IFERROR(Sheet1!$K141*Sheet1!$J141,0)</f>
        <v>0</v>
      </c>
      <c r="R141" s="9">
        <f>Sheet1!$Q141+Sheet1!$J141</f>
        <v>86538</v>
      </c>
      <c r="S141" s="8">
        <f>YEAR(Sheet1!$I141)</f>
        <v>2021</v>
      </c>
      <c r="T141" s="8">
        <f>WEEKNUM(Sheet1!$I141,1)</f>
        <v>3</v>
      </c>
      <c r="U141" s="8" t="str">
        <f>TEXT(Sheet1!$I141,"dddd")</f>
        <v>Sunday</v>
      </c>
    </row>
    <row r="142" spans="1:21" ht="14.25" customHeight="1" x14ac:dyDescent="0.25">
      <c r="A142" s="5" t="s">
        <v>373</v>
      </c>
      <c r="B142" s="5" t="s">
        <v>374</v>
      </c>
      <c r="C142" s="5" t="s">
        <v>67</v>
      </c>
      <c r="D142" s="5" t="s">
        <v>8</v>
      </c>
      <c r="E142" s="5" t="s">
        <v>59</v>
      </c>
      <c r="F142" s="5" t="s">
        <v>45</v>
      </c>
      <c r="G142" s="5" t="s">
        <v>60</v>
      </c>
      <c r="H142" s="5">
        <v>35</v>
      </c>
      <c r="I142" s="5">
        <v>43715</v>
      </c>
      <c r="J142" s="5">
        <v>70992</v>
      </c>
      <c r="K142" s="5">
        <v>0</v>
      </c>
      <c r="L142" s="5" t="s">
        <v>11</v>
      </c>
      <c r="M142" s="5" t="s">
        <v>82</v>
      </c>
      <c r="N142" s="6" t="s">
        <v>55</v>
      </c>
      <c r="O142" s="7" t="str">
        <f>IF(LEN(Sheet1!$N142)&gt;0,"Not_Active","Active")</f>
        <v>Active</v>
      </c>
      <c r="P142" s="8">
        <f>IF(Sheet1!$O142="Not_Active",0,1)</f>
        <v>1</v>
      </c>
      <c r="Q142" s="9">
        <f>IFERROR(Sheet1!$K142*Sheet1!$J142,0)</f>
        <v>0</v>
      </c>
      <c r="R142" s="9">
        <f>Sheet1!$Q142+Sheet1!$J142</f>
        <v>70992</v>
      </c>
      <c r="S142" s="8">
        <f>YEAR(Sheet1!$I142)</f>
        <v>2019</v>
      </c>
      <c r="T142" s="8">
        <f>WEEKNUM(Sheet1!$I142,1)</f>
        <v>36</v>
      </c>
      <c r="U142" s="8" t="str">
        <f>TEXT(Sheet1!$I142,"dddd")</f>
        <v>Saturday</v>
      </c>
    </row>
    <row r="143" spans="1:21" ht="14.25" customHeight="1" x14ac:dyDescent="0.25">
      <c r="A143" s="5" t="s">
        <v>375</v>
      </c>
      <c r="B143" s="5" t="s">
        <v>376</v>
      </c>
      <c r="C143" s="5" t="s">
        <v>99</v>
      </c>
      <c r="D143" s="5" t="s">
        <v>7</v>
      </c>
      <c r="E143" s="5" t="s">
        <v>72</v>
      </c>
      <c r="F143" s="5" t="s">
        <v>52</v>
      </c>
      <c r="G143" s="5" t="s">
        <v>60</v>
      </c>
      <c r="H143" s="5">
        <v>33</v>
      </c>
      <c r="I143" s="5">
        <v>42173</v>
      </c>
      <c r="J143" s="5">
        <v>205314</v>
      </c>
      <c r="K143" s="5">
        <v>0.3</v>
      </c>
      <c r="L143" s="5" t="s">
        <v>11</v>
      </c>
      <c r="M143" s="5" t="s">
        <v>107</v>
      </c>
      <c r="N143" s="6" t="s">
        <v>55</v>
      </c>
      <c r="O143" s="7" t="str">
        <f>IF(LEN(Sheet1!$N143)&gt;0,"Not_Active","Active")</f>
        <v>Active</v>
      </c>
      <c r="P143" s="8">
        <f>IF(Sheet1!$O143="Not_Active",0,1)</f>
        <v>1</v>
      </c>
      <c r="Q143" s="9">
        <f>IFERROR(Sheet1!$K143*Sheet1!$J143,0)</f>
        <v>61594.2</v>
      </c>
      <c r="R143" s="9">
        <f>Sheet1!$Q143+Sheet1!$J143</f>
        <v>266908.2</v>
      </c>
      <c r="S143" s="8">
        <f>YEAR(Sheet1!$I143)</f>
        <v>2015</v>
      </c>
      <c r="T143" s="8">
        <f>WEEKNUM(Sheet1!$I143,1)</f>
        <v>25</v>
      </c>
      <c r="U143" s="8" t="str">
        <f>TEXT(Sheet1!$I143,"dddd")</f>
        <v>Thursday</v>
      </c>
    </row>
    <row r="144" spans="1:21" ht="14.25" customHeight="1" x14ac:dyDescent="0.25">
      <c r="A144" s="5" t="s">
        <v>377</v>
      </c>
      <c r="B144" s="5" t="s">
        <v>378</v>
      </c>
      <c r="C144" s="5" t="s">
        <v>99</v>
      </c>
      <c r="D144" s="5" t="s">
        <v>6</v>
      </c>
      <c r="E144" s="5" t="s">
        <v>72</v>
      </c>
      <c r="F144" s="5" t="s">
        <v>45</v>
      </c>
      <c r="G144" s="5" t="s">
        <v>53</v>
      </c>
      <c r="H144" s="5">
        <v>61</v>
      </c>
      <c r="I144" s="5">
        <v>42804</v>
      </c>
      <c r="J144" s="5">
        <v>196951</v>
      </c>
      <c r="K144" s="5">
        <v>0.33</v>
      </c>
      <c r="L144" s="5" t="s">
        <v>17</v>
      </c>
      <c r="M144" s="5" t="s">
        <v>132</v>
      </c>
      <c r="N144" s="6" t="s">
        <v>55</v>
      </c>
      <c r="O144" s="7" t="str">
        <f>IF(LEN(Sheet1!$N144)&gt;0,"Not_Active","Active")</f>
        <v>Active</v>
      </c>
      <c r="P144" s="8">
        <f>IF(Sheet1!$O144="Not_Active",0,1)</f>
        <v>1</v>
      </c>
      <c r="Q144" s="9">
        <f>IFERROR(Sheet1!$K144*Sheet1!$J144,0)</f>
        <v>64993.83</v>
      </c>
      <c r="R144" s="9">
        <f>Sheet1!$Q144+Sheet1!$J144</f>
        <v>261944.83000000002</v>
      </c>
      <c r="S144" s="8">
        <f>YEAR(Sheet1!$I144)</f>
        <v>2017</v>
      </c>
      <c r="T144" s="8">
        <f>WEEKNUM(Sheet1!$I144,1)</f>
        <v>10</v>
      </c>
      <c r="U144" s="8" t="str">
        <f>TEXT(Sheet1!$I144,"dddd")</f>
        <v>Friday</v>
      </c>
    </row>
    <row r="145" spans="1:21" ht="14.25" customHeight="1" x14ac:dyDescent="0.25">
      <c r="A145" s="5" t="s">
        <v>379</v>
      </c>
      <c r="B145" s="5" t="s">
        <v>380</v>
      </c>
      <c r="C145" s="5" t="s">
        <v>269</v>
      </c>
      <c r="D145" s="5" t="s">
        <v>2</v>
      </c>
      <c r="E145" s="5" t="s">
        <v>59</v>
      </c>
      <c r="F145" s="5" t="s">
        <v>52</v>
      </c>
      <c r="G145" s="5" t="s">
        <v>53</v>
      </c>
      <c r="H145" s="5">
        <v>45</v>
      </c>
      <c r="I145" s="5">
        <v>38613</v>
      </c>
      <c r="J145" s="5">
        <v>67686</v>
      </c>
      <c r="K145" s="5">
        <v>0</v>
      </c>
      <c r="L145" s="5" t="s">
        <v>17</v>
      </c>
      <c r="M145" s="5" t="s">
        <v>132</v>
      </c>
      <c r="N145" s="6" t="s">
        <v>55</v>
      </c>
      <c r="O145" s="7" t="str">
        <f>IF(LEN(Sheet1!$N145)&gt;0,"Not_Active","Active")</f>
        <v>Active</v>
      </c>
      <c r="P145" s="8">
        <f>IF(Sheet1!$O145="Not_Active",0,1)</f>
        <v>1</v>
      </c>
      <c r="Q145" s="9">
        <f>IFERROR(Sheet1!$K145*Sheet1!$J145,0)</f>
        <v>0</v>
      </c>
      <c r="R145" s="9">
        <f>Sheet1!$Q145+Sheet1!$J145</f>
        <v>67686</v>
      </c>
      <c r="S145" s="8">
        <f>YEAR(Sheet1!$I145)</f>
        <v>2005</v>
      </c>
      <c r="T145" s="8">
        <f>WEEKNUM(Sheet1!$I145,1)</f>
        <v>39</v>
      </c>
      <c r="U145" s="8" t="str">
        <f>TEXT(Sheet1!$I145,"dddd")</f>
        <v>Sunday</v>
      </c>
    </row>
    <row r="146" spans="1:21" ht="14.25" customHeight="1" x14ac:dyDescent="0.25">
      <c r="A146" s="5" t="s">
        <v>381</v>
      </c>
      <c r="B146" s="5" t="s">
        <v>382</v>
      </c>
      <c r="C146" s="5" t="s">
        <v>50</v>
      </c>
      <c r="D146" s="5" t="s">
        <v>2</v>
      </c>
      <c r="E146" s="5" t="s">
        <v>44</v>
      </c>
      <c r="F146" s="5" t="s">
        <v>52</v>
      </c>
      <c r="G146" s="5" t="s">
        <v>104</v>
      </c>
      <c r="H146" s="5">
        <v>51</v>
      </c>
      <c r="I146" s="5">
        <v>39553</v>
      </c>
      <c r="J146" s="5">
        <v>86431</v>
      </c>
      <c r="K146" s="5">
        <v>0</v>
      </c>
      <c r="L146" s="5" t="s">
        <v>11</v>
      </c>
      <c r="M146" s="5" t="s">
        <v>107</v>
      </c>
      <c r="N146" s="6" t="s">
        <v>55</v>
      </c>
      <c r="O146" s="7" t="str">
        <f>IF(LEN(Sheet1!$N146)&gt;0,"Not_Active","Active")</f>
        <v>Active</v>
      </c>
      <c r="P146" s="8">
        <f>IF(Sheet1!$O146="Not_Active",0,1)</f>
        <v>1</v>
      </c>
      <c r="Q146" s="9">
        <f>IFERROR(Sheet1!$K146*Sheet1!$J146,0)</f>
        <v>0</v>
      </c>
      <c r="R146" s="9">
        <f>Sheet1!$Q146+Sheet1!$J146</f>
        <v>86431</v>
      </c>
      <c r="S146" s="8">
        <f>YEAR(Sheet1!$I146)</f>
        <v>2008</v>
      </c>
      <c r="T146" s="8">
        <f>WEEKNUM(Sheet1!$I146,1)</f>
        <v>16</v>
      </c>
      <c r="U146" s="8" t="str">
        <f>TEXT(Sheet1!$I146,"dddd")</f>
        <v>Tuesday</v>
      </c>
    </row>
    <row r="147" spans="1:21" ht="14.25" customHeight="1" x14ac:dyDescent="0.25">
      <c r="A147" s="5" t="s">
        <v>383</v>
      </c>
      <c r="B147" s="5" t="s">
        <v>384</v>
      </c>
      <c r="C147" s="5" t="s">
        <v>75</v>
      </c>
      <c r="D147" s="5" t="s">
        <v>6</v>
      </c>
      <c r="E147" s="5" t="s">
        <v>51</v>
      </c>
      <c r="F147" s="5" t="s">
        <v>52</v>
      </c>
      <c r="G147" s="5" t="s">
        <v>53</v>
      </c>
      <c r="H147" s="5">
        <v>55</v>
      </c>
      <c r="I147" s="5">
        <v>35019</v>
      </c>
      <c r="J147" s="5">
        <v>125936</v>
      </c>
      <c r="K147" s="5">
        <v>0.08</v>
      </c>
      <c r="L147" s="5" t="s">
        <v>17</v>
      </c>
      <c r="M147" s="5" t="s">
        <v>54</v>
      </c>
      <c r="N147" s="6" t="s">
        <v>55</v>
      </c>
      <c r="O147" s="7" t="str">
        <f>IF(LEN(Sheet1!$N147)&gt;0,"Not_Active","Active")</f>
        <v>Active</v>
      </c>
      <c r="P147" s="8">
        <f>IF(Sheet1!$O147="Not_Active",0,1)</f>
        <v>1</v>
      </c>
      <c r="Q147" s="9">
        <f>IFERROR(Sheet1!$K147*Sheet1!$J147,0)</f>
        <v>10074.880000000001</v>
      </c>
      <c r="R147" s="9">
        <f>Sheet1!$Q147+Sheet1!$J147</f>
        <v>136010.88</v>
      </c>
      <c r="S147" s="8">
        <f>YEAR(Sheet1!$I147)</f>
        <v>1995</v>
      </c>
      <c r="T147" s="8">
        <f>WEEKNUM(Sheet1!$I147,1)</f>
        <v>46</v>
      </c>
      <c r="U147" s="8" t="str">
        <f>TEXT(Sheet1!$I147,"dddd")</f>
        <v>Thursday</v>
      </c>
    </row>
    <row r="148" spans="1:21" ht="14.25" customHeight="1" x14ac:dyDescent="0.25">
      <c r="A148" s="5" t="s">
        <v>385</v>
      </c>
      <c r="B148" s="5" t="s">
        <v>386</v>
      </c>
      <c r="C148" s="5" t="s">
        <v>43</v>
      </c>
      <c r="D148" s="5" t="s">
        <v>4</v>
      </c>
      <c r="E148" s="5" t="s">
        <v>72</v>
      </c>
      <c r="F148" s="5" t="s">
        <v>45</v>
      </c>
      <c r="G148" s="5" t="s">
        <v>60</v>
      </c>
      <c r="H148" s="5">
        <v>46</v>
      </c>
      <c r="I148" s="5">
        <v>41473</v>
      </c>
      <c r="J148" s="5">
        <v>149712</v>
      </c>
      <c r="K148" s="5">
        <v>0.14000000000000001</v>
      </c>
      <c r="L148" s="5" t="s">
        <v>11</v>
      </c>
      <c r="M148" s="5" t="s">
        <v>107</v>
      </c>
      <c r="N148" s="6" t="s">
        <v>55</v>
      </c>
      <c r="O148" s="7" t="str">
        <f>IF(LEN(Sheet1!$N148)&gt;0,"Not_Active","Active")</f>
        <v>Active</v>
      </c>
      <c r="P148" s="8">
        <f>IF(Sheet1!$O148="Not_Active",0,1)</f>
        <v>1</v>
      </c>
      <c r="Q148" s="9">
        <f>IFERROR(Sheet1!$K148*Sheet1!$J148,0)</f>
        <v>20959.68</v>
      </c>
      <c r="R148" s="9">
        <f>Sheet1!$Q148+Sheet1!$J148</f>
        <v>170671.68</v>
      </c>
      <c r="S148" s="8">
        <f>YEAR(Sheet1!$I148)</f>
        <v>2013</v>
      </c>
      <c r="T148" s="8">
        <f>WEEKNUM(Sheet1!$I148,1)</f>
        <v>29</v>
      </c>
      <c r="U148" s="8" t="str">
        <f>TEXT(Sheet1!$I148,"dddd")</f>
        <v>Thursday</v>
      </c>
    </row>
    <row r="149" spans="1:21" ht="14.25" customHeight="1" x14ac:dyDescent="0.25">
      <c r="A149" s="5" t="s">
        <v>387</v>
      </c>
      <c r="B149" s="5" t="s">
        <v>388</v>
      </c>
      <c r="C149" s="5" t="s">
        <v>193</v>
      </c>
      <c r="D149" s="5" t="s">
        <v>7</v>
      </c>
      <c r="E149" s="5" t="s">
        <v>59</v>
      </c>
      <c r="F149" s="5" t="s">
        <v>52</v>
      </c>
      <c r="G149" s="5" t="s">
        <v>60</v>
      </c>
      <c r="H149" s="5">
        <v>30</v>
      </c>
      <c r="I149" s="5">
        <v>44471</v>
      </c>
      <c r="J149" s="5">
        <v>88758</v>
      </c>
      <c r="K149" s="5">
        <v>0</v>
      </c>
      <c r="L149" s="5" t="s">
        <v>11</v>
      </c>
      <c r="M149" s="5" t="s">
        <v>47</v>
      </c>
      <c r="N149" s="6" t="s">
        <v>55</v>
      </c>
      <c r="O149" s="7" t="str">
        <f>IF(LEN(Sheet1!$N149)&gt;0,"Not_Active","Active")</f>
        <v>Active</v>
      </c>
      <c r="P149" s="8">
        <f>IF(Sheet1!$O149="Not_Active",0,1)</f>
        <v>1</v>
      </c>
      <c r="Q149" s="9">
        <f>IFERROR(Sheet1!$K149*Sheet1!$J149,0)</f>
        <v>0</v>
      </c>
      <c r="R149" s="9">
        <f>Sheet1!$Q149+Sheet1!$J149</f>
        <v>88758</v>
      </c>
      <c r="S149" s="8">
        <f>YEAR(Sheet1!$I149)</f>
        <v>2021</v>
      </c>
      <c r="T149" s="8">
        <f>WEEKNUM(Sheet1!$I149,1)</f>
        <v>40</v>
      </c>
      <c r="U149" s="8" t="str">
        <f>TEXT(Sheet1!$I149,"dddd")</f>
        <v>Saturday</v>
      </c>
    </row>
    <row r="150" spans="1:21" ht="14.25" customHeight="1" x14ac:dyDescent="0.25">
      <c r="A150" s="5" t="s">
        <v>228</v>
      </c>
      <c r="B150" s="5" t="s">
        <v>389</v>
      </c>
      <c r="C150" s="5" t="s">
        <v>390</v>
      </c>
      <c r="D150" s="5" t="s">
        <v>2</v>
      </c>
      <c r="E150" s="5" t="s">
        <v>44</v>
      </c>
      <c r="F150" s="5" t="s">
        <v>52</v>
      </c>
      <c r="G150" s="5" t="s">
        <v>53</v>
      </c>
      <c r="H150" s="5">
        <v>54</v>
      </c>
      <c r="I150" s="5">
        <v>41468</v>
      </c>
      <c r="J150" s="5">
        <v>83639</v>
      </c>
      <c r="K150" s="5">
        <v>0</v>
      </c>
      <c r="L150" s="5" t="s">
        <v>17</v>
      </c>
      <c r="M150" s="5" t="s">
        <v>132</v>
      </c>
      <c r="N150" s="6" t="s">
        <v>55</v>
      </c>
      <c r="O150" s="7" t="str">
        <f>IF(LEN(Sheet1!$N150)&gt;0,"Not_Active","Active")</f>
        <v>Active</v>
      </c>
      <c r="P150" s="8">
        <f>IF(Sheet1!$O150="Not_Active",0,1)</f>
        <v>1</v>
      </c>
      <c r="Q150" s="9">
        <f>IFERROR(Sheet1!$K150*Sheet1!$J150,0)</f>
        <v>0</v>
      </c>
      <c r="R150" s="9">
        <f>Sheet1!$Q150+Sheet1!$J150</f>
        <v>83639</v>
      </c>
      <c r="S150" s="8">
        <f>YEAR(Sheet1!$I150)</f>
        <v>2013</v>
      </c>
      <c r="T150" s="8">
        <f>WEEKNUM(Sheet1!$I150,1)</f>
        <v>28</v>
      </c>
      <c r="U150" s="8" t="str">
        <f>TEXT(Sheet1!$I150,"dddd")</f>
        <v>Saturday</v>
      </c>
    </row>
    <row r="151" spans="1:21" ht="14.25" customHeight="1" x14ac:dyDescent="0.25">
      <c r="A151" s="5" t="s">
        <v>391</v>
      </c>
      <c r="B151" s="5" t="s">
        <v>392</v>
      </c>
      <c r="C151" s="5" t="s">
        <v>266</v>
      </c>
      <c r="D151" s="5" t="s">
        <v>2</v>
      </c>
      <c r="E151" s="5" t="s">
        <v>44</v>
      </c>
      <c r="F151" s="5" t="s">
        <v>45</v>
      </c>
      <c r="G151" s="5" t="s">
        <v>60</v>
      </c>
      <c r="H151" s="5">
        <v>54</v>
      </c>
      <c r="I151" s="5">
        <v>35933</v>
      </c>
      <c r="J151" s="5">
        <v>68268</v>
      </c>
      <c r="K151" s="5">
        <v>0</v>
      </c>
      <c r="L151" s="5" t="s">
        <v>11</v>
      </c>
      <c r="M151" s="5" t="s">
        <v>68</v>
      </c>
      <c r="N151" s="6" t="s">
        <v>55</v>
      </c>
      <c r="O151" s="7" t="str">
        <f>IF(LEN(Sheet1!$N151)&gt;0,"Not_Active","Active")</f>
        <v>Active</v>
      </c>
      <c r="P151" s="8">
        <f>IF(Sheet1!$O151="Not_Active",0,1)</f>
        <v>1</v>
      </c>
      <c r="Q151" s="9">
        <f>IFERROR(Sheet1!$K151*Sheet1!$J151,0)</f>
        <v>0</v>
      </c>
      <c r="R151" s="9">
        <f>Sheet1!$Q151+Sheet1!$J151</f>
        <v>68268</v>
      </c>
      <c r="S151" s="8">
        <f>YEAR(Sheet1!$I151)</f>
        <v>1998</v>
      </c>
      <c r="T151" s="8">
        <f>WEEKNUM(Sheet1!$I151,1)</f>
        <v>21</v>
      </c>
      <c r="U151" s="8" t="str">
        <f>TEXT(Sheet1!$I151,"dddd")</f>
        <v>Monday</v>
      </c>
    </row>
    <row r="152" spans="1:21" ht="14.25" customHeight="1" x14ac:dyDescent="0.25">
      <c r="A152" s="5" t="s">
        <v>393</v>
      </c>
      <c r="B152" s="5" t="s">
        <v>394</v>
      </c>
      <c r="C152" s="5" t="s">
        <v>193</v>
      </c>
      <c r="D152" s="5" t="s">
        <v>7</v>
      </c>
      <c r="E152" s="5" t="s">
        <v>51</v>
      </c>
      <c r="F152" s="5" t="s">
        <v>52</v>
      </c>
      <c r="G152" s="5" t="s">
        <v>104</v>
      </c>
      <c r="H152" s="5">
        <v>45</v>
      </c>
      <c r="I152" s="5">
        <v>37313</v>
      </c>
      <c r="J152" s="5">
        <v>75819</v>
      </c>
      <c r="K152" s="5">
        <v>0</v>
      </c>
      <c r="L152" s="5" t="s">
        <v>19</v>
      </c>
      <c r="M152" s="5" t="s">
        <v>236</v>
      </c>
      <c r="N152" s="6" t="s">
        <v>55</v>
      </c>
      <c r="O152" s="7" t="str">
        <f>IF(LEN(Sheet1!$N152)&gt;0,"Not_Active","Active")</f>
        <v>Active</v>
      </c>
      <c r="P152" s="8">
        <f>IF(Sheet1!$O152="Not_Active",0,1)</f>
        <v>1</v>
      </c>
      <c r="Q152" s="9">
        <f>IFERROR(Sheet1!$K152*Sheet1!$J152,0)</f>
        <v>0</v>
      </c>
      <c r="R152" s="9">
        <f>Sheet1!$Q152+Sheet1!$J152</f>
        <v>75819</v>
      </c>
      <c r="S152" s="8">
        <f>YEAR(Sheet1!$I152)</f>
        <v>2002</v>
      </c>
      <c r="T152" s="8">
        <f>WEEKNUM(Sheet1!$I152,1)</f>
        <v>9</v>
      </c>
      <c r="U152" s="8" t="str">
        <f>TEXT(Sheet1!$I152,"dddd")</f>
        <v>Tuesday</v>
      </c>
    </row>
    <row r="153" spans="1:21" ht="14.25" customHeight="1" x14ac:dyDescent="0.25">
      <c r="A153" s="5" t="s">
        <v>395</v>
      </c>
      <c r="B153" s="5" t="s">
        <v>396</v>
      </c>
      <c r="C153" s="5" t="s">
        <v>67</v>
      </c>
      <c r="D153" s="5" t="s">
        <v>4</v>
      </c>
      <c r="E153" s="5" t="s">
        <v>59</v>
      </c>
      <c r="F153" s="5" t="s">
        <v>45</v>
      </c>
      <c r="G153" s="5" t="s">
        <v>60</v>
      </c>
      <c r="H153" s="5">
        <v>49</v>
      </c>
      <c r="I153" s="5">
        <v>35200</v>
      </c>
      <c r="J153" s="5">
        <v>86658</v>
      </c>
      <c r="K153" s="5">
        <v>0</v>
      </c>
      <c r="L153" s="5" t="s">
        <v>11</v>
      </c>
      <c r="M153" s="5" t="s">
        <v>68</v>
      </c>
      <c r="N153" s="6" t="s">
        <v>55</v>
      </c>
      <c r="O153" s="7" t="str">
        <f>IF(LEN(Sheet1!$N153)&gt;0,"Not_Active","Active")</f>
        <v>Active</v>
      </c>
      <c r="P153" s="8">
        <f>IF(Sheet1!$O153="Not_Active",0,1)</f>
        <v>1</v>
      </c>
      <c r="Q153" s="9">
        <f>IFERROR(Sheet1!$K153*Sheet1!$J153,0)</f>
        <v>0</v>
      </c>
      <c r="R153" s="9">
        <f>Sheet1!$Q153+Sheet1!$J153</f>
        <v>86658</v>
      </c>
      <c r="S153" s="8">
        <f>YEAR(Sheet1!$I153)</f>
        <v>1996</v>
      </c>
      <c r="T153" s="8">
        <f>WEEKNUM(Sheet1!$I153,1)</f>
        <v>20</v>
      </c>
      <c r="U153" s="8" t="str">
        <f>TEXT(Sheet1!$I153,"dddd")</f>
        <v>Wednesday</v>
      </c>
    </row>
    <row r="154" spans="1:21" ht="14.25" customHeight="1" x14ac:dyDescent="0.25">
      <c r="A154" s="5" t="s">
        <v>397</v>
      </c>
      <c r="B154" s="5" t="s">
        <v>398</v>
      </c>
      <c r="C154" s="5" t="s">
        <v>142</v>
      </c>
      <c r="D154" s="5" t="s">
        <v>3</v>
      </c>
      <c r="E154" s="5" t="s">
        <v>44</v>
      </c>
      <c r="F154" s="5" t="s">
        <v>52</v>
      </c>
      <c r="G154" s="5" t="s">
        <v>53</v>
      </c>
      <c r="H154" s="5">
        <v>55</v>
      </c>
      <c r="I154" s="5">
        <v>41714</v>
      </c>
      <c r="J154" s="5">
        <v>74552</v>
      </c>
      <c r="K154" s="5">
        <v>0</v>
      </c>
      <c r="L154" s="5" t="s">
        <v>17</v>
      </c>
      <c r="M154" s="5" t="s">
        <v>152</v>
      </c>
      <c r="N154" s="6" t="s">
        <v>55</v>
      </c>
      <c r="O154" s="7" t="str">
        <f>IF(LEN(Sheet1!$N154)&gt;0,"Not_Active","Active")</f>
        <v>Active</v>
      </c>
      <c r="P154" s="8">
        <f>IF(Sheet1!$O154="Not_Active",0,1)</f>
        <v>1</v>
      </c>
      <c r="Q154" s="9">
        <f>IFERROR(Sheet1!$K154*Sheet1!$J154,0)</f>
        <v>0</v>
      </c>
      <c r="R154" s="9">
        <f>Sheet1!$Q154+Sheet1!$J154</f>
        <v>74552</v>
      </c>
      <c r="S154" s="8">
        <f>YEAR(Sheet1!$I154)</f>
        <v>2014</v>
      </c>
      <c r="T154" s="8">
        <f>WEEKNUM(Sheet1!$I154,1)</f>
        <v>12</v>
      </c>
      <c r="U154" s="8" t="str">
        <f>TEXT(Sheet1!$I154,"dddd")</f>
        <v>Sunday</v>
      </c>
    </row>
    <row r="155" spans="1:21" ht="14.25" customHeight="1" x14ac:dyDescent="0.25">
      <c r="A155" s="5" t="s">
        <v>399</v>
      </c>
      <c r="B155" s="5" t="s">
        <v>400</v>
      </c>
      <c r="C155" s="5" t="s">
        <v>149</v>
      </c>
      <c r="D155" s="5" t="s">
        <v>2</v>
      </c>
      <c r="E155" s="5" t="s">
        <v>51</v>
      </c>
      <c r="F155" s="5" t="s">
        <v>45</v>
      </c>
      <c r="G155" s="5" t="s">
        <v>53</v>
      </c>
      <c r="H155" s="5">
        <v>62</v>
      </c>
      <c r="I155" s="5">
        <v>39887</v>
      </c>
      <c r="J155" s="5">
        <v>82839</v>
      </c>
      <c r="K155" s="5">
        <v>0</v>
      </c>
      <c r="L155" s="5" t="s">
        <v>11</v>
      </c>
      <c r="M155" s="5" t="s">
        <v>79</v>
      </c>
      <c r="N155" s="6" t="s">
        <v>55</v>
      </c>
      <c r="O155" s="7" t="str">
        <f>IF(LEN(Sheet1!$N155)&gt;0,"Not_Active","Active")</f>
        <v>Active</v>
      </c>
      <c r="P155" s="8">
        <f>IF(Sheet1!$O155="Not_Active",0,1)</f>
        <v>1</v>
      </c>
      <c r="Q155" s="9">
        <f>IFERROR(Sheet1!$K155*Sheet1!$J155,0)</f>
        <v>0</v>
      </c>
      <c r="R155" s="9">
        <f>Sheet1!$Q155+Sheet1!$J155</f>
        <v>82839</v>
      </c>
      <c r="S155" s="8">
        <f>YEAR(Sheet1!$I155)</f>
        <v>2009</v>
      </c>
      <c r="T155" s="8">
        <f>WEEKNUM(Sheet1!$I155,1)</f>
        <v>12</v>
      </c>
      <c r="U155" s="8" t="str">
        <f>TEXT(Sheet1!$I155,"dddd")</f>
        <v>Sunday</v>
      </c>
    </row>
    <row r="156" spans="1:21" ht="14.25" customHeight="1" x14ac:dyDescent="0.25">
      <c r="A156" s="5" t="s">
        <v>401</v>
      </c>
      <c r="B156" s="5" t="s">
        <v>402</v>
      </c>
      <c r="C156" s="5" t="s">
        <v>266</v>
      </c>
      <c r="D156" s="5" t="s">
        <v>2</v>
      </c>
      <c r="E156" s="5" t="s">
        <v>59</v>
      </c>
      <c r="F156" s="5" t="s">
        <v>45</v>
      </c>
      <c r="G156" s="5" t="s">
        <v>60</v>
      </c>
      <c r="H156" s="5">
        <v>28</v>
      </c>
      <c r="I156" s="5">
        <v>44477</v>
      </c>
      <c r="J156" s="5">
        <v>64475</v>
      </c>
      <c r="K156" s="5">
        <v>0</v>
      </c>
      <c r="L156" s="5" t="s">
        <v>11</v>
      </c>
      <c r="M156" s="5" t="s">
        <v>68</v>
      </c>
      <c r="N156" s="6" t="s">
        <v>55</v>
      </c>
      <c r="O156" s="7" t="str">
        <f>IF(LEN(Sheet1!$N156)&gt;0,"Not_Active","Active")</f>
        <v>Active</v>
      </c>
      <c r="P156" s="8">
        <f>IF(Sheet1!$O156="Not_Active",0,1)</f>
        <v>1</v>
      </c>
      <c r="Q156" s="9">
        <f>IFERROR(Sheet1!$K156*Sheet1!$J156,0)</f>
        <v>0</v>
      </c>
      <c r="R156" s="9">
        <f>Sheet1!$Q156+Sheet1!$J156</f>
        <v>64475</v>
      </c>
      <c r="S156" s="8">
        <f>YEAR(Sheet1!$I156)</f>
        <v>2021</v>
      </c>
      <c r="T156" s="8">
        <f>WEEKNUM(Sheet1!$I156,1)</f>
        <v>41</v>
      </c>
      <c r="U156" s="8" t="str">
        <f>TEXT(Sheet1!$I156,"dddd")</f>
        <v>Friday</v>
      </c>
    </row>
    <row r="157" spans="1:21" ht="14.25" customHeight="1" x14ac:dyDescent="0.25">
      <c r="A157" s="5" t="s">
        <v>403</v>
      </c>
      <c r="B157" s="5" t="s">
        <v>404</v>
      </c>
      <c r="C157" s="5" t="s">
        <v>266</v>
      </c>
      <c r="D157" s="5" t="s">
        <v>2</v>
      </c>
      <c r="E157" s="5" t="s">
        <v>51</v>
      </c>
      <c r="F157" s="5" t="s">
        <v>52</v>
      </c>
      <c r="G157" s="5" t="s">
        <v>53</v>
      </c>
      <c r="H157" s="5">
        <v>33</v>
      </c>
      <c r="I157" s="5">
        <v>44036</v>
      </c>
      <c r="J157" s="5">
        <v>69453</v>
      </c>
      <c r="K157" s="5">
        <v>0</v>
      </c>
      <c r="L157" s="5" t="s">
        <v>17</v>
      </c>
      <c r="M157" s="5" t="s">
        <v>152</v>
      </c>
      <c r="N157" s="6" t="s">
        <v>55</v>
      </c>
      <c r="O157" s="7" t="str">
        <f>IF(LEN(Sheet1!$N157)&gt;0,"Not_Active","Active")</f>
        <v>Active</v>
      </c>
      <c r="P157" s="8">
        <f>IF(Sheet1!$O157="Not_Active",0,1)</f>
        <v>1</v>
      </c>
      <c r="Q157" s="9">
        <f>IFERROR(Sheet1!$K157*Sheet1!$J157,0)</f>
        <v>0</v>
      </c>
      <c r="R157" s="9">
        <f>Sheet1!$Q157+Sheet1!$J157</f>
        <v>69453</v>
      </c>
      <c r="S157" s="8">
        <f>YEAR(Sheet1!$I157)</f>
        <v>2020</v>
      </c>
      <c r="T157" s="8">
        <f>WEEKNUM(Sheet1!$I157,1)</f>
        <v>30</v>
      </c>
      <c r="U157" s="8" t="str">
        <f>TEXT(Sheet1!$I157,"dddd")</f>
        <v>Friday</v>
      </c>
    </row>
    <row r="158" spans="1:21" ht="14.25" customHeight="1" x14ac:dyDescent="0.25">
      <c r="A158" s="5" t="s">
        <v>405</v>
      </c>
      <c r="B158" s="5" t="s">
        <v>406</v>
      </c>
      <c r="C158" s="5" t="s">
        <v>75</v>
      </c>
      <c r="D158" s="5" t="s">
        <v>2</v>
      </c>
      <c r="E158" s="5" t="s">
        <v>72</v>
      </c>
      <c r="F158" s="5" t="s">
        <v>52</v>
      </c>
      <c r="G158" s="5" t="s">
        <v>60</v>
      </c>
      <c r="H158" s="5">
        <v>32</v>
      </c>
      <c r="I158" s="5">
        <v>41642</v>
      </c>
      <c r="J158" s="5">
        <v>127148</v>
      </c>
      <c r="K158" s="5">
        <v>0.1</v>
      </c>
      <c r="L158" s="5" t="s">
        <v>11</v>
      </c>
      <c r="M158" s="5" t="s">
        <v>79</v>
      </c>
      <c r="N158" s="6" t="s">
        <v>55</v>
      </c>
      <c r="O158" s="7" t="str">
        <f>IF(LEN(Sheet1!$N158)&gt;0,"Not_Active","Active")</f>
        <v>Active</v>
      </c>
      <c r="P158" s="8">
        <f>IF(Sheet1!$O158="Not_Active",0,1)</f>
        <v>1</v>
      </c>
      <c r="Q158" s="9">
        <f>IFERROR(Sheet1!$K158*Sheet1!$J158,0)</f>
        <v>12714.800000000001</v>
      </c>
      <c r="R158" s="9">
        <f>Sheet1!$Q158+Sheet1!$J158</f>
        <v>139862.79999999999</v>
      </c>
      <c r="S158" s="8">
        <f>YEAR(Sheet1!$I158)</f>
        <v>2014</v>
      </c>
      <c r="T158" s="8">
        <f>WEEKNUM(Sheet1!$I158,1)</f>
        <v>1</v>
      </c>
      <c r="U158" s="8" t="str">
        <f>TEXT(Sheet1!$I158,"dddd")</f>
        <v>Friday</v>
      </c>
    </row>
    <row r="159" spans="1:21" ht="14.25" customHeight="1" x14ac:dyDescent="0.25">
      <c r="A159" s="5" t="s">
        <v>407</v>
      </c>
      <c r="B159" s="5" t="s">
        <v>408</v>
      </c>
      <c r="C159" s="5" t="s">
        <v>99</v>
      </c>
      <c r="D159" s="5" t="s">
        <v>3</v>
      </c>
      <c r="E159" s="5" t="s">
        <v>59</v>
      </c>
      <c r="F159" s="5" t="s">
        <v>45</v>
      </c>
      <c r="G159" s="5" t="s">
        <v>60</v>
      </c>
      <c r="H159" s="5">
        <v>32</v>
      </c>
      <c r="I159" s="5">
        <v>43102</v>
      </c>
      <c r="J159" s="5">
        <v>190253</v>
      </c>
      <c r="K159" s="5">
        <v>0.33</v>
      </c>
      <c r="L159" s="5" t="s">
        <v>11</v>
      </c>
      <c r="M159" s="5" t="s">
        <v>82</v>
      </c>
      <c r="N159" s="6" t="s">
        <v>55</v>
      </c>
      <c r="O159" s="7" t="str">
        <f>IF(LEN(Sheet1!$N159)&gt;0,"Not_Active","Active")</f>
        <v>Active</v>
      </c>
      <c r="P159" s="8">
        <f>IF(Sheet1!$O159="Not_Active",0,1)</f>
        <v>1</v>
      </c>
      <c r="Q159" s="9">
        <f>IFERROR(Sheet1!$K159*Sheet1!$J159,0)</f>
        <v>62783.490000000005</v>
      </c>
      <c r="R159" s="9">
        <f>Sheet1!$Q159+Sheet1!$J159</f>
        <v>253036.49</v>
      </c>
      <c r="S159" s="8">
        <f>YEAR(Sheet1!$I159)</f>
        <v>2018</v>
      </c>
      <c r="T159" s="8">
        <f>WEEKNUM(Sheet1!$I159,1)</f>
        <v>1</v>
      </c>
      <c r="U159" s="8" t="str">
        <f>TEXT(Sheet1!$I159,"dddd")</f>
        <v>Tuesday</v>
      </c>
    </row>
    <row r="160" spans="1:21" ht="14.25" customHeight="1" x14ac:dyDescent="0.25">
      <c r="A160" s="5" t="s">
        <v>246</v>
      </c>
      <c r="B160" s="5" t="s">
        <v>409</v>
      </c>
      <c r="C160" s="5" t="s">
        <v>75</v>
      </c>
      <c r="D160" s="5" t="s">
        <v>5</v>
      </c>
      <c r="E160" s="5" t="s">
        <v>44</v>
      </c>
      <c r="F160" s="5" t="s">
        <v>52</v>
      </c>
      <c r="G160" s="5" t="s">
        <v>60</v>
      </c>
      <c r="H160" s="5">
        <v>55</v>
      </c>
      <c r="I160" s="5">
        <v>36644</v>
      </c>
      <c r="J160" s="5">
        <v>115798</v>
      </c>
      <c r="K160" s="5">
        <v>0.05</v>
      </c>
      <c r="L160" s="5" t="s">
        <v>11</v>
      </c>
      <c r="M160" s="5" t="s">
        <v>79</v>
      </c>
      <c r="N160" s="6" t="s">
        <v>55</v>
      </c>
      <c r="O160" s="7" t="str">
        <f>IF(LEN(Sheet1!$N160)&gt;0,"Not_Active","Active")</f>
        <v>Active</v>
      </c>
      <c r="P160" s="8">
        <f>IF(Sheet1!$O160="Not_Active",0,1)</f>
        <v>1</v>
      </c>
      <c r="Q160" s="9">
        <f>IFERROR(Sheet1!$K160*Sheet1!$J160,0)</f>
        <v>5789.9000000000005</v>
      </c>
      <c r="R160" s="9">
        <f>Sheet1!$Q160+Sheet1!$J160</f>
        <v>121587.9</v>
      </c>
      <c r="S160" s="8">
        <f>YEAR(Sheet1!$I160)</f>
        <v>2000</v>
      </c>
      <c r="T160" s="8">
        <f>WEEKNUM(Sheet1!$I160,1)</f>
        <v>18</v>
      </c>
      <c r="U160" s="8" t="str">
        <f>TEXT(Sheet1!$I160,"dddd")</f>
        <v>Friday</v>
      </c>
    </row>
    <row r="161" spans="1:21" ht="14.25" customHeight="1" x14ac:dyDescent="0.25">
      <c r="A161" s="5" t="s">
        <v>264</v>
      </c>
      <c r="B161" s="5" t="s">
        <v>410</v>
      </c>
      <c r="C161" s="5" t="s">
        <v>161</v>
      </c>
      <c r="D161" s="5" t="s">
        <v>6</v>
      </c>
      <c r="E161" s="5" t="s">
        <v>44</v>
      </c>
      <c r="F161" s="5" t="s">
        <v>45</v>
      </c>
      <c r="G161" s="5" t="s">
        <v>53</v>
      </c>
      <c r="H161" s="5">
        <v>58</v>
      </c>
      <c r="I161" s="5">
        <v>34567</v>
      </c>
      <c r="J161" s="5">
        <v>93102</v>
      </c>
      <c r="K161" s="5">
        <v>0</v>
      </c>
      <c r="L161" s="5" t="s">
        <v>11</v>
      </c>
      <c r="M161" s="5" t="s">
        <v>47</v>
      </c>
      <c r="N161" s="6">
        <v>41621</v>
      </c>
      <c r="O161" s="7" t="str">
        <f>IF(LEN(Sheet1!$N161)&gt;0,"Not_Active","Active")</f>
        <v>Not_Active</v>
      </c>
      <c r="P161" s="8">
        <f>IF(Sheet1!$O161="Not_Active",0,1)</f>
        <v>0</v>
      </c>
      <c r="Q161" s="9">
        <f>IFERROR(Sheet1!$K161*Sheet1!$J161,0)</f>
        <v>0</v>
      </c>
      <c r="R161" s="9">
        <f>Sheet1!$Q161+Sheet1!$J161</f>
        <v>93102</v>
      </c>
      <c r="S161" s="8">
        <f>YEAR(Sheet1!$I161)</f>
        <v>1994</v>
      </c>
      <c r="T161" s="8">
        <f>WEEKNUM(Sheet1!$I161,1)</f>
        <v>35</v>
      </c>
      <c r="U161" s="8" t="str">
        <f>TEXT(Sheet1!$I161,"dddd")</f>
        <v>Sunday</v>
      </c>
    </row>
    <row r="162" spans="1:21" ht="14.25" customHeight="1" x14ac:dyDescent="0.25">
      <c r="A162" s="5" t="s">
        <v>411</v>
      </c>
      <c r="B162" s="5" t="s">
        <v>412</v>
      </c>
      <c r="C162" s="5" t="s">
        <v>131</v>
      </c>
      <c r="D162" s="5" t="s">
        <v>7</v>
      </c>
      <c r="E162" s="5" t="s">
        <v>59</v>
      </c>
      <c r="F162" s="5" t="s">
        <v>52</v>
      </c>
      <c r="G162" s="5" t="s">
        <v>53</v>
      </c>
      <c r="H162" s="5">
        <v>34</v>
      </c>
      <c r="I162" s="5">
        <v>43055</v>
      </c>
      <c r="J162" s="5">
        <v>110054</v>
      </c>
      <c r="K162" s="5">
        <v>0.15</v>
      </c>
      <c r="L162" s="5" t="s">
        <v>11</v>
      </c>
      <c r="M162" s="5" t="s">
        <v>79</v>
      </c>
      <c r="N162" s="6" t="s">
        <v>55</v>
      </c>
      <c r="O162" s="7" t="str">
        <f>IF(LEN(Sheet1!$N162)&gt;0,"Not_Active","Active")</f>
        <v>Active</v>
      </c>
      <c r="P162" s="8">
        <f>IF(Sheet1!$O162="Not_Active",0,1)</f>
        <v>1</v>
      </c>
      <c r="Q162" s="9">
        <f>IFERROR(Sheet1!$K162*Sheet1!$J162,0)</f>
        <v>16508.099999999999</v>
      </c>
      <c r="R162" s="9">
        <f>Sheet1!$Q162+Sheet1!$J162</f>
        <v>126562.1</v>
      </c>
      <c r="S162" s="8">
        <f>YEAR(Sheet1!$I162)</f>
        <v>2017</v>
      </c>
      <c r="T162" s="8">
        <f>WEEKNUM(Sheet1!$I162,1)</f>
        <v>46</v>
      </c>
      <c r="U162" s="8" t="str">
        <f>TEXT(Sheet1!$I162,"dddd")</f>
        <v>Thursday</v>
      </c>
    </row>
    <row r="163" spans="1:21" ht="14.25" customHeight="1" x14ac:dyDescent="0.25">
      <c r="A163" s="5" t="s">
        <v>413</v>
      </c>
      <c r="B163" s="5" t="s">
        <v>414</v>
      </c>
      <c r="C163" s="5" t="s">
        <v>126</v>
      </c>
      <c r="D163" s="5" t="s">
        <v>7</v>
      </c>
      <c r="E163" s="5" t="s">
        <v>44</v>
      </c>
      <c r="F163" s="5" t="s">
        <v>45</v>
      </c>
      <c r="G163" s="5" t="s">
        <v>46</v>
      </c>
      <c r="H163" s="5">
        <v>27</v>
      </c>
      <c r="I163" s="5">
        <v>44224</v>
      </c>
      <c r="J163" s="5">
        <v>95786</v>
      </c>
      <c r="K163" s="5">
        <v>0</v>
      </c>
      <c r="L163" s="5" t="s">
        <v>11</v>
      </c>
      <c r="M163" s="5" t="s">
        <v>61</v>
      </c>
      <c r="N163" s="6" t="s">
        <v>55</v>
      </c>
      <c r="O163" s="7" t="str">
        <f>IF(LEN(Sheet1!$N163)&gt;0,"Not_Active","Active")</f>
        <v>Active</v>
      </c>
      <c r="P163" s="8">
        <f>IF(Sheet1!$O163="Not_Active",0,1)</f>
        <v>1</v>
      </c>
      <c r="Q163" s="9">
        <f>IFERROR(Sheet1!$K163*Sheet1!$J163,0)</f>
        <v>0</v>
      </c>
      <c r="R163" s="9">
        <f>Sheet1!$Q163+Sheet1!$J163</f>
        <v>95786</v>
      </c>
      <c r="S163" s="8">
        <f>YEAR(Sheet1!$I163)</f>
        <v>2021</v>
      </c>
      <c r="T163" s="8">
        <f>WEEKNUM(Sheet1!$I163,1)</f>
        <v>5</v>
      </c>
      <c r="U163" s="8" t="str">
        <f>TEXT(Sheet1!$I163,"dddd")</f>
        <v>Thursday</v>
      </c>
    </row>
    <row r="164" spans="1:21" ht="14.25" customHeight="1" x14ac:dyDescent="0.25">
      <c r="A164" s="5" t="s">
        <v>415</v>
      </c>
      <c r="B164" s="5" t="s">
        <v>416</v>
      </c>
      <c r="C164" s="5" t="s">
        <v>67</v>
      </c>
      <c r="D164" s="5" t="s">
        <v>4</v>
      </c>
      <c r="E164" s="5" t="s">
        <v>59</v>
      </c>
      <c r="F164" s="5" t="s">
        <v>52</v>
      </c>
      <c r="G164" s="5" t="s">
        <v>104</v>
      </c>
      <c r="H164" s="5">
        <v>61</v>
      </c>
      <c r="I164" s="5">
        <v>42858</v>
      </c>
      <c r="J164" s="5">
        <v>90855</v>
      </c>
      <c r="K164" s="5">
        <v>0</v>
      </c>
      <c r="L164" s="5" t="s">
        <v>19</v>
      </c>
      <c r="M164" s="5" t="s">
        <v>236</v>
      </c>
      <c r="N164" s="6" t="s">
        <v>55</v>
      </c>
      <c r="O164" s="7" t="str">
        <f>IF(LEN(Sheet1!$N164)&gt;0,"Not_Active","Active")</f>
        <v>Active</v>
      </c>
      <c r="P164" s="8">
        <f>IF(Sheet1!$O164="Not_Active",0,1)</f>
        <v>1</v>
      </c>
      <c r="Q164" s="9">
        <f>IFERROR(Sheet1!$K164*Sheet1!$J164,0)</f>
        <v>0</v>
      </c>
      <c r="R164" s="9">
        <f>Sheet1!$Q164+Sheet1!$J164</f>
        <v>90855</v>
      </c>
      <c r="S164" s="8">
        <f>YEAR(Sheet1!$I164)</f>
        <v>2017</v>
      </c>
      <c r="T164" s="8">
        <f>WEEKNUM(Sheet1!$I164,1)</f>
        <v>18</v>
      </c>
      <c r="U164" s="8" t="str">
        <f>TEXT(Sheet1!$I164,"dddd")</f>
        <v>Wednesday</v>
      </c>
    </row>
    <row r="165" spans="1:21" ht="14.25" customHeight="1" x14ac:dyDescent="0.25">
      <c r="A165" s="5" t="s">
        <v>417</v>
      </c>
      <c r="B165" s="5" t="s">
        <v>418</v>
      </c>
      <c r="C165" s="5" t="s">
        <v>149</v>
      </c>
      <c r="D165" s="5" t="s">
        <v>2</v>
      </c>
      <c r="E165" s="5" t="s">
        <v>51</v>
      </c>
      <c r="F165" s="5" t="s">
        <v>52</v>
      </c>
      <c r="G165" s="5" t="s">
        <v>104</v>
      </c>
      <c r="H165" s="5">
        <v>47</v>
      </c>
      <c r="I165" s="5">
        <v>36233</v>
      </c>
      <c r="J165" s="5">
        <v>92897</v>
      </c>
      <c r="K165" s="5">
        <v>0</v>
      </c>
      <c r="L165" s="5" t="s">
        <v>19</v>
      </c>
      <c r="M165" s="5" t="s">
        <v>236</v>
      </c>
      <c r="N165" s="6" t="s">
        <v>55</v>
      </c>
      <c r="O165" s="7" t="str">
        <f>IF(LEN(Sheet1!$N165)&gt;0,"Not_Active","Active")</f>
        <v>Active</v>
      </c>
      <c r="P165" s="8">
        <f>IF(Sheet1!$O165="Not_Active",0,1)</f>
        <v>1</v>
      </c>
      <c r="Q165" s="9">
        <f>IFERROR(Sheet1!$K165*Sheet1!$J165,0)</f>
        <v>0</v>
      </c>
      <c r="R165" s="9">
        <f>Sheet1!$Q165+Sheet1!$J165</f>
        <v>92897</v>
      </c>
      <c r="S165" s="8">
        <f>YEAR(Sheet1!$I165)</f>
        <v>1999</v>
      </c>
      <c r="T165" s="8">
        <f>WEEKNUM(Sheet1!$I165,1)</f>
        <v>12</v>
      </c>
      <c r="U165" s="8" t="str">
        <f>TEXT(Sheet1!$I165,"dddd")</f>
        <v>Sunday</v>
      </c>
    </row>
    <row r="166" spans="1:21" ht="14.25" customHeight="1" x14ac:dyDescent="0.25">
      <c r="A166" s="5" t="s">
        <v>419</v>
      </c>
      <c r="B166" s="5" t="s">
        <v>420</v>
      </c>
      <c r="C166" s="5" t="s">
        <v>99</v>
      </c>
      <c r="D166" s="5" t="s">
        <v>8</v>
      </c>
      <c r="E166" s="5" t="s">
        <v>59</v>
      </c>
      <c r="F166" s="5" t="s">
        <v>52</v>
      </c>
      <c r="G166" s="5" t="s">
        <v>53</v>
      </c>
      <c r="H166" s="5">
        <v>40</v>
      </c>
      <c r="I166" s="5">
        <v>39872</v>
      </c>
      <c r="J166" s="5">
        <v>242919</v>
      </c>
      <c r="K166" s="5">
        <v>0.31</v>
      </c>
      <c r="L166" s="5" t="s">
        <v>17</v>
      </c>
      <c r="M166" s="5" t="s">
        <v>54</v>
      </c>
      <c r="N166" s="6" t="s">
        <v>55</v>
      </c>
      <c r="O166" s="7" t="str">
        <f>IF(LEN(Sheet1!$N166)&gt;0,"Not_Active","Active")</f>
        <v>Active</v>
      </c>
      <c r="P166" s="8">
        <f>IF(Sheet1!$O166="Not_Active",0,1)</f>
        <v>1</v>
      </c>
      <c r="Q166" s="9">
        <f>IFERROR(Sheet1!$K166*Sheet1!$J166,0)</f>
        <v>75304.89</v>
      </c>
      <c r="R166" s="9">
        <f>Sheet1!$Q166+Sheet1!$J166</f>
        <v>318223.89</v>
      </c>
      <c r="S166" s="8">
        <f>YEAR(Sheet1!$I166)</f>
        <v>2009</v>
      </c>
      <c r="T166" s="8">
        <f>WEEKNUM(Sheet1!$I166,1)</f>
        <v>9</v>
      </c>
      <c r="U166" s="8" t="str">
        <f>TEXT(Sheet1!$I166,"dddd")</f>
        <v>Saturday</v>
      </c>
    </row>
    <row r="167" spans="1:21" ht="14.25" customHeight="1" x14ac:dyDescent="0.25">
      <c r="A167" s="5" t="s">
        <v>421</v>
      </c>
      <c r="B167" s="5" t="s">
        <v>422</v>
      </c>
      <c r="C167" s="5" t="s">
        <v>58</v>
      </c>
      <c r="D167" s="5" t="s">
        <v>7</v>
      </c>
      <c r="E167" s="5" t="s">
        <v>59</v>
      </c>
      <c r="F167" s="5" t="s">
        <v>52</v>
      </c>
      <c r="G167" s="5" t="s">
        <v>60</v>
      </c>
      <c r="H167" s="5">
        <v>30</v>
      </c>
      <c r="I167" s="5">
        <v>43240</v>
      </c>
      <c r="J167" s="5">
        <v>184368</v>
      </c>
      <c r="K167" s="5">
        <v>0.28999999999999998</v>
      </c>
      <c r="L167" s="5" t="s">
        <v>11</v>
      </c>
      <c r="M167" s="5" t="s">
        <v>82</v>
      </c>
      <c r="N167" s="6" t="s">
        <v>55</v>
      </c>
      <c r="O167" s="7" t="str">
        <f>IF(LEN(Sheet1!$N167)&gt;0,"Not_Active","Active")</f>
        <v>Active</v>
      </c>
      <c r="P167" s="8">
        <f>IF(Sheet1!$O167="Not_Active",0,1)</f>
        <v>1</v>
      </c>
      <c r="Q167" s="9">
        <f>IFERROR(Sheet1!$K167*Sheet1!$J167,0)</f>
        <v>53466.719999999994</v>
      </c>
      <c r="R167" s="9">
        <f>Sheet1!$Q167+Sheet1!$J167</f>
        <v>237834.72</v>
      </c>
      <c r="S167" s="8">
        <f>YEAR(Sheet1!$I167)</f>
        <v>2018</v>
      </c>
      <c r="T167" s="8">
        <f>WEEKNUM(Sheet1!$I167,1)</f>
        <v>21</v>
      </c>
      <c r="U167" s="8" t="str">
        <f>TEXT(Sheet1!$I167,"dddd")</f>
        <v>Sunday</v>
      </c>
    </row>
    <row r="168" spans="1:21" ht="14.25" customHeight="1" x14ac:dyDescent="0.25">
      <c r="A168" s="5" t="s">
        <v>423</v>
      </c>
      <c r="B168" s="5" t="s">
        <v>424</v>
      </c>
      <c r="C168" s="5" t="s">
        <v>43</v>
      </c>
      <c r="D168" s="5" t="s">
        <v>3</v>
      </c>
      <c r="E168" s="5" t="s">
        <v>72</v>
      </c>
      <c r="F168" s="5" t="s">
        <v>52</v>
      </c>
      <c r="G168" s="5" t="s">
        <v>104</v>
      </c>
      <c r="H168" s="5">
        <v>45</v>
      </c>
      <c r="I168" s="5">
        <v>44554</v>
      </c>
      <c r="J168" s="5">
        <v>144754</v>
      </c>
      <c r="K168" s="5">
        <v>0.15</v>
      </c>
      <c r="L168" s="5" t="s">
        <v>11</v>
      </c>
      <c r="M168" s="5" t="s">
        <v>68</v>
      </c>
      <c r="N168" s="6" t="s">
        <v>55</v>
      </c>
      <c r="O168" s="7" t="str">
        <f>IF(LEN(Sheet1!$N168)&gt;0,"Not_Active","Active")</f>
        <v>Active</v>
      </c>
      <c r="P168" s="8">
        <f>IF(Sheet1!$O168="Not_Active",0,1)</f>
        <v>1</v>
      </c>
      <c r="Q168" s="9">
        <f>IFERROR(Sheet1!$K168*Sheet1!$J168,0)</f>
        <v>21713.1</v>
      </c>
      <c r="R168" s="9">
        <f>Sheet1!$Q168+Sheet1!$J168</f>
        <v>166467.1</v>
      </c>
      <c r="S168" s="8">
        <f>YEAR(Sheet1!$I168)</f>
        <v>2021</v>
      </c>
      <c r="T168" s="8">
        <f>WEEKNUM(Sheet1!$I168,1)</f>
        <v>52</v>
      </c>
      <c r="U168" s="8" t="str">
        <f>TEXT(Sheet1!$I168,"dddd")</f>
        <v>Friday</v>
      </c>
    </row>
    <row r="169" spans="1:21" ht="14.25" customHeight="1" x14ac:dyDescent="0.25">
      <c r="A169" s="5" t="s">
        <v>425</v>
      </c>
      <c r="B169" s="5" t="s">
        <v>426</v>
      </c>
      <c r="C169" s="5" t="s">
        <v>312</v>
      </c>
      <c r="D169" s="5" t="s">
        <v>4</v>
      </c>
      <c r="E169" s="5" t="s">
        <v>44</v>
      </c>
      <c r="F169" s="5" t="s">
        <v>45</v>
      </c>
      <c r="G169" s="5" t="s">
        <v>60</v>
      </c>
      <c r="H169" s="5">
        <v>30</v>
      </c>
      <c r="I169" s="5">
        <v>42722</v>
      </c>
      <c r="J169" s="5">
        <v>89458</v>
      </c>
      <c r="K169" s="5">
        <v>0</v>
      </c>
      <c r="L169" s="5" t="s">
        <v>11</v>
      </c>
      <c r="M169" s="5" t="s">
        <v>82</v>
      </c>
      <c r="N169" s="6" t="s">
        <v>55</v>
      </c>
      <c r="O169" s="7" t="str">
        <f>IF(LEN(Sheet1!$N169)&gt;0,"Not_Active","Active")</f>
        <v>Active</v>
      </c>
      <c r="P169" s="8">
        <f>IF(Sheet1!$O169="Not_Active",0,1)</f>
        <v>1</v>
      </c>
      <c r="Q169" s="9">
        <f>IFERROR(Sheet1!$K169*Sheet1!$J169,0)</f>
        <v>0</v>
      </c>
      <c r="R169" s="9">
        <f>Sheet1!$Q169+Sheet1!$J169</f>
        <v>89458</v>
      </c>
      <c r="S169" s="8">
        <f>YEAR(Sheet1!$I169)</f>
        <v>2016</v>
      </c>
      <c r="T169" s="8">
        <f>WEEKNUM(Sheet1!$I169,1)</f>
        <v>52</v>
      </c>
      <c r="U169" s="8" t="str">
        <f>TEXT(Sheet1!$I169,"dddd")</f>
        <v>Sunday</v>
      </c>
    </row>
    <row r="170" spans="1:21" ht="14.25" customHeight="1" x14ac:dyDescent="0.25">
      <c r="A170" s="5" t="s">
        <v>427</v>
      </c>
      <c r="B170" s="5" t="s">
        <v>428</v>
      </c>
      <c r="C170" s="5" t="s">
        <v>99</v>
      </c>
      <c r="D170" s="5" t="s">
        <v>5</v>
      </c>
      <c r="E170" s="5" t="s">
        <v>72</v>
      </c>
      <c r="F170" s="5" t="s">
        <v>45</v>
      </c>
      <c r="G170" s="5" t="s">
        <v>53</v>
      </c>
      <c r="H170" s="5">
        <v>56</v>
      </c>
      <c r="I170" s="5">
        <v>41714</v>
      </c>
      <c r="J170" s="5">
        <v>190815</v>
      </c>
      <c r="K170" s="5">
        <v>0.4</v>
      </c>
      <c r="L170" s="5" t="s">
        <v>11</v>
      </c>
      <c r="M170" s="5" t="s">
        <v>82</v>
      </c>
      <c r="N170" s="6" t="s">
        <v>55</v>
      </c>
      <c r="O170" s="7" t="str">
        <f>IF(LEN(Sheet1!$N170)&gt;0,"Not_Active","Active")</f>
        <v>Active</v>
      </c>
      <c r="P170" s="8">
        <f>IF(Sheet1!$O170="Not_Active",0,1)</f>
        <v>1</v>
      </c>
      <c r="Q170" s="9">
        <f>IFERROR(Sheet1!$K170*Sheet1!$J170,0)</f>
        <v>76326</v>
      </c>
      <c r="R170" s="9">
        <f>Sheet1!$Q170+Sheet1!$J170</f>
        <v>267141</v>
      </c>
      <c r="S170" s="8">
        <f>YEAR(Sheet1!$I170)</f>
        <v>2014</v>
      </c>
      <c r="T170" s="8">
        <f>WEEKNUM(Sheet1!$I170,1)</f>
        <v>12</v>
      </c>
      <c r="U170" s="8" t="str">
        <f>TEXT(Sheet1!$I170,"dddd")</f>
        <v>Sunday</v>
      </c>
    </row>
    <row r="171" spans="1:21" ht="14.25" customHeight="1" x14ac:dyDescent="0.25">
      <c r="A171" s="5" t="s">
        <v>429</v>
      </c>
      <c r="B171" s="5" t="s">
        <v>218</v>
      </c>
      <c r="C171" s="5" t="s">
        <v>43</v>
      </c>
      <c r="D171" s="5" t="s">
        <v>4</v>
      </c>
      <c r="E171" s="5" t="s">
        <v>44</v>
      </c>
      <c r="F171" s="5" t="s">
        <v>45</v>
      </c>
      <c r="G171" s="5" t="s">
        <v>60</v>
      </c>
      <c r="H171" s="5">
        <v>62</v>
      </c>
      <c r="I171" s="5">
        <v>36374</v>
      </c>
      <c r="J171" s="5">
        <v>137995</v>
      </c>
      <c r="K171" s="5">
        <v>0.14000000000000001</v>
      </c>
      <c r="L171" s="5" t="s">
        <v>11</v>
      </c>
      <c r="M171" s="5" t="s">
        <v>82</v>
      </c>
      <c r="N171" s="6" t="s">
        <v>55</v>
      </c>
      <c r="O171" s="7" t="str">
        <f>IF(LEN(Sheet1!$N171)&gt;0,"Not_Active","Active")</f>
        <v>Active</v>
      </c>
      <c r="P171" s="8">
        <f>IF(Sheet1!$O171="Not_Active",0,1)</f>
        <v>1</v>
      </c>
      <c r="Q171" s="9">
        <f>IFERROR(Sheet1!$K171*Sheet1!$J171,0)</f>
        <v>19319.300000000003</v>
      </c>
      <c r="R171" s="9">
        <f>Sheet1!$Q171+Sheet1!$J171</f>
        <v>157314.29999999999</v>
      </c>
      <c r="S171" s="8">
        <f>YEAR(Sheet1!$I171)</f>
        <v>1999</v>
      </c>
      <c r="T171" s="8">
        <f>WEEKNUM(Sheet1!$I171,1)</f>
        <v>32</v>
      </c>
      <c r="U171" s="8" t="str">
        <f>TEXT(Sheet1!$I171,"dddd")</f>
        <v>Monday</v>
      </c>
    </row>
    <row r="172" spans="1:21" ht="14.25" customHeight="1" x14ac:dyDescent="0.25">
      <c r="A172" s="5" t="s">
        <v>430</v>
      </c>
      <c r="B172" s="5" t="s">
        <v>431</v>
      </c>
      <c r="C172" s="5" t="s">
        <v>161</v>
      </c>
      <c r="D172" s="5" t="s">
        <v>6</v>
      </c>
      <c r="E172" s="5" t="s">
        <v>51</v>
      </c>
      <c r="F172" s="5" t="s">
        <v>45</v>
      </c>
      <c r="G172" s="5" t="s">
        <v>104</v>
      </c>
      <c r="H172" s="5">
        <v>45</v>
      </c>
      <c r="I172" s="5">
        <v>39437</v>
      </c>
      <c r="J172" s="5">
        <v>93840</v>
      </c>
      <c r="K172" s="5">
        <v>0</v>
      </c>
      <c r="L172" s="5" t="s">
        <v>19</v>
      </c>
      <c r="M172" s="5" t="s">
        <v>112</v>
      </c>
      <c r="N172" s="6" t="s">
        <v>55</v>
      </c>
      <c r="O172" s="7" t="str">
        <f>IF(LEN(Sheet1!$N172)&gt;0,"Not_Active","Active")</f>
        <v>Active</v>
      </c>
      <c r="P172" s="8">
        <f>IF(Sheet1!$O172="Not_Active",0,1)</f>
        <v>1</v>
      </c>
      <c r="Q172" s="9">
        <f>IFERROR(Sheet1!$K172*Sheet1!$J172,0)</f>
        <v>0</v>
      </c>
      <c r="R172" s="9">
        <f>Sheet1!$Q172+Sheet1!$J172</f>
        <v>93840</v>
      </c>
      <c r="S172" s="8">
        <f>YEAR(Sheet1!$I172)</f>
        <v>2007</v>
      </c>
      <c r="T172" s="8">
        <f>WEEKNUM(Sheet1!$I172,1)</f>
        <v>51</v>
      </c>
      <c r="U172" s="8" t="str">
        <f>TEXT(Sheet1!$I172,"dddd")</f>
        <v>Friday</v>
      </c>
    </row>
    <row r="173" spans="1:21" ht="14.25" customHeight="1" x14ac:dyDescent="0.25">
      <c r="A173" s="5" t="s">
        <v>432</v>
      </c>
      <c r="B173" s="5" t="s">
        <v>433</v>
      </c>
      <c r="C173" s="5" t="s">
        <v>50</v>
      </c>
      <c r="D173" s="5" t="s">
        <v>2</v>
      </c>
      <c r="E173" s="5" t="s">
        <v>44</v>
      </c>
      <c r="F173" s="5" t="s">
        <v>52</v>
      </c>
      <c r="G173" s="5" t="s">
        <v>53</v>
      </c>
      <c r="H173" s="5">
        <v>46</v>
      </c>
      <c r="I173" s="5">
        <v>44495</v>
      </c>
      <c r="J173" s="5">
        <v>94790</v>
      </c>
      <c r="K173" s="5">
        <v>0</v>
      </c>
      <c r="L173" s="5" t="s">
        <v>17</v>
      </c>
      <c r="M173" s="5" t="s">
        <v>54</v>
      </c>
      <c r="N173" s="6" t="s">
        <v>55</v>
      </c>
      <c r="O173" s="7" t="str">
        <f>IF(LEN(Sheet1!$N173)&gt;0,"Not_Active","Active")</f>
        <v>Active</v>
      </c>
      <c r="P173" s="8">
        <f>IF(Sheet1!$O173="Not_Active",0,1)</f>
        <v>1</v>
      </c>
      <c r="Q173" s="9">
        <f>IFERROR(Sheet1!$K173*Sheet1!$J173,0)</f>
        <v>0</v>
      </c>
      <c r="R173" s="9">
        <f>Sheet1!$Q173+Sheet1!$J173</f>
        <v>94790</v>
      </c>
      <c r="S173" s="8">
        <f>YEAR(Sheet1!$I173)</f>
        <v>2021</v>
      </c>
      <c r="T173" s="8">
        <f>WEEKNUM(Sheet1!$I173,1)</f>
        <v>44</v>
      </c>
      <c r="U173" s="8" t="str">
        <f>TEXT(Sheet1!$I173,"dddd")</f>
        <v>Tuesday</v>
      </c>
    </row>
    <row r="174" spans="1:21" ht="14.25" customHeight="1" x14ac:dyDescent="0.25">
      <c r="A174" s="5" t="s">
        <v>434</v>
      </c>
      <c r="B174" s="5" t="s">
        <v>435</v>
      </c>
      <c r="C174" s="5" t="s">
        <v>99</v>
      </c>
      <c r="D174" s="5" t="s">
        <v>6</v>
      </c>
      <c r="E174" s="5" t="s">
        <v>44</v>
      </c>
      <c r="F174" s="5" t="s">
        <v>52</v>
      </c>
      <c r="G174" s="5" t="s">
        <v>53</v>
      </c>
      <c r="H174" s="5">
        <v>48</v>
      </c>
      <c r="I174" s="5">
        <v>41706</v>
      </c>
      <c r="J174" s="5">
        <v>197367</v>
      </c>
      <c r="K174" s="5">
        <v>0.39</v>
      </c>
      <c r="L174" s="5" t="s">
        <v>11</v>
      </c>
      <c r="M174" s="5" t="s">
        <v>82</v>
      </c>
      <c r="N174" s="6" t="s">
        <v>55</v>
      </c>
      <c r="O174" s="7" t="str">
        <f>IF(LEN(Sheet1!$N174)&gt;0,"Not_Active","Active")</f>
        <v>Active</v>
      </c>
      <c r="P174" s="8">
        <f>IF(Sheet1!$O174="Not_Active",0,1)</f>
        <v>1</v>
      </c>
      <c r="Q174" s="9">
        <f>IFERROR(Sheet1!$K174*Sheet1!$J174,0)</f>
        <v>76973.13</v>
      </c>
      <c r="R174" s="9">
        <f>Sheet1!$Q174+Sheet1!$J174</f>
        <v>274340.13</v>
      </c>
      <c r="S174" s="8">
        <f>YEAR(Sheet1!$I174)</f>
        <v>2014</v>
      </c>
      <c r="T174" s="8">
        <f>WEEKNUM(Sheet1!$I174,1)</f>
        <v>10</v>
      </c>
      <c r="U174" s="8" t="str">
        <f>TEXT(Sheet1!$I174,"dddd")</f>
        <v>Saturday</v>
      </c>
    </row>
    <row r="175" spans="1:21" ht="14.25" customHeight="1" x14ac:dyDescent="0.25">
      <c r="A175" s="5" t="s">
        <v>436</v>
      </c>
      <c r="B175" s="5" t="s">
        <v>437</v>
      </c>
      <c r="C175" s="5" t="s">
        <v>58</v>
      </c>
      <c r="D175" s="5" t="s">
        <v>5</v>
      </c>
      <c r="E175" s="5" t="s">
        <v>51</v>
      </c>
      <c r="F175" s="5" t="s">
        <v>45</v>
      </c>
      <c r="G175" s="5" t="s">
        <v>104</v>
      </c>
      <c r="H175" s="5">
        <v>27</v>
      </c>
      <c r="I175" s="5">
        <v>43276</v>
      </c>
      <c r="J175" s="5">
        <v>174097</v>
      </c>
      <c r="K175" s="5">
        <v>0.21</v>
      </c>
      <c r="L175" s="5" t="s">
        <v>11</v>
      </c>
      <c r="M175" s="5" t="s">
        <v>68</v>
      </c>
      <c r="N175" s="6" t="s">
        <v>55</v>
      </c>
      <c r="O175" s="7" t="str">
        <f>IF(LEN(Sheet1!$N175)&gt;0,"Not_Active","Active")</f>
        <v>Active</v>
      </c>
      <c r="P175" s="8">
        <f>IF(Sheet1!$O175="Not_Active",0,1)</f>
        <v>1</v>
      </c>
      <c r="Q175" s="9">
        <f>IFERROR(Sheet1!$K175*Sheet1!$J175,0)</f>
        <v>36560.369999999995</v>
      </c>
      <c r="R175" s="9">
        <f>Sheet1!$Q175+Sheet1!$J175</f>
        <v>210657.37</v>
      </c>
      <c r="S175" s="8">
        <f>YEAR(Sheet1!$I175)</f>
        <v>2018</v>
      </c>
      <c r="T175" s="8">
        <f>WEEKNUM(Sheet1!$I175,1)</f>
        <v>26</v>
      </c>
      <c r="U175" s="8" t="str">
        <f>TEXT(Sheet1!$I175,"dddd")</f>
        <v>Monday</v>
      </c>
    </row>
    <row r="176" spans="1:21" ht="14.25" customHeight="1" x14ac:dyDescent="0.25">
      <c r="A176" s="5" t="s">
        <v>438</v>
      </c>
      <c r="B176" s="5" t="s">
        <v>439</v>
      </c>
      <c r="C176" s="5" t="s">
        <v>75</v>
      </c>
      <c r="D176" s="5" t="s">
        <v>2</v>
      </c>
      <c r="E176" s="5" t="s">
        <v>59</v>
      </c>
      <c r="F176" s="5" t="s">
        <v>52</v>
      </c>
      <c r="G176" s="5" t="s">
        <v>104</v>
      </c>
      <c r="H176" s="5">
        <v>53</v>
      </c>
      <c r="I176" s="5">
        <v>39021</v>
      </c>
      <c r="J176" s="5">
        <v>120128</v>
      </c>
      <c r="K176" s="5">
        <v>0.1</v>
      </c>
      <c r="L176" s="5" t="s">
        <v>11</v>
      </c>
      <c r="M176" s="5" t="s">
        <v>82</v>
      </c>
      <c r="N176" s="6" t="s">
        <v>55</v>
      </c>
      <c r="O176" s="7" t="str">
        <f>IF(LEN(Sheet1!$N176)&gt;0,"Not_Active","Active")</f>
        <v>Active</v>
      </c>
      <c r="P176" s="8">
        <f>IF(Sheet1!$O176="Not_Active",0,1)</f>
        <v>1</v>
      </c>
      <c r="Q176" s="9">
        <f>IFERROR(Sheet1!$K176*Sheet1!$J176,0)</f>
        <v>12012.800000000001</v>
      </c>
      <c r="R176" s="9">
        <f>Sheet1!$Q176+Sheet1!$J176</f>
        <v>132140.79999999999</v>
      </c>
      <c r="S176" s="8">
        <f>YEAR(Sheet1!$I176)</f>
        <v>2006</v>
      </c>
      <c r="T176" s="8">
        <f>WEEKNUM(Sheet1!$I176,1)</f>
        <v>44</v>
      </c>
      <c r="U176" s="8" t="str">
        <f>TEXT(Sheet1!$I176,"dddd")</f>
        <v>Tuesday</v>
      </c>
    </row>
    <row r="177" spans="1:21" ht="14.25" customHeight="1" x14ac:dyDescent="0.25">
      <c r="A177" s="5" t="s">
        <v>440</v>
      </c>
      <c r="B177" s="5" t="s">
        <v>441</v>
      </c>
      <c r="C177" s="5" t="s">
        <v>75</v>
      </c>
      <c r="D177" s="5" t="s">
        <v>8</v>
      </c>
      <c r="E177" s="5" t="s">
        <v>51</v>
      </c>
      <c r="F177" s="5" t="s">
        <v>45</v>
      </c>
      <c r="G177" s="5" t="s">
        <v>60</v>
      </c>
      <c r="H177" s="5">
        <v>59</v>
      </c>
      <c r="I177" s="5">
        <v>39197</v>
      </c>
      <c r="J177" s="5">
        <v>129708</v>
      </c>
      <c r="K177" s="5">
        <v>0.05</v>
      </c>
      <c r="L177" s="5" t="s">
        <v>11</v>
      </c>
      <c r="M177" s="5" t="s">
        <v>79</v>
      </c>
      <c r="N177" s="6" t="s">
        <v>55</v>
      </c>
      <c r="O177" s="7" t="str">
        <f>IF(LEN(Sheet1!$N177)&gt;0,"Not_Active","Active")</f>
        <v>Active</v>
      </c>
      <c r="P177" s="8">
        <f>IF(Sheet1!$O177="Not_Active",0,1)</f>
        <v>1</v>
      </c>
      <c r="Q177" s="9">
        <f>IFERROR(Sheet1!$K177*Sheet1!$J177,0)</f>
        <v>6485.4000000000005</v>
      </c>
      <c r="R177" s="9">
        <f>Sheet1!$Q177+Sheet1!$J177</f>
        <v>136193.4</v>
      </c>
      <c r="S177" s="8">
        <f>YEAR(Sheet1!$I177)</f>
        <v>2007</v>
      </c>
      <c r="T177" s="8">
        <f>WEEKNUM(Sheet1!$I177,1)</f>
        <v>17</v>
      </c>
      <c r="U177" s="8" t="str">
        <f>TEXT(Sheet1!$I177,"dddd")</f>
        <v>Wednesday</v>
      </c>
    </row>
    <row r="178" spans="1:21" ht="14.25" customHeight="1" x14ac:dyDescent="0.25">
      <c r="A178" s="5" t="s">
        <v>442</v>
      </c>
      <c r="B178" s="5" t="s">
        <v>443</v>
      </c>
      <c r="C178" s="5" t="s">
        <v>75</v>
      </c>
      <c r="D178" s="5" t="s">
        <v>8</v>
      </c>
      <c r="E178" s="5" t="s">
        <v>44</v>
      </c>
      <c r="F178" s="5" t="s">
        <v>52</v>
      </c>
      <c r="G178" s="5" t="s">
        <v>53</v>
      </c>
      <c r="H178" s="5">
        <v>55</v>
      </c>
      <c r="I178" s="5">
        <v>34595</v>
      </c>
      <c r="J178" s="5">
        <v>102270</v>
      </c>
      <c r="K178" s="5">
        <v>0.1</v>
      </c>
      <c r="L178" s="5" t="s">
        <v>11</v>
      </c>
      <c r="M178" s="5" t="s">
        <v>61</v>
      </c>
      <c r="N178" s="6" t="s">
        <v>55</v>
      </c>
      <c r="O178" s="7" t="str">
        <f>IF(LEN(Sheet1!$N178)&gt;0,"Not_Active","Active")</f>
        <v>Active</v>
      </c>
      <c r="P178" s="8">
        <f>IF(Sheet1!$O178="Not_Active",0,1)</f>
        <v>1</v>
      </c>
      <c r="Q178" s="9">
        <f>IFERROR(Sheet1!$K178*Sheet1!$J178,0)</f>
        <v>10227</v>
      </c>
      <c r="R178" s="9">
        <f>Sheet1!$Q178+Sheet1!$J178</f>
        <v>112497</v>
      </c>
      <c r="S178" s="8">
        <f>YEAR(Sheet1!$I178)</f>
        <v>1994</v>
      </c>
      <c r="T178" s="8">
        <f>WEEKNUM(Sheet1!$I178,1)</f>
        <v>39</v>
      </c>
      <c r="U178" s="8" t="str">
        <f>TEXT(Sheet1!$I178,"dddd")</f>
        <v>Sunday</v>
      </c>
    </row>
    <row r="179" spans="1:21" ht="14.25" customHeight="1" x14ac:dyDescent="0.25">
      <c r="A179" s="5" t="s">
        <v>444</v>
      </c>
      <c r="B179" s="5" t="s">
        <v>445</v>
      </c>
      <c r="C179" s="5" t="s">
        <v>99</v>
      </c>
      <c r="D179" s="5" t="s">
        <v>3</v>
      </c>
      <c r="E179" s="5" t="s">
        <v>59</v>
      </c>
      <c r="F179" s="5" t="s">
        <v>45</v>
      </c>
      <c r="G179" s="5" t="s">
        <v>53</v>
      </c>
      <c r="H179" s="5">
        <v>43</v>
      </c>
      <c r="I179" s="5">
        <v>38564</v>
      </c>
      <c r="J179" s="5">
        <v>249686</v>
      </c>
      <c r="K179" s="5">
        <v>0.31</v>
      </c>
      <c r="L179" s="5" t="s">
        <v>17</v>
      </c>
      <c r="M179" s="5" t="s">
        <v>54</v>
      </c>
      <c r="N179" s="6" t="s">
        <v>55</v>
      </c>
      <c r="O179" s="7" t="str">
        <f>IF(LEN(Sheet1!$N179)&gt;0,"Not_Active","Active")</f>
        <v>Active</v>
      </c>
      <c r="P179" s="8">
        <f>IF(Sheet1!$O179="Not_Active",0,1)</f>
        <v>1</v>
      </c>
      <c r="Q179" s="9">
        <f>IFERROR(Sheet1!$K179*Sheet1!$J179,0)</f>
        <v>77402.66</v>
      </c>
      <c r="R179" s="9">
        <f>Sheet1!$Q179+Sheet1!$J179</f>
        <v>327088.66000000003</v>
      </c>
      <c r="S179" s="8">
        <f>YEAR(Sheet1!$I179)</f>
        <v>2005</v>
      </c>
      <c r="T179" s="8">
        <f>WEEKNUM(Sheet1!$I179,1)</f>
        <v>32</v>
      </c>
      <c r="U179" s="8" t="str">
        <f>TEXT(Sheet1!$I179,"dddd")</f>
        <v>Sunday</v>
      </c>
    </row>
    <row r="180" spans="1:21" ht="14.25" customHeight="1" x14ac:dyDescent="0.25">
      <c r="A180" s="5" t="s">
        <v>446</v>
      </c>
      <c r="B180" s="5" t="s">
        <v>447</v>
      </c>
      <c r="C180" s="5" t="s">
        <v>78</v>
      </c>
      <c r="D180" s="5" t="s">
        <v>3</v>
      </c>
      <c r="E180" s="5" t="s">
        <v>51</v>
      </c>
      <c r="F180" s="5" t="s">
        <v>45</v>
      </c>
      <c r="G180" s="5" t="s">
        <v>53</v>
      </c>
      <c r="H180" s="5">
        <v>55</v>
      </c>
      <c r="I180" s="5">
        <v>37343</v>
      </c>
      <c r="J180" s="5">
        <v>50475</v>
      </c>
      <c r="K180" s="5">
        <v>0</v>
      </c>
      <c r="L180" s="5" t="s">
        <v>11</v>
      </c>
      <c r="M180" s="5" t="s">
        <v>107</v>
      </c>
      <c r="N180" s="6" t="s">
        <v>55</v>
      </c>
      <c r="O180" s="7" t="str">
        <f>IF(LEN(Sheet1!$N180)&gt;0,"Not_Active","Active")</f>
        <v>Active</v>
      </c>
      <c r="P180" s="8">
        <f>IF(Sheet1!$O180="Not_Active",0,1)</f>
        <v>1</v>
      </c>
      <c r="Q180" s="9">
        <f>IFERROR(Sheet1!$K180*Sheet1!$J180,0)</f>
        <v>0</v>
      </c>
      <c r="R180" s="9">
        <f>Sheet1!$Q180+Sheet1!$J180</f>
        <v>50475</v>
      </c>
      <c r="S180" s="8">
        <f>YEAR(Sheet1!$I180)</f>
        <v>2002</v>
      </c>
      <c r="T180" s="8">
        <f>WEEKNUM(Sheet1!$I180,1)</f>
        <v>13</v>
      </c>
      <c r="U180" s="8" t="str">
        <f>TEXT(Sheet1!$I180,"dddd")</f>
        <v>Thursday</v>
      </c>
    </row>
    <row r="181" spans="1:21" ht="14.25" customHeight="1" x14ac:dyDescent="0.25">
      <c r="A181" s="5" t="s">
        <v>448</v>
      </c>
      <c r="B181" s="5" t="s">
        <v>449</v>
      </c>
      <c r="C181" s="5" t="s">
        <v>75</v>
      </c>
      <c r="D181" s="5" t="s">
        <v>8</v>
      </c>
      <c r="E181" s="5" t="s">
        <v>44</v>
      </c>
      <c r="F181" s="5" t="s">
        <v>52</v>
      </c>
      <c r="G181" s="5" t="s">
        <v>60</v>
      </c>
      <c r="H181" s="5">
        <v>51</v>
      </c>
      <c r="I181" s="5">
        <v>44014</v>
      </c>
      <c r="J181" s="5">
        <v>100099</v>
      </c>
      <c r="K181" s="5">
        <v>0.08</v>
      </c>
      <c r="L181" s="5" t="s">
        <v>11</v>
      </c>
      <c r="M181" s="5" t="s">
        <v>79</v>
      </c>
      <c r="N181" s="6" t="s">
        <v>55</v>
      </c>
      <c r="O181" s="7" t="str">
        <f>IF(LEN(Sheet1!$N181)&gt;0,"Not_Active","Active")</f>
        <v>Active</v>
      </c>
      <c r="P181" s="8">
        <f>IF(Sheet1!$O181="Not_Active",0,1)</f>
        <v>1</v>
      </c>
      <c r="Q181" s="9">
        <f>IFERROR(Sheet1!$K181*Sheet1!$J181,0)</f>
        <v>8007.92</v>
      </c>
      <c r="R181" s="9">
        <f>Sheet1!$Q181+Sheet1!$J181</f>
        <v>108106.92</v>
      </c>
      <c r="S181" s="8">
        <f>YEAR(Sheet1!$I181)</f>
        <v>2020</v>
      </c>
      <c r="T181" s="8">
        <f>WEEKNUM(Sheet1!$I181,1)</f>
        <v>27</v>
      </c>
      <c r="U181" s="8" t="str">
        <f>TEXT(Sheet1!$I181,"dddd")</f>
        <v>Thursday</v>
      </c>
    </row>
    <row r="182" spans="1:21" ht="14.25" customHeight="1" x14ac:dyDescent="0.25">
      <c r="A182" s="5" t="s">
        <v>450</v>
      </c>
      <c r="B182" s="5" t="s">
        <v>451</v>
      </c>
      <c r="C182" s="5" t="s">
        <v>137</v>
      </c>
      <c r="D182" s="5" t="s">
        <v>2</v>
      </c>
      <c r="E182" s="5" t="s">
        <v>51</v>
      </c>
      <c r="F182" s="5" t="s">
        <v>45</v>
      </c>
      <c r="G182" s="5" t="s">
        <v>60</v>
      </c>
      <c r="H182" s="5">
        <v>54</v>
      </c>
      <c r="I182" s="5">
        <v>42731</v>
      </c>
      <c r="J182" s="5">
        <v>41673</v>
      </c>
      <c r="K182" s="5">
        <v>0</v>
      </c>
      <c r="L182" s="5" t="s">
        <v>11</v>
      </c>
      <c r="M182" s="5" t="s">
        <v>79</v>
      </c>
      <c r="N182" s="6" t="s">
        <v>55</v>
      </c>
      <c r="O182" s="7" t="str">
        <f>IF(LEN(Sheet1!$N182)&gt;0,"Not_Active","Active")</f>
        <v>Active</v>
      </c>
      <c r="P182" s="8">
        <f>IF(Sheet1!$O182="Not_Active",0,1)</f>
        <v>1</v>
      </c>
      <c r="Q182" s="9">
        <f>IFERROR(Sheet1!$K182*Sheet1!$J182,0)</f>
        <v>0</v>
      </c>
      <c r="R182" s="9">
        <f>Sheet1!$Q182+Sheet1!$J182</f>
        <v>41673</v>
      </c>
      <c r="S182" s="8">
        <f>YEAR(Sheet1!$I182)</f>
        <v>2016</v>
      </c>
      <c r="T182" s="8">
        <f>WEEKNUM(Sheet1!$I182,1)</f>
        <v>53</v>
      </c>
      <c r="U182" s="8" t="str">
        <f>TEXT(Sheet1!$I182,"dddd")</f>
        <v>Tuesday</v>
      </c>
    </row>
    <row r="183" spans="1:21" ht="14.25" customHeight="1" x14ac:dyDescent="0.25">
      <c r="A183" s="5" t="s">
        <v>452</v>
      </c>
      <c r="B183" s="5" t="s">
        <v>453</v>
      </c>
      <c r="C183" s="5" t="s">
        <v>67</v>
      </c>
      <c r="D183" s="5" t="s">
        <v>8</v>
      </c>
      <c r="E183" s="5" t="s">
        <v>59</v>
      </c>
      <c r="F183" s="5" t="s">
        <v>45</v>
      </c>
      <c r="G183" s="5" t="s">
        <v>53</v>
      </c>
      <c r="H183" s="5">
        <v>47</v>
      </c>
      <c r="I183" s="5">
        <v>42928</v>
      </c>
      <c r="J183" s="5">
        <v>70996</v>
      </c>
      <c r="K183" s="5">
        <v>0</v>
      </c>
      <c r="L183" s="5" t="s">
        <v>17</v>
      </c>
      <c r="M183" s="5" t="s">
        <v>152</v>
      </c>
      <c r="N183" s="6" t="s">
        <v>55</v>
      </c>
      <c r="O183" s="7" t="str">
        <f>IF(LEN(Sheet1!$N183)&gt;0,"Not_Active","Active")</f>
        <v>Active</v>
      </c>
      <c r="P183" s="8">
        <f>IF(Sheet1!$O183="Not_Active",0,1)</f>
        <v>1</v>
      </c>
      <c r="Q183" s="9">
        <f>IFERROR(Sheet1!$K183*Sheet1!$J183,0)</f>
        <v>0</v>
      </c>
      <c r="R183" s="9">
        <f>Sheet1!$Q183+Sheet1!$J183</f>
        <v>70996</v>
      </c>
      <c r="S183" s="8">
        <f>YEAR(Sheet1!$I183)</f>
        <v>2017</v>
      </c>
      <c r="T183" s="8">
        <f>WEEKNUM(Sheet1!$I183,1)</f>
        <v>28</v>
      </c>
      <c r="U183" s="8" t="str">
        <f>TEXT(Sheet1!$I183,"dddd")</f>
        <v>Wednesday</v>
      </c>
    </row>
    <row r="184" spans="1:21" ht="14.25" customHeight="1" x14ac:dyDescent="0.25">
      <c r="A184" s="5" t="s">
        <v>454</v>
      </c>
      <c r="B184" s="5" t="s">
        <v>455</v>
      </c>
      <c r="C184" s="5" t="s">
        <v>78</v>
      </c>
      <c r="D184" s="5" t="s">
        <v>8</v>
      </c>
      <c r="E184" s="5" t="s">
        <v>72</v>
      </c>
      <c r="F184" s="5" t="s">
        <v>52</v>
      </c>
      <c r="G184" s="5" t="s">
        <v>60</v>
      </c>
      <c r="H184" s="5">
        <v>55</v>
      </c>
      <c r="I184" s="5">
        <v>38328</v>
      </c>
      <c r="J184" s="5">
        <v>40752</v>
      </c>
      <c r="K184" s="5">
        <v>0</v>
      </c>
      <c r="L184" s="5" t="s">
        <v>11</v>
      </c>
      <c r="M184" s="5" t="s">
        <v>68</v>
      </c>
      <c r="N184" s="6" t="s">
        <v>55</v>
      </c>
      <c r="O184" s="7" t="str">
        <f>IF(LEN(Sheet1!$N184)&gt;0,"Not_Active","Active")</f>
        <v>Active</v>
      </c>
      <c r="P184" s="8">
        <f>IF(Sheet1!$O184="Not_Active",0,1)</f>
        <v>1</v>
      </c>
      <c r="Q184" s="9">
        <f>IFERROR(Sheet1!$K184*Sheet1!$J184,0)</f>
        <v>0</v>
      </c>
      <c r="R184" s="9">
        <f>Sheet1!$Q184+Sheet1!$J184</f>
        <v>40752</v>
      </c>
      <c r="S184" s="8">
        <f>YEAR(Sheet1!$I184)</f>
        <v>2004</v>
      </c>
      <c r="T184" s="8">
        <f>WEEKNUM(Sheet1!$I184,1)</f>
        <v>50</v>
      </c>
      <c r="U184" s="8" t="str">
        <f>TEXT(Sheet1!$I184,"dddd")</f>
        <v>Tuesday</v>
      </c>
    </row>
    <row r="185" spans="1:21" ht="14.25" customHeight="1" x14ac:dyDescent="0.25">
      <c r="A185" s="5" t="s">
        <v>456</v>
      </c>
      <c r="B185" s="5" t="s">
        <v>457</v>
      </c>
      <c r="C185" s="5" t="s">
        <v>269</v>
      </c>
      <c r="D185" s="5" t="s">
        <v>2</v>
      </c>
      <c r="E185" s="5" t="s">
        <v>51</v>
      </c>
      <c r="F185" s="5" t="s">
        <v>45</v>
      </c>
      <c r="G185" s="5" t="s">
        <v>53</v>
      </c>
      <c r="H185" s="5">
        <v>50</v>
      </c>
      <c r="I185" s="5">
        <v>36914</v>
      </c>
      <c r="J185" s="5">
        <v>97537</v>
      </c>
      <c r="K185" s="5">
        <v>0</v>
      </c>
      <c r="L185" s="5" t="s">
        <v>17</v>
      </c>
      <c r="M185" s="5" t="s">
        <v>152</v>
      </c>
      <c r="N185" s="6" t="s">
        <v>55</v>
      </c>
      <c r="O185" s="7" t="str">
        <f>IF(LEN(Sheet1!$N185)&gt;0,"Not_Active","Active")</f>
        <v>Active</v>
      </c>
      <c r="P185" s="8">
        <f>IF(Sheet1!$O185="Not_Active",0,1)</f>
        <v>1</v>
      </c>
      <c r="Q185" s="9">
        <f>IFERROR(Sheet1!$K185*Sheet1!$J185,0)</f>
        <v>0</v>
      </c>
      <c r="R185" s="9">
        <f>Sheet1!$Q185+Sheet1!$J185</f>
        <v>97537</v>
      </c>
      <c r="S185" s="8">
        <f>YEAR(Sheet1!$I185)</f>
        <v>2001</v>
      </c>
      <c r="T185" s="8">
        <f>WEEKNUM(Sheet1!$I185,1)</f>
        <v>4</v>
      </c>
      <c r="U185" s="8" t="str">
        <f>TEXT(Sheet1!$I185,"dddd")</f>
        <v>Tuesday</v>
      </c>
    </row>
    <row r="186" spans="1:21" ht="14.25" customHeight="1" x14ac:dyDescent="0.25">
      <c r="A186" s="5" t="s">
        <v>458</v>
      </c>
      <c r="B186" s="5" t="s">
        <v>459</v>
      </c>
      <c r="C186" s="5" t="s">
        <v>460</v>
      </c>
      <c r="D186" s="5" t="s">
        <v>2</v>
      </c>
      <c r="E186" s="5" t="s">
        <v>44</v>
      </c>
      <c r="F186" s="5" t="s">
        <v>52</v>
      </c>
      <c r="G186" s="5" t="s">
        <v>53</v>
      </c>
      <c r="H186" s="5">
        <v>31</v>
      </c>
      <c r="I186" s="5">
        <v>44086</v>
      </c>
      <c r="J186" s="5">
        <v>96567</v>
      </c>
      <c r="K186" s="5">
        <v>0</v>
      </c>
      <c r="L186" s="5" t="s">
        <v>17</v>
      </c>
      <c r="M186" s="5" t="s">
        <v>94</v>
      </c>
      <c r="N186" s="6" t="s">
        <v>55</v>
      </c>
      <c r="O186" s="7" t="str">
        <f>IF(LEN(Sheet1!$N186)&gt;0,"Not_Active","Active")</f>
        <v>Active</v>
      </c>
      <c r="P186" s="8">
        <f>IF(Sheet1!$O186="Not_Active",0,1)</f>
        <v>1</v>
      </c>
      <c r="Q186" s="9">
        <f>IFERROR(Sheet1!$K186*Sheet1!$J186,0)</f>
        <v>0</v>
      </c>
      <c r="R186" s="9">
        <f>Sheet1!$Q186+Sheet1!$J186</f>
        <v>96567</v>
      </c>
      <c r="S186" s="8">
        <f>YEAR(Sheet1!$I186)</f>
        <v>2020</v>
      </c>
      <c r="T186" s="8">
        <f>WEEKNUM(Sheet1!$I186,1)</f>
        <v>37</v>
      </c>
      <c r="U186" s="8" t="str">
        <f>TEXT(Sheet1!$I186,"dddd")</f>
        <v>Saturday</v>
      </c>
    </row>
    <row r="187" spans="1:21" ht="14.25" customHeight="1" x14ac:dyDescent="0.25">
      <c r="A187" s="5" t="s">
        <v>118</v>
      </c>
      <c r="B187" s="5" t="s">
        <v>461</v>
      </c>
      <c r="C187" s="5" t="s">
        <v>348</v>
      </c>
      <c r="D187" s="5" t="s">
        <v>2</v>
      </c>
      <c r="E187" s="5" t="s">
        <v>59</v>
      </c>
      <c r="F187" s="5" t="s">
        <v>52</v>
      </c>
      <c r="G187" s="5" t="s">
        <v>53</v>
      </c>
      <c r="H187" s="5">
        <v>47</v>
      </c>
      <c r="I187" s="5">
        <v>36229</v>
      </c>
      <c r="J187" s="5">
        <v>49404</v>
      </c>
      <c r="K187" s="5">
        <v>0</v>
      </c>
      <c r="L187" s="5" t="s">
        <v>17</v>
      </c>
      <c r="M187" s="5" t="s">
        <v>132</v>
      </c>
      <c r="N187" s="6" t="s">
        <v>55</v>
      </c>
      <c r="O187" s="7" t="str">
        <f>IF(LEN(Sheet1!$N187)&gt;0,"Not_Active","Active")</f>
        <v>Active</v>
      </c>
      <c r="P187" s="8">
        <f>IF(Sheet1!$O187="Not_Active",0,1)</f>
        <v>1</v>
      </c>
      <c r="Q187" s="9">
        <f>IFERROR(Sheet1!$K187*Sheet1!$J187,0)</f>
        <v>0</v>
      </c>
      <c r="R187" s="9">
        <f>Sheet1!$Q187+Sheet1!$J187</f>
        <v>49404</v>
      </c>
      <c r="S187" s="8">
        <f>YEAR(Sheet1!$I187)</f>
        <v>1999</v>
      </c>
      <c r="T187" s="8">
        <f>WEEKNUM(Sheet1!$I187,1)</f>
        <v>11</v>
      </c>
      <c r="U187" s="8" t="str">
        <f>TEXT(Sheet1!$I187,"dddd")</f>
        <v>Wednesday</v>
      </c>
    </row>
    <row r="188" spans="1:21" ht="14.25" customHeight="1" x14ac:dyDescent="0.25">
      <c r="A188" s="5" t="s">
        <v>462</v>
      </c>
      <c r="B188" s="5" t="s">
        <v>463</v>
      </c>
      <c r="C188" s="5" t="s">
        <v>460</v>
      </c>
      <c r="D188" s="5" t="s">
        <v>2</v>
      </c>
      <c r="E188" s="5" t="s">
        <v>44</v>
      </c>
      <c r="F188" s="5" t="s">
        <v>52</v>
      </c>
      <c r="G188" s="5" t="s">
        <v>104</v>
      </c>
      <c r="H188" s="5">
        <v>29</v>
      </c>
      <c r="I188" s="5">
        <v>43753</v>
      </c>
      <c r="J188" s="5">
        <v>66819</v>
      </c>
      <c r="K188" s="5">
        <v>0</v>
      </c>
      <c r="L188" s="5" t="s">
        <v>19</v>
      </c>
      <c r="M188" s="5" t="s">
        <v>117</v>
      </c>
      <c r="N188" s="6" t="s">
        <v>55</v>
      </c>
      <c r="O188" s="7" t="str">
        <f>IF(LEN(Sheet1!$N188)&gt;0,"Not_Active","Active")</f>
        <v>Active</v>
      </c>
      <c r="P188" s="8">
        <f>IF(Sheet1!$O188="Not_Active",0,1)</f>
        <v>1</v>
      </c>
      <c r="Q188" s="9">
        <f>IFERROR(Sheet1!$K188*Sheet1!$J188,0)</f>
        <v>0</v>
      </c>
      <c r="R188" s="9">
        <f>Sheet1!$Q188+Sheet1!$J188</f>
        <v>66819</v>
      </c>
      <c r="S188" s="8">
        <f>YEAR(Sheet1!$I188)</f>
        <v>2019</v>
      </c>
      <c r="T188" s="8">
        <f>WEEKNUM(Sheet1!$I188,1)</f>
        <v>42</v>
      </c>
      <c r="U188" s="8" t="str">
        <f>TEXT(Sheet1!$I188,"dddd")</f>
        <v>Tuesday</v>
      </c>
    </row>
    <row r="189" spans="1:21" ht="14.25" customHeight="1" x14ac:dyDescent="0.25">
      <c r="A189" s="5" t="s">
        <v>464</v>
      </c>
      <c r="B189" s="5" t="s">
        <v>465</v>
      </c>
      <c r="C189" s="5" t="s">
        <v>78</v>
      </c>
      <c r="D189" s="5" t="s">
        <v>8</v>
      </c>
      <c r="E189" s="5" t="s">
        <v>59</v>
      </c>
      <c r="F189" s="5" t="s">
        <v>52</v>
      </c>
      <c r="G189" s="5" t="s">
        <v>104</v>
      </c>
      <c r="H189" s="5">
        <v>38</v>
      </c>
      <c r="I189" s="5">
        <v>42492</v>
      </c>
      <c r="J189" s="5">
        <v>50784</v>
      </c>
      <c r="K189" s="5">
        <v>0</v>
      </c>
      <c r="L189" s="5" t="s">
        <v>19</v>
      </c>
      <c r="M189" s="5" t="s">
        <v>117</v>
      </c>
      <c r="N189" s="6" t="s">
        <v>55</v>
      </c>
      <c r="O189" s="7" t="str">
        <f>IF(LEN(Sheet1!$N189)&gt;0,"Not_Active","Active")</f>
        <v>Active</v>
      </c>
      <c r="P189" s="8">
        <f>IF(Sheet1!$O189="Not_Active",0,1)</f>
        <v>1</v>
      </c>
      <c r="Q189" s="9">
        <f>IFERROR(Sheet1!$K189*Sheet1!$J189,0)</f>
        <v>0</v>
      </c>
      <c r="R189" s="9">
        <f>Sheet1!$Q189+Sheet1!$J189</f>
        <v>50784</v>
      </c>
      <c r="S189" s="8">
        <f>YEAR(Sheet1!$I189)</f>
        <v>2016</v>
      </c>
      <c r="T189" s="8">
        <f>WEEKNUM(Sheet1!$I189,1)</f>
        <v>19</v>
      </c>
      <c r="U189" s="8" t="str">
        <f>TEXT(Sheet1!$I189,"dddd")</f>
        <v>Monday</v>
      </c>
    </row>
    <row r="190" spans="1:21" ht="14.25" customHeight="1" x14ac:dyDescent="0.25">
      <c r="A190" s="5" t="s">
        <v>466</v>
      </c>
      <c r="B190" s="5" t="s">
        <v>467</v>
      </c>
      <c r="C190" s="5" t="s">
        <v>43</v>
      </c>
      <c r="D190" s="5" t="s">
        <v>6</v>
      </c>
      <c r="E190" s="5" t="s">
        <v>44</v>
      </c>
      <c r="F190" s="5" t="s">
        <v>52</v>
      </c>
      <c r="G190" s="5" t="s">
        <v>104</v>
      </c>
      <c r="H190" s="5">
        <v>29</v>
      </c>
      <c r="I190" s="5">
        <v>43594</v>
      </c>
      <c r="J190" s="5">
        <v>125828</v>
      </c>
      <c r="K190" s="5">
        <v>0.15</v>
      </c>
      <c r="L190" s="5" t="s">
        <v>19</v>
      </c>
      <c r="M190" s="5" t="s">
        <v>236</v>
      </c>
      <c r="N190" s="6" t="s">
        <v>55</v>
      </c>
      <c r="O190" s="7" t="str">
        <f>IF(LEN(Sheet1!$N190)&gt;0,"Not_Active","Active")</f>
        <v>Active</v>
      </c>
      <c r="P190" s="8">
        <f>IF(Sheet1!$O190="Not_Active",0,1)</f>
        <v>1</v>
      </c>
      <c r="Q190" s="9">
        <f>IFERROR(Sheet1!$K190*Sheet1!$J190,0)</f>
        <v>18874.2</v>
      </c>
      <c r="R190" s="9">
        <f>Sheet1!$Q190+Sheet1!$J190</f>
        <v>144702.20000000001</v>
      </c>
      <c r="S190" s="8">
        <f>YEAR(Sheet1!$I190)</f>
        <v>2019</v>
      </c>
      <c r="T190" s="8">
        <f>WEEKNUM(Sheet1!$I190,1)</f>
        <v>19</v>
      </c>
      <c r="U190" s="8" t="str">
        <f>TEXT(Sheet1!$I190,"dddd")</f>
        <v>Thursday</v>
      </c>
    </row>
    <row r="191" spans="1:21" ht="14.25" customHeight="1" x14ac:dyDescent="0.25">
      <c r="A191" s="5" t="s">
        <v>468</v>
      </c>
      <c r="B191" s="5" t="s">
        <v>469</v>
      </c>
      <c r="C191" s="5" t="s">
        <v>161</v>
      </c>
      <c r="D191" s="5" t="s">
        <v>6</v>
      </c>
      <c r="E191" s="5" t="s">
        <v>51</v>
      </c>
      <c r="F191" s="5" t="s">
        <v>52</v>
      </c>
      <c r="G191" s="5" t="s">
        <v>60</v>
      </c>
      <c r="H191" s="5">
        <v>33</v>
      </c>
      <c r="I191" s="5">
        <v>42951</v>
      </c>
      <c r="J191" s="5">
        <v>92610</v>
      </c>
      <c r="K191" s="5">
        <v>0</v>
      </c>
      <c r="L191" s="5" t="s">
        <v>11</v>
      </c>
      <c r="M191" s="5" t="s">
        <v>107</v>
      </c>
      <c r="N191" s="6" t="s">
        <v>55</v>
      </c>
      <c r="O191" s="7" t="str">
        <f>IF(LEN(Sheet1!$N191)&gt;0,"Not_Active","Active")</f>
        <v>Active</v>
      </c>
      <c r="P191" s="8">
        <f>IF(Sheet1!$O191="Not_Active",0,1)</f>
        <v>1</v>
      </c>
      <c r="Q191" s="9">
        <f>IFERROR(Sheet1!$K191*Sheet1!$J191,0)</f>
        <v>0</v>
      </c>
      <c r="R191" s="9">
        <f>Sheet1!$Q191+Sheet1!$J191</f>
        <v>92610</v>
      </c>
      <c r="S191" s="8">
        <f>YEAR(Sheet1!$I191)</f>
        <v>2017</v>
      </c>
      <c r="T191" s="8">
        <f>WEEKNUM(Sheet1!$I191,1)</f>
        <v>31</v>
      </c>
      <c r="U191" s="8" t="str">
        <f>TEXT(Sheet1!$I191,"dddd")</f>
        <v>Friday</v>
      </c>
    </row>
    <row r="192" spans="1:21" ht="14.25" customHeight="1" x14ac:dyDescent="0.25">
      <c r="A192" s="5" t="s">
        <v>470</v>
      </c>
      <c r="B192" s="5" t="s">
        <v>471</v>
      </c>
      <c r="C192" s="5" t="s">
        <v>43</v>
      </c>
      <c r="D192" s="5" t="s">
        <v>4</v>
      </c>
      <c r="E192" s="5" t="s">
        <v>59</v>
      </c>
      <c r="F192" s="5" t="s">
        <v>52</v>
      </c>
      <c r="G192" s="5" t="s">
        <v>60</v>
      </c>
      <c r="H192" s="5">
        <v>50</v>
      </c>
      <c r="I192" s="5">
        <v>37705</v>
      </c>
      <c r="J192" s="5">
        <v>123405</v>
      </c>
      <c r="K192" s="5">
        <v>0.13</v>
      </c>
      <c r="L192" s="5" t="s">
        <v>11</v>
      </c>
      <c r="M192" s="5" t="s">
        <v>107</v>
      </c>
      <c r="N192" s="6" t="s">
        <v>55</v>
      </c>
      <c r="O192" s="7" t="str">
        <f>IF(LEN(Sheet1!$N192)&gt;0,"Not_Active","Active")</f>
        <v>Active</v>
      </c>
      <c r="P192" s="8">
        <f>IF(Sheet1!$O192="Not_Active",0,1)</f>
        <v>1</v>
      </c>
      <c r="Q192" s="9">
        <f>IFERROR(Sheet1!$K192*Sheet1!$J192,0)</f>
        <v>16042.650000000001</v>
      </c>
      <c r="R192" s="9">
        <f>Sheet1!$Q192+Sheet1!$J192</f>
        <v>139447.65</v>
      </c>
      <c r="S192" s="8">
        <f>YEAR(Sheet1!$I192)</f>
        <v>2003</v>
      </c>
      <c r="T192" s="8">
        <f>WEEKNUM(Sheet1!$I192,1)</f>
        <v>13</v>
      </c>
      <c r="U192" s="8" t="str">
        <f>TEXT(Sheet1!$I192,"dddd")</f>
        <v>Tuesday</v>
      </c>
    </row>
    <row r="193" spans="1:21" ht="14.25" customHeight="1" x14ac:dyDescent="0.25">
      <c r="A193" s="5" t="s">
        <v>472</v>
      </c>
      <c r="B193" s="5" t="s">
        <v>473</v>
      </c>
      <c r="C193" s="5" t="s">
        <v>71</v>
      </c>
      <c r="D193" s="5" t="s">
        <v>4</v>
      </c>
      <c r="E193" s="5" t="s">
        <v>51</v>
      </c>
      <c r="F193" s="5" t="s">
        <v>45</v>
      </c>
      <c r="G193" s="5" t="s">
        <v>53</v>
      </c>
      <c r="H193" s="5">
        <v>46</v>
      </c>
      <c r="I193" s="5">
        <v>38066</v>
      </c>
      <c r="J193" s="5">
        <v>73004</v>
      </c>
      <c r="K193" s="5">
        <v>0</v>
      </c>
      <c r="L193" s="5" t="s">
        <v>17</v>
      </c>
      <c r="M193" s="5" t="s">
        <v>132</v>
      </c>
      <c r="N193" s="6" t="s">
        <v>55</v>
      </c>
      <c r="O193" s="7" t="str">
        <f>IF(LEN(Sheet1!$N193)&gt;0,"Not_Active","Active")</f>
        <v>Active</v>
      </c>
      <c r="P193" s="8">
        <f>IF(Sheet1!$O193="Not_Active",0,1)</f>
        <v>1</v>
      </c>
      <c r="Q193" s="9">
        <f>IFERROR(Sheet1!$K193*Sheet1!$J193,0)</f>
        <v>0</v>
      </c>
      <c r="R193" s="9">
        <f>Sheet1!$Q193+Sheet1!$J193</f>
        <v>73004</v>
      </c>
      <c r="S193" s="8">
        <f>YEAR(Sheet1!$I193)</f>
        <v>2004</v>
      </c>
      <c r="T193" s="8">
        <f>WEEKNUM(Sheet1!$I193,1)</f>
        <v>12</v>
      </c>
      <c r="U193" s="8" t="str">
        <f>TEXT(Sheet1!$I193,"dddd")</f>
        <v>Saturday</v>
      </c>
    </row>
    <row r="194" spans="1:21" ht="14.25" customHeight="1" x14ac:dyDescent="0.25">
      <c r="A194" s="5" t="s">
        <v>474</v>
      </c>
      <c r="B194" s="5" t="s">
        <v>475</v>
      </c>
      <c r="C194" s="5" t="s">
        <v>131</v>
      </c>
      <c r="D194" s="5" t="s">
        <v>7</v>
      </c>
      <c r="E194" s="5" t="s">
        <v>72</v>
      </c>
      <c r="F194" s="5" t="s">
        <v>52</v>
      </c>
      <c r="G194" s="5" t="s">
        <v>53</v>
      </c>
      <c r="H194" s="5">
        <v>57</v>
      </c>
      <c r="I194" s="5">
        <v>36275</v>
      </c>
      <c r="J194" s="5">
        <v>95061</v>
      </c>
      <c r="K194" s="5">
        <v>0.1</v>
      </c>
      <c r="L194" s="5" t="s">
        <v>17</v>
      </c>
      <c r="M194" s="5" t="s">
        <v>94</v>
      </c>
      <c r="N194" s="6" t="s">
        <v>55</v>
      </c>
      <c r="O194" s="7" t="str">
        <f>IF(LEN(Sheet1!$N194)&gt;0,"Not_Active","Active")</f>
        <v>Active</v>
      </c>
      <c r="P194" s="8">
        <f>IF(Sheet1!$O194="Not_Active",0,1)</f>
        <v>1</v>
      </c>
      <c r="Q194" s="9">
        <f>IFERROR(Sheet1!$K194*Sheet1!$J194,0)</f>
        <v>9506.1</v>
      </c>
      <c r="R194" s="9">
        <f>Sheet1!$Q194+Sheet1!$J194</f>
        <v>104567.1</v>
      </c>
      <c r="S194" s="8">
        <f>YEAR(Sheet1!$I194)</f>
        <v>1999</v>
      </c>
      <c r="T194" s="8">
        <f>WEEKNUM(Sheet1!$I194,1)</f>
        <v>18</v>
      </c>
      <c r="U194" s="8" t="str">
        <f>TEXT(Sheet1!$I194,"dddd")</f>
        <v>Sunday</v>
      </c>
    </row>
    <row r="195" spans="1:21" ht="14.25" customHeight="1" x14ac:dyDescent="0.25">
      <c r="A195" s="5" t="s">
        <v>476</v>
      </c>
      <c r="B195" s="5" t="s">
        <v>477</v>
      </c>
      <c r="C195" s="5" t="s">
        <v>58</v>
      </c>
      <c r="D195" s="5" t="s">
        <v>4</v>
      </c>
      <c r="E195" s="5" t="s">
        <v>72</v>
      </c>
      <c r="F195" s="5" t="s">
        <v>45</v>
      </c>
      <c r="G195" s="5" t="s">
        <v>104</v>
      </c>
      <c r="H195" s="5">
        <v>49</v>
      </c>
      <c r="I195" s="5">
        <v>35887</v>
      </c>
      <c r="J195" s="5">
        <v>160832</v>
      </c>
      <c r="K195" s="5">
        <v>0.3</v>
      </c>
      <c r="L195" s="5" t="s">
        <v>11</v>
      </c>
      <c r="M195" s="5" t="s">
        <v>68</v>
      </c>
      <c r="N195" s="6" t="s">
        <v>55</v>
      </c>
      <c r="O195" s="7" t="str">
        <f>IF(LEN(Sheet1!$N195)&gt;0,"Not_Active","Active")</f>
        <v>Active</v>
      </c>
      <c r="P195" s="8">
        <f>IF(Sheet1!$O195="Not_Active",0,1)</f>
        <v>1</v>
      </c>
      <c r="Q195" s="9">
        <f>IFERROR(Sheet1!$K195*Sheet1!$J195,0)</f>
        <v>48249.599999999999</v>
      </c>
      <c r="R195" s="9">
        <f>Sheet1!$Q195+Sheet1!$J195</f>
        <v>209081.60000000001</v>
      </c>
      <c r="S195" s="8">
        <f>YEAR(Sheet1!$I195)</f>
        <v>1998</v>
      </c>
      <c r="T195" s="8">
        <f>WEEKNUM(Sheet1!$I195,1)</f>
        <v>14</v>
      </c>
      <c r="U195" s="8" t="str">
        <f>TEXT(Sheet1!$I195,"dddd")</f>
        <v>Thursday</v>
      </c>
    </row>
    <row r="196" spans="1:21" ht="14.25" customHeight="1" x14ac:dyDescent="0.25">
      <c r="A196" s="5" t="s">
        <v>478</v>
      </c>
      <c r="B196" s="5" t="s">
        <v>479</v>
      </c>
      <c r="C196" s="5" t="s">
        <v>480</v>
      </c>
      <c r="D196" s="5" t="s">
        <v>2</v>
      </c>
      <c r="E196" s="5" t="s">
        <v>51</v>
      </c>
      <c r="F196" s="5" t="s">
        <v>52</v>
      </c>
      <c r="G196" s="5" t="s">
        <v>46</v>
      </c>
      <c r="H196" s="5">
        <v>54</v>
      </c>
      <c r="I196" s="5">
        <v>40540</v>
      </c>
      <c r="J196" s="5">
        <v>64417</v>
      </c>
      <c r="K196" s="5">
        <v>0</v>
      </c>
      <c r="L196" s="5" t="s">
        <v>11</v>
      </c>
      <c r="M196" s="5" t="s">
        <v>107</v>
      </c>
      <c r="N196" s="6" t="s">
        <v>55</v>
      </c>
      <c r="O196" s="7" t="str">
        <f>IF(LEN(Sheet1!$N196)&gt;0,"Not_Active","Active")</f>
        <v>Active</v>
      </c>
      <c r="P196" s="8">
        <f>IF(Sheet1!$O196="Not_Active",0,1)</f>
        <v>1</v>
      </c>
      <c r="Q196" s="9">
        <f>IFERROR(Sheet1!$K196*Sheet1!$J196,0)</f>
        <v>0</v>
      </c>
      <c r="R196" s="9">
        <f>Sheet1!$Q196+Sheet1!$J196</f>
        <v>64417</v>
      </c>
      <c r="S196" s="8">
        <f>YEAR(Sheet1!$I196)</f>
        <v>2010</v>
      </c>
      <c r="T196" s="8">
        <f>WEEKNUM(Sheet1!$I196,1)</f>
        <v>53</v>
      </c>
      <c r="U196" s="8" t="str">
        <f>TEXT(Sheet1!$I196,"dddd")</f>
        <v>Tuesday</v>
      </c>
    </row>
    <row r="197" spans="1:21" ht="14.25" customHeight="1" x14ac:dyDescent="0.25">
      <c r="A197" s="5" t="s">
        <v>481</v>
      </c>
      <c r="B197" s="5" t="s">
        <v>482</v>
      </c>
      <c r="C197" s="5" t="s">
        <v>75</v>
      </c>
      <c r="D197" s="5" t="s">
        <v>4</v>
      </c>
      <c r="E197" s="5" t="s">
        <v>72</v>
      </c>
      <c r="F197" s="5" t="s">
        <v>52</v>
      </c>
      <c r="G197" s="5" t="s">
        <v>53</v>
      </c>
      <c r="H197" s="5">
        <v>28</v>
      </c>
      <c r="I197" s="5">
        <v>44274</v>
      </c>
      <c r="J197" s="5">
        <v>127543</v>
      </c>
      <c r="K197" s="5">
        <v>0.06</v>
      </c>
      <c r="L197" s="5" t="s">
        <v>17</v>
      </c>
      <c r="M197" s="5" t="s">
        <v>94</v>
      </c>
      <c r="N197" s="6" t="s">
        <v>55</v>
      </c>
      <c r="O197" s="7" t="str">
        <f>IF(LEN(Sheet1!$N197)&gt;0,"Not_Active","Active")</f>
        <v>Active</v>
      </c>
      <c r="P197" s="8">
        <f>IF(Sheet1!$O197="Not_Active",0,1)</f>
        <v>1</v>
      </c>
      <c r="Q197" s="9">
        <f>IFERROR(Sheet1!$K197*Sheet1!$J197,0)</f>
        <v>7652.58</v>
      </c>
      <c r="R197" s="9">
        <f>Sheet1!$Q197+Sheet1!$J197</f>
        <v>135195.57999999999</v>
      </c>
      <c r="S197" s="8">
        <f>YEAR(Sheet1!$I197)</f>
        <v>2021</v>
      </c>
      <c r="T197" s="8">
        <f>WEEKNUM(Sheet1!$I197,1)</f>
        <v>12</v>
      </c>
      <c r="U197" s="8" t="str">
        <f>TEXT(Sheet1!$I197,"dddd")</f>
        <v>Friday</v>
      </c>
    </row>
    <row r="198" spans="1:21" ht="14.25" customHeight="1" x14ac:dyDescent="0.25">
      <c r="A198" s="5" t="s">
        <v>483</v>
      </c>
      <c r="B198" s="5" t="s">
        <v>484</v>
      </c>
      <c r="C198" s="5" t="s">
        <v>78</v>
      </c>
      <c r="D198" s="5" t="s">
        <v>8</v>
      </c>
      <c r="E198" s="5" t="s">
        <v>51</v>
      </c>
      <c r="F198" s="5" t="s">
        <v>52</v>
      </c>
      <c r="G198" s="5" t="s">
        <v>104</v>
      </c>
      <c r="H198" s="5">
        <v>30</v>
      </c>
      <c r="I198" s="5">
        <v>43272</v>
      </c>
      <c r="J198" s="5">
        <v>56154</v>
      </c>
      <c r="K198" s="5">
        <v>0</v>
      </c>
      <c r="L198" s="5" t="s">
        <v>19</v>
      </c>
      <c r="M198" s="5" t="s">
        <v>236</v>
      </c>
      <c r="N198" s="6" t="s">
        <v>55</v>
      </c>
      <c r="O198" s="7" t="str">
        <f>IF(LEN(Sheet1!$N198)&gt;0,"Not_Active","Active")</f>
        <v>Active</v>
      </c>
      <c r="P198" s="8">
        <f>IF(Sheet1!$O198="Not_Active",0,1)</f>
        <v>1</v>
      </c>
      <c r="Q198" s="9">
        <f>IFERROR(Sheet1!$K198*Sheet1!$J198,0)</f>
        <v>0</v>
      </c>
      <c r="R198" s="9">
        <f>Sheet1!$Q198+Sheet1!$J198</f>
        <v>56154</v>
      </c>
      <c r="S198" s="8">
        <f>YEAR(Sheet1!$I198)</f>
        <v>2018</v>
      </c>
      <c r="T198" s="8">
        <f>WEEKNUM(Sheet1!$I198,1)</f>
        <v>25</v>
      </c>
      <c r="U198" s="8" t="str">
        <f>TEXT(Sheet1!$I198,"dddd")</f>
        <v>Thursday</v>
      </c>
    </row>
    <row r="199" spans="1:21" ht="14.25" customHeight="1" x14ac:dyDescent="0.25">
      <c r="A199" s="5" t="s">
        <v>485</v>
      </c>
      <c r="B199" s="5" t="s">
        <v>486</v>
      </c>
      <c r="C199" s="5" t="s">
        <v>99</v>
      </c>
      <c r="D199" s="5" t="s">
        <v>4</v>
      </c>
      <c r="E199" s="5" t="s">
        <v>51</v>
      </c>
      <c r="F199" s="5" t="s">
        <v>45</v>
      </c>
      <c r="G199" s="5" t="s">
        <v>53</v>
      </c>
      <c r="H199" s="5">
        <v>36</v>
      </c>
      <c r="I199" s="5">
        <v>41692</v>
      </c>
      <c r="J199" s="5">
        <v>218530</v>
      </c>
      <c r="K199" s="5">
        <v>0.3</v>
      </c>
      <c r="L199" s="5" t="s">
        <v>17</v>
      </c>
      <c r="M199" s="5" t="s">
        <v>94</v>
      </c>
      <c r="N199" s="6" t="s">
        <v>55</v>
      </c>
      <c r="O199" s="7" t="str">
        <f>IF(LEN(Sheet1!$N199)&gt;0,"Not_Active","Active")</f>
        <v>Active</v>
      </c>
      <c r="P199" s="8">
        <f>IF(Sheet1!$O199="Not_Active",0,1)</f>
        <v>1</v>
      </c>
      <c r="Q199" s="9">
        <f>IFERROR(Sheet1!$K199*Sheet1!$J199,0)</f>
        <v>65559</v>
      </c>
      <c r="R199" s="9">
        <f>Sheet1!$Q199+Sheet1!$J199</f>
        <v>284089</v>
      </c>
      <c r="S199" s="8">
        <f>YEAR(Sheet1!$I199)</f>
        <v>2014</v>
      </c>
      <c r="T199" s="8">
        <f>WEEKNUM(Sheet1!$I199,1)</f>
        <v>8</v>
      </c>
      <c r="U199" s="8" t="str">
        <f>TEXT(Sheet1!$I199,"dddd")</f>
        <v>Saturday</v>
      </c>
    </row>
    <row r="200" spans="1:21" ht="14.25" customHeight="1" x14ac:dyDescent="0.25">
      <c r="A200" s="5" t="s">
        <v>487</v>
      </c>
      <c r="B200" s="5" t="s">
        <v>488</v>
      </c>
      <c r="C200" s="5" t="s">
        <v>480</v>
      </c>
      <c r="D200" s="5" t="s">
        <v>2</v>
      </c>
      <c r="E200" s="5" t="s">
        <v>51</v>
      </c>
      <c r="F200" s="5" t="s">
        <v>45</v>
      </c>
      <c r="G200" s="5" t="s">
        <v>104</v>
      </c>
      <c r="H200" s="5">
        <v>36</v>
      </c>
      <c r="I200" s="5">
        <v>43818</v>
      </c>
      <c r="J200" s="5">
        <v>91954</v>
      </c>
      <c r="K200" s="5">
        <v>0</v>
      </c>
      <c r="L200" s="5" t="s">
        <v>11</v>
      </c>
      <c r="M200" s="5" t="s">
        <v>107</v>
      </c>
      <c r="N200" s="6" t="s">
        <v>55</v>
      </c>
      <c r="O200" s="7" t="str">
        <f>IF(LEN(Sheet1!$N200)&gt;0,"Not_Active","Active")</f>
        <v>Active</v>
      </c>
      <c r="P200" s="8">
        <f>IF(Sheet1!$O200="Not_Active",0,1)</f>
        <v>1</v>
      </c>
      <c r="Q200" s="9">
        <f>IFERROR(Sheet1!$K200*Sheet1!$J200,0)</f>
        <v>0</v>
      </c>
      <c r="R200" s="9">
        <f>Sheet1!$Q200+Sheet1!$J200</f>
        <v>91954</v>
      </c>
      <c r="S200" s="8">
        <f>YEAR(Sheet1!$I200)</f>
        <v>2019</v>
      </c>
      <c r="T200" s="8">
        <f>WEEKNUM(Sheet1!$I200,1)</f>
        <v>51</v>
      </c>
      <c r="U200" s="8" t="str">
        <f>TEXT(Sheet1!$I200,"dddd")</f>
        <v>Thursday</v>
      </c>
    </row>
    <row r="201" spans="1:21" ht="14.25" customHeight="1" x14ac:dyDescent="0.25">
      <c r="A201" s="5" t="s">
        <v>489</v>
      </c>
      <c r="B201" s="5" t="s">
        <v>490</v>
      </c>
      <c r="C201" s="5" t="s">
        <v>99</v>
      </c>
      <c r="D201" s="5" t="s">
        <v>8</v>
      </c>
      <c r="E201" s="5" t="s">
        <v>72</v>
      </c>
      <c r="F201" s="5" t="s">
        <v>45</v>
      </c>
      <c r="G201" s="5" t="s">
        <v>46</v>
      </c>
      <c r="H201" s="5">
        <v>30</v>
      </c>
      <c r="I201" s="5">
        <v>42634</v>
      </c>
      <c r="J201" s="5">
        <v>221217</v>
      </c>
      <c r="K201" s="5">
        <v>0.32</v>
      </c>
      <c r="L201" s="5" t="s">
        <v>11</v>
      </c>
      <c r="M201" s="5" t="s">
        <v>107</v>
      </c>
      <c r="N201" s="6">
        <v>43003</v>
      </c>
      <c r="O201" s="7" t="str">
        <f>IF(LEN(Sheet1!$N201)&gt;0,"Not_Active","Active")</f>
        <v>Not_Active</v>
      </c>
      <c r="P201" s="8">
        <f>IF(Sheet1!$O201="Not_Active",0,1)</f>
        <v>0</v>
      </c>
      <c r="Q201" s="9">
        <f>IFERROR(Sheet1!$K201*Sheet1!$J201,0)</f>
        <v>70789.440000000002</v>
      </c>
      <c r="R201" s="9">
        <f>Sheet1!$Q201+Sheet1!$J201</f>
        <v>292006.44</v>
      </c>
      <c r="S201" s="8">
        <f>YEAR(Sheet1!$I201)</f>
        <v>2016</v>
      </c>
      <c r="T201" s="8">
        <f>WEEKNUM(Sheet1!$I201,1)</f>
        <v>39</v>
      </c>
      <c r="U201" s="8" t="str">
        <f>TEXT(Sheet1!$I201,"dddd")</f>
        <v>Wednesday</v>
      </c>
    </row>
    <row r="202" spans="1:21" ht="14.25" customHeight="1" x14ac:dyDescent="0.25">
      <c r="A202" s="5" t="s">
        <v>491</v>
      </c>
      <c r="B202" s="5" t="s">
        <v>492</v>
      </c>
      <c r="C202" s="5" t="s">
        <v>317</v>
      </c>
      <c r="D202" s="5" t="s">
        <v>2</v>
      </c>
      <c r="E202" s="5" t="s">
        <v>51</v>
      </c>
      <c r="F202" s="5" t="s">
        <v>52</v>
      </c>
      <c r="G202" s="5" t="s">
        <v>104</v>
      </c>
      <c r="H202" s="5">
        <v>29</v>
      </c>
      <c r="I202" s="5">
        <v>42866</v>
      </c>
      <c r="J202" s="5">
        <v>87536</v>
      </c>
      <c r="K202" s="5">
        <v>0</v>
      </c>
      <c r="L202" s="5" t="s">
        <v>11</v>
      </c>
      <c r="M202" s="5" t="s">
        <v>47</v>
      </c>
      <c r="N202" s="6" t="s">
        <v>55</v>
      </c>
      <c r="O202" s="7" t="str">
        <f>IF(LEN(Sheet1!$N202)&gt;0,"Not_Active","Active")</f>
        <v>Active</v>
      </c>
      <c r="P202" s="8">
        <f>IF(Sheet1!$O202="Not_Active",0,1)</f>
        <v>1</v>
      </c>
      <c r="Q202" s="9">
        <f>IFERROR(Sheet1!$K202*Sheet1!$J202,0)</f>
        <v>0</v>
      </c>
      <c r="R202" s="9">
        <f>Sheet1!$Q202+Sheet1!$J202</f>
        <v>87536</v>
      </c>
      <c r="S202" s="8">
        <f>YEAR(Sheet1!$I202)</f>
        <v>2017</v>
      </c>
      <c r="T202" s="8">
        <f>WEEKNUM(Sheet1!$I202,1)</f>
        <v>19</v>
      </c>
      <c r="U202" s="8" t="str">
        <f>TEXT(Sheet1!$I202,"dddd")</f>
        <v>Thursday</v>
      </c>
    </row>
    <row r="203" spans="1:21" ht="14.25" customHeight="1" x14ac:dyDescent="0.25">
      <c r="A203" s="5" t="s">
        <v>493</v>
      </c>
      <c r="B203" s="5" t="s">
        <v>494</v>
      </c>
      <c r="C203" s="5" t="s">
        <v>78</v>
      </c>
      <c r="D203" s="5" t="s">
        <v>4</v>
      </c>
      <c r="E203" s="5" t="s">
        <v>72</v>
      </c>
      <c r="F203" s="5" t="s">
        <v>45</v>
      </c>
      <c r="G203" s="5" t="s">
        <v>104</v>
      </c>
      <c r="H203" s="5">
        <v>47</v>
      </c>
      <c r="I203" s="5">
        <v>42164</v>
      </c>
      <c r="J203" s="5">
        <v>41429</v>
      </c>
      <c r="K203" s="5">
        <v>0</v>
      </c>
      <c r="L203" s="5" t="s">
        <v>11</v>
      </c>
      <c r="M203" s="5" t="s">
        <v>47</v>
      </c>
      <c r="N203" s="6" t="s">
        <v>55</v>
      </c>
      <c r="O203" s="7" t="str">
        <f>IF(LEN(Sheet1!$N203)&gt;0,"Not_Active","Active")</f>
        <v>Active</v>
      </c>
      <c r="P203" s="8">
        <f>IF(Sheet1!$O203="Not_Active",0,1)</f>
        <v>1</v>
      </c>
      <c r="Q203" s="9">
        <f>IFERROR(Sheet1!$K203*Sheet1!$J203,0)</f>
        <v>0</v>
      </c>
      <c r="R203" s="9">
        <f>Sheet1!$Q203+Sheet1!$J203</f>
        <v>41429</v>
      </c>
      <c r="S203" s="8">
        <f>YEAR(Sheet1!$I203)</f>
        <v>2015</v>
      </c>
      <c r="T203" s="8">
        <f>WEEKNUM(Sheet1!$I203,1)</f>
        <v>24</v>
      </c>
      <c r="U203" s="8" t="str">
        <f>TEXT(Sheet1!$I203,"dddd")</f>
        <v>Tuesday</v>
      </c>
    </row>
    <row r="204" spans="1:21" ht="14.25" customHeight="1" x14ac:dyDescent="0.25">
      <c r="A204" s="5" t="s">
        <v>495</v>
      </c>
      <c r="B204" s="5" t="s">
        <v>496</v>
      </c>
      <c r="C204" s="5" t="s">
        <v>99</v>
      </c>
      <c r="D204" s="5" t="s">
        <v>7</v>
      </c>
      <c r="E204" s="5" t="s">
        <v>51</v>
      </c>
      <c r="F204" s="5" t="s">
        <v>52</v>
      </c>
      <c r="G204" s="5" t="s">
        <v>53</v>
      </c>
      <c r="H204" s="5">
        <v>35</v>
      </c>
      <c r="I204" s="5">
        <v>40826</v>
      </c>
      <c r="J204" s="5">
        <v>245482</v>
      </c>
      <c r="K204" s="5">
        <v>0.39</v>
      </c>
      <c r="L204" s="5" t="s">
        <v>11</v>
      </c>
      <c r="M204" s="5" t="s">
        <v>47</v>
      </c>
      <c r="N204" s="6" t="s">
        <v>55</v>
      </c>
      <c r="O204" s="7" t="str">
        <f>IF(LEN(Sheet1!$N204)&gt;0,"Not_Active","Active")</f>
        <v>Active</v>
      </c>
      <c r="P204" s="8">
        <f>IF(Sheet1!$O204="Not_Active",0,1)</f>
        <v>1</v>
      </c>
      <c r="Q204" s="9">
        <f>IFERROR(Sheet1!$K204*Sheet1!$J204,0)</f>
        <v>95737.98000000001</v>
      </c>
      <c r="R204" s="9">
        <f>Sheet1!$Q204+Sheet1!$J204</f>
        <v>341219.98</v>
      </c>
      <c r="S204" s="8">
        <f>YEAR(Sheet1!$I204)</f>
        <v>2011</v>
      </c>
      <c r="T204" s="8">
        <f>WEEKNUM(Sheet1!$I204,1)</f>
        <v>42</v>
      </c>
      <c r="U204" s="8" t="str">
        <f>TEXT(Sheet1!$I204,"dddd")</f>
        <v>Monday</v>
      </c>
    </row>
    <row r="205" spans="1:21" ht="14.25" customHeight="1" x14ac:dyDescent="0.25">
      <c r="A205" s="5" t="s">
        <v>497</v>
      </c>
      <c r="B205" s="5" t="s">
        <v>498</v>
      </c>
      <c r="C205" s="5" t="s">
        <v>295</v>
      </c>
      <c r="D205" s="5" t="s">
        <v>7</v>
      </c>
      <c r="E205" s="5" t="s">
        <v>51</v>
      </c>
      <c r="F205" s="5" t="s">
        <v>45</v>
      </c>
      <c r="G205" s="5" t="s">
        <v>60</v>
      </c>
      <c r="H205" s="5">
        <v>25</v>
      </c>
      <c r="I205" s="5">
        <v>43850</v>
      </c>
      <c r="J205" s="5">
        <v>71359</v>
      </c>
      <c r="K205" s="5">
        <v>0</v>
      </c>
      <c r="L205" s="5" t="s">
        <v>11</v>
      </c>
      <c r="M205" s="5" t="s">
        <v>68</v>
      </c>
      <c r="N205" s="6" t="s">
        <v>55</v>
      </c>
      <c r="O205" s="7" t="str">
        <f>IF(LEN(Sheet1!$N205)&gt;0,"Not_Active","Active")</f>
        <v>Active</v>
      </c>
      <c r="P205" s="8">
        <f>IF(Sheet1!$O205="Not_Active",0,1)</f>
        <v>1</v>
      </c>
      <c r="Q205" s="9">
        <f>IFERROR(Sheet1!$K205*Sheet1!$J205,0)</f>
        <v>0</v>
      </c>
      <c r="R205" s="9">
        <f>Sheet1!$Q205+Sheet1!$J205</f>
        <v>71359</v>
      </c>
      <c r="S205" s="8">
        <f>YEAR(Sheet1!$I205)</f>
        <v>2020</v>
      </c>
      <c r="T205" s="8">
        <f>WEEKNUM(Sheet1!$I205,1)</f>
        <v>4</v>
      </c>
      <c r="U205" s="8" t="str">
        <f>TEXT(Sheet1!$I205,"dddd")</f>
        <v>Monday</v>
      </c>
    </row>
    <row r="206" spans="1:21" ht="14.25" customHeight="1" x14ac:dyDescent="0.25">
      <c r="A206" s="5" t="s">
        <v>499</v>
      </c>
      <c r="B206" s="5" t="s">
        <v>500</v>
      </c>
      <c r="C206" s="5" t="s">
        <v>58</v>
      </c>
      <c r="D206" s="5" t="s">
        <v>7</v>
      </c>
      <c r="E206" s="5" t="s">
        <v>59</v>
      </c>
      <c r="F206" s="5" t="s">
        <v>52</v>
      </c>
      <c r="G206" s="5" t="s">
        <v>53</v>
      </c>
      <c r="H206" s="5">
        <v>45</v>
      </c>
      <c r="I206" s="5">
        <v>41879</v>
      </c>
      <c r="J206" s="5">
        <v>183161</v>
      </c>
      <c r="K206" s="5">
        <v>0.22</v>
      </c>
      <c r="L206" s="5" t="s">
        <v>11</v>
      </c>
      <c r="M206" s="5" t="s">
        <v>79</v>
      </c>
      <c r="N206" s="6" t="s">
        <v>55</v>
      </c>
      <c r="O206" s="7" t="str">
        <f>IF(LEN(Sheet1!$N206)&gt;0,"Not_Active","Active")</f>
        <v>Active</v>
      </c>
      <c r="P206" s="8">
        <f>IF(Sheet1!$O206="Not_Active",0,1)</f>
        <v>1</v>
      </c>
      <c r="Q206" s="9">
        <f>IFERROR(Sheet1!$K206*Sheet1!$J206,0)</f>
        <v>40295.42</v>
      </c>
      <c r="R206" s="9">
        <f>Sheet1!$Q206+Sheet1!$J206</f>
        <v>223456.41999999998</v>
      </c>
      <c r="S206" s="8">
        <f>YEAR(Sheet1!$I206)</f>
        <v>2014</v>
      </c>
      <c r="T206" s="8">
        <f>WEEKNUM(Sheet1!$I206,1)</f>
        <v>35</v>
      </c>
      <c r="U206" s="8" t="str">
        <f>TEXT(Sheet1!$I206,"dddd")</f>
        <v>Thursday</v>
      </c>
    </row>
    <row r="207" spans="1:21" ht="14.25" customHeight="1" x14ac:dyDescent="0.25">
      <c r="A207" s="5" t="s">
        <v>501</v>
      </c>
      <c r="B207" s="5" t="s">
        <v>502</v>
      </c>
      <c r="C207" s="5" t="s">
        <v>503</v>
      </c>
      <c r="D207" s="5" t="s">
        <v>2</v>
      </c>
      <c r="E207" s="5" t="s">
        <v>72</v>
      </c>
      <c r="F207" s="5" t="s">
        <v>52</v>
      </c>
      <c r="G207" s="5" t="s">
        <v>60</v>
      </c>
      <c r="H207" s="5">
        <v>58</v>
      </c>
      <c r="I207" s="5">
        <v>34176</v>
      </c>
      <c r="J207" s="5">
        <v>69260</v>
      </c>
      <c r="K207" s="5">
        <v>0</v>
      </c>
      <c r="L207" s="5" t="s">
        <v>11</v>
      </c>
      <c r="M207" s="5" t="s">
        <v>68</v>
      </c>
      <c r="N207" s="6" t="s">
        <v>55</v>
      </c>
      <c r="O207" s="7" t="str">
        <f>IF(LEN(Sheet1!$N207)&gt;0,"Not_Active","Active")</f>
        <v>Active</v>
      </c>
      <c r="P207" s="8">
        <f>IF(Sheet1!$O207="Not_Active",0,1)</f>
        <v>1</v>
      </c>
      <c r="Q207" s="9">
        <f>IFERROR(Sheet1!$K207*Sheet1!$J207,0)</f>
        <v>0</v>
      </c>
      <c r="R207" s="9">
        <f>Sheet1!$Q207+Sheet1!$J207</f>
        <v>69260</v>
      </c>
      <c r="S207" s="8">
        <f>YEAR(Sheet1!$I207)</f>
        <v>1993</v>
      </c>
      <c r="T207" s="8">
        <f>WEEKNUM(Sheet1!$I207,1)</f>
        <v>31</v>
      </c>
      <c r="U207" s="8" t="str">
        <f>TEXT(Sheet1!$I207,"dddd")</f>
        <v>Monday</v>
      </c>
    </row>
    <row r="208" spans="1:21" ht="14.25" customHeight="1" x14ac:dyDescent="0.25">
      <c r="A208" s="5" t="s">
        <v>504</v>
      </c>
      <c r="B208" s="5" t="s">
        <v>505</v>
      </c>
      <c r="C208" s="5" t="s">
        <v>199</v>
      </c>
      <c r="D208" s="5" t="s">
        <v>7</v>
      </c>
      <c r="E208" s="5" t="s">
        <v>59</v>
      </c>
      <c r="F208" s="5" t="s">
        <v>52</v>
      </c>
      <c r="G208" s="5" t="s">
        <v>60</v>
      </c>
      <c r="H208" s="5">
        <v>51</v>
      </c>
      <c r="I208" s="5">
        <v>36442</v>
      </c>
      <c r="J208" s="5">
        <v>95639</v>
      </c>
      <c r="K208" s="5">
        <v>0</v>
      </c>
      <c r="L208" s="5" t="s">
        <v>11</v>
      </c>
      <c r="M208" s="5" t="s">
        <v>82</v>
      </c>
      <c r="N208" s="6" t="s">
        <v>55</v>
      </c>
      <c r="O208" s="7" t="str">
        <f>IF(LEN(Sheet1!$N208)&gt;0,"Not_Active","Active")</f>
        <v>Active</v>
      </c>
      <c r="P208" s="8">
        <f>IF(Sheet1!$O208="Not_Active",0,1)</f>
        <v>1</v>
      </c>
      <c r="Q208" s="9">
        <f>IFERROR(Sheet1!$K208*Sheet1!$J208,0)</f>
        <v>0</v>
      </c>
      <c r="R208" s="9">
        <f>Sheet1!$Q208+Sheet1!$J208</f>
        <v>95639</v>
      </c>
      <c r="S208" s="8">
        <f>YEAR(Sheet1!$I208)</f>
        <v>1999</v>
      </c>
      <c r="T208" s="8">
        <f>WEEKNUM(Sheet1!$I208,1)</f>
        <v>41</v>
      </c>
      <c r="U208" s="8" t="str">
        <f>TEXT(Sheet1!$I208,"dddd")</f>
        <v>Saturday</v>
      </c>
    </row>
    <row r="209" spans="1:21" ht="14.25" customHeight="1" x14ac:dyDescent="0.25">
      <c r="A209" s="5" t="s">
        <v>506</v>
      </c>
      <c r="B209" s="5" t="s">
        <v>507</v>
      </c>
      <c r="C209" s="5" t="s">
        <v>75</v>
      </c>
      <c r="D209" s="5" t="s">
        <v>6</v>
      </c>
      <c r="E209" s="5" t="s">
        <v>44</v>
      </c>
      <c r="F209" s="5" t="s">
        <v>52</v>
      </c>
      <c r="G209" s="5" t="s">
        <v>53</v>
      </c>
      <c r="H209" s="5">
        <v>48</v>
      </c>
      <c r="I209" s="5">
        <v>38168</v>
      </c>
      <c r="J209" s="5">
        <v>120660</v>
      </c>
      <c r="K209" s="5">
        <v>7.0000000000000007E-2</v>
      </c>
      <c r="L209" s="5" t="s">
        <v>17</v>
      </c>
      <c r="M209" s="5" t="s">
        <v>152</v>
      </c>
      <c r="N209" s="6" t="s">
        <v>55</v>
      </c>
      <c r="O209" s="7" t="str">
        <f>IF(LEN(Sheet1!$N209)&gt;0,"Not_Active","Active")</f>
        <v>Active</v>
      </c>
      <c r="P209" s="8">
        <f>IF(Sheet1!$O209="Not_Active",0,1)</f>
        <v>1</v>
      </c>
      <c r="Q209" s="9">
        <f>IFERROR(Sheet1!$K209*Sheet1!$J209,0)</f>
        <v>8446.2000000000007</v>
      </c>
      <c r="R209" s="9">
        <f>Sheet1!$Q209+Sheet1!$J209</f>
        <v>129106.2</v>
      </c>
      <c r="S209" s="8">
        <f>YEAR(Sheet1!$I209)</f>
        <v>2004</v>
      </c>
      <c r="T209" s="8">
        <f>WEEKNUM(Sheet1!$I209,1)</f>
        <v>27</v>
      </c>
      <c r="U209" s="8" t="str">
        <f>TEXT(Sheet1!$I209,"dddd")</f>
        <v>Wednesday</v>
      </c>
    </row>
    <row r="210" spans="1:21" ht="14.25" customHeight="1" x14ac:dyDescent="0.25">
      <c r="A210" s="5" t="s">
        <v>508</v>
      </c>
      <c r="B210" s="5" t="s">
        <v>509</v>
      </c>
      <c r="C210" s="5" t="s">
        <v>67</v>
      </c>
      <c r="D210" s="5" t="s">
        <v>4</v>
      </c>
      <c r="E210" s="5" t="s">
        <v>72</v>
      </c>
      <c r="F210" s="5" t="s">
        <v>52</v>
      </c>
      <c r="G210" s="5" t="s">
        <v>46</v>
      </c>
      <c r="H210" s="5">
        <v>36</v>
      </c>
      <c r="I210" s="5">
        <v>44556</v>
      </c>
      <c r="J210" s="5">
        <v>75119</v>
      </c>
      <c r="K210" s="5">
        <v>0</v>
      </c>
      <c r="L210" s="5" t="s">
        <v>11</v>
      </c>
      <c r="M210" s="5" t="s">
        <v>61</v>
      </c>
      <c r="N210" s="6" t="s">
        <v>55</v>
      </c>
      <c r="O210" s="7" t="str">
        <f>IF(LEN(Sheet1!$N210)&gt;0,"Not_Active","Active")</f>
        <v>Active</v>
      </c>
      <c r="P210" s="8">
        <f>IF(Sheet1!$O210="Not_Active",0,1)</f>
        <v>1</v>
      </c>
      <c r="Q210" s="9">
        <f>IFERROR(Sheet1!$K210*Sheet1!$J210,0)</f>
        <v>0</v>
      </c>
      <c r="R210" s="9">
        <f>Sheet1!$Q210+Sheet1!$J210</f>
        <v>75119</v>
      </c>
      <c r="S210" s="8">
        <f>YEAR(Sheet1!$I210)</f>
        <v>2021</v>
      </c>
      <c r="T210" s="8">
        <f>WEEKNUM(Sheet1!$I210,1)</f>
        <v>53</v>
      </c>
      <c r="U210" s="8" t="str">
        <f>TEXT(Sheet1!$I210,"dddd")</f>
        <v>Sunday</v>
      </c>
    </row>
    <row r="211" spans="1:21" ht="14.25" customHeight="1" x14ac:dyDescent="0.25">
      <c r="A211" s="5" t="s">
        <v>510</v>
      </c>
      <c r="B211" s="5" t="s">
        <v>511</v>
      </c>
      <c r="C211" s="5" t="s">
        <v>99</v>
      </c>
      <c r="D211" s="5" t="s">
        <v>5</v>
      </c>
      <c r="E211" s="5" t="s">
        <v>44</v>
      </c>
      <c r="F211" s="5" t="s">
        <v>52</v>
      </c>
      <c r="G211" s="5" t="s">
        <v>53</v>
      </c>
      <c r="H211" s="5">
        <v>59</v>
      </c>
      <c r="I211" s="5">
        <v>40681</v>
      </c>
      <c r="J211" s="5">
        <v>192213</v>
      </c>
      <c r="K211" s="5">
        <v>0.4</v>
      </c>
      <c r="L211" s="5" t="s">
        <v>11</v>
      </c>
      <c r="M211" s="5" t="s">
        <v>61</v>
      </c>
      <c r="N211" s="6" t="s">
        <v>55</v>
      </c>
      <c r="O211" s="7" t="str">
        <f>IF(LEN(Sheet1!$N211)&gt;0,"Not_Active","Active")</f>
        <v>Active</v>
      </c>
      <c r="P211" s="8">
        <f>IF(Sheet1!$O211="Not_Active",0,1)</f>
        <v>1</v>
      </c>
      <c r="Q211" s="9">
        <f>IFERROR(Sheet1!$K211*Sheet1!$J211,0)</f>
        <v>76885.2</v>
      </c>
      <c r="R211" s="9">
        <f>Sheet1!$Q211+Sheet1!$J211</f>
        <v>269098.2</v>
      </c>
      <c r="S211" s="8">
        <f>YEAR(Sheet1!$I211)</f>
        <v>2011</v>
      </c>
      <c r="T211" s="8">
        <f>WEEKNUM(Sheet1!$I211,1)</f>
        <v>21</v>
      </c>
      <c r="U211" s="8" t="str">
        <f>TEXT(Sheet1!$I211,"dddd")</f>
        <v>Wednesday</v>
      </c>
    </row>
    <row r="212" spans="1:21" ht="14.25" customHeight="1" x14ac:dyDescent="0.25">
      <c r="A212" s="5" t="s">
        <v>512</v>
      </c>
      <c r="B212" s="5" t="s">
        <v>513</v>
      </c>
      <c r="C212" s="5" t="s">
        <v>71</v>
      </c>
      <c r="D212" s="5" t="s">
        <v>4</v>
      </c>
      <c r="E212" s="5" t="s">
        <v>59</v>
      </c>
      <c r="F212" s="5" t="s">
        <v>45</v>
      </c>
      <c r="G212" s="5" t="s">
        <v>104</v>
      </c>
      <c r="H212" s="5">
        <v>45</v>
      </c>
      <c r="I212" s="5">
        <v>41769</v>
      </c>
      <c r="J212" s="5">
        <v>65047</v>
      </c>
      <c r="K212" s="5">
        <v>0</v>
      </c>
      <c r="L212" s="5" t="s">
        <v>19</v>
      </c>
      <c r="M212" s="5" t="s">
        <v>236</v>
      </c>
      <c r="N212" s="6" t="s">
        <v>55</v>
      </c>
      <c r="O212" s="7" t="str">
        <f>IF(LEN(Sheet1!$N212)&gt;0,"Not_Active","Active")</f>
        <v>Active</v>
      </c>
      <c r="P212" s="8">
        <f>IF(Sheet1!$O212="Not_Active",0,1)</f>
        <v>1</v>
      </c>
      <c r="Q212" s="9">
        <f>IFERROR(Sheet1!$K212*Sheet1!$J212,0)</f>
        <v>0</v>
      </c>
      <c r="R212" s="9">
        <f>Sheet1!$Q212+Sheet1!$J212</f>
        <v>65047</v>
      </c>
      <c r="S212" s="8">
        <f>YEAR(Sheet1!$I212)</f>
        <v>2014</v>
      </c>
      <c r="T212" s="8">
        <f>WEEKNUM(Sheet1!$I212,1)</f>
        <v>19</v>
      </c>
      <c r="U212" s="8" t="str">
        <f>TEXT(Sheet1!$I212,"dddd")</f>
        <v>Saturday</v>
      </c>
    </row>
    <row r="213" spans="1:21" ht="14.25" customHeight="1" x14ac:dyDescent="0.25">
      <c r="A213" s="5" t="s">
        <v>514</v>
      </c>
      <c r="B213" s="5" t="s">
        <v>515</v>
      </c>
      <c r="C213" s="5" t="s">
        <v>43</v>
      </c>
      <c r="D213" s="5" t="s">
        <v>4</v>
      </c>
      <c r="E213" s="5" t="s">
        <v>51</v>
      </c>
      <c r="F213" s="5" t="s">
        <v>52</v>
      </c>
      <c r="G213" s="5" t="s">
        <v>60</v>
      </c>
      <c r="H213" s="5">
        <v>29</v>
      </c>
      <c r="I213" s="5">
        <v>42810</v>
      </c>
      <c r="J213" s="5">
        <v>151413</v>
      </c>
      <c r="K213" s="5">
        <v>0.15</v>
      </c>
      <c r="L213" s="5" t="s">
        <v>11</v>
      </c>
      <c r="M213" s="5" t="s">
        <v>47</v>
      </c>
      <c r="N213" s="6" t="s">
        <v>55</v>
      </c>
      <c r="O213" s="7" t="str">
        <f>IF(LEN(Sheet1!$N213)&gt;0,"Not_Active","Active")</f>
        <v>Active</v>
      </c>
      <c r="P213" s="8">
        <f>IF(Sheet1!$O213="Not_Active",0,1)</f>
        <v>1</v>
      </c>
      <c r="Q213" s="9">
        <f>IFERROR(Sheet1!$K213*Sheet1!$J213,0)</f>
        <v>22711.95</v>
      </c>
      <c r="R213" s="9">
        <f>Sheet1!$Q213+Sheet1!$J213</f>
        <v>174124.95</v>
      </c>
      <c r="S213" s="8">
        <f>YEAR(Sheet1!$I213)</f>
        <v>2017</v>
      </c>
      <c r="T213" s="8">
        <f>WEEKNUM(Sheet1!$I213,1)</f>
        <v>11</v>
      </c>
      <c r="U213" s="8" t="str">
        <f>TEXT(Sheet1!$I213,"dddd")</f>
        <v>Thursday</v>
      </c>
    </row>
    <row r="214" spans="1:21" ht="14.25" customHeight="1" x14ac:dyDescent="0.25">
      <c r="A214" s="5" t="s">
        <v>516</v>
      </c>
      <c r="B214" s="5" t="s">
        <v>517</v>
      </c>
      <c r="C214" s="5" t="s">
        <v>67</v>
      </c>
      <c r="D214" s="5" t="s">
        <v>5</v>
      </c>
      <c r="E214" s="5" t="s">
        <v>59</v>
      </c>
      <c r="F214" s="5" t="s">
        <v>52</v>
      </c>
      <c r="G214" s="5" t="s">
        <v>60</v>
      </c>
      <c r="H214" s="5">
        <v>62</v>
      </c>
      <c r="I214" s="5">
        <v>37733</v>
      </c>
      <c r="J214" s="5">
        <v>76906</v>
      </c>
      <c r="K214" s="5">
        <v>0</v>
      </c>
      <c r="L214" s="5" t="s">
        <v>11</v>
      </c>
      <c r="M214" s="5" t="s">
        <v>47</v>
      </c>
      <c r="N214" s="6" t="s">
        <v>55</v>
      </c>
      <c r="O214" s="7" t="str">
        <f>IF(LEN(Sheet1!$N214)&gt;0,"Not_Active","Active")</f>
        <v>Active</v>
      </c>
      <c r="P214" s="8">
        <f>IF(Sheet1!$O214="Not_Active",0,1)</f>
        <v>1</v>
      </c>
      <c r="Q214" s="9">
        <f>IFERROR(Sheet1!$K214*Sheet1!$J214,0)</f>
        <v>0</v>
      </c>
      <c r="R214" s="9">
        <f>Sheet1!$Q214+Sheet1!$J214</f>
        <v>76906</v>
      </c>
      <c r="S214" s="8">
        <f>YEAR(Sheet1!$I214)</f>
        <v>2003</v>
      </c>
      <c r="T214" s="8">
        <f>WEEKNUM(Sheet1!$I214,1)</f>
        <v>17</v>
      </c>
      <c r="U214" s="8" t="str">
        <f>TEXT(Sheet1!$I214,"dddd")</f>
        <v>Tuesday</v>
      </c>
    </row>
    <row r="215" spans="1:21" ht="14.25" customHeight="1" x14ac:dyDescent="0.25">
      <c r="A215" s="5" t="s">
        <v>518</v>
      </c>
      <c r="B215" s="5" t="s">
        <v>519</v>
      </c>
      <c r="C215" s="5" t="s">
        <v>75</v>
      </c>
      <c r="D215" s="5" t="s">
        <v>2</v>
      </c>
      <c r="E215" s="5" t="s">
        <v>72</v>
      </c>
      <c r="F215" s="5" t="s">
        <v>52</v>
      </c>
      <c r="G215" s="5" t="s">
        <v>53</v>
      </c>
      <c r="H215" s="5">
        <v>51</v>
      </c>
      <c r="I215" s="5">
        <v>34388</v>
      </c>
      <c r="J215" s="5">
        <v>122802</v>
      </c>
      <c r="K215" s="5">
        <v>0.05</v>
      </c>
      <c r="L215" s="5" t="s">
        <v>17</v>
      </c>
      <c r="M215" s="5" t="s">
        <v>94</v>
      </c>
      <c r="N215" s="6" t="s">
        <v>55</v>
      </c>
      <c r="O215" s="7" t="str">
        <f>IF(LEN(Sheet1!$N215)&gt;0,"Not_Active","Active")</f>
        <v>Active</v>
      </c>
      <c r="P215" s="8">
        <f>IF(Sheet1!$O215="Not_Active",0,1)</f>
        <v>1</v>
      </c>
      <c r="Q215" s="9">
        <f>IFERROR(Sheet1!$K215*Sheet1!$J215,0)</f>
        <v>6140.1</v>
      </c>
      <c r="R215" s="9">
        <f>Sheet1!$Q215+Sheet1!$J215</f>
        <v>128942.1</v>
      </c>
      <c r="S215" s="8">
        <f>YEAR(Sheet1!$I215)</f>
        <v>1994</v>
      </c>
      <c r="T215" s="8">
        <f>WEEKNUM(Sheet1!$I215,1)</f>
        <v>9</v>
      </c>
      <c r="U215" s="8" t="str">
        <f>TEXT(Sheet1!$I215,"dddd")</f>
        <v>Wednesday</v>
      </c>
    </row>
    <row r="216" spans="1:21" ht="14.25" customHeight="1" x14ac:dyDescent="0.25">
      <c r="A216" s="5" t="s">
        <v>520</v>
      </c>
      <c r="B216" s="5" t="s">
        <v>521</v>
      </c>
      <c r="C216" s="5" t="s">
        <v>295</v>
      </c>
      <c r="D216" s="5" t="s">
        <v>7</v>
      </c>
      <c r="E216" s="5" t="s">
        <v>44</v>
      </c>
      <c r="F216" s="5" t="s">
        <v>52</v>
      </c>
      <c r="G216" s="5" t="s">
        <v>104</v>
      </c>
      <c r="H216" s="5">
        <v>47</v>
      </c>
      <c r="I216" s="5">
        <v>35990</v>
      </c>
      <c r="J216" s="5">
        <v>99091</v>
      </c>
      <c r="K216" s="5">
        <v>0</v>
      </c>
      <c r="L216" s="5" t="s">
        <v>11</v>
      </c>
      <c r="M216" s="5" t="s">
        <v>82</v>
      </c>
      <c r="N216" s="6" t="s">
        <v>55</v>
      </c>
      <c r="O216" s="7" t="str">
        <f>IF(LEN(Sheet1!$N216)&gt;0,"Not_Active","Active")</f>
        <v>Active</v>
      </c>
      <c r="P216" s="8">
        <f>IF(Sheet1!$O216="Not_Active",0,1)</f>
        <v>1</v>
      </c>
      <c r="Q216" s="9">
        <f>IFERROR(Sheet1!$K216*Sheet1!$J216,0)</f>
        <v>0</v>
      </c>
      <c r="R216" s="9">
        <f>Sheet1!$Q216+Sheet1!$J216</f>
        <v>99091</v>
      </c>
      <c r="S216" s="8">
        <f>YEAR(Sheet1!$I216)</f>
        <v>1998</v>
      </c>
      <c r="T216" s="8">
        <f>WEEKNUM(Sheet1!$I216,1)</f>
        <v>29</v>
      </c>
      <c r="U216" s="8" t="str">
        <f>TEXT(Sheet1!$I216,"dddd")</f>
        <v>Tuesday</v>
      </c>
    </row>
    <row r="217" spans="1:21" ht="14.25" customHeight="1" x14ac:dyDescent="0.25">
      <c r="A217" s="5" t="s">
        <v>522</v>
      </c>
      <c r="B217" s="5" t="s">
        <v>523</v>
      </c>
      <c r="C217" s="5" t="s">
        <v>89</v>
      </c>
      <c r="D217" s="5" t="s">
        <v>7</v>
      </c>
      <c r="E217" s="5" t="s">
        <v>51</v>
      </c>
      <c r="F217" s="5" t="s">
        <v>52</v>
      </c>
      <c r="G217" s="5" t="s">
        <v>104</v>
      </c>
      <c r="H217" s="5">
        <v>40</v>
      </c>
      <c r="I217" s="5">
        <v>39506</v>
      </c>
      <c r="J217" s="5">
        <v>113987</v>
      </c>
      <c r="K217" s="5">
        <v>0</v>
      </c>
      <c r="L217" s="5" t="s">
        <v>19</v>
      </c>
      <c r="M217" s="5" t="s">
        <v>112</v>
      </c>
      <c r="N217" s="6" t="s">
        <v>55</v>
      </c>
      <c r="O217" s="7" t="str">
        <f>IF(LEN(Sheet1!$N217)&gt;0,"Not_Active","Active")</f>
        <v>Active</v>
      </c>
      <c r="P217" s="8">
        <f>IF(Sheet1!$O217="Not_Active",0,1)</f>
        <v>1</v>
      </c>
      <c r="Q217" s="9">
        <f>IFERROR(Sheet1!$K217*Sheet1!$J217,0)</f>
        <v>0</v>
      </c>
      <c r="R217" s="9">
        <f>Sheet1!$Q217+Sheet1!$J217</f>
        <v>113987</v>
      </c>
      <c r="S217" s="8">
        <f>YEAR(Sheet1!$I217)</f>
        <v>2008</v>
      </c>
      <c r="T217" s="8">
        <f>WEEKNUM(Sheet1!$I217,1)</f>
        <v>9</v>
      </c>
      <c r="U217" s="8" t="str">
        <f>TEXT(Sheet1!$I217,"dddd")</f>
        <v>Thursday</v>
      </c>
    </row>
    <row r="218" spans="1:21" ht="14.25" customHeight="1" x14ac:dyDescent="0.25">
      <c r="A218" s="5" t="s">
        <v>524</v>
      </c>
      <c r="B218" s="5" t="s">
        <v>525</v>
      </c>
      <c r="C218" s="5" t="s">
        <v>67</v>
      </c>
      <c r="D218" s="5" t="s">
        <v>3</v>
      </c>
      <c r="E218" s="5" t="s">
        <v>72</v>
      </c>
      <c r="F218" s="5" t="s">
        <v>45</v>
      </c>
      <c r="G218" s="5" t="s">
        <v>60</v>
      </c>
      <c r="H218" s="5">
        <v>28</v>
      </c>
      <c r="I218" s="5">
        <v>44078</v>
      </c>
      <c r="J218" s="5">
        <v>95045</v>
      </c>
      <c r="K218" s="5">
        <v>0</v>
      </c>
      <c r="L218" s="5" t="s">
        <v>11</v>
      </c>
      <c r="M218" s="5" t="s">
        <v>61</v>
      </c>
      <c r="N218" s="6" t="s">
        <v>55</v>
      </c>
      <c r="O218" s="7" t="str">
        <f>IF(LEN(Sheet1!$N218)&gt;0,"Not_Active","Active")</f>
        <v>Active</v>
      </c>
      <c r="P218" s="8">
        <f>IF(Sheet1!$O218="Not_Active",0,1)</f>
        <v>1</v>
      </c>
      <c r="Q218" s="9">
        <f>IFERROR(Sheet1!$K218*Sheet1!$J218,0)</f>
        <v>0</v>
      </c>
      <c r="R218" s="9">
        <f>Sheet1!$Q218+Sheet1!$J218</f>
        <v>95045</v>
      </c>
      <c r="S218" s="8">
        <f>YEAR(Sheet1!$I218)</f>
        <v>2020</v>
      </c>
      <c r="T218" s="8">
        <f>WEEKNUM(Sheet1!$I218,1)</f>
        <v>36</v>
      </c>
      <c r="U218" s="8" t="str">
        <f>TEXT(Sheet1!$I218,"dddd")</f>
        <v>Friday</v>
      </c>
    </row>
    <row r="219" spans="1:21" ht="14.25" customHeight="1" x14ac:dyDescent="0.25">
      <c r="A219" s="5" t="s">
        <v>526</v>
      </c>
      <c r="B219" s="5" t="s">
        <v>527</v>
      </c>
      <c r="C219" s="5" t="s">
        <v>99</v>
      </c>
      <c r="D219" s="5" t="s">
        <v>8</v>
      </c>
      <c r="E219" s="5" t="s">
        <v>59</v>
      </c>
      <c r="F219" s="5" t="s">
        <v>45</v>
      </c>
      <c r="G219" s="5" t="s">
        <v>60</v>
      </c>
      <c r="H219" s="5">
        <v>29</v>
      </c>
      <c r="I219" s="5">
        <v>42740</v>
      </c>
      <c r="J219" s="5">
        <v>190401</v>
      </c>
      <c r="K219" s="5">
        <v>0.37</v>
      </c>
      <c r="L219" s="5" t="s">
        <v>11</v>
      </c>
      <c r="M219" s="5" t="s">
        <v>107</v>
      </c>
      <c r="N219" s="6" t="s">
        <v>55</v>
      </c>
      <c r="O219" s="7" t="str">
        <f>IF(LEN(Sheet1!$N219)&gt;0,"Not_Active","Active")</f>
        <v>Active</v>
      </c>
      <c r="P219" s="8">
        <f>IF(Sheet1!$O219="Not_Active",0,1)</f>
        <v>1</v>
      </c>
      <c r="Q219" s="9">
        <f>IFERROR(Sheet1!$K219*Sheet1!$J219,0)</f>
        <v>70448.37</v>
      </c>
      <c r="R219" s="9">
        <f>Sheet1!$Q219+Sheet1!$J219</f>
        <v>260849.37</v>
      </c>
      <c r="S219" s="8">
        <f>YEAR(Sheet1!$I219)</f>
        <v>2017</v>
      </c>
      <c r="T219" s="8">
        <f>WEEKNUM(Sheet1!$I219,1)</f>
        <v>1</v>
      </c>
      <c r="U219" s="8" t="str">
        <f>TEXT(Sheet1!$I219,"dddd")</f>
        <v>Thursday</v>
      </c>
    </row>
    <row r="220" spans="1:21" ht="14.25" customHeight="1" x14ac:dyDescent="0.25">
      <c r="A220" s="5" t="s">
        <v>528</v>
      </c>
      <c r="B220" s="5" t="s">
        <v>529</v>
      </c>
      <c r="C220" s="5" t="s">
        <v>67</v>
      </c>
      <c r="D220" s="5" t="s">
        <v>3</v>
      </c>
      <c r="E220" s="5" t="s">
        <v>72</v>
      </c>
      <c r="F220" s="5" t="s">
        <v>52</v>
      </c>
      <c r="G220" s="5" t="s">
        <v>104</v>
      </c>
      <c r="H220" s="5">
        <v>46</v>
      </c>
      <c r="I220" s="5">
        <v>41294</v>
      </c>
      <c r="J220" s="5">
        <v>86061</v>
      </c>
      <c r="K220" s="5">
        <v>0</v>
      </c>
      <c r="L220" s="5" t="s">
        <v>19</v>
      </c>
      <c r="M220" s="5" t="s">
        <v>117</v>
      </c>
      <c r="N220" s="6" t="s">
        <v>55</v>
      </c>
      <c r="O220" s="7" t="str">
        <f>IF(LEN(Sheet1!$N220)&gt;0,"Not_Active","Active")</f>
        <v>Active</v>
      </c>
      <c r="P220" s="8">
        <f>IF(Sheet1!$O220="Not_Active",0,1)</f>
        <v>1</v>
      </c>
      <c r="Q220" s="9">
        <f>IFERROR(Sheet1!$K220*Sheet1!$J220,0)</f>
        <v>0</v>
      </c>
      <c r="R220" s="9">
        <f>Sheet1!$Q220+Sheet1!$J220</f>
        <v>86061</v>
      </c>
      <c r="S220" s="8">
        <f>YEAR(Sheet1!$I220)</f>
        <v>2013</v>
      </c>
      <c r="T220" s="8">
        <f>WEEKNUM(Sheet1!$I220,1)</f>
        <v>4</v>
      </c>
      <c r="U220" s="8" t="str">
        <f>TEXT(Sheet1!$I220,"dddd")</f>
        <v>Sunday</v>
      </c>
    </row>
    <row r="221" spans="1:21" ht="14.25" customHeight="1" x14ac:dyDescent="0.25">
      <c r="A221" s="5" t="s">
        <v>530</v>
      </c>
      <c r="B221" s="5" t="s">
        <v>531</v>
      </c>
      <c r="C221" s="5" t="s">
        <v>312</v>
      </c>
      <c r="D221" s="5" t="s">
        <v>4</v>
      </c>
      <c r="E221" s="5" t="s">
        <v>59</v>
      </c>
      <c r="F221" s="5" t="s">
        <v>52</v>
      </c>
      <c r="G221" s="5" t="s">
        <v>104</v>
      </c>
      <c r="H221" s="5">
        <v>45</v>
      </c>
      <c r="I221" s="5">
        <v>44237</v>
      </c>
      <c r="J221" s="5">
        <v>79882</v>
      </c>
      <c r="K221" s="5">
        <v>0</v>
      </c>
      <c r="L221" s="5" t="s">
        <v>11</v>
      </c>
      <c r="M221" s="5" t="s">
        <v>68</v>
      </c>
      <c r="N221" s="6" t="s">
        <v>55</v>
      </c>
      <c r="O221" s="7" t="str">
        <f>IF(LEN(Sheet1!$N221)&gt;0,"Not_Active","Active")</f>
        <v>Active</v>
      </c>
      <c r="P221" s="8">
        <f>IF(Sheet1!$O221="Not_Active",0,1)</f>
        <v>1</v>
      </c>
      <c r="Q221" s="9">
        <f>IFERROR(Sheet1!$K221*Sheet1!$J221,0)</f>
        <v>0</v>
      </c>
      <c r="R221" s="9">
        <f>Sheet1!$Q221+Sheet1!$J221</f>
        <v>79882</v>
      </c>
      <c r="S221" s="8">
        <f>YEAR(Sheet1!$I221)</f>
        <v>2021</v>
      </c>
      <c r="T221" s="8">
        <f>WEEKNUM(Sheet1!$I221,1)</f>
        <v>7</v>
      </c>
      <c r="U221" s="8" t="str">
        <f>TEXT(Sheet1!$I221,"dddd")</f>
        <v>Wednesday</v>
      </c>
    </row>
    <row r="222" spans="1:21" ht="14.25" customHeight="1" x14ac:dyDescent="0.25">
      <c r="A222" s="5" t="s">
        <v>532</v>
      </c>
      <c r="B222" s="5" t="s">
        <v>533</v>
      </c>
      <c r="C222" s="5" t="s">
        <v>99</v>
      </c>
      <c r="D222" s="5" t="s">
        <v>7</v>
      </c>
      <c r="E222" s="5" t="s">
        <v>51</v>
      </c>
      <c r="F222" s="5" t="s">
        <v>45</v>
      </c>
      <c r="G222" s="5" t="s">
        <v>60</v>
      </c>
      <c r="H222" s="5">
        <v>30</v>
      </c>
      <c r="I222" s="5">
        <v>43165</v>
      </c>
      <c r="J222" s="5">
        <v>255431</v>
      </c>
      <c r="K222" s="5">
        <v>0.36</v>
      </c>
      <c r="L222" s="5" t="s">
        <v>11</v>
      </c>
      <c r="M222" s="5" t="s">
        <v>107</v>
      </c>
      <c r="N222" s="6" t="s">
        <v>55</v>
      </c>
      <c r="O222" s="7" t="str">
        <f>IF(LEN(Sheet1!$N222)&gt;0,"Not_Active","Active")</f>
        <v>Active</v>
      </c>
      <c r="P222" s="8">
        <f>IF(Sheet1!$O222="Not_Active",0,1)</f>
        <v>1</v>
      </c>
      <c r="Q222" s="9">
        <f>IFERROR(Sheet1!$K222*Sheet1!$J222,0)</f>
        <v>91955.16</v>
      </c>
      <c r="R222" s="9">
        <f>Sheet1!$Q222+Sheet1!$J222</f>
        <v>347386.16000000003</v>
      </c>
      <c r="S222" s="8">
        <f>YEAR(Sheet1!$I222)</f>
        <v>2018</v>
      </c>
      <c r="T222" s="8">
        <f>WEEKNUM(Sheet1!$I222,1)</f>
        <v>10</v>
      </c>
      <c r="U222" s="8" t="str">
        <f>TEXT(Sheet1!$I222,"dddd")</f>
        <v>Tuesday</v>
      </c>
    </row>
    <row r="223" spans="1:21" ht="14.25" customHeight="1" x14ac:dyDescent="0.25">
      <c r="A223" s="5" t="s">
        <v>534</v>
      </c>
      <c r="B223" s="5" t="s">
        <v>535</v>
      </c>
      <c r="C223" s="5" t="s">
        <v>480</v>
      </c>
      <c r="D223" s="5" t="s">
        <v>2</v>
      </c>
      <c r="E223" s="5" t="s">
        <v>51</v>
      </c>
      <c r="F223" s="5" t="s">
        <v>45</v>
      </c>
      <c r="G223" s="5" t="s">
        <v>53</v>
      </c>
      <c r="H223" s="5">
        <v>48</v>
      </c>
      <c r="I223" s="5">
        <v>37855</v>
      </c>
      <c r="J223" s="5">
        <v>82017</v>
      </c>
      <c r="K223" s="5">
        <v>0</v>
      </c>
      <c r="L223" s="5" t="s">
        <v>17</v>
      </c>
      <c r="M223" s="5" t="s">
        <v>132</v>
      </c>
      <c r="N223" s="6" t="s">
        <v>55</v>
      </c>
      <c r="O223" s="7" t="str">
        <f>IF(LEN(Sheet1!$N223)&gt;0,"Not_Active","Active")</f>
        <v>Active</v>
      </c>
      <c r="P223" s="8">
        <f>IF(Sheet1!$O223="Not_Active",0,1)</f>
        <v>1</v>
      </c>
      <c r="Q223" s="9">
        <f>IFERROR(Sheet1!$K223*Sheet1!$J223,0)</f>
        <v>0</v>
      </c>
      <c r="R223" s="9">
        <f>Sheet1!$Q223+Sheet1!$J223</f>
        <v>82017</v>
      </c>
      <c r="S223" s="8">
        <f>YEAR(Sheet1!$I223)</f>
        <v>2003</v>
      </c>
      <c r="T223" s="8">
        <f>WEEKNUM(Sheet1!$I223,1)</f>
        <v>34</v>
      </c>
      <c r="U223" s="8" t="str">
        <f>TEXT(Sheet1!$I223,"dddd")</f>
        <v>Friday</v>
      </c>
    </row>
    <row r="224" spans="1:21" ht="14.25" customHeight="1" x14ac:dyDescent="0.25">
      <c r="A224" s="5" t="s">
        <v>536</v>
      </c>
      <c r="B224" s="5" t="s">
        <v>537</v>
      </c>
      <c r="C224" s="5" t="s">
        <v>78</v>
      </c>
      <c r="D224" s="5" t="s">
        <v>3</v>
      </c>
      <c r="E224" s="5" t="s">
        <v>51</v>
      </c>
      <c r="F224" s="5" t="s">
        <v>45</v>
      </c>
      <c r="G224" s="5" t="s">
        <v>60</v>
      </c>
      <c r="H224" s="5">
        <v>51</v>
      </c>
      <c r="I224" s="5">
        <v>42753</v>
      </c>
      <c r="J224" s="5">
        <v>53799</v>
      </c>
      <c r="K224" s="5">
        <v>0</v>
      </c>
      <c r="L224" s="5" t="s">
        <v>11</v>
      </c>
      <c r="M224" s="5" t="s">
        <v>107</v>
      </c>
      <c r="N224" s="6" t="s">
        <v>55</v>
      </c>
      <c r="O224" s="7" t="str">
        <f>IF(LEN(Sheet1!$N224)&gt;0,"Not_Active","Active")</f>
        <v>Active</v>
      </c>
      <c r="P224" s="8">
        <f>IF(Sheet1!$O224="Not_Active",0,1)</f>
        <v>1</v>
      </c>
      <c r="Q224" s="9">
        <f>IFERROR(Sheet1!$K224*Sheet1!$J224,0)</f>
        <v>0</v>
      </c>
      <c r="R224" s="9">
        <f>Sheet1!$Q224+Sheet1!$J224</f>
        <v>53799</v>
      </c>
      <c r="S224" s="8">
        <f>YEAR(Sheet1!$I224)</f>
        <v>2017</v>
      </c>
      <c r="T224" s="8">
        <f>WEEKNUM(Sheet1!$I224,1)</f>
        <v>3</v>
      </c>
      <c r="U224" s="8" t="str">
        <f>TEXT(Sheet1!$I224,"dddd")</f>
        <v>Wednesday</v>
      </c>
    </row>
    <row r="225" spans="1:21" ht="14.25" customHeight="1" x14ac:dyDescent="0.25">
      <c r="A225" s="5" t="s">
        <v>538</v>
      </c>
      <c r="B225" s="5" t="s">
        <v>539</v>
      </c>
      <c r="C225" s="5" t="s">
        <v>67</v>
      </c>
      <c r="D225" s="5" t="s">
        <v>4</v>
      </c>
      <c r="E225" s="5" t="s">
        <v>72</v>
      </c>
      <c r="F225" s="5" t="s">
        <v>45</v>
      </c>
      <c r="G225" s="5" t="s">
        <v>60</v>
      </c>
      <c r="H225" s="5">
        <v>28</v>
      </c>
      <c r="I225" s="5">
        <v>44380</v>
      </c>
      <c r="J225" s="5">
        <v>82739</v>
      </c>
      <c r="K225" s="5">
        <v>0</v>
      </c>
      <c r="L225" s="5" t="s">
        <v>11</v>
      </c>
      <c r="M225" s="5" t="s">
        <v>68</v>
      </c>
      <c r="N225" s="6" t="s">
        <v>55</v>
      </c>
      <c r="O225" s="7" t="str">
        <f>IF(LEN(Sheet1!$N225)&gt;0,"Not_Active","Active")</f>
        <v>Active</v>
      </c>
      <c r="P225" s="8">
        <f>IF(Sheet1!$O225="Not_Active",0,1)</f>
        <v>1</v>
      </c>
      <c r="Q225" s="9">
        <f>IFERROR(Sheet1!$K225*Sheet1!$J225,0)</f>
        <v>0</v>
      </c>
      <c r="R225" s="9">
        <f>Sheet1!$Q225+Sheet1!$J225</f>
        <v>82739</v>
      </c>
      <c r="S225" s="8">
        <f>YEAR(Sheet1!$I225)</f>
        <v>2021</v>
      </c>
      <c r="T225" s="8">
        <f>WEEKNUM(Sheet1!$I225,1)</f>
        <v>27</v>
      </c>
      <c r="U225" s="8" t="str">
        <f>TEXT(Sheet1!$I225,"dddd")</f>
        <v>Saturday</v>
      </c>
    </row>
    <row r="226" spans="1:21" ht="14.25" customHeight="1" x14ac:dyDescent="0.25">
      <c r="A226" s="5" t="s">
        <v>540</v>
      </c>
      <c r="B226" s="5" t="s">
        <v>541</v>
      </c>
      <c r="C226" s="5" t="s">
        <v>225</v>
      </c>
      <c r="D226" s="5" t="s">
        <v>2</v>
      </c>
      <c r="E226" s="5" t="s">
        <v>51</v>
      </c>
      <c r="F226" s="5" t="s">
        <v>45</v>
      </c>
      <c r="G226" s="5" t="s">
        <v>60</v>
      </c>
      <c r="H226" s="5">
        <v>36</v>
      </c>
      <c r="I226" s="5">
        <v>41789</v>
      </c>
      <c r="J226" s="5">
        <v>99080</v>
      </c>
      <c r="K226" s="5">
        <v>0</v>
      </c>
      <c r="L226" s="5" t="s">
        <v>11</v>
      </c>
      <c r="M226" s="5" t="s">
        <v>61</v>
      </c>
      <c r="N226" s="6" t="s">
        <v>55</v>
      </c>
      <c r="O226" s="7" t="str">
        <f>IF(LEN(Sheet1!$N226)&gt;0,"Not_Active","Active")</f>
        <v>Active</v>
      </c>
      <c r="P226" s="8">
        <f>IF(Sheet1!$O226="Not_Active",0,1)</f>
        <v>1</v>
      </c>
      <c r="Q226" s="9">
        <f>IFERROR(Sheet1!$K226*Sheet1!$J226,0)</f>
        <v>0</v>
      </c>
      <c r="R226" s="9">
        <f>Sheet1!$Q226+Sheet1!$J226</f>
        <v>99080</v>
      </c>
      <c r="S226" s="8">
        <f>YEAR(Sheet1!$I226)</f>
        <v>2014</v>
      </c>
      <c r="T226" s="8">
        <f>WEEKNUM(Sheet1!$I226,1)</f>
        <v>22</v>
      </c>
      <c r="U226" s="8" t="str">
        <f>TEXT(Sheet1!$I226,"dddd")</f>
        <v>Friday</v>
      </c>
    </row>
    <row r="227" spans="1:21" ht="14.25" customHeight="1" x14ac:dyDescent="0.25">
      <c r="A227" s="5" t="s">
        <v>542</v>
      </c>
      <c r="B227" s="5" t="s">
        <v>543</v>
      </c>
      <c r="C227" s="5" t="s">
        <v>312</v>
      </c>
      <c r="D227" s="5" t="s">
        <v>4</v>
      </c>
      <c r="E227" s="5" t="s">
        <v>72</v>
      </c>
      <c r="F227" s="5" t="s">
        <v>45</v>
      </c>
      <c r="G227" s="5" t="s">
        <v>53</v>
      </c>
      <c r="H227" s="5">
        <v>40</v>
      </c>
      <c r="I227" s="5">
        <v>40563</v>
      </c>
      <c r="J227" s="5">
        <v>96719</v>
      </c>
      <c r="K227" s="5">
        <v>0</v>
      </c>
      <c r="L227" s="5" t="s">
        <v>17</v>
      </c>
      <c r="M227" s="5" t="s">
        <v>152</v>
      </c>
      <c r="N227" s="6" t="s">
        <v>55</v>
      </c>
      <c r="O227" s="7" t="str">
        <f>IF(LEN(Sheet1!$N227)&gt;0,"Not_Active","Active")</f>
        <v>Active</v>
      </c>
      <c r="P227" s="8">
        <f>IF(Sheet1!$O227="Not_Active",0,1)</f>
        <v>1</v>
      </c>
      <c r="Q227" s="9">
        <f>IFERROR(Sheet1!$K227*Sheet1!$J227,0)</f>
        <v>0</v>
      </c>
      <c r="R227" s="9">
        <f>Sheet1!$Q227+Sheet1!$J227</f>
        <v>96719</v>
      </c>
      <c r="S227" s="8">
        <f>YEAR(Sheet1!$I227)</f>
        <v>2011</v>
      </c>
      <c r="T227" s="8">
        <f>WEEKNUM(Sheet1!$I227,1)</f>
        <v>4</v>
      </c>
      <c r="U227" s="8" t="str">
        <f>TEXT(Sheet1!$I227,"dddd")</f>
        <v>Thursday</v>
      </c>
    </row>
    <row r="228" spans="1:21" ht="14.25" customHeight="1" x14ac:dyDescent="0.25">
      <c r="A228" s="5" t="s">
        <v>544</v>
      </c>
      <c r="B228" s="5" t="s">
        <v>545</v>
      </c>
      <c r="C228" s="5" t="s">
        <v>58</v>
      </c>
      <c r="D228" s="5" t="s">
        <v>6</v>
      </c>
      <c r="E228" s="5" t="s">
        <v>44</v>
      </c>
      <c r="F228" s="5" t="s">
        <v>45</v>
      </c>
      <c r="G228" s="5" t="s">
        <v>60</v>
      </c>
      <c r="H228" s="5">
        <v>51</v>
      </c>
      <c r="I228" s="5">
        <v>44283</v>
      </c>
      <c r="J228" s="5">
        <v>180687</v>
      </c>
      <c r="K228" s="5">
        <v>0.19</v>
      </c>
      <c r="L228" s="5" t="s">
        <v>11</v>
      </c>
      <c r="M228" s="5" t="s">
        <v>68</v>
      </c>
      <c r="N228" s="6" t="s">
        <v>55</v>
      </c>
      <c r="O228" s="7" t="str">
        <f>IF(LEN(Sheet1!$N228)&gt;0,"Not_Active","Active")</f>
        <v>Active</v>
      </c>
      <c r="P228" s="8">
        <f>IF(Sheet1!$O228="Not_Active",0,1)</f>
        <v>1</v>
      </c>
      <c r="Q228" s="9">
        <f>IFERROR(Sheet1!$K228*Sheet1!$J228,0)</f>
        <v>34330.53</v>
      </c>
      <c r="R228" s="9">
        <f>Sheet1!$Q228+Sheet1!$J228</f>
        <v>215017.53</v>
      </c>
      <c r="S228" s="8">
        <f>YEAR(Sheet1!$I228)</f>
        <v>2021</v>
      </c>
      <c r="T228" s="8">
        <f>WEEKNUM(Sheet1!$I228,1)</f>
        <v>14</v>
      </c>
      <c r="U228" s="8" t="str">
        <f>TEXT(Sheet1!$I228,"dddd")</f>
        <v>Sunday</v>
      </c>
    </row>
    <row r="229" spans="1:21" ht="14.25" customHeight="1" x14ac:dyDescent="0.25">
      <c r="A229" s="5" t="s">
        <v>546</v>
      </c>
      <c r="B229" s="5" t="s">
        <v>547</v>
      </c>
      <c r="C229" s="5" t="s">
        <v>131</v>
      </c>
      <c r="D229" s="5" t="s">
        <v>7</v>
      </c>
      <c r="E229" s="5" t="s">
        <v>72</v>
      </c>
      <c r="F229" s="5" t="s">
        <v>52</v>
      </c>
      <c r="G229" s="5" t="s">
        <v>53</v>
      </c>
      <c r="H229" s="5">
        <v>45</v>
      </c>
      <c r="I229" s="5">
        <v>36993</v>
      </c>
      <c r="J229" s="5">
        <v>95743</v>
      </c>
      <c r="K229" s="5">
        <v>0.15</v>
      </c>
      <c r="L229" s="5" t="s">
        <v>11</v>
      </c>
      <c r="M229" s="5" t="s">
        <v>82</v>
      </c>
      <c r="N229" s="6">
        <v>40193</v>
      </c>
      <c r="O229" s="7" t="str">
        <f>IF(LEN(Sheet1!$N229)&gt;0,"Not_Active","Active")</f>
        <v>Not_Active</v>
      </c>
      <c r="P229" s="8">
        <f>IF(Sheet1!$O229="Not_Active",0,1)</f>
        <v>0</v>
      </c>
      <c r="Q229" s="9">
        <f>IFERROR(Sheet1!$K229*Sheet1!$J229,0)</f>
        <v>14361.449999999999</v>
      </c>
      <c r="R229" s="9">
        <f>Sheet1!$Q229+Sheet1!$J229</f>
        <v>110104.45</v>
      </c>
      <c r="S229" s="8">
        <f>YEAR(Sheet1!$I229)</f>
        <v>2001</v>
      </c>
      <c r="T229" s="8">
        <f>WEEKNUM(Sheet1!$I229,1)</f>
        <v>15</v>
      </c>
      <c r="U229" s="8" t="str">
        <f>TEXT(Sheet1!$I229,"dddd")</f>
        <v>Thursday</v>
      </c>
    </row>
    <row r="230" spans="1:21" ht="14.25" customHeight="1" x14ac:dyDescent="0.25">
      <c r="A230" s="5" t="s">
        <v>548</v>
      </c>
      <c r="B230" s="5" t="s">
        <v>549</v>
      </c>
      <c r="C230" s="5" t="s">
        <v>295</v>
      </c>
      <c r="D230" s="5" t="s">
        <v>7</v>
      </c>
      <c r="E230" s="5" t="s">
        <v>44</v>
      </c>
      <c r="F230" s="5" t="s">
        <v>45</v>
      </c>
      <c r="G230" s="5" t="s">
        <v>60</v>
      </c>
      <c r="H230" s="5">
        <v>44</v>
      </c>
      <c r="I230" s="5">
        <v>40060</v>
      </c>
      <c r="J230" s="5">
        <v>89695</v>
      </c>
      <c r="K230" s="5">
        <v>0</v>
      </c>
      <c r="L230" s="5" t="s">
        <v>11</v>
      </c>
      <c r="M230" s="5" t="s">
        <v>82</v>
      </c>
      <c r="N230" s="6" t="s">
        <v>55</v>
      </c>
      <c r="O230" s="7" t="str">
        <f>IF(LEN(Sheet1!$N230)&gt;0,"Not_Active","Active")</f>
        <v>Active</v>
      </c>
      <c r="P230" s="8">
        <f>IF(Sheet1!$O230="Not_Active",0,1)</f>
        <v>1</v>
      </c>
      <c r="Q230" s="9">
        <f>IFERROR(Sheet1!$K230*Sheet1!$J230,0)</f>
        <v>0</v>
      </c>
      <c r="R230" s="9">
        <f>Sheet1!$Q230+Sheet1!$J230</f>
        <v>89695</v>
      </c>
      <c r="S230" s="8">
        <f>YEAR(Sheet1!$I230)</f>
        <v>2009</v>
      </c>
      <c r="T230" s="8">
        <f>WEEKNUM(Sheet1!$I230,1)</f>
        <v>36</v>
      </c>
      <c r="U230" s="8" t="str">
        <f>TEXT(Sheet1!$I230,"dddd")</f>
        <v>Friday</v>
      </c>
    </row>
    <row r="231" spans="1:21" ht="14.25" customHeight="1" x14ac:dyDescent="0.25">
      <c r="A231" s="5" t="s">
        <v>550</v>
      </c>
      <c r="B231" s="5" t="s">
        <v>551</v>
      </c>
      <c r="C231" s="5" t="s">
        <v>75</v>
      </c>
      <c r="D231" s="5" t="s">
        <v>3</v>
      </c>
      <c r="E231" s="5" t="s">
        <v>51</v>
      </c>
      <c r="F231" s="5" t="s">
        <v>52</v>
      </c>
      <c r="G231" s="5" t="s">
        <v>53</v>
      </c>
      <c r="H231" s="5">
        <v>64</v>
      </c>
      <c r="I231" s="5">
        <v>35996</v>
      </c>
      <c r="J231" s="5">
        <v>122753</v>
      </c>
      <c r="K231" s="5">
        <v>0.09</v>
      </c>
      <c r="L231" s="5" t="s">
        <v>17</v>
      </c>
      <c r="M231" s="5" t="s">
        <v>54</v>
      </c>
      <c r="N231" s="6" t="s">
        <v>55</v>
      </c>
      <c r="O231" s="7" t="str">
        <f>IF(LEN(Sheet1!$N231)&gt;0,"Not_Active","Active")</f>
        <v>Active</v>
      </c>
      <c r="P231" s="8">
        <f>IF(Sheet1!$O231="Not_Active",0,1)</f>
        <v>1</v>
      </c>
      <c r="Q231" s="9">
        <f>IFERROR(Sheet1!$K231*Sheet1!$J231,0)</f>
        <v>11047.77</v>
      </c>
      <c r="R231" s="9">
        <f>Sheet1!$Q231+Sheet1!$J231</f>
        <v>133800.76999999999</v>
      </c>
      <c r="S231" s="8">
        <f>YEAR(Sheet1!$I231)</f>
        <v>1998</v>
      </c>
      <c r="T231" s="8">
        <f>WEEKNUM(Sheet1!$I231,1)</f>
        <v>30</v>
      </c>
      <c r="U231" s="8" t="str">
        <f>TEXT(Sheet1!$I231,"dddd")</f>
        <v>Monday</v>
      </c>
    </row>
    <row r="232" spans="1:21" ht="14.25" customHeight="1" x14ac:dyDescent="0.25">
      <c r="A232" s="5" t="s">
        <v>552</v>
      </c>
      <c r="B232" s="5" t="s">
        <v>553</v>
      </c>
      <c r="C232" s="5" t="s">
        <v>161</v>
      </c>
      <c r="D232" s="5" t="s">
        <v>6</v>
      </c>
      <c r="E232" s="5" t="s">
        <v>44</v>
      </c>
      <c r="F232" s="5" t="s">
        <v>52</v>
      </c>
      <c r="G232" s="5" t="s">
        <v>60</v>
      </c>
      <c r="H232" s="5">
        <v>30</v>
      </c>
      <c r="I232" s="5">
        <v>42078</v>
      </c>
      <c r="J232" s="5">
        <v>93734</v>
      </c>
      <c r="K232" s="5">
        <v>0</v>
      </c>
      <c r="L232" s="5" t="s">
        <v>11</v>
      </c>
      <c r="M232" s="5" t="s">
        <v>68</v>
      </c>
      <c r="N232" s="6" t="s">
        <v>55</v>
      </c>
      <c r="O232" s="7" t="str">
        <f>IF(LEN(Sheet1!$N232)&gt;0,"Not_Active","Active")</f>
        <v>Active</v>
      </c>
      <c r="P232" s="8">
        <f>IF(Sheet1!$O232="Not_Active",0,1)</f>
        <v>1</v>
      </c>
      <c r="Q232" s="9">
        <f>IFERROR(Sheet1!$K232*Sheet1!$J232,0)</f>
        <v>0</v>
      </c>
      <c r="R232" s="9">
        <f>Sheet1!$Q232+Sheet1!$J232</f>
        <v>93734</v>
      </c>
      <c r="S232" s="8">
        <f>YEAR(Sheet1!$I232)</f>
        <v>2015</v>
      </c>
      <c r="T232" s="8">
        <f>WEEKNUM(Sheet1!$I232,1)</f>
        <v>12</v>
      </c>
      <c r="U232" s="8" t="str">
        <f>TEXT(Sheet1!$I232,"dddd")</f>
        <v>Sunday</v>
      </c>
    </row>
    <row r="233" spans="1:21" ht="14.25" customHeight="1" x14ac:dyDescent="0.25">
      <c r="A233" s="5" t="s">
        <v>554</v>
      </c>
      <c r="B233" s="5" t="s">
        <v>555</v>
      </c>
      <c r="C233" s="5" t="s">
        <v>78</v>
      </c>
      <c r="D233" s="5" t="s">
        <v>5</v>
      </c>
      <c r="E233" s="5" t="s">
        <v>72</v>
      </c>
      <c r="F233" s="5" t="s">
        <v>52</v>
      </c>
      <c r="G233" s="5" t="s">
        <v>53</v>
      </c>
      <c r="H233" s="5">
        <v>28</v>
      </c>
      <c r="I233" s="5">
        <v>42867</v>
      </c>
      <c r="J233" s="5">
        <v>52069</v>
      </c>
      <c r="K233" s="5">
        <v>0</v>
      </c>
      <c r="L233" s="5" t="s">
        <v>17</v>
      </c>
      <c r="M233" s="5" t="s">
        <v>54</v>
      </c>
      <c r="N233" s="6" t="s">
        <v>55</v>
      </c>
      <c r="O233" s="7" t="str">
        <f>IF(LEN(Sheet1!$N233)&gt;0,"Not_Active","Active")</f>
        <v>Active</v>
      </c>
      <c r="P233" s="8">
        <f>IF(Sheet1!$O233="Not_Active",0,1)</f>
        <v>1</v>
      </c>
      <c r="Q233" s="9">
        <f>IFERROR(Sheet1!$K233*Sheet1!$J233,0)</f>
        <v>0</v>
      </c>
      <c r="R233" s="9">
        <f>Sheet1!$Q233+Sheet1!$J233</f>
        <v>52069</v>
      </c>
      <c r="S233" s="8">
        <f>YEAR(Sheet1!$I233)</f>
        <v>2017</v>
      </c>
      <c r="T233" s="8">
        <f>WEEKNUM(Sheet1!$I233,1)</f>
        <v>19</v>
      </c>
      <c r="U233" s="8" t="str">
        <f>TEXT(Sheet1!$I233,"dddd")</f>
        <v>Friday</v>
      </c>
    </row>
    <row r="234" spans="1:21" ht="14.25" customHeight="1" x14ac:dyDescent="0.25">
      <c r="A234" s="5" t="s">
        <v>556</v>
      </c>
      <c r="B234" s="5" t="s">
        <v>557</v>
      </c>
      <c r="C234" s="5" t="s">
        <v>99</v>
      </c>
      <c r="D234" s="5" t="s">
        <v>5</v>
      </c>
      <c r="E234" s="5" t="s">
        <v>72</v>
      </c>
      <c r="F234" s="5" t="s">
        <v>45</v>
      </c>
      <c r="G234" s="5" t="s">
        <v>104</v>
      </c>
      <c r="H234" s="5">
        <v>33</v>
      </c>
      <c r="I234" s="5">
        <v>44181</v>
      </c>
      <c r="J234" s="5">
        <v>258426</v>
      </c>
      <c r="K234" s="5">
        <v>0.4</v>
      </c>
      <c r="L234" s="5" t="s">
        <v>19</v>
      </c>
      <c r="M234" s="5" t="s">
        <v>117</v>
      </c>
      <c r="N234" s="6" t="s">
        <v>55</v>
      </c>
      <c r="O234" s="7" t="str">
        <f>IF(LEN(Sheet1!$N234)&gt;0,"Not_Active","Active")</f>
        <v>Active</v>
      </c>
      <c r="P234" s="8">
        <f>IF(Sheet1!$O234="Not_Active",0,1)</f>
        <v>1</v>
      </c>
      <c r="Q234" s="9">
        <f>IFERROR(Sheet1!$K234*Sheet1!$J234,0)</f>
        <v>103370.40000000001</v>
      </c>
      <c r="R234" s="9">
        <f>Sheet1!$Q234+Sheet1!$J234</f>
        <v>361796.4</v>
      </c>
      <c r="S234" s="8">
        <f>YEAR(Sheet1!$I234)</f>
        <v>2020</v>
      </c>
      <c r="T234" s="8">
        <f>WEEKNUM(Sheet1!$I234,1)</f>
        <v>51</v>
      </c>
      <c r="U234" s="8" t="str">
        <f>TEXT(Sheet1!$I234,"dddd")</f>
        <v>Wednesday</v>
      </c>
    </row>
    <row r="235" spans="1:21" ht="14.25" customHeight="1" x14ac:dyDescent="0.25">
      <c r="A235" s="5" t="s">
        <v>558</v>
      </c>
      <c r="B235" s="5" t="s">
        <v>559</v>
      </c>
      <c r="C235" s="5" t="s">
        <v>75</v>
      </c>
      <c r="D235" s="5" t="s">
        <v>3</v>
      </c>
      <c r="E235" s="5" t="s">
        <v>59</v>
      </c>
      <c r="F235" s="5" t="s">
        <v>52</v>
      </c>
      <c r="G235" s="5" t="s">
        <v>46</v>
      </c>
      <c r="H235" s="5">
        <v>51</v>
      </c>
      <c r="I235" s="5">
        <v>34746</v>
      </c>
      <c r="J235" s="5">
        <v>125375</v>
      </c>
      <c r="K235" s="5">
        <v>0.09</v>
      </c>
      <c r="L235" s="5" t="s">
        <v>11</v>
      </c>
      <c r="M235" s="5" t="s">
        <v>61</v>
      </c>
      <c r="N235" s="6" t="s">
        <v>55</v>
      </c>
      <c r="O235" s="7" t="str">
        <f>IF(LEN(Sheet1!$N235)&gt;0,"Not_Active","Active")</f>
        <v>Active</v>
      </c>
      <c r="P235" s="8">
        <f>IF(Sheet1!$O235="Not_Active",0,1)</f>
        <v>1</v>
      </c>
      <c r="Q235" s="9">
        <f>IFERROR(Sheet1!$K235*Sheet1!$J235,0)</f>
        <v>11283.75</v>
      </c>
      <c r="R235" s="9">
        <f>Sheet1!$Q235+Sheet1!$J235</f>
        <v>136658.75</v>
      </c>
      <c r="S235" s="8">
        <f>YEAR(Sheet1!$I235)</f>
        <v>1995</v>
      </c>
      <c r="T235" s="8">
        <f>WEEKNUM(Sheet1!$I235,1)</f>
        <v>7</v>
      </c>
      <c r="U235" s="8" t="str">
        <f>TEXT(Sheet1!$I235,"dddd")</f>
        <v>Thursday</v>
      </c>
    </row>
    <row r="236" spans="1:21" ht="14.25" customHeight="1" x14ac:dyDescent="0.25">
      <c r="A236" s="5" t="s">
        <v>560</v>
      </c>
      <c r="B236" s="5" t="s">
        <v>561</v>
      </c>
      <c r="C236" s="5" t="s">
        <v>99</v>
      </c>
      <c r="D236" s="5" t="s">
        <v>5</v>
      </c>
      <c r="E236" s="5" t="s">
        <v>51</v>
      </c>
      <c r="F236" s="5" t="s">
        <v>52</v>
      </c>
      <c r="G236" s="5" t="s">
        <v>53</v>
      </c>
      <c r="H236" s="5">
        <v>25</v>
      </c>
      <c r="I236" s="5">
        <v>44235</v>
      </c>
      <c r="J236" s="5">
        <v>198243</v>
      </c>
      <c r="K236" s="5">
        <v>0.31</v>
      </c>
      <c r="L236" s="5" t="s">
        <v>11</v>
      </c>
      <c r="M236" s="5" t="s">
        <v>79</v>
      </c>
      <c r="N236" s="6" t="s">
        <v>55</v>
      </c>
      <c r="O236" s="7" t="str">
        <f>IF(LEN(Sheet1!$N236)&gt;0,"Not_Active","Active")</f>
        <v>Active</v>
      </c>
      <c r="P236" s="8">
        <f>IF(Sheet1!$O236="Not_Active",0,1)</f>
        <v>1</v>
      </c>
      <c r="Q236" s="9">
        <f>IFERROR(Sheet1!$K236*Sheet1!$J236,0)</f>
        <v>61455.33</v>
      </c>
      <c r="R236" s="9">
        <f>Sheet1!$Q236+Sheet1!$J236</f>
        <v>259698.33000000002</v>
      </c>
      <c r="S236" s="8">
        <f>YEAR(Sheet1!$I236)</f>
        <v>2021</v>
      </c>
      <c r="T236" s="8">
        <f>WEEKNUM(Sheet1!$I236,1)</f>
        <v>7</v>
      </c>
      <c r="U236" s="8" t="str">
        <f>TEXT(Sheet1!$I236,"dddd")</f>
        <v>Monday</v>
      </c>
    </row>
    <row r="237" spans="1:21" ht="14.25" customHeight="1" x14ac:dyDescent="0.25">
      <c r="A237" s="5" t="s">
        <v>562</v>
      </c>
      <c r="B237" s="5" t="s">
        <v>563</v>
      </c>
      <c r="C237" s="5" t="s">
        <v>241</v>
      </c>
      <c r="D237" s="5" t="s">
        <v>7</v>
      </c>
      <c r="E237" s="5" t="s">
        <v>44</v>
      </c>
      <c r="F237" s="5" t="s">
        <v>45</v>
      </c>
      <c r="G237" s="5" t="s">
        <v>104</v>
      </c>
      <c r="H237" s="5">
        <v>42</v>
      </c>
      <c r="I237" s="5">
        <v>43062</v>
      </c>
      <c r="J237" s="5">
        <v>96023</v>
      </c>
      <c r="K237" s="5">
        <v>0</v>
      </c>
      <c r="L237" s="5" t="s">
        <v>11</v>
      </c>
      <c r="M237" s="5" t="s">
        <v>79</v>
      </c>
      <c r="N237" s="6" t="s">
        <v>55</v>
      </c>
      <c r="O237" s="7" t="str">
        <f>IF(LEN(Sheet1!$N237)&gt;0,"Not_Active","Active")</f>
        <v>Active</v>
      </c>
      <c r="P237" s="8">
        <f>IF(Sheet1!$O237="Not_Active",0,1)</f>
        <v>1</v>
      </c>
      <c r="Q237" s="9">
        <f>IFERROR(Sheet1!$K237*Sheet1!$J237,0)</f>
        <v>0</v>
      </c>
      <c r="R237" s="9">
        <f>Sheet1!$Q237+Sheet1!$J237</f>
        <v>96023</v>
      </c>
      <c r="S237" s="8">
        <f>YEAR(Sheet1!$I237)</f>
        <v>2017</v>
      </c>
      <c r="T237" s="8">
        <f>WEEKNUM(Sheet1!$I237,1)</f>
        <v>47</v>
      </c>
      <c r="U237" s="8" t="str">
        <f>TEXT(Sheet1!$I237,"dddd")</f>
        <v>Thursday</v>
      </c>
    </row>
    <row r="238" spans="1:21" ht="14.25" customHeight="1" x14ac:dyDescent="0.25">
      <c r="A238" s="5" t="s">
        <v>564</v>
      </c>
      <c r="B238" s="5" t="s">
        <v>565</v>
      </c>
      <c r="C238" s="5" t="s">
        <v>67</v>
      </c>
      <c r="D238" s="5" t="s">
        <v>8</v>
      </c>
      <c r="E238" s="5" t="s">
        <v>44</v>
      </c>
      <c r="F238" s="5" t="s">
        <v>45</v>
      </c>
      <c r="G238" s="5" t="s">
        <v>60</v>
      </c>
      <c r="H238" s="5">
        <v>34</v>
      </c>
      <c r="I238" s="5">
        <v>41085</v>
      </c>
      <c r="J238" s="5">
        <v>83066</v>
      </c>
      <c r="K238" s="5">
        <v>0</v>
      </c>
      <c r="L238" s="5" t="s">
        <v>11</v>
      </c>
      <c r="M238" s="5" t="s">
        <v>61</v>
      </c>
      <c r="N238" s="6">
        <v>41430</v>
      </c>
      <c r="O238" s="7" t="str">
        <f>IF(LEN(Sheet1!$N238)&gt;0,"Not_Active","Active")</f>
        <v>Not_Active</v>
      </c>
      <c r="P238" s="8">
        <f>IF(Sheet1!$O238="Not_Active",0,1)</f>
        <v>0</v>
      </c>
      <c r="Q238" s="9">
        <f>IFERROR(Sheet1!$K238*Sheet1!$J238,0)</f>
        <v>0</v>
      </c>
      <c r="R238" s="9">
        <f>Sheet1!$Q238+Sheet1!$J238</f>
        <v>83066</v>
      </c>
      <c r="S238" s="8">
        <f>YEAR(Sheet1!$I238)</f>
        <v>2012</v>
      </c>
      <c r="T238" s="8">
        <f>WEEKNUM(Sheet1!$I238,1)</f>
        <v>26</v>
      </c>
      <c r="U238" s="8" t="str">
        <f>TEXT(Sheet1!$I238,"dddd")</f>
        <v>Monday</v>
      </c>
    </row>
    <row r="239" spans="1:21" ht="14.25" customHeight="1" x14ac:dyDescent="0.25">
      <c r="A239" s="5" t="s">
        <v>566</v>
      </c>
      <c r="B239" s="5" t="s">
        <v>567</v>
      </c>
      <c r="C239" s="5" t="s">
        <v>142</v>
      </c>
      <c r="D239" s="5" t="s">
        <v>4</v>
      </c>
      <c r="E239" s="5" t="s">
        <v>44</v>
      </c>
      <c r="F239" s="5" t="s">
        <v>45</v>
      </c>
      <c r="G239" s="5" t="s">
        <v>104</v>
      </c>
      <c r="H239" s="5">
        <v>48</v>
      </c>
      <c r="I239" s="5">
        <v>41773</v>
      </c>
      <c r="J239" s="5">
        <v>61216</v>
      </c>
      <c r="K239" s="5">
        <v>0</v>
      </c>
      <c r="L239" s="5" t="s">
        <v>11</v>
      </c>
      <c r="M239" s="5" t="s">
        <v>47</v>
      </c>
      <c r="N239" s="6" t="s">
        <v>55</v>
      </c>
      <c r="O239" s="7" t="str">
        <f>IF(LEN(Sheet1!$N239)&gt;0,"Not_Active","Active")</f>
        <v>Active</v>
      </c>
      <c r="P239" s="8">
        <f>IF(Sheet1!$O239="Not_Active",0,1)</f>
        <v>1</v>
      </c>
      <c r="Q239" s="9">
        <f>IFERROR(Sheet1!$K239*Sheet1!$J239,0)</f>
        <v>0</v>
      </c>
      <c r="R239" s="9">
        <f>Sheet1!$Q239+Sheet1!$J239</f>
        <v>61216</v>
      </c>
      <c r="S239" s="8">
        <f>YEAR(Sheet1!$I239)</f>
        <v>2014</v>
      </c>
      <c r="T239" s="8">
        <f>WEEKNUM(Sheet1!$I239,1)</f>
        <v>20</v>
      </c>
      <c r="U239" s="8" t="str">
        <f>TEXT(Sheet1!$I239,"dddd")</f>
        <v>Wednesday</v>
      </c>
    </row>
    <row r="240" spans="1:21" ht="14.25" customHeight="1" x14ac:dyDescent="0.25">
      <c r="A240" s="5" t="s">
        <v>568</v>
      </c>
      <c r="B240" s="5" t="s">
        <v>569</v>
      </c>
      <c r="C240" s="5" t="s">
        <v>43</v>
      </c>
      <c r="D240" s="5" t="s">
        <v>5</v>
      </c>
      <c r="E240" s="5" t="s">
        <v>72</v>
      </c>
      <c r="F240" s="5" t="s">
        <v>52</v>
      </c>
      <c r="G240" s="5" t="s">
        <v>60</v>
      </c>
      <c r="H240" s="5">
        <v>33</v>
      </c>
      <c r="I240" s="5">
        <v>41315</v>
      </c>
      <c r="J240" s="5">
        <v>144231</v>
      </c>
      <c r="K240" s="5">
        <v>0.14000000000000001</v>
      </c>
      <c r="L240" s="5" t="s">
        <v>11</v>
      </c>
      <c r="M240" s="5" t="s">
        <v>107</v>
      </c>
      <c r="N240" s="6">
        <v>44029</v>
      </c>
      <c r="O240" s="7" t="str">
        <f>IF(LEN(Sheet1!$N240)&gt;0,"Not_Active","Active")</f>
        <v>Not_Active</v>
      </c>
      <c r="P240" s="8">
        <f>IF(Sheet1!$O240="Not_Active",0,1)</f>
        <v>0</v>
      </c>
      <c r="Q240" s="9">
        <f>IFERROR(Sheet1!$K240*Sheet1!$J240,0)</f>
        <v>20192.34</v>
      </c>
      <c r="R240" s="9">
        <f>Sheet1!$Q240+Sheet1!$J240</f>
        <v>164423.34</v>
      </c>
      <c r="S240" s="8">
        <f>YEAR(Sheet1!$I240)</f>
        <v>2013</v>
      </c>
      <c r="T240" s="8">
        <f>WEEKNUM(Sheet1!$I240,1)</f>
        <v>7</v>
      </c>
      <c r="U240" s="8" t="str">
        <f>TEXT(Sheet1!$I240,"dddd")</f>
        <v>Sunday</v>
      </c>
    </row>
    <row r="241" spans="1:21" ht="14.25" customHeight="1" x14ac:dyDescent="0.25">
      <c r="A241" s="5" t="s">
        <v>570</v>
      </c>
      <c r="B241" s="5" t="s">
        <v>571</v>
      </c>
      <c r="C241" s="5" t="s">
        <v>182</v>
      </c>
      <c r="D241" s="5" t="s">
        <v>6</v>
      </c>
      <c r="E241" s="5" t="s">
        <v>44</v>
      </c>
      <c r="F241" s="5" t="s">
        <v>52</v>
      </c>
      <c r="G241" s="5" t="s">
        <v>53</v>
      </c>
      <c r="H241" s="5">
        <v>41</v>
      </c>
      <c r="I241" s="5">
        <v>39379</v>
      </c>
      <c r="J241" s="5">
        <v>51630</v>
      </c>
      <c r="K241" s="5">
        <v>0</v>
      </c>
      <c r="L241" s="5" t="s">
        <v>17</v>
      </c>
      <c r="M241" s="5" t="s">
        <v>132</v>
      </c>
      <c r="N241" s="6" t="s">
        <v>55</v>
      </c>
      <c r="O241" s="7" t="str">
        <f>IF(LEN(Sheet1!$N241)&gt;0,"Not_Active","Active")</f>
        <v>Active</v>
      </c>
      <c r="P241" s="8">
        <f>IF(Sheet1!$O241="Not_Active",0,1)</f>
        <v>1</v>
      </c>
      <c r="Q241" s="9">
        <f>IFERROR(Sheet1!$K241*Sheet1!$J241,0)</f>
        <v>0</v>
      </c>
      <c r="R241" s="9">
        <f>Sheet1!$Q241+Sheet1!$J241</f>
        <v>51630</v>
      </c>
      <c r="S241" s="8">
        <f>YEAR(Sheet1!$I241)</f>
        <v>2007</v>
      </c>
      <c r="T241" s="8">
        <f>WEEKNUM(Sheet1!$I241,1)</f>
        <v>43</v>
      </c>
      <c r="U241" s="8" t="str">
        <f>TEXT(Sheet1!$I241,"dddd")</f>
        <v>Wednesday</v>
      </c>
    </row>
    <row r="242" spans="1:21" ht="14.25" customHeight="1" x14ac:dyDescent="0.25">
      <c r="A242" s="5" t="s">
        <v>572</v>
      </c>
      <c r="B242" s="5" t="s">
        <v>573</v>
      </c>
      <c r="C242" s="5" t="s">
        <v>43</v>
      </c>
      <c r="D242" s="5" t="s">
        <v>4</v>
      </c>
      <c r="E242" s="5" t="s">
        <v>72</v>
      </c>
      <c r="F242" s="5" t="s">
        <v>52</v>
      </c>
      <c r="G242" s="5" t="s">
        <v>104</v>
      </c>
      <c r="H242" s="5">
        <v>55</v>
      </c>
      <c r="I242" s="5">
        <v>41594</v>
      </c>
      <c r="J242" s="5">
        <v>124129</v>
      </c>
      <c r="K242" s="5">
        <v>0.15</v>
      </c>
      <c r="L242" s="5" t="s">
        <v>19</v>
      </c>
      <c r="M242" s="5" t="s">
        <v>236</v>
      </c>
      <c r="N242" s="6" t="s">
        <v>55</v>
      </c>
      <c r="O242" s="7" t="str">
        <f>IF(LEN(Sheet1!$N242)&gt;0,"Not_Active","Active")</f>
        <v>Active</v>
      </c>
      <c r="P242" s="8">
        <f>IF(Sheet1!$O242="Not_Active",0,1)</f>
        <v>1</v>
      </c>
      <c r="Q242" s="9">
        <f>IFERROR(Sheet1!$K242*Sheet1!$J242,0)</f>
        <v>18619.349999999999</v>
      </c>
      <c r="R242" s="9">
        <f>Sheet1!$Q242+Sheet1!$J242</f>
        <v>142748.35</v>
      </c>
      <c r="S242" s="8">
        <f>YEAR(Sheet1!$I242)</f>
        <v>2013</v>
      </c>
      <c r="T242" s="8">
        <f>WEEKNUM(Sheet1!$I242,1)</f>
        <v>46</v>
      </c>
      <c r="U242" s="8" t="str">
        <f>TEXT(Sheet1!$I242,"dddd")</f>
        <v>Saturday</v>
      </c>
    </row>
    <row r="243" spans="1:21" ht="14.25" customHeight="1" x14ac:dyDescent="0.25">
      <c r="A243" s="5" t="s">
        <v>574</v>
      </c>
      <c r="B243" s="5" t="s">
        <v>575</v>
      </c>
      <c r="C243" s="5" t="s">
        <v>241</v>
      </c>
      <c r="D243" s="5" t="s">
        <v>7</v>
      </c>
      <c r="E243" s="5" t="s">
        <v>51</v>
      </c>
      <c r="F243" s="5" t="s">
        <v>52</v>
      </c>
      <c r="G243" s="5" t="s">
        <v>104</v>
      </c>
      <c r="H243" s="5">
        <v>36</v>
      </c>
      <c r="I243" s="5">
        <v>39912</v>
      </c>
      <c r="J243" s="5">
        <v>60055</v>
      </c>
      <c r="K243" s="5">
        <v>0</v>
      </c>
      <c r="L243" s="5" t="s">
        <v>11</v>
      </c>
      <c r="M243" s="5" t="s">
        <v>47</v>
      </c>
      <c r="N243" s="6" t="s">
        <v>55</v>
      </c>
      <c r="O243" s="7" t="str">
        <f>IF(LEN(Sheet1!$N243)&gt;0,"Not_Active","Active")</f>
        <v>Active</v>
      </c>
      <c r="P243" s="8">
        <f>IF(Sheet1!$O243="Not_Active",0,1)</f>
        <v>1</v>
      </c>
      <c r="Q243" s="9">
        <f>IFERROR(Sheet1!$K243*Sheet1!$J243,0)</f>
        <v>0</v>
      </c>
      <c r="R243" s="9">
        <f>Sheet1!$Q243+Sheet1!$J243</f>
        <v>60055</v>
      </c>
      <c r="S243" s="8">
        <f>YEAR(Sheet1!$I243)</f>
        <v>2009</v>
      </c>
      <c r="T243" s="8">
        <f>WEEKNUM(Sheet1!$I243,1)</f>
        <v>15</v>
      </c>
      <c r="U243" s="8" t="str">
        <f>TEXT(Sheet1!$I243,"dddd")</f>
        <v>Thursday</v>
      </c>
    </row>
    <row r="244" spans="1:21" ht="14.25" customHeight="1" x14ac:dyDescent="0.25">
      <c r="A244" s="5" t="s">
        <v>576</v>
      </c>
      <c r="B244" s="5" t="s">
        <v>577</v>
      </c>
      <c r="C244" s="5" t="s">
        <v>58</v>
      </c>
      <c r="D244" s="5" t="s">
        <v>7</v>
      </c>
      <c r="E244" s="5" t="s">
        <v>44</v>
      </c>
      <c r="F244" s="5" t="s">
        <v>52</v>
      </c>
      <c r="G244" s="5" t="s">
        <v>104</v>
      </c>
      <c r="H244" s="5">
        <v>31</v>
      </c>
      <c r="I244" s="5">
        <v>44069</v>
      </c>
      <c r="J244" s="5">
        <v>189290</v>
      </c>
      <c r="K244" s="5">
        <v>0.22</v>
      </c>
      <c r="L244" s="5" t="s">
        <v>19</v>
      </c>
      <c r="M244" s="5" t="s">
        <v>236</v>
      </c>
      <c r="N244" s="6">
        <v>44099</v>
      </c>
      <c r="O244" s="7" t="str">
        <f>IF(LEN(Sheet1!$N244)&gt;0,"Not_Active","Active")</f>
        <v>Not_Active</v>
      </c>
      <c r="P244" s="8">
        <f>IF(Sheet1!$O244="Not_Active",0,1)</f>
        <v>0</v>
      </c>
      <c r="Q244" s="9">
        <f>IFERROR(Sheet1!$K244*Sheet1!$J244,0)</f>
        <v>41643.800000000003</v>
      </c>
      <c r="R244" s="9">
        <f>Sheet1!$Q244+Sheet1!$J244</f>
        <v>230933.8</v>
      </c>
      <c r="S244" s="8">
        <f>YEAR(Sheet1!$I244)</f>
        <v>2020</v>
      </c>
      <c r="T244" s="8">
        <f>WEEKNUM(Sheet1!$I244,1)</f>
        <v>35</v>
      </c>
      <c r="U244" s="8" t="str">
        <f>TEXT(Sheet1!$I244,"dddd")</f>
        <v>Wednesday</v>
      </c>
    </row>
    <row r="245" spans="1:21" ht="14.25" customHeight="1" x14ac:dyDescent="0.25">
      <c r="A245" s="5" t="s">
        <v>578</v>
      </c>
      <c r="B245" s="5" t="s">
        <v>579</v>
      </c>
      <c r="C245" s="5" t="s">
        <v>99</v>
      </c>
      <c r="D245" s="5" t="s">
        <v>2</v>
      </c>
      <c r="E245" s="5" t="s">
        <v>72</v>
      </c>
      <c r="F245" s="5" t="s">
        <v>45</v>
      </c>
      <c r="G245" s="5" t="s">
        <v>53</v>
      </c>
      <c r="H245" s="5">
        <v>53</v>
      </c>
      <c r="I245" s="5">
        <v>39568</v>
      </c>
      <c r="J245" s="5">
        <v>182202</v>
      </c>
      <c r="K245" s="5">
        <v>0.3</v>
      </c>
      <c r="L245" s="5" t="s">
        <v>11</v>
      </c>
      <c r="M245" s="5" t="s">
        <v>82</v>
      </c>
      <c r="N245" s="6" t="s">
        <v>55</v>
      </c>
      <c r="O245" s="7" t="str">
        <f>IF(LEN(Sheet1!$N245)&gt;0,"Not_Active","Active")</f>
        <v>Active</v>
      </c>
      <c r="P245" s="8">
        <f>IF(Sheet1!$O245="Not_Active",0,1)</f>
        <v>1</v>
      </c>
      <c r="Q245" s="9">
        <f>IFERROR(Sheet1!$K245*Sheet1!$J245,0)</f>
        <v>54660.6</v>
      </c>
      <c r="R245" s="9">
        <f>Sheet1!$Q245+Sheet1!$J245</f>
        <v>236862.6</v>
      </c>
      <c r="S245" s="8">
        <f>YEAR(Sheet1!$I245)</f>
        <v>2008</v>
      </c>
      <c r="T245" s="8">
        <f>WEEKNUM(Sheet1!$I245,1)</f>
        <v>18</v>
      </c>
      <c r="U245" s="8" t="str">
        <f>TEXT(Sheet1!$I245,"dddd")</f>
        <v>Wednesday</v>
      </c>
    </row>
    <row r="246" spans="1:21" ht="14.25" customHeight="1" x14ac:dyDescent="0.25">
      <c r="A246" s="5" t="s">
        <v>580</v>
      </c>
      <c r="B246" s="5" t="s">
        <v>581</v>
      </c>
      <c r="C246" s="5" t="s">
        <v>75</v>
      </c>
      <c r="D246" s="5" t="s">
        <v>4</v>
      </c>
      <c r="E246" s="5" t="s">
        <v>59</v>
      </c>
      <c r="F246" s="5" t="s">
        <v>52</v>
      </c>
      <c r="G246" s="5" t="s">
        <v>60</v>
      </c>
      <c r="H246" s="5">
        <v>43</v>
      </c>
      <c r="I246" s="5">
        <v>38748</v>
      </c>
      <c r="J246" s="5">
        <v>117518</v>
      </c>
      <c r="K246" s="5">
        <v>7.0000000000000007E-2</v>
      </c>
      <c r="L246" s="5" t="s">
        <v>11</v>
      </c>
      <c r="M246" s="5" t="s">
        <v>47</v>
      </c>
      <c r="N246" s="6" t="s">
        <v>55</v>
      </c>
      <c r="O246" s="7" t="str">
        <f>IF(LEN(Sheet1!$N246)&gt;0,"Not_Active","Active")</f>
        <v>Active</v>
      </c>
      <c r="P246" s="8">
        <f>IF(Sheet1!$O246="Not_Active",0,1)</f>
        <v>1</v>
      </c>
      <c r="Q246" s="9">
        <f>IFERROR(Sheet1!$K246*Sheet1!$J246,0)</f>
        <v>8226.26</v>
      </c>
      <c r="R246" s="9">
        <f>Sheet1!$Q246+Sheet1!$J246</f>
        <v>125744.26</v>
      </c>
      <c r="S246" s="8">
        <f>YEAR(Sheet1!$I246)</f>
        <v>2006</v>
      </c>
      <c r="T246" s="8">
        <f>WEEKNUM(Sheet1!$I246,1)</f>
        <v>5</v>
      </c>
      <c r="U246" s="8" t="str">
        <f>TEXT(Sheet1!$I246,"dddd")</f>
        <v>Tuesday</v>
      </c>
    </row>
    <row r="247" spans="1:21" ht="14.25" customHeight="1" x14ac:dyDescent="0.25">
      <c r="A247" s="5" t="s">
        <v>582</v>
      </c>
      <c r="B247" s="5" t="s">
        <v>583</v>
      </c>
      <c r="C247" s="5" t="s">
        <v>43</v>
      </c>
      <c r="D247" s="5" t="s">
        <v>3</v>
      </c>
      <c r="E247" s="5" t="s">
        <v>51</v>
      </c>
      <c r="F247" s="5" t="s">
        <v>45</v>
      </c>
      <c r="G247" s="5" t="s">
        <v>104</v>
      </c>
      <c r="H247" s="5">
        <v>37</v>
      </c>
      <c r="I247" s="5">
        <v>41329</v>
      </c>
      <c r="J247" s="5">
        <v>157474</v>
      </c>
      <c r="K247" s="5">
        <v>0.11</v>
      </c>
      <c r="L247" s="5" t="s">
        <v>19</v>
      </c>
      <c r="M247" s="5" t="s">
        <v>117</v>
      </c>
      <c r="N247" s="6" t="s">
        <v>55</v>
      </c>
      <c r="O247" s="7" t="str">
        <f>IF(LEN(Sheet1!$N247)&gt;0,"Not_Active","Active")</f>
        <v>Active</v>
      </c>
      <c r="P247" s="8">
        <f>IF(Sheet1!$O247="Not_Active",0,1)</f>
        <v>1</v>
      </c>
      <c r="Q247" s="9">
        <f>IFERROR(Sheet1!$K247*Sheet1!$J247,0)</f>
        <v>17322.14</v>
      </c>
      <c r="R247" s="9">
        <f>Sheet1!$Q247+Sheet1!$J247</f>
        <v>174796.14</v>
      </c>
      <c r="S247" s="8">
        <f>YEAR(Sheet1!$I247)</f>
        <v>2013</v>
      </c>
      <c r="T247" s="8">
        <f>WEEKNUM(Sheet1!$I247,1)</f>
        <v>9</v>
      </c>
      <c r="U247" s="8" t="str">
        <f>TEXT(Sheet1!$I247,"dddd")</f>
        <v>Sunday</v>
      </c>
    </row>
    <row r="248" spans="1:21" ht="14.25" customHeight="1" x14ac:dyDescent="0.25">
      <c r="A248" s="5" t="s">
        <v>584</v>
      </c>
      <c r="B248" s="5" t="s">
        <v>585</v>
      </c>
      <c r="C248" s="5" t="s">
        <v>75</v>
      </c>
      <c r="D248" s="5" t="s">
        <v>8</v>
      </c>
      <c r="E248" s="5" t="s">
        <v>51</v>
      </c>
      <c r="F248" s="5" t="s">
        <v>52</v>
      </c>
      <c r="G248" s="5" t="s">
        <v>60</v>
      </c>
      <c r="H248" s="5">
        <v>38</v>
      </c>
      <c r="I248" s="5">
        <v>39544</v>
      </c>
      <c r="J248" s="5">
        <v>126856</v>
      </c>
      <c r="K248" s="5">
        <v>0.06</v>
      </c>
      <c r="L248" s="5" t="s">
        <v>11</v>
      </c>
      <c r="M248" s="5" t="s">
        <v>107</v>
      </c>
      <c r="N248" s="6" t="s">
        <v>55</v>
      </c>
      <c r="O248" s="7" t="str">
        <f>IF(LEN(Sheet1!$N248)&gt;0,"Not_Active","Active")</f>
        <v>Active</v>
      </c>
      <c r="P248" s="8">
        <f>IF(Sheet1!$O248="Not_Active",0,1)</f>
        <v>1</v>
      </c>
      <c r="Q248" s="9">
        <f>IFERROR(Sheet1!$K248*Sheet1!$J248,0)</f>
        <v>7611.36</v>
      </c>
      <c r="R248" s="9">
        <f>Sheet1!$Q248+Sheet1!$J248</f>
        <v>134467.35999999999</v>
      </c>
      <c r="S248" s="8">
        <f>YEAR(Sheet1!$I248)</f>
        <v>2008</v>
      </c>
      <c r="T248" s="8">
        <f>WEEKNUM(Sheet1!$I248,1)</f>
        <v>15</v>
      </c>
      <c r="U248" s="8" t="str">
        <f>TEXT(Sheet1!$I248,"dddd")</f>
        <v>Sunday</v>
      </c>
    </row>
    <row r="249" spans="1:21" ht="14.25" customHeight="1" x14ac:dyDescent="0.25">
      <c r="A249" s="5" t="s">
        <v>586</v>
      </c>
      <c r="B249" s="5" t="s">
        <v>587</v>
      </c>
      <c r="C249" s="5" t="s">
        <v>43</v>
      </c>
      <c r="D249" s="5" t="s">
        <v>5</v>
      </c>
      <c r="E249" s="5" t="s">
        <v>51</v>
      </c>
      <c r="F249" s="5" t="s">
        <v>45</v>
      </c>
      <c r="G249" s="5" t="s">
        <v>53</v>
      </c>
      <c r="H249" s="5">
        <v>49</v>
      </c>
      <c r="I249" s="5">
        <v>36983</v>
      </c>
      <c r="J249" s="5">
        <v>129124</v>
      </c>
      <c r="K249" s="5">
        <v>0.12</v>
      </c>
      <c r="L249" s="5" t="s">
        <v>17</v>
      </c>
      <c r="M249" s="5" t="s">
        <v>94</v>
      </c>
      <c r="N249" s="6" t="s">
        <v>55</v>
      </c>
      <c r="O249" s="7" t="str">
        <f>IF(LEN(Sheet1!$N249)&gt;0,"Not_Active","Active")</f>
        <v>Active</v>
      </c>
      <c r="P249" s="8">
        <f>IF(Sheet1!$O249="Not_Active",0,1)</f>
        <v>1</v>
      </c>
      <c r="Q249" s="9">
        <f>IFERROR(Sheet1!$K249*Sheet1!$J249,0)</f>
        <v>15494.88</v>
      </c>
      <c r="R249" s="9">
        <f>Sheet1!$Q249+Sheet1!$J249</f>
        <v>144618.88</v>
      </c>
      <c r="S249" s="8">
        <f>YEAR(Sheet1!$I249)</f>
        <v>2001</v>
      </c>
      <c r="T249" s="8">
        <f>WEEKNUM(Sheet1!$I249,1)</f>
        <v>14</v>
      </c>
      <c r="U249" s="8" t="str">
        <f>TEXT(Sheet1!$I249,"dddd")</f>
        <v>Monday</v>
      </c>
    </row>
    <row r="250" spans="1:21" ht="14.25" customHeight="1" x14ac:dyDescent="0.25">
      <c r="A250" s="5" t="s">
        <v>588</v>
      </c>
      <c r="B250" s="5" t="s">
        <v>589</v>
      </c>
      <c r="C250" s="5" t="s">
        <v>58</v>
      </c>
      <c r="D250" s="5" t="s">
        <v>4</v>
      </c>
      <c r="E250" s="5" t="s">
        <v>44</v>
      </c>
      <c r="F250" s="5" t="s">
        <v>45</v>
      </c>
      <c r="G250" s="5" t="s">
        <v>53</v>
      </c>
      <c r="H250" s="5">
        <v>45</v>
      </c>
      <c r="I250" s="5">
        <v>37316</v>
      </c>
      <c r="J250" s="5">
        <v>165181</v>
      </c>
      <c r="K250" s="5">
        <v>0.16</v>
      </c>
      <c r="L250" s="5" t="s">
        <v>11</v>
      </c>
      <c r="M250" s="5" t="s">
        <v>47</v>
      </c>
      <c r="N250" s="6" t="s">
        <v>55</v>
      </c>
      <c r="O250" s="7" t="str">
        <f>IF(LEN(Sheet1!$N250)&gt;0,"Not_Active","Active")</f>
        <v>Active</v>
      </c>
      <c r="P250" s="8">
        <f>IF(Sheet1!$O250="Not_Active",0,1)</f>
        <v>1</v>
      </c>
      <c r="Q250" s="9">
        <f>IFERROR(Sheet1!$K250*Sheet1!$J250,0)</f>
        <v>26428.959999999999</v>
      </c>
      <c r="R250" s="9">
        <f>Sheet1!$Q250+Sheet1!$J250</f>
        <v>191609.96</v>
      </c>
      <c r="S250" s="8">
        <f>YEAR(Sheet1!$I250)</f>
        <v>2002</v>
      </c>
      <c r="T250" s="8">
        <f>WEEKNUM(Sheet1!$I250,1)</f>
        <v>9</v>
      </c>
      <c r="U250" s="8" t="str">
        <f>TEXT(Sheet1!$I250,"dddd")</f>
        <v>Friday</v>
      </c>
    </row>
    <row r="251" spans="1:21" ht="14.25" customHeight="1" x14ac:dyDescent="0.25">
      <c r="A251" s="5" t="s">
        <v>590</v>
      </c>
      <c r="B251" s="5" t="s">
        <v>591</v>
      </c>
      <c r="C251" s="5" t="s">
        <v>99</v>
      </c>
      <c r="D251" s="5" t="s">
        <v>3</v>
      </c>
      <c r="E251" s="5" t="s">
        <v>72</v>
      </c>
      <c r="F251" s="5" t="s">
        <v>52</v>
      </c>
      <c r="G251" s="5" t="s">
        <v>104</v>
      </c>
      <c r="H251" s="5">
        <v>50</v>
      </c>
      <c r="I251" s="5">
        <v>38004</v>
      </c>
      <c r="J251" s="5">
        <v>247939</v>
      </c>
      <c r="K251" s="5">
        <v>0.35</v>
      </c>
      <c r="L251" s="5" t="s">
        <v>19</v>
      </c>
      <c r="M251" s="5" t="s">
        <v>117</v>
      </c>
      <c r="N251" s="6" t="s">
        <v>55</v>
      </c>
      <c r="O251" s="7" t="str">
        <f>IF(LEN(Sheet1!$N251)&gt;0,"Not_Active","Active")</f>
        <v>Active</v>
      </c>
      <c r="P251" s="8">
        <f>IF(Sheet1!$O251="Not_Active",0,1)</f>
        <v>1</v>
      </c>
      <c r="Q251" s="9">
        <f>IFERROR(Sheet1!$K251*Sheet1!$J251,0)</f>
        <v>86778.65</v>
      </c>
      <c r="R251" s="9">
        <f>Sheet1!$Q251+Sheet1!$J251</f>
        <v>334717.65000000002</v>
      </c>
      <c r="S251" s="8">
        <f>YEAR(Sheet1!$I251)</f>
        <v>2004</v>
      </c>
      <c r="T251" s="8">
        <f>WEEKNUM(Sheet1!$I251,1)</f>
        <v>4</v>
      </c>
      <c r="U251" s="8" t="str">
        <f>TEXT(Sheet1!$I251,"dddd")</f>
        <v>Sunday</v>
      </c>
    </row>
    <row r="252" spans="1:21" ht="14.25" customHeight="1" x14ac:dyDescent="0.25">
      <c r="A252" s="5" t="s">
        <v>592</v>
      </c>
      <c r="B252" s="5" t="s">
        <v>593</v>
      </c>
      <c r="C252" s="5" t="s">
        <v>58</v>
      </c>
      <c r="D252" s="5" t="s">
        <v>7</v>
      </c>
      <c r="E252" s="5" t="s">
        <v>59</v>
      </c>
      <c r="F252" s="5" t="s">
        <v>52</v>
      </c>
      <c r="G252" s="5" t="s">
        <v>104</v>
      </c>
      <c r="H252" s="5">
        <v>64</v>
      </c>
      <c r="I252" s="5">
        <v>42972</v>
      </c>
      <c r="J252" s="5">
        <v>169509</v>
      </c>
      <c r="K252" s="5">
        <v>0.18</v>
      </c>
      <c r="L252" s="5" t="s">
        <v>19</v>
      </c>
      <c r="M252" s="5" t="s">
        <v>112</v>
      </c>
      <c r="N252" s="6" t="s">
        <v>55</v>
      </c>
      <c r="O252" s="7" t="str">
        <f>IF(LEN(Sheet1!$N252)&gt;0,"Not_Active","Active")</f>
        <v>Active</v>
      </c>
      <c r="P252" s="8">
        <f>IF(Sheet1!$O252="Not_Active",0,1)</f>
        <v>1</v>
      </c>
      <c r="Q252" s="9">
        <f>IFERROR(Sheet1!$K252*Sheet1!$J252,0)</f>
        <v>30511.62</v>
      </c>
      <c r="R252" s="9">
        <f>Sheet1!$Q252+Sheet1!$J252</f>
        <v>200020.62</v>
      </c>
      <c r="S252" s="8">
        <f>YEAR(Sheet1!$I252)</f>
        <v>2017</v>
      </c>
      <c r="T252" s="8">
        <f>WEEKNUM(Sheet1!$I252,1)</f>
        <v>34</v>
      </c>
      <c r="U252" s="8" t="str">
        <f>TEXT(Sheet1!$I252,"dddd")</f>
        <v>Friday</v>
      </c>
    </row>
    <row r="253" spans="1:21" ht="14.25" customHeight="1" x14ac:dyDescent="0.25">
      <c r="A253" s="5" t="s">
        <v>594</v>
      </c>
      <c r="B253" s="5" t="s">
        <v>595</v>
      </c>
      <c r="C253" s="5" t="s">
        <v>43</v>
      </c>
      <c r="D253" s="5" t="s">
        <v>5</v>
      </c>
      <c r="E253" s="5" t="s">
        <v>51</v>
      </c>
      <c r="F253" s="5" t="s">
        <v>45</v>
      </c>
      <c r="G253" s="5" t="s">
        <v>60</v>
      </c>
      <c r="H253" s="5">
        <v>55</v>
      </c>
      <c r="I253" s="5">
        <v>40552</v>
      </c>
      <c r="J253" s="5">
        <v>138521</v>
      </c>
      <c r="K253" s="5">
        <v>0.1</v>
      </c>
      <c r="L253" s="5" t="s">
        <v>11</v>
      </c>
      <c r="M253" s="5" t="s">
        <v>79</v>
      </c>
      <c r="N253" s="6" t="s">
        <v>55</v>
      </c>
      <c r="O253" s="7" t="str">
        <f>IF(LEN(Sheet1!$N253)&gt;0,"Not_Active","Active")</f>
        <v>Active</v>
      </c>
      <c r="P253" s="8">
        <f>IF(Sheet1!$O253="Not_Active",0,1)</f>
        <v>1</v>
      </c>
      <c r="Q253" s="9">
        <f>IFERROR(Sheet1!$K253*Sheet1!$J253,0)</f>
        <v>13852.1</v>
      </c>
      <c r="R253" s="9">
        <f>Sheet1!$Q253+Sheet1!$J253</f>
        <v>152373.1</v>
      </c>
      <c r="S253" s="8">
        <f>YEAR(Sheet1!$I253)</f>
        <v>2011</v>
      </c>
      <c r="T253" s="8">
        <f>WEEKNUM(Sheet1!$I253,1)</f>
        <v>3</v>
      </c>
      <c r="U253" s="8" t="str">
        <f>TEXT(Sheet1!$I253,"dddd")</f>
        <v>Sunday</v>
      </c>
    </row>
    <row r="254" spans="1:21" ht="14.25" customHeight="1" x14ac:dyDescent="0.25">
      <c r="A254" s="5" t="s">
        <v>596</v>
      </c>
      <c r="B254" s="5" t="s">
        <v>597</v>
      </c>
      <c r="C254" s="5" t="s">
        <v>131</v>
      </c>
      <c r="D254" s="5" t="s">
        <v>7</v>
      </c>
      <c r="E254" s="5" t="s">
        <v>59</v>
      </c>
      <c r="F254" s="5" t="s">
        <v>45</v>
      </c>
      <c r="G254" s="5" t="s">
        <v>104</v>
      </c>
      <c r="H254" s="5">
        <v>45</v>
      </c>
      <c r="I254" s="5">
        <v>41712</v>
      </c>
      <c r="J254" s="5">
        <v>113873</v>
      </c>
      <c r="K254" s="5">
        <v>0.11</v>
      </c>
      <c r="L254" s="5" t="s">
        <v>19</v>
      </c>
      <c r="M254" s="5" t="s">
        <v>117</v>
      </c>
      <c r="N254" s="6" t="s">
        <v>55</v>
      </c>
      <c r="O254" s="7" t="str">
        <f>IF(LEN(Sheet1!$N254)&gt;0,"Not_Active","Active")</f>
        <v>Active</v>
      </c>
      <c r="P254" s="8">
        <f>IF(Sheet1!$O254="Not_Active",0,1)</f>
        <v>1</v>
      </c>
      <c r="Q254" s="9">
        <f>IFERROR(Sheet1!$K254*Sheet1!$J254,0)</f>
        <v>12526.03</v>
      </c>
      <c r="R254" s="9">
        <f>Sheet1!$Q254+Sheet1!$J254</f>
        <v>126399.03</v>
      </c>
      <c r="S254" s="8">
        <f>YEAR(Sheet1!$I254)</f>
        <v>2014</v>
      </c>
      <c r="T254" s="8">
        <f>WEEKNUM(Sheet1!$I254,1)</f>
        <v>11</v>
      </c>
      <c r="U254" s="8" t="str">
        <f>TEXT(Sheet1!$I254,"dddd")</f>
        <v>Friday</v>
      </c>
    </row>
    <row r="255" spans="1:21" ht="14.25" customHeight="1" x14ac:dyDescent="0.25">
      <c r="A255" s="5" t="s">
        <v>598</v>
      </c>
      <c r="B255" s="5" t="s">
        <v>599</v>
      </c>
      <c r="C255" s="5" t="s">
        <v>149</v>
      </c>
      <c r="D255" s="5" t="s">
        <v>2</v>
      </c>
      <c r="E255" s="5" t="s">
        <v>72</v>
      </c>
      <c r="F255" s="5" t="s">
        <v>45</v>
      </c>
      <c r="G255" s="5" t="s">
        <v>46</v>
      </c>
      <c r="H255" s="5">
        <v>39</v>
      </c>
      <c r="I255" s="5">
        <v>43229</v>
      </c>
      <c r="J255" s="5">
        <v>73317</v>
      </c>
      <c r="K255" s="5">
        <v>0</v>
      </c>
      <c r="L255" s="5" t="s">
        <v>11</v>
      </c>
      <c r="M255" s="5" t="s">
        <v>79</v>
      </c>
      <c r="N255" s="6" t="s">
        <v>55</v>
      </c>
      <c r="O255" s="7" t="str">
        <f>IF(LEN(Sheet1!$N255)&gt;0,"Not_Active","Active")</f>
        <v>Active</v>
      </c>
      <c r="P255" s="8">
        <f>IF(Sheet1!$O255="Not_Active",0,1)</f>
        <v>1</v>
      </c>
      <c r="Q255" s="9">
        <f>IFERROR(Sheet1!$K255*Sheet1!$J255,0)</f>
        <v>0</v>
      </c>
      <c r="R255" s="9">
        <f>Sheet1!$Q255+Sheet1!$J255</f>
        <v>73317</v>
      </c>
      <c r="S255" s="8">
        <f>YEAR(Sheet1!$I255)</f>
        <v>2018</v>
      </c>
      <c r="T255" s="8">
        <f>WEEKNUM(Sheet1!$I255,1)</f>
        <v>19</v>
      </c>
      <c r="U255" s="8" t="str">
        <f>TEXT(Sheet1!$I255,"dddd")</f>
        <v>Wednesday</v>
      </c>
    </row>
    <row r="256" spans="1:21" ht="14.25" customHeight="1" x14ac:dyDescent="0.25">
      <c r="A256" s="5" t="s">
        <v>600</v>
      </c>
      <c r="B256" s="5" t="s">
        <v>601</v>
      </c>
      <c r="C256" s="5" t="s">
        <v>480</v>
      </c>
      <c r="D256" s="5" t="s">
        <v>2</v>
      </c>
      <c r="E256" s="5" t="s">
        <v>59</v>
      </c>
      <c r="F256" s="5" t="s">
        <v>45</v>
      </c>
      <c r="G256" s="5" t="s">
        <v>53</v>
      </c>
      <c r="H256" s="5">
        <v>40</v>
      </c>
      <c r="I256" s="5">
        <v>41451</v>
      </c>
      <c r="J256" s="5">
        <v>69096</v>
      </c>
      <c r="K256" s="5">
        <v>0</v>
      </c>
      <c r="L256" s="5" t="s">
        <v>11</v>
      </c>
      <c r="M256" s="5" t="s">
        <v>47</v>
      </c>
      <c r="N256" s="6" t="s">
        <v>55</v>
      </c>
      <c r="O256" s="7" t="str">
        <f>IF(LEN(Sheet1!$N256)&gt;0,"Not_Active","Active")</f>
        <v>Active</v>
      </c>
      <c r="P256" s="8">
        <f>IF(Sheet1!$O256="Not_Active",0,1)</f>
        <v>1</v>
      </c>
      <c r="Q256" s="9">
        <f>IFERROR(Sheet1!$K256*Sheet1!$J256,0)</f>
        <v>0</v>
      </c>
      <c r="R256" s="9">
        <f>Sheet1!$Q256+Sheet1!$J256</f>
        <v>69096</v>
      </c>
      <c r="S256" s="8">
        <f>YEAR(Sheet1!$I256)</f>
        <v>2013</v>
      </c>
      <c r="T256" s="8">
        <f>WEEKNUM(Sheet1!$I256,1)</f>
        <v>26</v>
      </c>
      <c r="U256" s="8" t="str">
        <f>TEXT(Sheet1!$I256,"dddd")</f>
        <v>Wednesday</v>
      </c>
    </row>
    <row r="257" spans="1:21" ht="14.25" customHeight="1" x14ac:dyDescent="0.25">
      <c r="A257" s="5" t="s">
        <v>602</v>
      </c>
      <c r="B257" s="5" t="s">
        <v>603</v>
      </c>
      <c r="C257" s="5" t="s">
        <v>161</v>
      </c>
      <c r="D257" s="5" t="s">
        <v>6</v>
      </c>
      <c r="E257" s="5" t="s">
        <v>51</v>
      </c>
      <c r="F257" s="5" t="s">
        <v>52</v>
      </c>
      <c r="G257" s="5" t="s">
        <v>104</v>
      </c>
      <c r="H257" s="5">
        <v>48</v>
      </c>
      <c r="I257" s="5">
        <v>38454</v>
      </c>
      <c r="J257" s="5">
        <v>87158</v>
      </c>
      <c r="K257" s="5">
        <v>0</v>
      </c>
      <c r="L257" s="5" t="s">
        <v>19</v>
      </c>
      <c r="M257" s="5" t="s">
        <v>112</v>
      </c>
      <c r="N257" s="6" t="s">
        <v>55</v>
      </c>
      <c r="O257" s="7" t="str">
        <f>IF(LEN(Sheet1!$N257)&gt;0,"Not_Active","Active")</f>
        <v>Active</v>
      </c>
      <c r="P257" s="8">
        <f>IF(Sheet1!$O257="Not_Active",0,1)</f>
        <v>1</v>
      </c>
      <c r="Q257" s="9">
        <f>IFERROR(Sheet1!$K257*Sheet1!$J257,0)</f>
        <v>0</v>
      </c>
      <c r="R257" s="9">
        <f>Sheet1!$Q257+Sheet1!$J257</f>
        <v>87158</v>
      </c>
      <c r="S257" s="8">
        <f>YEAR(Sheet1!$I257)</f>
        <v>2005</v>
      </c>
      <c r="T257" s="8">
        <f>WEEKNUM(Sheet1!$I257,1)</f>
        <v>16</v>
      </c>
      <c r="U257" s="8" t="str">
        <f>TEXT(Sheet1!$I257,"dddd")</f>
        <v>Tuesday</v>
      </c>
    </row>
    <row r="258" spans="1:21" ht="14.25" customHeight="1" x14ac:dyDescent="0.25">
      <c r="A258" s="5" t="s">
        <v>604</v>
      </c>
      <c r="B258" s="5" t="s">
        <v>605</v>
      </c>
      <c r="C258" s="5" t="s">
        <v>241</v>
      </c>
      <c r="D258" s="5" t="s">
        <v>7</v>
      </c>
      <c r="E258" s="5" t="s">
        <v>72</v>
      </c>
      <c r="F258" s="5" t="s">
        <v>52</v>
      </c>
      <c r="G258" s="5" t="s">
        <v>104</v>
      </c>
      <c r="H258" s="5">
        <v>64</v>
      </c>
      <c r="I258" s="5">
        <v>33875</v>
      </c>
      <c r="J258" s="5">
        <v>70778</v>
      </c>
      <c r="K258" s="5">
        <v>0</v>
      </c>
      <c r="L258" s="5" t="s">
        <v>11</v>
      </c>
      <c r="M258" s="5" t="s">
        <v>82</v>
      </c>
      <c r="N258" s="6" t="s">
        <v>55</v>
      </c>
      <c r="O258" s="7" t="str">
        <f>IF(LEN(Sheet1!$N258)&gt;0,"Not_Active","Active")</f>
        <v>Active</v>
      </c>
      <c r="P258" s="8">
        <f>IF(Sheet1!$O258="Not_Active",0,1)</f>
        <v>1</v>
      </c>
      <c r="Q258" s="9">
        <f>IFERROR(Sheet1!$K258*Sheet1!$J258,0)</f>
        <v>0</v>
      </c>
      <c r="R258" s="9">
        <f>Sheet1!$Q258+Sheet1!$J258</f>
        <v>70778</v>
      </c>
      <c r="S258" s="8">
        <f>YEAR(Sheet1!$I258)</f>
        <v>1992</v>
      </c>
      <c r="T258" s="8">
        <f>WEEKNUM(Sheet1!$I258,1)</f>
        <v>40</v>
      </c>
      <c r="U258" s="8" t="str">
        <f>TEXT(Sheet1!$I258,"dddd")</f>
        <v>Monday</v>
      </c>
    </row>
    <row r="259" spans="1:21" ht="14.25" customHeight="1" x14ac:dyDescent="0.25">
      <c r="A259" s="5" t="s">
        <v>606</v>
      </c>
      <c r="B259" s="5" t="s">
        <v>607</v>
      </c>
      <c r="C259" s="5" t="s">
        <v>58</v>
      </c>
      <c r="D259" s="5" t="s">
        <v>6</v>
      </c>
      <c r="E259" s="5" t="s">
        <v>59</v>
      </c>
      <c r="F259" s="5" t="s">
        <v>45</v>
      </c>
      <c r="G259" s="5" t="s">
        <v>104</v>
      </c>
      <c r="H259" s="5">
        <v>65</v>
      </c>
      <c r="I259" s="5">
        <v>38130</v>
      </c>
      <c r="J259" s="5">
        <v>153938</v>
      </c>
      <c r="K259" s="5">
        <v>0.2</v>
      </c>
      <c r="L259" s="5" t="s">
        <v>11</v>
      </c>
      <c r="M259" s="5" t="s">
        <v>68</v>
      </c>
      <c r="N259" s="6" t="s">
        <v>55</v>
      </c>
      <c r="O259" s="7" t="str">
        <f>IF(LEN(Sheet1!$N259)&gt;0,"Not_Active","Active")</f>
        <v>Active</v>
      </c>
      <c r="P259" s="8">
        <f>IF(Sheet1!$O259="Not_Active",0,1)</f>
        <v>1</v>
      </c>
      <c r="Q259" s="9">
        <f>IFERROR(Sheet1!$K259*Sheet1!$J259,0)</f>
        <v>30787.600000000002</v>
      </c>
      <c r="R259" s="9">
        <f>Sheet1!$Q259+Sheet1!$J259</f>
        <v>184725.6</v>
      </c>
      <c r="S259" s="8">
        <f>YEAR(Sheet1!$I259)</f>
        <v>2004</v>
      </c>
      <c r="T259" s="8">
        <f>WEEKNUM(Sheet1!$I259,1)</f>
        <v>22</v>
      </c>
      <c r="U259" s="8" t="str">
        <f>TEXT(Sheet1!$I259,"dddd")</f>
        <v>Sunday</v>
      </c>
    </row>
    <row r="260" spans="1:21" ht="14.25" customHeight="1" x14ac:dyDescent="0.25">
      <c r="A260" s="5" t="s">
        <v>608</v>
      </c>
      <c r="B260" s="5" t="s">
        <v>609</v>
      </c>
      <c r="C260" s="5" t="s">
        <v>348</v>
      </c>
      <c r="D260" s="5" t="s">
        <v>2</v>
      </c>
      <c r="E260" s="5" t="s">
        <v>44</v>
      </c>
      <c r="F260" s="5" t="s">
        <v>52</v>
      </c>
      <c r="G260" s="5" t="s">
        <v>53</v>
      </c>
      <c r="H260" s="5">
        <v>43</v>
      </c>
      <c r="I260" s="5">
        <v>43224</v>
      </c>
      <c r="J260" s="5">
        <v>59888</v>
      </c>
      <c r="K260" s="5">
        <v>0</v>
      </c>
      <c r="L260" s="5" t="s">
        <v>17</v>
      </c>
      <c r="M260" s="5" t="s">
        <v>132</v>
      </c>
      <c r="N260" s="6" t="s">
        <v>55</v>
      </c>
      <c r="O260" s="7" t="str">
        <f>IF(LEN(Sheet1!$N260)&gt;0,"Not_Active","Active")</f>
        <v>Active</v>
      </c>
      <c r="P260" s="8">
        <f>IF(Sheet1!$O260="Not_Active",0,1)</f>
        <v>1</v>
      </c>
      <c r="Q260" s="9">
        <f>IFERROR(Sheet1!$K260*Sheet1!$J260,0)</f>
        <v>0</v>
      </c>
      <c r="R260" s="9">
        <f>Sheet1!$Q260+Sheet1!$J260</f>
        <v>59888</v>
      </c>
      <c r="S260" s="8">
        <f>YEAR(Sheet1!$I260)</f>
        <v>2018</v>
      </c>
      <c r="T260" s="8">
        <f>WEEKNUM(Sheet1!$I260,1)</f>
        <v>18</v>
      </c>
      <c r="U260" s="8" t="str">
        <f>TEXT(Sheet1!$I260,"dddd")</f>
        <v>Friday</v>
      </c>
    </row>
    <row r="261" spans="1:21" ht="14.25" customHeight="1" x14ac:dyDescent="0.25">
      <c r="A261" s="5" t="s">
        <v>610</v>
      </c>
      <c r="B261" s="5" t="s">
        <v>611</v>
      </c>
      <c r="C261" s="5" t="s">
        <v>241</v>
      </c>
      <c r="D261" s="5" t="s">
        <v>7</v>
      </c>
      <c r="E261" s="5" t="s">
        <v>72</v>
      </c>
      <c r="F261" s="5" t="s">
        <v>52</v>
      </c>
      <c r="G261" s="5" t="s">
        <v>60</v>
      </c>
      <c r="H261" s="5">
        <v>50</v>
      </c>
      <c r="I261" s="5">
        <v>43447</v>
      </c>
      <c r="J261" s="5">
        <v>63098</v>
      </c>
      <c r="K261" s="5">
        <v>0</v>
      </c>
      <c r="L261" s="5" t="s">
        <v>11</v>
      </c>
      <c r="M261" s="5" t="s">
        <v>107</v>
      </c>
      <c r="N261" s="6" t="s">
        <v>55</v>
      </c>
      <c r="O261" s="7" t="str">
        <f>IF(LEN(Sheet1!$N261)&gt;0,"Not_Active","Active")</f>
        <v>Active</v>
      </c>
      <c r="P261" s="8">
        <f>IF(Sheet1!$O261="Not_Active",0,1)</f>
        <v>1</v>
      </c>
      <c r="Q261" s="9">
        <f>IFERROR(Sheet1!$K261*Sheet1!$J261,0)</f>
        <v>0</v>
      </c>
      <c r="R261" s="9">
        <f>Sheet1!$Q261+Sheet1!$J261</f>
        <v>63098</v>
      </c>
      <c r="S261" s="8">
        <f>YEAR(Sheet1!$I261)</f>
        <v>2018</v>
      </c>
      <c r="T261" s="8">
        <f>WEEKNUM(Sheet1!$I261,1)</f>
        <v>50</v>
      </c>
      <c r="U261" s="8" t="str">
        <f>TEXT(Sheet1!$I261,"dddd")</f>
        <v>Thursday</v>
      </c>
    </row>
    <row r="262" spans="1:21" ht="14.25" customHeight="1" x14ac:dyDescent="0.25">
      <c r="A262" s="5" t="s">
        <v>612</v>
      </c>
      <c r="B262" s="5" t="s">
        <v>613</v>
      </c>
      <c r="C262" s="5" t="s">
        <v>99</v>
      </c>
      <c r="D262" s="5" t="s">
        <v>3</v>
      </c>
      <c r="E262" s="5" t="s">
        <v>72</v>
      </c>
      <c r="F262" s="5" t="s">
        <v>45</v>
      </c>
      <c r="G262" s="5" t="s">
        <v>104</v>
      </c>
      <c r="H262" s="5">
        <v>27</v>
      </c>
      <c r="I262" s="5">
        <v>44545</v>
      </c>
      <c r="J262" s="5">
        <v>255369</v>
      </c>
      <c r="K262" s="5">
        <v>0.33</v>
      </c>
      <c r="L262" s="5" t="s">
        <v>19</v>
      </c>
      <c r="M262" s="5" t="s">
        <v>236</v>
      </c>
      <c r="N262" s="6" t="s">
        <v>55</v>
      </c>
      <c r="O262" s="7" t="str">
        <f>IF(LEN(Sheet1!$N262)&gt;0,"Not_Active","Active")</f>
        <v>Active</v>
      </c>
      <c r="P262" s="8">
        <f>IF(Sheet1!$O262="Not_Active",0,1)</f>
        <v>1</v>
      </c>
      <c r="Q262" s="9">
        <f>IFERROR(Sheet1!$K262*Sheet1!$J262,0)</f>
        <v>84271.77</v>
      </c>
      <c r="R262" s="9">
        <f>Sheet1!$Q262+Sheet1!$J262</f>
        <v>339640.77</v>
      </c>
      <c r="S262" s="8">
        <f>YEAR(Sheet1!$I262)</f>
        <v>2021</v>
      </c>
      <c r="T262" s="8">
        <f>WEEKNUM(Sheet1!$I262,1)</f>
        <v>51</v>
      </c>
      <c r="U262" s="8" t="str">
        <f>TEXT(Sheet1!$I262,"dddd")</f>
        <v>Wednesday</v>
      </c>
    </row>
    <row r="263" spans="1:21" ht="14.25" customHeight="1" x14ac:dyDescent="0.25">
      <c r="A263" s="5" t="s">
        <v>614</v>
      </c>
      <c r="B263" s="5" t="s">
        <v>615</v>
      </c>
      <c r="C263" s="5" t="s">
        <v>43</v>
      </c>
      <c r="D263" s="5" t="s">
        <v>6</v>
      </c>
      <c r="E263" s="5" t="s">
        <v>51</v>
      </c>
      <c r="F263" s="5" t="s">
        <v>45</v>
      </c>
      <c r="G263" s="5" t="s">
        <v>46</v>
      </c>
      <c r="H263" s="5">
        <v>55</v>
      </c>
      <c r="I263" s="5">
        <v>38301</v>
      </c>
      <c r="J263" s="5">
        <v>142318</v>
      </c>
      <c r="K263" s="5">
        <v>0.14000000000000001</v>
      </c>
      <c r="L263" s="5" t="s">
        <v>11</v>
      </c>
      <c r="M263" s="5" t="s">
        <v>61</v>
      </c>
      <c r="N263" s="6" t="s">
        <v>55</v>
      </c>
      <c r="O263" s="7" t="str">
        <f>IF(LEN(Sheet1!$N263)&gt;0,"Not_Active","Active")</f>
        <v>Active</v>
      </c>
      <c r="P263" s="8">
        <f>IF(Sheet1!$O263="Not_Active",0,1)</f>
        <v>1</v>
      </c>
      <c r="Q263" s="9">
        <f>IFERROR(Sheet1!$K263*Sheet1!$J263,0)</f>
        <v>19924.52</v>
      </c>
      <c r="R263" s="9">
        <f>Sheet1!$Q263+Sheet1!$J263</f>
        <v>162242.51999999999</v>
      </c>
      <c r="S263" s="8">
        <f>YEAR(Sheet1!$I263)</f>
        <v>2004</v>
      </c>
      <c r="T263" s="8">
        <f>WEEKNUM(Sheet1!$I263,1)</f>
        <v>46</v>
      </c>
      <c r="U263" s="8" t="str">
        <f>TEXT(Sheet1!$I263,"dddd")</f>
        <v>Wednesday</v>
      </c>
    </row>
    <row r="264" spans="1:21" ht="14.25" customHeight="1" x14ac:dyDescent="0.25">
      <c r="A264" s="5" t="s">
        <v>616</v>
      </c>
      <c r="B264" s="5" t="s">
        <v>617</v>
      </c>
      <c r="C264" s="5" t="s">
        <v>202</v>
      </c>
      <c r="D264" s="5" t="s">
        <v>6</v>
      </c>
      <c r="E264" s="5" t="s">
        <v>51</v>
      </c>
      <c r="F264" s="5" t="s">
        <v>52</v>
      </c>
      <c r="G264" s="5" t="s">
        <v>46</v>
      </c>
      <c r="H264" s="5">
        <v>41</v>
      </c>
      <c r="I264" s="5">
        <v>38219</v>
      </c>
      <c r="J264" s="5">
        <v>49186</v>
      </c>
      <c r="K264" s="5">
        <v>0</v>
      </c>
      <c r="L264" s="5" t="s">
        <v>11</v>
      </c>
      <c r="M264" s="5" t="s">
        <v>82</v>
      </c>
      <c r="N264" s="6">
        <v>39616</v>
      </c>
      <c r="O264" s="7" t="str">
        <f>IF(LEN(Sheet1!$N264)&gt;0,"Not_Active","Active")</f>
        <v>Not_Active</v>
      </c>
      <c r="P264" s="8">
        <f>IF(Sheet1!$O264="Not_Active",0,1)</f>
        <v>0</v>
      </c>
      <c r="Q264" s="9">
        <f>IFERROR(Sheet1!$K264*Sheet1!$J264,0)</f>
        <v>0</v>
      </c>
      <c r="R264" s="9">
        <f>Sheet1!$Q264+Sheet1!$J264</f>
        <v>49186</v>
      </c>
      <c r="S264" s="8">
        <f>YEAR(Sheet1!$I264)</f>
        <v>2004</v>
      </c>
      <c r="T264" s="8">
        <f>WEEKNUM(Sheet1!$I264,1)</f>
        <v>34</v>
      </c>
      <c r="U264" s="8" t="str">
        <f>TEXT(Sheet1!$I264,"dddd")</f>
        <v>Friday</v>
      </c>
    </row>
    <row r="265" spans="1:21" ht="14.25" customHeight="1" x14ac:dyDescent="0.25">
      <c r="A265" s="5" t="s">
        <v>618</v>
      </c>
      <c r="B265" s="5" t="s">
        <v>619</v>
      </c>
      <c r="C265" s="5" t="s">
        <v>99</v>
      </c>
      <c r="D265" s="5" t="s">
        <v>6</v>
      </c>
      <c r="E265" s="5" t="s">
        <v>44</v>
      </c>
      <c r="F265" s="5" t="s">
        <v>45</v>
      </c>
      <c r="G265" s="5" t="s">
        <v>46</v>
      </c>
      <c r="H265" s="5">
        <v>34</v>
      </c>
      <c r="I265" s="5">
        <v>43673</v>
      </c>
      <c r="J265" s="5">
        <v>220937</v>
      </c>
      <c r="K265" s="5">
        <v>0.38</v>
      </c>
      <c r="L265" s="5" t="s">
        <v>11</v>
      </c>
      <c r="M265" s="5" t="s">
        <v>82</v>
      </c>
      <c r="N265" s="6" t="s">
        <v>55</v>
      </c>
      <c r="O265" s="7" t="str">
        <f>IF(LEN(Sheet1!$N265)&gt;0,"Not_Active","Active")</f>
        <v>Active</v>
      </c>
      <c r="P265" s="8">
        <f>IF(Sheet1!$O265="Not_Active",0,1)</f>
        <v>1</v>
      </c>
      <c r="Q265" s="9">
        <f>IFERROR(Sheet1!$K265*Sheet1!$J265,0)</f>
        <v>83956.06</v>
      </c>
      <c r="R265" s="9">
        <f>Sheet1!$Q265+Sheet1!$J265</f>
        <v>304893.06</v>
      </c>
      <c r="S265" s="8">
        <f>YEAR(Sheet1!$I265)</f>
        <v>2019</v>
      </c>
      <c r="T265" s="8">
        <f>WEEKNUM(Sheet1!$I265,1)</f>
        <v>30</v>
      </c>
      <c r="U265" s="8" t="str">
        <f>TEXT(Sheet1!$I265,"dddd")</f>
        <v>Saturday</v>
      </c>
    </row>
    <row r="266" spans="1:21" ht="14.25" customHeight="1" x14ac:dyDescent="0.25">
      <c r="A266" s="5" t="s">
        <v>620</v>
      </c>
      <c r="B266" s="5" t="s">
        <v>621</v>
      </c>
      <c r="C266" s="5" t="s">
        <v>58</v>
      </c>
      <c r="D266" s="5" t="s">
        <v>2</v>
      </c>
      <c r="E266" s="5" t="s">
        <v>59</v>
      </c>
      <c r="F266" s="5" t="s">
        <v>45</v>
      </c>
      <c r="G266" s="5" t="s">
        <v>53</v>
      </c>
      <c r="H266" s="5">
        <v>47</v>
      </c>
      <c r="I266" s="5">
        <v>41208</v>
      </c>
      <c r="J266" s="5">
        <v>183156</v>
      </c>
      <c r="K266" s="5">
        <v>0.3</v>
      </c>
      <c r="L266" s="5" t="s">
        <v>11</v>
      </c>
      <c r="M266" s="5" t="s">
        <v>47</v>
      </c>
      <c r="N266" s="6" t="s">
        <v>55</v>
      </c>
      <c r="O266" s="7" t="str">
        <f>IF(LEN(Sheet1!$N266)&gt;0,"Not_Active","Active")</f>
        <v>Active</v>
      </c>
      <c r="P266" s="8">
        <f>IF(Sheet1!$O266="Not_Active",0,1)</f>
        <v>1</v>
      </c>
      <c r="Q266" s="9">
        <f>IFERROR(Sheet1!$K266*Sheet1!$J266,0)</f>
        <v>54946.799999999996</v>
      </c>
      <c r="R266" s="9">
        <f>Sheet1!$Q266+Sheet1!$J266</f>
        <v>238102.8</v>
      </c>
      <c r="S266" s="8">
        <f>YEAR(Sheet1!$I266)</f>
        <v>2012</v>
      </c>
      <c r="T266" s="8">
        <f>WEEKNUM(Sheet1!$I266,1)</f>
        <v>43</v>
      </c>
      <c r="U266" s="8" t="str">
        <f>TEXT(Sheet1!$I266,"dddd")</f>
        <v>Friday</v>
      </c>
    </row>
    <row r="267" spans="1:21" ht="14.25" customHeight="1" x14ac:dyDescent="0.25">
      <c r="A267" s="5" t="s">
        <v>622</v>
      </c>
      <c r="B267" s="5" t="s">
        <v>623</v>
      </c>
      <c r="C267" s="5" t="s">
        <v>99</v>
      </c>
      <c r="D267" s="5" t="s">
        <v>2</v>
      </c>
      <c r="E267" s="5" t="s">
        <v>59</v>
      </c>
      <c r="F267" s="5" t="s">
        <v>45</v>
      </c>
      <c r="G267" s="5" t="s">
        <v>104</v>
      </c>
      <c r="H267" s="5">
        <v>32</v>
      </c>
      <c r="I267" s="5">
        <v>44034</v>
      </c>
      <c r="J267" s="5">
        <v>192749</v>
      </c>
      <c r="K267" s="5">
        <v>0.31</v>
      </c>
      <c r="L267" s="5" t="s">
        <v>11</v>
      </c>
      <c r="M267" s="5" t="s">
        <v>61</v>
      </c>
      <c r="N267" s="6" t="s">
        <v>55</v>
      </c>
      <c r="O267" s="7" t="str">
        <f>IF(LEN(Sheet1!$N267)&gt;0,"Not_Active","Active")</f>
        <v>Active</v>
      </c>
      <c r="P267" s="8">
        <f>IF(Sheet1!$O267="Not_Active",0,1)</f>
        <v>1</v>
      </c>
      <c r="Q267" s="9">
        <f>IFERROR(Sheet1!$K267*Sheet1!$J267,0)</f>
        <v>59752.19</v>
      </c>
      <c r="R267" s="9">
        <f>Sheet1!$Q267+Sheet1!$J267</f>
        <v>252501.19</v>
      </c>
      <c r="S267" s="8">
        <f>YEAR(Sheet1!$I267)</f>
        <v>2020</v>
      </c>
      <c r="T267" s="8">
        <f>WEEKNUM(Sheet1!$I267,1)</f>
        <v>30</v>
      </c>
      <c r="U267" s="8" t="str">
        <f>TEXT(Sheet1!$I267,"dddd")</f>
        <v>Wednesday</v>
      </c>
    </row>
    <row r="268" spans="1:21" ht="14.25" customHeight="1" x14ac:dyDescent="0.25">
      <c r="A268" s="5" t="s">
        <v>624</v>
      </c>
      <c r="B268" s="5" t="s">
        <v>625</v>
      </c>
      <c r="C268" s="5" t="s">
        <v>43</v>
      </c>
      <c r="D268" s="5" t="s">
        <v>2</v>
      </c>
      <c r="E268" s="5" t="s">
        <v>51</v>
      </c>
      <c r="F268" s="5" t="s">
        <v>45</v>
      </c>
      <c r="G268" s="5" t="s">
        <v>53</v>
      </c>
      <c r="H268" s="5">
        <v>39</v>
      </c>
      <c r="I268" s="5">
        <v>42819</v>
      </c>
      <c r="J268" s="5">
        <v>135325</v>
      </c>
      <c r="K268" s="5">
        <v>0.14000000000000001</v>
      </c>
      <c r="L268" s="5" t="s">
        <v>11</v>
      </c>
      <c r="M268" s="5" t="s">
        <v>68</v>
      </c>
      <c r="N268" s="6" t="s">
        <v>55</v>
      </c>
      <c r="O268" s="7" t="str">
        <f>IF(LEN(Sheet1!$N268)&gt;0,"Not_Active","Active")</f>
        <v>Active</v>
      </c>
      <c r="P268" s="8">
        <f>IF(Sheet1!$O268="Not_Active",0,1)</f>
        <v>1</v>
      </c>
      <c r="Q268" s="9">
        <f>IFERROR(Sheet1!$K268*Sheet1!$J268,0)</f>
        <v>18945.5</v>
      </c>
      <c r="R268" s="9">
        <f>Sheet1!$Q268+Sheet1!$J268</f>
        <v>154270.5</v>
      </c>
      <c r="S268" s="8">
        <f>YEAR(Sheet1!$I268)</f>
        <v>2017</v>
      </c>
      <c r="T268" s="8">
        <f>WEEKNUM(Sheet1!$I268,1)</f>
        <v>12</v>
      </c>
      <c r="U268" s="8" t="str">
        <f>TEXT(Sheet1!$I268,"dddd")</f>
        <v>Saturday</v>
      </c>
    </row>
    <row r="269" spans="1:21" ht="14.25" customHeight="1" x14ac:dyDescent="0.25">
      <c r="A269" s="5" t="s">
        <v>626</v>
      </c>
      <c r="B269" s="5" t="s">
        <v>627</v>
      </c>
      <c r="C269" s="5" t="s">
        <v>67</v>
      </c>
      <c r="D269" s="5" t="s">
        <v>4</v>
      </c>
      <c r="E269" s="5" t="s">
        <v>59</v>
      </c>
      <c r="F269" s="5" t="s">
        <v>45</v>
      </c>
      <c r="G269" s="5" t="s">
        <v>60</v>
      </c>
      <c r="H269" s="5">
        <v>26</v>
      </c>
      <c r="I269" s="5">
        <v>43752</v>
      </c>
      <c r="J269" s="5">
        <v>79356</v>
      </c>
      <c r="K269" s="5">
        <v>0</v>
      </c>
      <c r="L269" s="5" t="s">
        <v>11</v>
      </c>
      <c r="M269" s="5" t="s">
        <v>68</v>
      </c>
      <c r="N269" s="6" t="s">
        <v>55</v>
      </c>
      <c r="O269" s="7" t="str">
        <f>IF(LEN(Sheet1!$N269)&gt;0,"Not_Active","Active")</f>
        <v>Active</v>
      </c>
      <c r="P269" s="8">
        <f>IF(Sheet1!$O269="Not_Active",0,1)</f>
        <v>1</v>
      </c>
      <c r="Q269" s="9">
        <f>IFERROR(Sheet1!$K269*Sheet1!$J269,0)</f>
        <v>0</v>
      </c>
      <c r="R269" s="9">
        <f>Sheet1!$Q269+Sheet1!$J269</f>
        <v>79356</v>
      </c>
      <c r="S269" s="8">
        <f>YEAR(Sheet1!$I269)</f>
        <v>2019</v>
      </c>
      <c r="T269" s="8">
        <f>WEEKNUM(Sheet1!$I269,1)</f>
        <v>42</v>
      </c>
      <c r="U269" s="8" t="str">
        <f>TEXT(Sheet1!$I269,"dddd")</f>
        <v>Monday</v>
      </c>
    </row>
    <row r="270" spans="1:21" ht="14.25" customHeight="1" x14ac:dyDescent="0.25">
      <c r="A270" s="5" t="s">
        <v>628</v>
      </c>
      <c r="B270" s="5" t="s">
        <v>629</v>
      </c>
      <c r="C270" s="5" t="s">
        <v>295</v>
      </c>
      <c r="D270" s="5" t="s">
        <v>7</v>
      </c>
      <c r="E270" s="5" t="s">
        <v>51</v>
      </c>
      <c r="F270" s="5" t="s">
        <v>52</v>
      </c>
      <c r="G270" s="5" t="s">
        <v>46</v>
      </c>
      <c r="H270" s="5">
        <v>40</v>
      </c>
      <c r="I270" s="5">
        <v>38540</v>
      </c>
      <c r="J270" s="5">
        <v>74412</v>
      </c>
      <c r="K270" s="5">
        <v>0</v>
      </c>
      <c r="L270" s="5" t="s">
        <v>11</v>
      </c>
      <c r="M270" s="5" t="s">
        <v>47</v>
      </c>
      <c r="N270" s="6" t="s">
        <v>55</v>
      </c>
      <c r="O270" s="7" t="str">
        <f>IF(LEN(Sheet1!$N270)&gt;0,"Not_Active","Active")</f>
        <v>Active</v>
      </c>
      <c r="P270" s="8">
        <f>IF(Sheet1!$O270="Not_Active",0,1)</f>
        <v>1</v>
      </c>
      <c r="Q270" s="9">
        <f>IFERROR(Sheet1!$K270*Sheet1!$J270,0)</f>
        <v>0</v>
      </c>
      <c r="R270" s="9">
        <f>Sheet1!$Q270+Sheet1!$J270</f>
        <v>74412</v>
      </c>
      <c r="S270" s="8">
        <f>YEAR(Sheet1!$I270)</f>
        <v>2005</v>
      </c>
      <c r="T270" s="8">
        <f>WEEKNUM(Sheet1!$I270,1)</f>
        <v>28</v>
      </c>
      <c r="U270" s="8" t="str">
        <f>TEXT(Sheet1!$I270,"dddd")</f>
        <v>Thursday</v>
      </c>
    </row>
    <row r="271" spans="1:21" ht="14.25" customHeight="1" x14ac:dyDescent="0.25">
      <c r="A271" s="5" t="s">
        <v>250</v>
      </c>
      <c r="B271" s="5" t="s">
        <v>630</v>
      </c>
      <c r="C271" s="5" t="s">
        <v>64</v>
      </c>
      <c r="D271" s="5" t="s">
        <v>2</v>
      </c>
      <c r="E271" s="5" t="s">
        <v>51</v>
      </c>
      <c r="F271" s="5" t="s">
        <v>45</v>
      </c>
      <c r="G271" s="5" t="s">
        <v>104</v>
      </c>
      <c r="H271" s="5">
        <v>32</v>
      </c>
      <c r="I271" s="5">
        <v>43010</v>
      </c>
      <c r="J271" s="5">
        <v>61886</v>
      </c>
      <c r="K271" s="5">
        <v>0.09</v>
      </c>
      <c r="L271" s="5" t="s">
        <v>19</v>
      </c>
      <c r="M271" s="5" t="s">
        <v>117</v>
      </c>
      <c r="N271" s="6" t="s">
        <v>55</v>
      </c>
      <c r="O271" s="7" t="str">
        <f>IF(LEN(Sheet1!$N271)&gt;0,"Not_Active","Active")</f>
        <v>Active</v>
      </c>
      <c r="P271" s="8">
        <f>IF(Sheet1!$O271="Not_Active",0,1)</f>
        <v>1</v>
      </c>
      <c r="Q271" s="9">
        <f>IFERROR(Sheet1!$K271*Sheet1!$J271,0)</f>
        <v>5569.74</v>
      </c>
      <c r="R271" s="9">
        <f>Sheet1!$Q271+Sheet1!$J271</f>
        <v>67455.740000000005</v>
      </c>
      <c r="S271" s="8">
        <f>YEAR(Sheet1!$I271)</f>
        <v>2017</v>
      </c>
      <c r="T271" s="8">
        <f>WEEKNUM(Sheet1!$I271,1)</f>
        <v>40</v>
      </c>
      <c r="U271" s="8" t="str">
        <f>TEXT(Sheet1!$I271,"dddd")</f>
        <v>Monday</v>
      </c>
    </row>
    <row r="272" spans="1:21" ht="14.25" customHeight="1" x14ac:dyDescent="0.25">
      <c r="A272" s="5" t="s">
        <v>631</v>
      </c>
      <c r="B272" s="5" t="s">
        <v>632</v>
      </c>
      <c r="C272" s="5" t="s">
        <v>58</v>
      </c>
      <c r="D272" s="5" t="s">
        <v>5</v>
      </c>
      <c r="E272" s="5" t="s">
        <v>44</v>
      </c>
      <c r="F272" s="5" t="s">
        <v>45</v>
      </c>
      <c r="G272" s="5" t="s">
        <v>53</v>
      </c>
      <c r="H272" s="5">
        <v>58</v>
      </c>
      <c r="I272" s="5">
        <v>37755</v>
      </c>
      <c r="J272" s="5">
        <v>173071</v>
      </c>
      <c r="K272" s="5">
        <v>0.28999999999999998</v>
      </c>
      <c r="L272" s="5" t="s">
        <v>11</v>
      </c>
      <c r="M272" s="5" t="s">
        <v>107</v>
      </c>
      <c r="N272" s="6" t="s">
        <v>55</v>
      </c>
      <c r="O272" s="7" t="str">
        <f>IF(LEN(Sheet1!$N272)&gt;0,"Not_Active","Active")</f>
        <v>Active</v>
      </c>
      <c r="P272" s="8">
        <f>IF(Sheet1!$O272="Not_Active",0,1)</f>
        <v>1</v>
      </c>
      <c r="Q272" s="9">
        <f>IFERROR(Sheet1!$K272*Sheet1!$J272,0)</f>
        <v>50190.59</v>
      </c>
      <c r="R272" s="9">
        <f>Sheet1!$Q272+Sheet1!$J272</f>
        <v>223261.59</v>
      </c>
      <c r="S272" s="8">
        <f>YEAR(Sheet1!$I272)</f>
        <v>2003</v>
      </c>
      <c r="T272" s="8">
        <f>WEEKNUM(Sheet1!$I272,1)</f>
        <v>20</v>
      </c>
      <c r="U272" s="8" t="str">
        <f>TEXT(Sheet1!$I272,"dddd")</f>
        <v>Wednesday</v>
      </c>
    </row>
    <row r="273" spans="1:21" ht="14.25" customHeight="1" x14ac:dyDescent="0.25">
      <c r="A273" s="5" t="s">
        <v>633</v>
      </c>
      <c r="B273" s="5" t="s">
        <v>634</v>
      </c>
      <c r="C273" s="5" t="s">
        <v>193</v>
      </c>
      <c r="D273" s="5" t="s">
        <v>7</v>
      </c>
      <c r="E273" s="5" t="s">
        <v>44</v>
      </c>
      <c r="F273" s="5" t="s">
        <v>45</v>
      </c>
      <c r="G273" s="5" t="s">
        <v>60</v>
      </c>
      <c r="H273" s="5">
        <v>58</v>
      </c>
      <c r="I273" s="5">
        <v>34999</v>
      </c>
      <c r="J273" s="5">
        <v>70189</v>
      </c>
      <c r="K273" s="5">
        <v>0</v>
      </c>
      <c r="L273" s="5" t="s">
        <v>11</v>
      </c>
      <c r="M273" s="5" t="s">
        <v>107</v>
      </c>
      <c r="N273" s="6" t="s">
        <v>55</v>
      </c>
      <c r="O273" s="7" t="str">
        <f>IF(LEN(Sheet1!$N273)&gt;0,"Not_Active","Active")</f>
        <v>Active</v>
      </c>
      <c r="P273" s="8">
        <f>IF(Sheet1!$O273="Not_Active",0,1)</f>
        <v>1</v>
      </c>
      <c r="Q273" s="9">
        <f>IFERROR(Sheet1!$K273*Sheet1!$J273,0)</f>
        <v>0</v>
      </c>
      <c r="R273" s="9">
        <f>Sheet1!$Q273+Sheet1!$J273</f>
        <v>70189</v>
      </c>
      <c r="S273" s="8">
        <f>YEAR(Sheet1!$I273)</f>
        <v>1995</v>
      </c>
      <c r="T273" s="8">
        <f>WEEKNUM(Sheet1!$I273,1)</f>
        <v>43</v>
      </c>
      <c r="U273" s="8" t="str">
        <f>TEXT(Sheet1!$I273,"dddd")</f>
        <v>Friday</v>
      </c>
    </row>
    <row r="274" spans="1:21" ht="14.25" customHeight="1" x14ac:dyDescent="0.25">
      <c r="A274" s="5" t="s">
        <v>635</v>
      </c>
      <c r="B274" s="5" t="s">
        <v>636</v>
      </c>
      <c r="C274" s="5" t="s">
        <v>99</v>
      </c>
      <c r="D274" s="5" t="s">
        <v>4</v>
      </c>
      <c r="E274" s="5" t="s">
        <v>44</v>
      </c>
      <c r="F274" s="5" t="s">
        <v>45</v>
      </c>
      <c r="G274" s="5" t="s">
        <v>104</v>
      </c>
      <c r="H274" s="5">
        <v>42</v>
      </c>
      <c r="I274" s="5">
        <v>41528</v>
      </c>
      <c r="J274" s="5">
        <v>181452</v>
      </c>
      <c r="K274" s="5">
        <v>0.3</v>
      </c>
      <c r="L274" s="5" t="s">
        <v>11</v>
      </c>
      <c r="M274" s="5" t="s">
        <v>107</v>
      </c>
      <c r="N274" s="6" t="s">
        <v>55</v>
      </c>
      <c r="O274" s="7" t="str">
        <f>IF(LEN(Sheet1!$N274)&gt;0,"Not_Active","Active")</f>
        <v>Active</v>
      </c>
      <c r="P274" s="8">
        <f>IF(Sheet1!$O274="Not_Active",0,1)</f>
        <v>1</v>
      </c>
      <c r="Q274" s="9">
        <f>IFERROR(Sheet1!$K274*Sheet1!$J274,0)</f>
        <v>54435.6</v>
      </c>
      <c r="R274" s="9">
        <f>Sheet1!$Q274+Sheet1!$J274</f>
        <v>235887.6</v>
      </c>
      <c r="S274" s="8">
        <f>YEAR(Sheet1!$I274)</f>
        <v>2013</v>
      </c>
      <c r="T274" s="8">
        <f>WEEKNUM(Sheet1!$I274,1)</f>
        <v>37</v>
      </c>
      <c r="U274" s="8" t="str">
        <f>TEXT(Sheet1!$I274,"dddd")</f>
        <v>Wednesday</v>
      </c>
    </row>
    <row r="275" spans="1:21" ht="14.25" customHeight="1" x14ac:dyDescent="0.25">
      <c r="A275" s="5" t="s">
        <v>637</v>
      </c>
      <c r="B275" s="5" t="s">
        <v>638</v>
      </c>
      <c r="C275" s="5" t="s">
        <v>182</v>
      </c>
      <c r="D275" s="5" t="s">
        <v>6</v>
      </c>
      <c r="E275" s="5" t="s">
        <v>59</v>
      </c>
      <c r="F275" s="5" t="s">
        <v>52</v>
      </c>
      <c r="G275" s="5" t="s">
        <v>60</v>
      </c>
      <c r="H275" s="5">
        <v>26</v>
      </c>
      <c r="I275" s="5">
        <v>44267</v>
      </c>
      <c r="J275" s="5">
        <v>70369</v>
      </c>
      <c r="K275" s="5">
        <v>0</v>
      </c>
      <c r="L275" s="5" t="s">
        <v>11</v>
      </c>
      <c r="M275" s="5" t="s">
        <v>47</v>
      </c>
      <c r="N275" s="6" t="s">
        <v>55</v>
      </c>
      <c r="O275" s="7" t="str">
        <f>IF(LEN(Sheet1!$N275)&gt;0,"Not_Active","Active")</f>
        <v>Active</v>
      </c>
      <c r="P275" s="8">
        <f>IF(Sheet1!$O275="Not_Active",0,1)</f>
        <v>1</v>
      </c>
      <c r="Q275" s="9">
        <f>IFERROR(Sheet1!$K275*Sheet1!$J275,0)</f>
        <v>0</v>
      </c>
      <c r="R275" s="9">
        <f>Sheet1!$Q275+Sheet1!$J275</f>
        <v>70369</v>
      </c>
      <c r="S275" s="8">
        <f>YEAR(Sheet1!$I275)</f>
        <v>2021</v>
      </c>
      <c r="T275" s="8">
        <f>WEEKNUM(Sheet1!$I275,1)</f>
        <v>11</v>
      </c>
      <c r="U275" s="8" t="str">
        <f>TEXT(Sheet1!$I275,"dddd")</f>
        <v>Friday</v>
      </c>
    </row>
    <row r="276" spans="1:21" ht="14.25" customHeight="1" x14ac:dyDescent="0.25">
      <c r="A276" s="5" t="s">
        <v>639</v>
      </c>
      <c r="B276" s="5" t="s">
        <v>640</v>
      </c>
      <c r="C276" s="5" t="s">
        <v>67</v>
      </c>
      <c r="D276" s="5" t="s">
        <v>5</v>
      </c>
      <c r="E276" s="5" t="s">
        <v>51</v>
      </c>
      <c r="F276" s="5" t="s">
        <v>52</v>
      </c>
      <c r="G276" s="5" t="s">
        <v>104</v>
      </c>
      <c r="H276" s="5">
        <v>38</v>
      </c>
      <c r="I276" s="5">
        <v>39634</v>
      </c>
      <c r="J276" s="5">
        <v>78056</v>
      </c>
      <c r="K276" s="5">
        <v>0</v>
      </c>
      <c r="L276" s="5" t="s">
        <v>19</v>
      </c>
      <c r="M276" s="5" t="s">
        <v>236</v>
      </c>
      <c r="N276" s="6" t="s">
        <v>55</v>
      </c>
      <c r="O276" s="7" t="str">
        <f>IF(LEN(Sheet1!$N276)&gt;0,"Not_Active","Active")</f>
        <v>Active</v>
      </c>
      <c r="P276" s="8">
        <f>IF(Sheet1!$O276="Not_Active",0,1)</f>
        <v>1</v>
      </c>
      <c r="Q276" s="9">
        <f>IFERROR(Sheet1!$K276*Sheet1!$J276,0)</f>
        <v>0</v>
      </c>
      <c r="R276" s="9">
        <f>Sheet1!$Q276+Sheet1!$J276</f>
        <v>78056</v>
      </c>
      <c r="S276" s="8">
        <f>YEAR(Sheet1!$I276)</f>
        <v>2008</v>
      </c>
      <c r="T276" s="8">
        <f>WEEKNUM(Sheet1!$I276,1)</f>
        <v>27</v>
      </c>
      <c r="U276" s="8" t="str">
        <f>TEXT(Sheet1!$I276,"dddd")</f>
        <v>Saturday</v>
      </c>
    </row>
    <row r="277" spans="1:21" ht="14.25" customHeight="1" x14ac:dyDescent="0.25">
      <c r="A277" s="5" t="s">
        <v>641</v>
      </c>
      <c r="B277" s="5" t="s">
        <v>642</v>
      </c>
      <c r="C277" s="5" t="s">
        <v>58</v>
      </c>
      <c r="D277" s="5" t="s">
        <v>3</v>
      </c>
      <c r="E277" s="5" t="s">
        <v>44</v>
      </c>
      <c r="F277" s="5" t="s">
        <v>52</v>
      </c>
      <c r="G277" s="5" t="s">
        <v>53</v>
      </c>
      <c r="H277" s="5">
        <v>64</v>
      </c>
      <c r="I277" s="5">
        <v>35187</v>
      </c>
      <c r="J277" s="5">
        <v>189933</v>
      </c>
      <c r="K277" s="5">
        <v>0.23</v>
      </c>
      <c r="L277" s="5" t="s">
        <v>11</v>
      </c>
      <c r="M277" s="5" t="s">
        <v>79</v>
      </c>
      <c r="N277" s="6" t="s">
        <v>55</v>
      </c>
      <c r="O277" s="7" t="str">
        <f>IF(LEN(Sheet1!$N277)&gt;0,"Not_Active","Active")</f>
        <v>Active</v>
      </c>
      <c r="P277" s="8">
        <f>IF(Sheet1!$O277="Not_Active",0,1)</f>
        <v>1</v>
      </c>
      <c r="Q277" s="9">
        <f>IFERROR(Sheet1!$K277*Sheet1!$J277,0)</f>
        <v>43684.590000000004</v>
      </c>
      <c r="R277" s="9">
        <f>Sheet1!$Q277+Sheet1!$J277</f>
        <v>233617.59</v>
      </c>
      <c r="S277" s="8">
        <f>YEAR(Sheet1!$I277)</f>
        <v>1996</v>
      </c>
      <c r="T277" s="8">
        <f>WEEKNUM(Sheet1!$I277,1)</f>
        <v>18</v>
      </c>
      <c r="U277" s="8" t="str">
        <f>TEXT(Sheet1!$I277,"dddd")</f>
        <v>Thursday</v>
      </c>
    </row>
    <row r="278" spans="1:21" ht="14.25" customHeight="1" x14ac:dyDescent="0.25">
      <c r="A278" s="5" t="s">
        <v>76</v>
      </c>
      <c r="B278" s="5" t="s">
        <v>643</v>
      </c>
      <c r="C278" s="5" t="s">
        <v>196</v>
      </c>
      <c r="D278" s="5" t="s">
        <v>7</v>
      </c>
      <c r="E278" s="5" t="s">
        <v>59</v>
      </c>
      <c r="F278" s="5" t="s">
        <v>52</v>
      </c>
      <c r="G278" s="5" t="s">
        <v>60</v>
      </c>
      <c r="H278" s="5">
        <v>38</v>
      </c>
      <c r="I278" s="5">
        <v>40360</v>
      </c>
      <c r="J278" s="5">
        <v>78237</v>
      </c>
      <c r="K278" s="5">
        <v>0</v>
      </c>
      <c r="L278" s="5" t="s">
        <v>11</v>
      </c>
      <c r="M278" s="5" t="s">
        <v>68</v>
      </c>
      <c r="N278" s="6" t="s">
        <v>55</v>
      </c>
      <c r="O278" s="7" t="str">
        <f>IF(LEN(Sheet1!$N278)&gt;0,"Not_Active","Active")</f>
        <v>Active</v>
      </c>
      <c r="P278" s="8">
        <f>IF(Sheet1!$O278="Not_Active",0,1)</f>
        <v>1</v>
      </c>
      <c r="Q278" s="9">
        <f>IFERROR(Sheet1!$K278*Sheet1!$J278,0)</f>
        <v>0</v>
      </c>
      <c r="R278" s="9">
        <f>Sheet1!$Q278+Sheet1!$J278</f>
        <v>78237</v>
      </c>
      <c r="S278" s="8">
        <f>YEAR(Sheet1!$I278)</f>
        <v>2010</v>
      </c>
      <c r="T278" s="8">
        <f>WEEKNUM(Sheet1!$I278,1)</f>
        <v>27</v>
      </c>
      <c r="U278" s="8" t="str">
        <f>TEXT(Sheet1!$I278,"dddd")</f>
        <v>Thursday</v>
      </c>
    </row>
    <row r="279" spans="1:21" ht="14.25" customHeight="1" x14ac:dyDescent="0.25">
      <c r="A279" s="5" t="s">
        <v>644</v>
      </c>
      <c r="B279" s="5" t="s">
        <v>645</v>
      </c>
      <c r="C279" s="5" t="s">
        <v>78</v>
      </c>
      <c r="D279" s="5" t="s">
        <v>5</v>
      </c>
      <c r="E279" s="5" t="s">
        <v>44</v>
      </c>
      <c r="F279" s="5" t="s">
        <v>45</v>
      </c>
      <c r="G279" s="5" t="s">
        <v>104</v>
      </c>
      <c r="H279" s="5">
        <v>55</v>
      </c>
      <c r="I279" s="5">
        <v>35242</v>
      </c>
      <c r="J279" s="5">
        <v>48687</v>
      </c>
      <c r="K279" s="5">
        <v>0</v>
      </c>
      <c r="L279" s="5" t="s">
        <v>19</v>
      </c>
      <c r="M279" s="5" t="s">
        <v>117</v>
      </c>
      <c r="N279" s="6" t="s">
        <v>55</v>
      </c>
      <c r="O279" s="7" t="str">
        <f>IF(LEN(Sheet1!$N279)&gt;0,"Not_Active","Active")</f>
        <v>Active</v>
      </c>
      <c r="P279" s="8">
        <f>IF(Sheet1!$O279="Not_Active",0,1)</f>
        <v>1</v>
      </c>
      <c r="Q279" s="9">
        <f>IFERROR(Sheet1!$K279*Sheet1!$J279,0)</f>
        <v>0</v>
      </c>
      <c r="R279" s="9">
        <f>Sheet1!$Q279+Sheet1!$J279</f>
        <v>48687</v>
      </c>
      <c r="S279" s="8">
        <f>YEAR(Sheet1!$I279)</f>
        <v>1996</v>
      </c>
      <c r="T279" s="8">
        <f>WEEKNUM(Sheet1!$I279,1)</f>
        <v>26</v>
      </c>
      <c r="U279" s="8" t="str">
        <f>TEXT(Sheet1!$I279,"dddd")</f>
        <v>Wednesday</v>
      </c>
    </row>
    <row r="280" spans="1:21" ht="14.25" customHeight="1" x14ac:dyDescent="0.25">
      <c r="A280" s="5" t="s">
        <v>646</v>
      </c>
      <c r="B280" s="5" t="s">
        <v>647</v>
      </c>
      <c r="C280" s="5" t="s">
        <v>43</v>
      </c>
      <c r="D280" s="5" t="s">
        <v>8</v>
      </c>
      <c r="E280" s="5" t="s">
        <v>51</v>
      </c>
      <c r="F280" s="5" t="s">
        <v>45</v>
      </c>
      <c r="G280" s="5" t="s">
        <v>104</v>
      </c>
      <c r="H280" s="5">
        <v>45</v>
      </c>
      <c r="I280" s="5">
        <v>38218</v>
      </c>
      <c r="J280" s="5">
        <v>121065</v>
      </c>
      <c r="K280" s="5">
        <v>0.15</v>
      </c>
      <c r="L280" s="5" t="s">
        <v>19</v>
      </c>
      <c r="M280" s="5" t="s">
        <v>117</v>
      </c>
      <c r="N280" s="6" t="s">
        <v>55</v>
      </c>
      <c r="O280" s="7" t="str">
        <f>IF(LEN(Sheet1!$N280)&gt;0,"Not_Active","Active")</f>
        <v>Active</v>
      </c>
      <c r="P280" s="8">
        <f>IF(Sheet1!$O280="Not_Active",0,1)</f>
        <v>1</v>
      </c>
      <c r="Q280" s="9">
        <f>IFERROR(Sheet1!$K280*Sheet1!$J280,0)</f>
        <v>18159.75</v>
      </c>
      <c r="R280" s="9">
        <f>Sheet1!$Q280+Sheet1!$J280</f>
        <v>139224.75</v>
      </c>
      <c r="S280" s="8">
        <f>YEAR(Sheet1!$I280)</f>
        <v>2004</v>
      </c>
      <c r="T280" s="8">
        <f>WEEKNUM(Sheet1!$I280,1)</f>
        <v>34</v>
      </c>
      <c r="U280" s="8" t="str">
        <f>TEXT(Sheet1!$I280,"dddd")</f>
        <v>Thursday</v>
      </c>
    </row>
    <row r="281" spans="1:21" ht="14.25" customHeight="1" x14ac:dyDescent="0.25">
      <c r="A281" s="5" t="s">
        <v>648</v>
      </c>
      <c r="B281" s="5" t="s">
        <v>649</v>
      </c>
      <c r="C281" s="5" t="s">
        <v>67</v>
      </c>
      <c r="D281" s="5" t="s">
        <v>4</v>
      </c>
      <c r="E281" s="5" t="s">
        <v>72</v>
      </c>
      <c r="F281" s="5" t="s">
        <v>52</v>
      </c>
      <c r="G281" s="5" t="s">
        <v>46</v>
      </c>
      <c r="H281" s="5">
        <v>43</v>
      </c>
      <c r="I281" s="5">
        <v>38093</v>
      </c>
      <c r="J281" s="5">
        <v>94246</v>
      </c>
      <c r="K281" s="5">
        <v>0</v>
      </c>
      <c r="L281" s="5" t="s">
        <v>11</v>
      </c>
      <c r="M281" s="5" t="s">
        <v>82</v>
      </c>
      <c r="N281" s="6" t="s">
        <v>55</v>
      </c>
      <c r="O281" s="7" t="str">
        <f>IF(LEN(Sheet1!$N281)&gt;0,"Not_Active","Active")</f>
        <v>Active</v>
      </c>
      <c r="P281" s="8">
        <f>IF(Sheet1!$O281="Not_Active",0,1)</f>
        <v>1</v>
      </c>
      <c r="Q281" s="9">
        <f>IFERROR(Sheet1!$K281*Sheet1!$J281,0)</f>
        <v>0</v>
      </c>
      <c r="R281" s="9">
        <f>Sheet1!$Q281+Sheet1!$J281</f>
        <v>94246</v>
      </c>
      <c r="S281" s="8">
        <f>YEAR(Sheet1!$I281)</f>
        <v>2004</v>
      </c>
      <c r="T281" s="8">
        <f>WEEKNUM(Sheet1!$I281,1)</f>
        <v>16</v>
      </c>
      <c r="U281" s="8" t="str">
        <f>TEXT(Sheet1!$I281,"dddd")</f>
        <v>Friday</v>
      </c>
    </row>
    <row r="282" spans="1:21" ht="14.25" customHeight="1" x14ac:dyDescent="0.25">
      <c r="A282" s="5" t="s">
        <v>308</v>
      </c>
      <c r="B282" s="5" t="s">
        <v>650</v>
      </c>
      <c r="C282" s="5" t="s">
        <v>348</v>
      </c>
      <c r="D282" s="5" t="s">
        <v>2</v>
      </c>
      <c r="E282" s="5" t="s">
        <v>51</v>
      </c>
      <c r="F282" s="5" t="s">
        <v>45</v>
      </c>
      <c r="G282" s="5" t="s">
        <v>53</v>
      </c>
      <c r="H282" s="5">
        <v>34</v>
      </c>
      <c r="I282" s="5">
        <v>42512</v>
      </c>
      <c r="J282" s="5">
        <v>44614</v>
      </c>
      <c r="K282" s="5">
        <v>0</v>
      </c>
      <c r="L282" s="5" t="s">
        <v>11</v>
      </c>
      <c r="M282" s="5" t="s">
        <v>79</v>
      </c>
      <c r="N282" s="6" t="s">
        <v>55</v>
      </c>
      <c r="O282" s="7" t="str">
        <f>IF(LEN(Sheet1!$N282)&gt;0,"Not_Active","Active")</f>
        <v>Active</v>
      </c>
      <c r="P282" s="8">
        <f>IF(Sheet1!$O282="Not_Active",0,1)</f>
        <v>1</v>
      </c>
      <c r="Q282" s="9">
        <f>IFERROR(Sheet1!$K282*Sheet1!$J282,0)</f>
        <v>0</v>
      </c>
      <c r="R282" s="9">
        <f>Sheet1!$Q282+Sheet1!$J282</f>
        <v>44614</v>
      </c>
      <c r="S282" s="8">
        <f>YEAR(Sheet1!$I282)</f>
        <v>2016</v>
      </c>
      <c r="T282" s="8">
        <f>WEEKNUM(Sheet1!$I282,1)</f>
        <v>22</v>
      </c>
      <c r="U282" s="8" t="str">
        <f>TEXT(Sheet1!$I282,"dddd")</f>
        <v>Sunday</v>
      </c>
    </row>
    <row r="283" spans="1:21" ht="14.25" customHeight="1" x14ac:dyDescent="0.25">
      <c r="A283" s="5" t="s">
        <v>651</v>
      </c>
      <c r="B283" s="5" t="s">
        <v>652</v>
      </c>
      <c r="C283" s="5" t="s">
        <v>99</v>
      </c>
      <c r="D283" s="5" t="s">
        <v>2</v>
      </c>
      <c r="E283" s="5" t="s">
        <v>44</v>
      </c>
      <c r="F283" s="5" t="s">
        <v>52</v>
      </c>
      <c r="G283" s="5" t="s">
        <v>53</v>
      </c>
      <c r="H283" s="5">
        <v>40</v>
      </c>
      <c r="I283" s="5">
        <v>44143</v>
      </c>
      <c r="J283" s="5">
        <v>234469</v>
      </c>
      <c r="K283" s="5">
        <v>0.31</v>
      </c>
      <c r="L283" s="5" t="s">
        <v>17</v>
      </c>
      <c r="M283" s="5" t="s">
        <v>152</v>
      </c>
      <c r="N283" s="6" t="s">
        <v>55</v>
      </c>
      <c r="O283" s="7" t="str">
        <f>IF(LEN(Sheet1!$N283)&gt;0,"Not_Active","Active")</f>
        <v>Active</v>
      </c>
      <c r="P283" s="8">
        <f>IF(Sheet1!$O283="Not_Active",0,1)</f>
        <v>1</v>
      </c>
      <c r="Q283" s="9">
        <f>IFERROR(Sheet1!$K283*Sheet1!$J283,0)</f>
        <v>72685.39</v>
      </c>
      <c r="R283" s="9">
        <f>Sheet1!$Q283+Sheet1!$J283</f>
        <v>307154.39</v>
      </c>
      <c r="S283" s="8">
        <f>YEAR(Sheet1!$I283)</f>
        <v>2020</v>
      </c>
      <c r="T283" s="8">
        <f>WEEKNUM(Sheet1!$I283,1)</f>
        <v>46</v>
      </c>
      <c r="U283" s="8" t="str">
        <f>TEXT(Sheet1!$I283,"dddd")</f>
        <v>Sunday</v>
      </c>
    </row>
    <row r="284" spans="1:21" ht="14.25" customHeight="1" x14ac:dyDescent="0.25">
      <c r="A284" s="5" t="s">
        <v>653</v>
      </c>
      <c r="B284" s="5" t="s">
        <v>654</v>
      </c>
      <c r="C284" s="5" t="s">
        <v>196</v>
      </c>
      <c r="D284" s="5" t="s">
        <v>7</v>
      </c>
      <c r="E284" s="5" t="s">
        <v>44</v>
      </c>
      <c r="F284" s="5" t="s">
        <v>52</v>
      </c>
      <c r="G284" s="5" t="s">
        <v>104</v>
      </c>
      <c r="H284" s="5">
        <v>52</v>
      </c>
      <c r="I284" s="5">
        <v>44022</v>
      </c>
      <c r="J284" s="5">
        <v>88272</v>
      </c>
      <c r="K284" s="5">
        <v>0</v>
      </c>
      <c r="L284" s="5" t="s">
        <v>19</v>
      </c>
      <c r="M284" s="5" t="s">
        <v>236</v>
      </c>
      <c r="N284" s="6" t="s">
        <v>55</v>
      </c>
      <c r="O284" s="7" t="str">
        <f>IF(LEN(Sheet1!$N284)&gt;0,"Not_Active","Active")</f>
        <v>Active</v>
      </c>
      <c r="P284" s="8">
        <f>IF(Sheet1!$O284="Not_Active",0,1)</f>
        <v>1</v>
      </c>
      <c r="Q284" s="9">
        <f>IFERROR(Sheet1!$K284*Sheet1!$J284,0)</f>
        <v>0</v>
      </c>
      <c r="R284" s="9">
        <f>Sheet1!$Q284+Sheet1!$J284</f>
        <v>88272</v>
      </c>
      <c r="S284" s="8">
        <f>YEAR(Sheet1!$I284)</f>
        <v>2020</v>
      </c>
      <c r="T284" s="8">
        <f>WEEKNUM(Sheet1!$I284,1)</f>
        <v>28</v>
      </c>
      <c r="U284" s="8" t="str">
        <f>TEXT(Sheet1!$I284,"dddd")</f>
        <v>Friday</v>
      </c>
    </row>
    <row r="285" spans="1:21" ht="14.25" customHeight="1" x14ac:dyDescent="0.25">
      <c r="A285" s="5" t="s">
        <v>655</v>
      </c>
      <c r="B285" s="5" t="s">
        <v>656</v>
      </c>
      <c r="C285" s="5" t="s">
        <v>142</v>
      </c>
      <c r="D285" s="5" t="s">
        <v>3</v>
      </c>
      <c r="E285" s="5" t="s">
        <v>72</v>
      </c>
      <c r="F285" s="5" t="s">
        <v>52</v>
      </c>
      <c r="G285" s="5" t="s">
        <v>53</v>
      </c>
      <c r="H285" s="5">
        <v>52</v>
      </c>
      <c r="I285" s="5">
        <v>42992</v>
      </c>
      <c r="J285" s="5">
        <v>74449</v>
      </c>
      <c r="K285" s="5">
        <v>0</v>
      </c>
      <c r="L285" s="5" t="s">
        <v>17</v>
      </c>
      <c r="M285" s="5" t="s">
        <v>132</v>
      </c>
      <c r="N285" s="6" t="s">
        <v>55</v>
      </c>
      <c r="O285" s="7" t="str">
        <f>IF(LEN(Sheet1!$N285)&gt;0,"Not_Active","Active")</f>
        <v>Active</v>
      </c>
      <c r="P285" s="8">
        <f>IF(Sheet1!$O285="Not_Active",0,1)</f>
        <v>1</v>
      </c>
      <c r="Q285" s="9">
        <f>IFERROR(Sheet1!$K285*Sheet1!$J285,0)</f>
        <v>0</v>
      </c>
      <c r="R285" s="9">
        <f>Sheet1!$Q285+Sheet1!$J285</f>
        <v>74449</v>
      </c>
      <c r="S285" s="8">
        <f>YEAR(Sheet1!$I285)</f>
        <v>2017</v>
      </c>
      <c r="T285" s="8">
        <f>WEEKNUM(Sheet1!$I285,1)</f>
        <v>37</v>
      </c>
      <c r="U285" s="8" t="str">
        <f>TEXT(Sheet1!$I285,"dddd")</f>
        <v>Thursday</v>
      </c>
    </row>
    <row r="286" spans="1:21" ht="14.25" customHeight="1" x14ac:dyDescent="0.25">
      <c r="A286" s="5" t="s">
        <v>657</v>
      </c>
      <c r="B286" s="5" t="s">
        <v>658</v>
      </c>
      <c r="C286" s="5" t="s">
        <v>99</v>
      </c>
      <c r="D286" s="5" t="s">
        <v>7</v>
      </c>
      <c r="E286" s="5" t="s">
        <v>59</v>
      </c>
      <c r="F286" s="5" t="s">
        <v>52</v>
      </c>
      <c r="G286" s="5" t="s">
        <v>53</v>
      </c>
      <c r="H286" s="5">
        <v>47</v>
      </c>
      <c r="I286" s="5">
        <v>41071</v>
      </c>
      <c r="J286" s="5">
        <v>222941</v>
      </c>
      <c r="K286" s="5">
        <v>0.39</v>
      </c>
      <c r="L286" s="5" t="s">
        <v>17</v>
      </c>
      <c r="M286" s="5" t="s">
        <v>132</v>
      </c>
      <c r="N286" s="6" t="s">
        <v>55</v>
      </c>
      <c r="O286" s="7" t="str">
        <f>IF(LEN(Sheet1!$N286)&gt;0,"Not_Active","Active")</f>
        <v>Active</v>
      </c>
      <c r="P286" s="8">
        <f>IF(Sheet1!$O286="Not_Active",0,1)</f>
        <v>1</v>
      </c>
      <c r="Q286" s="9">
        <f>IFERROR(Sheet1!$K286*Sheet1!$J286,0)</f>
        <v>86946.99</v>
      </c>
      <c r="R286" s="9">
        <f>Sheet1!$Q286+Sheet1!$J286</f>
        <v>309887.99</v>
      </c>
      <c r="S286" s="8">
        <f>YEAR(Sheet1!$I286)</f>
        <v>2012</v>
      </c>
      <c r="T286" s="8">
        <f>WEEKNUM(Sheet1!$I286,1)</f>
        <v>24</v>
      </c>
      <c r="U286" s="8" t="str">
        <f>TEXT(Sheet1!$I286,"dddd")</f>
        <v>Monday</v>
      </c>
    </row>
    <row r="287" spans="1:21" ht="14.25" customHeight="1" x14ac:dyDescent="0.25">
      <c r="A287" s="5" t="s">
        <v>659</v>
      </c>
      <c r="B287" s="5" t="s">
        <v>660</v>
      </c>
      <c r="C287" s="5" t="s">
        <v>78</v>
      </c>
      <c r="D287" s="5" t="s">
        <v>8</v>
      </c>
      <c r="E287" s="5" t="s">
        <v>51</v>
      </c>
      <c r="F287" s="5" t="s">
        <v>45</v>
      </c>
      <c r="G287" s="5" t="s">
        <v>53</v>
      </c>
      <c r="H287" s="5">
        <v>65</v>
      </c>
      <c r="I287" s="5">
        <v>41543</v>
      </c>
      <c r="J287" s="5">
        <v>50341</v>
      </c>
      <c r="K287" s="5">
        <v>0</v>
      </c>
      <c r="L287" s="5" t="s">
        <v>17</v>
      </c>
      <c r="M287" s="5" t="s">
        <v>132</v>
      </c>
      <c r="N287" s="6" t="s">
        <v>55</v>
      </c>
      <c r="O287" s="7" t="str">
        <f>IF(LEN(Sheet1!$N287)&gt;0,"Not_Active","Active")</f>
        <v>Active</v>
      </c>
      <c r="P287" s="8">
        <f>IF(Sheet1!$O287="Not_Active",0,1)</f>
        <v>1</v>
      </c>
      <c r="Q287" s="9">
        <f>IFERROR(Sheet1!$K287*Sheet1!$J287,0)</f>
        <v>0</v>
      </c>
      <c r="R287" s="9">
        <f>Sheet1!$Q287+Sheet1!$J287</f>
        <v>50341</v>
      </c>
      <c r="S287" s="8">
        <f>YEAR(Sheet1!$I287)</f>
        <v>2013</v>
      </c>
      <c r="T287" s="8">
        <f>WEEKNUM(Sheet1!$I287,1)</f>
        <v>39</v>
      </c>
      <c r="U287" s="8" t="str">
        <f>TEXT(Sheet1!$I287,"dddd")</f>
        <v>Thursday</v>
      </c>
    </row>
    <row r="288" spans="1:21" ht="14.25" customHeight="1" x14ac:dyDescent="0.25">
      <c r="A288" s="5" t="s">
        <v>661</v>
      </c>
      <c r="B288" s="5" t="s">
        <v>662</v>
      </c>
      <c r="C288" s="5" t="s">
        <v>182</v>
      </c>
      <c r="D288" s="5" t="s">
        <v>6</v>
      </c>
      <c r="E288" s="5" t="s">
        <v>72</v>
      </c>
      <c r="F288" s="5" t="s">
        <v>45</v>
      </c>
      <c r="G288" s="5" t="s">
        <v>104</v>
      </c>
      <c r="H288" s="5">
        <v>31</v>
      </c>
      <c r="I288" s="5">
        <v>44297</v>
      </c>
      <c r="J288" s="5">
        <v>72235</v>
      </c>
      <c r="K288" s="5">
        <v>0</v>
      </c>
      <c r="L288" s="5" t="s">
        <v>19</v>
      </c>
      <c r="M288" s="5" t="s">
        <v>112</v>
      </c>
      <c r="N288" s="6" t="s">
        <v>55</v>
      </c>
      <c r="O288" s="7" t="str">
        <f>IF(LEN(Sheet1!$N288)&gt;0,"Not_Active","Active")</f>
        <v>Active</v>
      </c>
      <c r="P288" s="8">
        <f>IF(Sheet1!$O288="Not_Active",0,1)</f>
        <v>1</v>
      </c>
      <c r="Q288" s="9">
        <f>IFERROR(Sheet1!$K288*Sheet1!$J288,0)</f>
        <v>0</v>
      </c>
      <c r="R288" s="9">
        <f>Sheet1!$Q288+Sheet1!$J288</f>
        <v>72235</v>
      </c>
      <c r="S288" s="8">
        <f>YEAR(Sheet1!$I288)</f>
        <v>2021</v>
      </c>
      <c r="T288" s="8">
        <f>WEEKNUM(Sheet1!$I288,1)</f>
        <v>16</v>
      </c>
      <c r="U288" s="8" t="str">
        <f>TEXT(Sheet1!$I288,"dddd")</f>
        <v>Sunday</v>
      </c>
    </row>
    <row r="289" spans="1:21" ht="14.25" customHeight="1" x14ac:dyDescent="0.25">
      <c r="A289" s="5" t="s">
        <v>663</v>
      </c>
      <c r="B289" s="5" t="s">
        <v>664</v>
      </c>
      <c r="C289" s="5" t="s">
        <v>67</v>
      </c>
      <c r="D289" s="5" t="s">
        <v>5</v>
      </c>
      <c r="E289" s="5" t="s">
        <v>72</v>
      </c>
      <c r="F289" s="5" t="s">
        <v>45</v>
      </c>
      <c r="G289" s="5" t="s">
        <v>104</v>
      </c>
      <c r="H289" s="5">
        <v>41</v>
      </c>
      <c r="I289" s="5">
        <v>42533</v>
      </c>
      <c r="J289" s="5">
        <v>70165</v>
      </c>
      <c r="K289" s="5">
        <v>0</v>
      </c>
      <c r="L289" s="5" t="s">
        <v>11</v>
      </c>
      <c r="M289" s="5" t="s">
        <v>107</v>
      </c>
      <c r="N289" s="6" t="s">
        <v>55</v>
      </c>
      <c r="O289" s="7" t="str">
        <f>IF(LEN(Sheet1!$N289)&gt;0,"Not_Active","Active")</f>
        <v>Active</v>
      </c>
      <c r="P289" s="8">
        <f>IF(Sheet1!$O289="Not_Active",0,1)</f>
        <v>1</v>
      </c>
      <c r="Q289" s="9">
        <f>IFERROR(Sheet1!$K289*Sheet1!$J289,0)</f>
        <v>0</v>
      </c>
      <c r="R289" s="9">
        <f>Sheet1!$Q289+Sheet1!$J289</f>
        <v>70165</v>
      </c>
      <c r="S289" s="8">
        <f>YEAR(Sheet1!$I289)</f>
        <v>2016</v>
      </c>
      <c r="T289" s="8">
        <f>WEEKNUM(Sheet1!$I289,1)</f>
        <v>25</v>
      </c>
      <c r="U289" s="8" t="str">
        <f>TEXT(Sheet1!$I289,"dddd")</f>
        <v>Sunday</v>
      </c>
    </row>
    <row r="290" spans="1:21" ht="14.25" customHeight="1" x14ac:dyDescent="0.25">
      <c r="A290" s="5" t="s">
        <v>665</v>
      </c>
      <c r="B290" s="5" t="s">
        <v>666</v>
      </c>
      <c r="C290" s="5" t="s">
        <v>43</v>
      </c>
      <c r="D290" s="5" t="s">
        <v>8</v>
      </c>
      <c r="E290" s="5" t="s">
        <v>59</v>
      </c>
      <c r="F290" s="5" t="s">
        <v>52</v>
      </c>
      <c r="G290" s="5" t="s">
        <v>60</v>
      </c>
      <c r="H290" s="5">
        <v>30</v>
      </c>
      <c r="I290" s="5">
        <v>44030</v>
      </c>
      <c r="J290" s="5">
        <v>148485</v>
      </c>
      <c r="K290" s="5">
        <v>0.15</v>
      </c>
      <c r="L290" s="5" t="s">
        <v>11</v>
      </c>
      <c r="M290" s="5" t="s">
        <v>79</v>
      </c>
      <c r="N290" s="6" t="s">
        <v>55</v>
      </c>
      <c r="O290" s="7" t="str">
        <f>IF(LEN(Sheet1!$N290)&gt;0,"Not_Active","Active")</f>
        <v>Active</v>
      </c>
      <c r="P290" s="8">
        <f>IF(Sheet1!$O290="Not_Active",0,1)</f>
        <v>1</v>
      </c>
      <c r="Q290" s="9">
        <f>IFERROR(Sheet1!$K290*Sheet1!$J290,0)</f>
        <v>22272.75</v>
      </c>
      <c r="R290" s="9">
        <f>Sheet1!$Q290+Sheet1!$J290</f>
        <v>170757.75</v>
      </c>
      <c r="S290" s="8">
        <f>YEAR(Sheet1!$I290)</f>
        <v>2020</v>
      </c>
      <c r="T290" s="8">
        <f>WEEKNUM(Sheet1!$I290,1)</f>
        <v>29</v>
      </c>
      <c r="U290" s="8" t="str">
        <f>TEXT(Sheet1!$I290,"dddd")</f>
        <v>Saturday</v>
      </c>
    </row>
    <row r="291" spans="1:21" ht="14.25" customHeight="1" x14ac:dyDescent="0.25">
      <c r="A291" s="5" t="s">
        <v>667</v>
      </c>
      <c r="B291" s="5" t="s">
        <v>668</v>
      </c>
      <c r="C291" s="5" t="s">
        <v>50</v>
      </c>
      <c r="D291" s="5" t="s">
        <v>2</v>
      </c>
      <c r="E291" s="5" t="s">
        <v>51</v>
      </c>
      <c r="F291" s="5" t="s">
        <v>45</v>
      </c>
      <c r="G291" s="5" t="s">
        <v>53</v>
      </c>
      <c r="H291" s="5">
        <v>58</v>
      </c>
      <c r="I291" s="5">
        <v>38521</v>
      </c>
      <c r="J291" s="5">
        <v>86089</v>
      </c>
      <c r="K291" s="5">
        <v>0</v>
      </c>
      <c r="L291" s="5" t="s">
        <v>11</v>
      </c>
      <c r="M291" s="5" t="s">
        <v>61</v>
      </c>
      <c r="N291" s="6" t="s">
        <v>55</v>
      </c>
      <c r="O291" s="7" t="str">
        <f>IF(LEN(Sheet1!$N291)&gt;0,"Not_Active","Active")</f>
        <v>Active</v>
      </c>
      <c r="P291" s="8">
        <f>IF(Sheet1!$O291="Not_Active",0,1)</f>
        <v>1</v>
      </c>
      <c r="Q291" s="9">
        <f>IFERROR(Sheet1!$K291*Sheet1!$J291,0)</f>
        <v>0</v>
      </c>
      <c r="R291" s="9">
        <f>Sheet1!$Q291+Sheet1!$J291</f>
        <v>86089</v>
      </c>
      <c r="S291" s="8">
        <f>YEAR(Sheet1!$I291)</f>
        <v>2005</v>
      </c>
      <c r="T291" s="8">
        <f>WEEKNUM(Sheet1!$I291,1)</f>
        <v>25</v>
      </c>
      <c r="U291" s="8" t="str">
        <f>TEXT(Sheet1!$I291,"dddd")</f>
        <v>Saturday</v>
      </c>
    </row>
    <row r="292" spans="1:21" ht="14.25" customHeight="1" x14ac:dyDescent="0.25">
      <c r="A292" s="5" t="s">
        <v>669</v>
      </c>
      <c r="B292" s="5" t="s">
        <v>670</v>
      </c>
      <c r="C292" s="5" t="s">
        <v>131</v>
      </c>
      <c r="D292" s="5" t="s">
        <v>7</v>
      </c>
      <c r="E292" s="5" t="s">
        <v>44</v>
      </c>
      <c r="F292" s="5" t="s">
        <v>52</v>
      </c>
      <c r="G292" s="5" t="s">
        <v>104</v>
      </c>
      <c r="H292" s="5">
        <v>54</v>
      </c>
      <c r="I292" s="5">
        <v>39382</v>
      </c>
      <c r="J292" s="5">
        <v>106313</v>
      </c>
      <c r="K292" s="5">
        <v>0.15</v>
      </c>
      <c r="L292" s="5" t="s">
        <v>11</v>
      </c>
      <c r="M292" s="5" t="s">
        <v>61</v>
      </c>
      <c r="N292" s="6" t="s">
        <v>55</v>
      </c>
      <c r="O292" s="7" t="str">
        <f>IF(LEN(Sheet1!$N292)&gt;0,"Not_Active","Active")</f>
        <v>Active</v>
      </c>
      <c r="P292" s="8">
        <f>IF(Sheet1!$O292="Not_Active",0,1)</f>
        <v>1</v>
      </c>
      <c r="Q292" s="9">
        <f>IFERROR(Sheet1!$K292*Sheet1!$J292,0)</f>
        <v>15946.949999999999</v>
      </c>
      <c r="R292" s="9">
        <f>Sheet1!$Q292+Sheet1!$J292</f>
        <v>122259.95</v>
      </c>
      <c r="S292" s="8">
        <f>YEAR(Sheet1!$I292)</f>
        <v>2007</v>
      </c>
      <c r="T292" s="8">
        <f>WEEKNUM(Sheet1!$I292,1)</f>
        <v>43</v>
      </c>
      <c r="U292" s="8" t="str">
        <f>TEXT(Sheet1!$I292,"dddd")</f>
        <v>Saturday</v>
      </c>
    </row>
    <row r="293" spans="1:21" ht="14.25" customHeight="1" x14ac:dyDescent="0.25">
      <c r="A293" s="5" t="s">
        <v>671</v>
      </c>
      <c r="B293" s="5" t="s">
        <v>672</v>
      </c>
      <c r="C293" s="5" t="s">
        <v>78</v>
      </c>
      <c r="D293" s="5" t="s">
        <v>8</v>
      </c>
      <c r="E293" s="5" t="s">
        <v>44</v>
      </c>
      <c r="F293" s="5" t="s">
        <v>45</v>
      </c>
      <c r="G293" s="5" t="s">
        <v>53</v>
      </c>
      <c r="H293" s="5">
        <v>40</v>
      </c>
      <c r="I293" s="5">
        <v>44251</v>
      </c>
      <c r="J293" s="5">
        <v>46833</v>
      </c>
      <c r="K293" s="5">
        <v>0</v>
      </c>
      <c r="L293" s="5" t="s">
        <v>17</v>
      </c>
      <c r="M293" s="5" t="s">
        <v>152</v>
      </c>
      <c r="N293" s="6">
        <v>44510</v>
      </c>
      <c r="O293" s="7" t="str">
        <f>IF(LEN(Sheet1!$N293)&gt;0,"Not_Active","Active")</f>
        <v>Not_Active</v>
      </c>
      <c r="P293" s="8">
        <f>IF(Sheet1!$O293="Not_Active",0,1)</f>
        <v>0</v>
      </c>
      <c r="Q293" s="9">
        <f>IFERROR(Sheet1!$K293*Sheet1!$J293,0)</f>
        <v>0</v>
      </c>
      <c r="R293" s="9">
        <f>Sheet1!$Q293+Sheet1!$J293</f>
        <v>46833</v>
      </c>
      <c r="S293" s="8">
        <f>YEAR(Sheet1!$I293)</f>
        <v>2021</v>
      </c>
      <c r="T293" s="8">
        <f>WEEKNUM(Sheet1!$I293,1)</f>
        <v>9</v>
      </c>
      <c r="U293" s="8" t="str">
        <f>TEXT(Sheet1!$I293,"dddd")</f>
        <v>Wednesday</v>
      </c>
    </row>
    <row r="294" spans="1:21" ht="14.25" customHeight="1" x14ac:dyDescent="0.25">
      <c r="A294" s="5" t="s">
        <v>673</v>
      </c>
      <c r="B294" s="5" t="s">
        <v>674</v>
      </c>
      <c r="C294" s="5" t="s">
        <v>58</v>
      </c>
      <c r="D294" s="5" t="s">
        <v>3</v>
      </c>
      <c r="E294" s="5" t="s">
        <v>44</v>
      </c>
      <c r="F294" s="5" t="s">
        <v>45</v>
      </c>
      <c r="G294" s="5" t="s">
        <v>53</v>
      </c>
      <c r="H294" s="5">
        <v>63</v>
      </c>
      <c r="I294" s="5">
        <v>36826</v>
      </c>
      <c r="J294" s="5">
        <v>155320</v>
      </c>
      <c r="K294" s="5">
        <v>0.17</v>
      </c>
      <c r="L294" s="5" t="s">
        <v>17</v>
      </c>
      <c r="M294" s="5" t="s">
        <v>54</v>
      </c>
      <c r="N294" s="6" t="s">
        <v>55</v>
      </c>
      <c r="O294" s="7" t="str">
        <f>IF(LEN(Sheet1!$N294)&gt;0,"Not_Active","Active")</f>
        <v>Active</v>
      </c>
      <c r="P294" s="8">
        <f>IF(Sheet1!$O294="Not_Active",0,1)</f>
        <v>1</v>
      </c>
      <c r="Q294" s="9">
        <f>IFERROR(Sheet1!$K294*Sheet1!$J294,0)</f>
        <v>26404.400000000001</v>
      </c>
      <c r="R294" s="9">
        <f>Sheet1!$Q294+Sheet1!$J294</f>
        <v>181724.4</v>
      </c>
      <c r="S294" s="8">
        <f>YEAR(Sheet1!$I294)</f>
        <v>2000</v>
      </c>
      <c r="T294" s="8">
        <f>WEEKNUM(Sheet1!$I294,1)</f>
        <v>44</v>
      </c>
      <c r="U294" s="8" t="str">
        <f>TEXT(Sheet1!$I294,"dddd")</f>
        <v>Friday</v>
      </c>
    </row>
    <row r="295" spans="1:21" ht="14.25" customHeight="1" x14ac:dyDescent="0.25">
      <c r="A295" s="5" t="s">
        <v>675</v>
      </c>
      <c r="B295" s="5" t="s">
        <v>676</v>
      </c>
      <c r="C295" s="5" t="s">
        <v>67</v>
      </c>
      <c r="D295" s="5" t="s">
        <v>5</v>
      </c>
      <c r="E295" s="5" t="s">
        <v>51</v>
      </c>
      <c r="F295" s="5" t="s">
        <v>52</v>
      </c>
      <c r="G295" s="5" t="s">
        <v>53</v>
      </c>
      <c r="H295" s="5">
        <v>40</v>
      </c>
      <c r="I295" s="5">
        <v>42384</v>
      </c>
      <c r="J295" s="5">
        <v>89984</v>
      </c>
      <c r="K295" s="5">
        <v>0</v>
      </c>
      <c r="L295" s="5" t="s">
        <v>17</v>
      </c>
      <c r="M295" s="5" t="s">
        <v>152</v>
      </c>
      <c r="N295" s="6" t="s">
        <v>55</v>
      </c>
      <c r="O295" s="7" t="str">
        <f>IF(LEN(Sheet1!$N295)&gt;0,"Not_Active","Active")</f>
        <v>Active</v>
      </c>
      <c r="P295" s="8">
        <f>IF(Sheet1!$O295="Not_Active",0,1)</f>
        <v>1</v>
      </c>
      <c r="Q295" s="9">
        <f>IFERROR(Sheet1!$K295*Sheet1!$J295,0)</f>
        <v>0</v>
      </c>
      <c r="R295" s="9">
        <f>Sheet1!$Q295+Sheet1!$J295</f>
        <v>89984</v>
      </c>
      <c r="S295" s="8">
        <f>YEAR(Sheet1!$I295)</f>
        <v>2016</v>
      </c>
      <c r="T295" s="8">
        <f>WEEKNUM(Sheet1!$I295,1)</f>
        <v>3</v>
      </c>
      <c r="U295" s="8" t="str">
        <f>TEXT(Sheet1!$I295,"dddd")</f>
        <v>Friday</v>
      </c>
    </row>
    <row r="296" spans="1:21" ht="14.25" customHeight="1" x14ac:dyDescent="0.25">
      <c r="A296" s="5" t="s">
        <v>677</v>
      </c>
      <c r="B296" s="5" t="s">
        <v>678</v>
      </c>
      <c r="C296" s="5" t="s">
        <v>131</v>
      </c>
      <c r="D296" s="5" t="s">
        <v>7</v>
      </c>
      <c r="E296" s="5" t="s">
        <v>59</v>
      </c>
      <c r="F296" s="5" t="s">
        <v>45</v>
      </c>
      <c r="G296" s="5" t="s">
        <v>53</v>
      </c>
      <c r="H296" s="5">
        <v>65</v>
      </c>
      <c r="I296" s="5">
        <v>38792</v>
      </c>
      <c r="J296" s="5">
        <v>83756</v>
      </c>
      <c r="K296" s="5">
        <v>0.14000000000000001</v>
      </c>
      <c r="L296" s="5" t="s">
        <v>17</v>
      </c>
      <c r="M296" s="5" t="s">
        <v>94</v>
      </c>
      <c r="N296" s="6" t="s">
        <v>55</v>
      </c>
      <c r="O296" s="7" t="str">
        <f>IF(LEN(Sheet1!$N296)&gt;0,"Not_Active","Active")</f>
        <v>Active</v>
      </c>
      <c r="P296" s="8">
        <f>IF(Sheet1!$O296="Not_Active",0,1)</f>
        <v>1</v>
      </c>
      <c r="Q296" s="9">
        <f>IFERROR(Sheet1!$K296*Sheet1!$J296,0)</f>
        <v>11725.840000000002</v>
      </c>
      <c r="R296" s="9">
        <f>Sheet1!$Q296+Sheet1!$J296</f>
        <v>95481.84</v>
      </c>
      <c r="S296" s="8">
        <f>YEAR(Sheet1!$I296)</f>
        <v>2006</v>
      </c>
      <c r="T296" s="8">
        <f>WEEKNUM(Sheet1!$I296,1)</f>
        <v>11</v>
      </c>
      <c r="U296" s="8" t="str">
        <f>TEXT(Sheet1!$I296,"dddd")</f>
        <v>Thursday</v>
      </c>
    </row>
    <row r="297" spans="1:21" ht="14.25" customHeight="1" x14ac:dyDescent="0.25">
      <c r="A297" s="5" t="s">
        <v>679</v>
      </c>
      <c r="B297" s="5" t="s">
        <v>680</v>
      </c>
      <c r="C297" s="5" t="s">
        <v>58</v>
      </c>
      <c r="D297" s="5" t="s">
        <v>6</v>
      </c>
      <c r="E297" s="5" t="s">
        <v>72</v>
      </c>
      <c r="F297" s="5" t="s">
        <v>45</v>
      </c>
      <c r="G297" s="5" t="s">
        <v>53</v>
      </c>
      <c r="H297" s="5">
        <v>57</v>
      </c>
      <c r="I297" s="5">
        <v>42667</v>
      </c>
      <c r="J297" s="5">
        <v>176324</v>
      </c>
      <c r="K297" s="5">
        <v>0.23</v>
      </c>
      <c r="L297" s="5" t="s">
        <v>17</v>
      </c>
      <c r="M297" s="5" t="s">
        <v>94</v>
      </c>
      <c r="N297" s="6" t="s">
        <v>55</v>
      </c>
      <c r="O297" s="7" t="str">
        <f>IF(LEN(Sheet1!$N297)&gt;0,"Not_Active","Active")</f>
        <v>Active</v>
      </c>
      <c r="P297" s="8">
        <f>IF(Sheet1!$O297="Not_Active",0,1)</f>
        <v>1</v>
      </c>
      <c r="Q297" s="9">
        <f>IFERROR(Sheet1!$K297*Sheet1!$J297,0)</f>
        <v>40554.520000000004</v>
      </c>
      <c r="R297" s="9">
        <f>Sheet1!$Q297+Sheet1!$J297</f>
        <v>216878.52000000002</v>
      </c>
      <c r="S297" s="8">
        <f>YEAR(Sheet1!$I297)</f>
        <v>2016</v>
      </c>
      <c r="T297" s="8">
        <f>WEEKNUM(Sheet1!$I297,1)</f>
        <v>44</v>
      </c>
      <c r="U297" s="8" t="str">
        <f>TEXT(Sheet1!$I297,"dddd")</f>
        <v>Monday</v>
      </c>
    </row>
    <row r="298" spans="1:21" ht="14.25" customHeight="1" x14ac:dyDescent="0.25">
      <c r="A298" s="5" t="s">
        <v>681</v>
      </c>
      <c r="B298" s="5" t="s">
        <v>682</v>
      </c>
      <c r="C298" s="5" t="s">
        <v>67</v>
      </c>
      <c r="D298" s="5" t="s">
        <v>5</v>
      </c>
      <c r="E298" s="5" t="s">
        <v>59</v>
      </c>
      <c r="F298" s="5" t="s">
        <v>52</v>
      </c>
      <c r="G298" s="5" t="s">
        <v>60</v>
      </c>
      <c r="H298" s="5">
        <v>27</v>
      </c>
      <c r="I298" s="5">
        <v>44482</v>
      </c>
      <c r="J298" s="5">
        <v>74077</v>
      </c>
      <c r="K298" s="5">
        <v>0</v>
      </c>
      <c r="L298" s="5" t="s">
        <v>11</v>
      </c>
      <c r="M298" s="5" t="s">
        <v>47</v>
      </c>
      <c r="N298" s="6" t="s">
        <v>55</v>
      </c>
      <c r="O298" s="7" t="str">
        <f>IF(LEN(Sheet1!$N298)&gt;0,"Not_Active","Active")</f>
        <v>Active</v>
      </c>
      <c r="P298" s="8">
        <f>IF(Sheet1!$O298="Not_Active",0,1)</f>
        <v>1</v>
      </c>
      <c r="Q298" s="9">
        <f>IFERROR(Sheet1!$K298*Sheet1!$J298,0)</f>
        <v>0</v>
      </c>
      <c r="R298" s="9">
        <f>Sheet1!$Q298+Sheet1!$J298</f>
        <v>74077</v>
      </c>
      <c r="S298" s="8">
        <f>YEAR(Sheet1!$I298)</f>
        <v>2021</v>
      </c>
      <c r="T298" s="8">
        <f>WEEKNUM(Sheet1!$I298,1)</f>
        <v>42</v>
      </c>
      <c r="U298" s="8" t="str">
        <f>TEXT(Sheet1!$I298,"dddd")</f>
        <v>Wednesday</v>
      </c>
    </row>
    <row r="299" spans="1:21" ht="14.25" customHeight="1" x14ac:dyDescent="0.25">
      <c r="A299" s="5" t="s">
        <v>683</v>
      </c>
      <c r="B299" s="5" t="s">
        <v>684</v>
      </c>
      <c r="C299" s="5" t="s">
        <v>75</v>
      </c>
      <c r="D299" s="5" t="s">
        <v>6</v>
      </c>
      <c r="E299" s="5" t="s">
        <v>51</v>
      </c>
      <c r="F299" s="5" t="s">
        <v>45</v>
      </c>
      <c r="G299" s="5" t="s">
        <v>60</v>
      </c>
      <c r="H299" s="5">
        <v>31</v>
      </c>
      <c r="I299" s="5">
        <v>44214</v>
      </c>
      <c r="J299" s="5">
        <v>104162</v>
      </c>
      <c r="K299" s="5">
        <v>7.0000000000000007E-2</v>
      </c>
      <c r="L299" s="5" t="s">
        <v>11</v>
      </c>
      <c r="M299" s="5" t="s">
        <v>82</v>
      </c>
      <c r="N299" s="6" t="s">
        <v>55</v>
      </c>
      <c r="O299" s="7" t="str">
        <f>IF(LEN(Sheet1!$N299)&gt;0,"Not_Active","Active")</f>
        <v>Active</v>
      </c>
      <c r="P299" s="8">
        <f>IF(Sheet1!$O299="Not_Active",0,1)</f>
        <v>1</v>
      </c>
      <c r="Q299" s="9">
        <f>IFERROR(Sheet1!$K299*Sheet1!$J299,0)</f>
        <v>7291.3400000000011</v>
      </c>
      <c r="R299" s="9">
        <f>Sheet1!$Q299+Sheet1!$J299</f>
        <v>111453.34</v>
      </c>
      <c r="S299" s="8">
        <f>YEAR(Sheet1!$I299)</f>
        <v>2021</v>
      </c>
      <c r="T299" s="8">
        <f>WEEKNUM(Sheet1!$I299,1)</f>
        <v>4</v>
      </c>
      <c r="U299" s="8" t="str">
        <f>TEXT(Sheet1!$I299,"dddd")</f>
        <v>Monday</v>
      </c>
    </row>
    <row r="300" spans="1:21" ht="14.25" customHeight="1" x14ac:dyDescent="0.25">
      <c r="A300" s="5" t="s">
        <v>685</v>
      </c>
      <c r="B300" s="5" t="s">
        <v>686</v>
      </c>
      <c r="C300" s="5" t="s">
        <v>460</v>
      </c>
      <c r="D300" s="5" t="s">
        <v>2</v>
      </c>
      <c r="E300" s="5" t="s">
        <v>72</v>
      </c>
      <c r="F300" s="5" t="s">
        <v>45</v>
      </c>
      <c r="G300" s="5" t="s">
        <v>53</v>
      </c>
      <c r="H300" s="5">
        <v>45</v>
      </c>
      <c r="I300" s="5">
        <v>40418</v>
      </c>
      <c r="J300" s="5">
        <v>82162</v>
      </c>
      <c r="K300" s="5">
        <v>0</v>
      </c>
      <c r="L300" s="5" t="s">
        <v>17</v>
      </c>
      <c r="M300" s="5" t="s">
        <v>132</v>
      </c>
      <c r="N300" s="6">
        <v>44107</v>
      </c>
      <c r="O300" s="7" t="str">
        <f>IF(LEN(Sheet1!$N300)&gt;0,"Not_Active","Active")</f>
        <v>Not_Active</v>
      </c>
      <c r="P300" s="8">
        <f>IF(Sheet1!$O300="Not_Active",0,1)</f>
        <v>0</v>
      </c>
      <c r="Q300" s="9">
        <f>IFERROR(Sheet1!$K300*Sheet1!$J300,0)</f>
        <v>0</v>
      </c>
      <c r="R300" s="9">
        <f>Sheet1!$Q300+Sheet1!$J300</f>
        <v>82162</v>
      </c>
      <c r="S300" s="8">
        <f>YEAR(Sheet1!$I300)</f>
        <v>2010</v>
      </c>
      <c r="T300" s="8">
        <f>WEEKNUM(Sheet1!$I300,1)</f>
        <v>35</v>
      </c>
      <c r="U300" s="8" t="str">
        <f>TEXT(Sheet1!$I300,"dddd")</f>
        <v>Saturday</v>
      </c>
    </row>
    <row r="301" spans="1:21" ht="14.25" customHeight="1" x14ac:dyDescent="0.25">
      <c r="A301" s="5" t="s">
        <v>687</v>
      </c>
      <c r="B301" s="5" t="s">
        <v>688</v>
      </c>
      <c r="C301" s="5" t="s">
        <v>71</v>
      </c>
      <c r="D301" s="5" t="s">
        <v>4</v>
      </c>
      <c r="E301" s="5" t="s">
        <v>59</v>
      </c>
      <c r="F301" s="5" t="s">
        <v>45</v>
      </c>
      <c r="G301" s="5" t="s">
        <v>53</v>
      </c>
      <c r="H301" s="5">
        <v>47</v>
      </c>
      <c r="I301" s="5">
        <v>42195</v>
      </c>
      <c r="J301" s="5">
        <v>63880</v>
      </c>
      <c r="K301" s="5">
        <v>0</v>
      </c>
      <c r="L301" s="5" t="s">
        <v>17</v>
      </c>
      <c r="M301" s="5" t="s">
        <v>54</v>
      </c>
      <c r="N301" s="6" t="s">
        <v>55</v>
      </c>
      <c r="O301" s="7" t="str">
        <f>IF(LEN(Sheet1!$N301)&gt;0,"Not_Active","Active")</f>
        <v>Active</v>
      </c>
      <c r="P301" s="8">
        <f>IF(Sheet1!$O301="Not_Active",0,1)</f>
        <v>1</v>
      </c>
      <c r="Q301" s="9">
        <f>IFERROR(Sheet1!$K301*Sheet1!$J301,0)</f>
        <v>0</v>
      </c>
      <c r="R301" s="9">
        <f>Sheet1!$Q301+Sheet1!$J301</f>
        <v>63880</v>
      </c>
      <c r="S301" s="8">
        <f>YEAR(Sheet1!$I301)</f>
        <v>2015</v>
      </c>
      <c r="T301" s="8">
        <f>WEEKNUM(Sheet1!$I301,1)</f>
        <v>28</v>
      </c>
      <c r="U301" s="8" t="str">
        <f>TEXT(Sheet1!$I301,"dddd")</f>
        <v>Friday</v>
      </c>
    </row>
    <row r="302" spans="1:21" ht="14.25" customHeight="1" x14ac:dyDescent="0.25">
      <c r="A302" s="5" t="s">
        <v>689</v>
      </c>
      <c r="B302" s="5" t="s">
        <v>690</v>
      </c>
      <c r="C302" s="5" t="s">
        <v>241</v>
      </c>
      <c r="D302" s="5" t="s">
        <v>7</v>
      </c>
      <c r="E302" s="5" t="s">
        <v>44</v>
      </c>
      <c r="F302" s="5" t="s">
        <v>45</v>
      </c>
      <c r="G302" s="5" t="s">
        <v>53</v>
      </c>
      <c r="H302" s="5">
        <v>55</v>
      </c>
      <c r="I302" s="5">
        <v>41525</v>
      </c>
      <c r="J302" s="5">
        <v>73248</v>
      </c>
      <c r="K302" s="5">
        <v>0</v>
      </c>
      <c r="L302" s="5" t="s">
        <v>11</v>
      </c>
      <c r="M302" s="5" t="s">
        <v>107</v>
      </c>
      <c r="N302" s="6" t="s">
        <v>55</v>
      </c>
      <c r="O302" s="7" t="str">
        <f>IF(LEN(Sheet1!$N302)&gt;0,"Not_Active","Active")</f>
        <v>Active</v>
      </c>
      <c r="P302" s="8">
        <f>IF(Sheet1!$O302="Not_Active",0,1)</f>
        <v>1</v>
      </c>
      <c r="Q302" s="9">
        <f>IFERROR(Sheet1!$K302*Sheet1!$J302,0)</f>
        <v>0</v>
      </c>
      <c r="R302" s="9">
        <f>Sheet1!$Q302+Sheet1!$J302</f>
        <v>73248</v>
      </c>
      <c r="S302" s="8">
        <f>YEAR(Sheet1!$I302)</f>
        <v>2013</v>
      </c>
      <c r="T302" s="8">
        <f>WEEKNUM(Sheet1!$I302,1)</f>
        <v>37</v>
      </c>
      <c r="U302" s="8" t="str">
        <f>TEXT(Sheet1!$I302,"dddd")</f>
        <v>Sunday</v>
      </c>
    </row>
    <row r="303" spans="1:21" ht="14.25" customHeight="1" x14ac:dyDescent="0.25">
      <c r="A303" s="5" t="s">
        <v>691</v>
      </c>
      <c r="B303" s="5" t="s">
        <v>692</v>
      </c>
      <c r="C303" s="5" t="s">
        <v>67</v>
      </c>
      <c r="D303" s="5" t="s">
        <v>5</v>
      </c>
      <c r="E303" s="5" t="s">
        <v>51</v>
      </c>
      <c r="F303" s="5" t="s">
        <v>52</v>
      </c>
      <c r="G303" s="5" t="s">
        <v>46</v>
      </c>
      <c r="H303" s="5">
        <v>51</v>
      </c>
      <c r="I303" s="5">
        <v>44113</v>
      </c>
      <c r="J303" s="5">
        <v>91853</v>
      </c>
      <c r="K303" s="5">
        <v>0</v>
      </c>
      <c r="L303" s="5" t="s">
        <v>11</v>
      </c>
      <c r="M303" s="5" t="s">
        <v>61</v>
      </c>
      <c r="N303" s="6" t="s">
        <v>55</v>
      </c>
      <c r="O303" s="7" t="str">
        <f>IF(LEN(Sheet1!$N303)&gt;0,"Not_Active","Active")</f>
        <v>Active</v>
      </c>
      <c r="P303" s="8">
        <f>IF(Sheet1!$O303="Not_Active",0,1)</f>
        <v>1</v>
      </c>
      <c r="Q303" s="9">
        <f>IFERROR(Sheet1!$K303*Sheet1!$J303,0)</f>
        <v>0</v>
      </c>
      <c r="R303" s="9">
        <f>Sheet1!$Q303+Sheet1!$J303</f>
        <v>91853</v>
      </c>
      <c r="S303" s="8">
        <f>YEAR(Sheet1!$I303)</f>
        <v>2020</v>
      </c>
      <c r="T303" s="8">
        <f>WEEKNUM(Sheet1!$I303,1)</f>
        <v>41</v>
      </c>
      <c r="U303" s="8" t="str">
        <f>TEXT(Sheet1!$I303,"dddd")</f>
        <v>Friday</v>
      </c>
    </row>
    <row r="304" spans="1:21" ht="14.25" customHeight="1" x14ac:dyDescent="0.25">
      <c r="A304" s="5" t="s">
        <v>693</v>
      </c>
      <c r="B304" s="5" t="s">
        <v>694</v>
      </c>
      <c r="C304" s="5" t="s">
        <v>58</v>
      </c>
      <c r="D304" s="5" t="s">
        <v>3</v>
      </c>
      <c r="E304" s="5" t="s">
        <v>59</v>
      </c>
      <c r="F304" s="5" t="s">
        <v>52</v>
      </c>
      <c r="G304" s="5" t="s">
        <v>60</v>
      </c>
      <c r="H304" s="5">
        <v>25</v>
      </c>
      <c r="I304" s="5">
        <v>43844</v>
      </c>
      <c r="J304" s="5">
        <v>168014</v>
      </c>
      <c r="K304" s="5">
        <v>0.27</v>
      </c>
      <c r="L304" s="5" t="s">
        <v>11</v>
      </c>
      <c r="M304" s="5" t="s">
        <v>61</v>
      </c>
      <c r="N304" s="6">
        <v>44404</v>
      </c>
      <c r="O304" s="7" t="str">
        <f>IF(LEN(Sheet1!$N304)&gt;0,"Not_Active","Active")</f>
        <v>Not_Active</v>
      </c>
      <c r="P304" s="8">
        <f>IF(Sheet1!$O304="Not_Active",0,1)</f>
        <v>0</v>
      </c>
      <c r="Q304" s="9">
        <f>IFERROR(Sheet1!$K304*Sheet1!$J304,0)</f>
        <v>45363.780000000006</v>
      </c>
      <c r="R304" s="9">
        <f>Sheet1!$Q304+Sheet1!$J304</f>
        <v>213377.78</v>
      </c>
      <c r="S304" s="8">
        <f>YEAR(Sheet1!$I304)</f>
        <v>2020</v>
      </c>
      <c r="T304" s="8">
        <f>WEEKNUM(Sheet1!$I304,1)</f>
        <v>3</v>
      </c>
      <c r="U304" s="8" t="str">
        <f>TEXT(Sheet1!$I304,"dddd")</f>
        <v>Tuesday</v>
      </c>
    </row>
    <row r="305" spans="1:21" ht="14.25" customHeight="1" x14ac:dyDescent="0.25">
      <c r="A305" s="5" t="s">
        <v>695</v>
      </c>
      <c r="B305" s="5" t="s">
        <v>696</v>
      </c>
      <c r="C305" s="5" t="s">
        <v>295</v>
      </c>
      <c r="D305" s="5" t="s">
        <v>7</v>
      </c>
      <c r="E305" s="5" t="s">
        <v>72</v>
      </c>
      <c r="F305" s="5" t="s">
        <v>45</v>
      </c>
      <c r="G305" s="5" t="s">
        <v>60</v>
      </c>
      <c r="H305" s="5">
        <v>37</v>
      </c>
      <c r="I305" s="5">
        <v>42995</v>
      </c>
      <c r="J305" s="5">
        <v>70770</v>
      </c>
      <c r="K305" s="5">
        <v>0</v>
      </c>
      <c r="L305" s="5" t="s">
        <v>11</v>
      </c>
      <c r="M305" s="5" t="s">
        <v>79</v>
      </c>
      <c r="N305" s="6" t="s">
        <v>55</v>
      </c>
      <c r="O305" s="7" t="str">
        <f>IF(LEN(Sheet1!$N305)&gt;0,"Not_Active","Active")</f>
        <v>Active</v>
      </c>
      <c r="P305" s="8">
        <f>IF(Sheet1!$O305="Not_Active",0,1)</f>
        <v>1</v>
      </c>
      <c r="Q305" s="9">
        <f>IFERROR(Sheet1!$K305*Sheet1!$J305,0)</f>
        <v>0</v>
      </c>
      <c r="R305" s="9">
        <f>Sheet1!$Q305+Sheet1!$J305</f>
        <v>70770</v>
      </c>
      <c r="S305" s="8">
        <f>YEAR(Sheet1!$I305)</f>
        <v>2017</v>
      </c>
      <c r="T305" s="8">
        <f>WEEKNUM(Sheet1!$I305,1)</f>
        <v>38</v>
      </c>
      <c r="U305" s="8" t="str">
        <f>TEXT(Sheet1!$I305,"dddd")</f>
        <v>Sunday</v>
      </c>
    </row>
    <row r="306" spans="1:21" ht="14.25" customHeight="1" x14ac:dyDescent="0.25">
      <c r="A306" s="5" t="s">
        <v>697</v>
      </c>
      <c r="B306" s="5" t="s">
        <v>698</v>
      </c>
      <c r="C306" s="5" t="s">
        <v>182</v>
      </c>
      <c r="D306" s="5" t="s">
        <v>6</v>
      </c>
      <c r="E306" s="5" t="s">
        <v>72</v>
      </c>
      <c r="F306" s="5" t="s">
        <v>52</v>
      </c>
      <c r="G306" s="5" t="s">
        <v>60</v>
      </c>
      <c r="H306" s="5">
        <v>62</v>
      </c>
      <c r="I306" s="5">
        <v>38271</v>
      </c>
      <c r="J306" s="5">
        <v>50825</v>
      </c>
      <c r="K306" s="5">
        <v>0</v>
      </c>
      <c r="L306" s="5" t="s">
        <v>11</v>
      </c>
      <c r="M306" s="5" t="s">
        <v>47</v>
      </c>
      <c r="N306" s="6" t="s">
        <v>55</v>
      </c>
      <c r="O306" s="7" t="str">
        <f>IF(LEN(Sheet1!$N306)&gt;0,"Not_Active","Active")</f>
        <v>Active</v>
      </c>
      <c r="P306" s="8">
        <f>IF(Sheet1!$O306="Not_Active",0,1)</f>
        <v>1</v>
      </c>
      <c r="Q306" s="9">
        <f>IFERROR(Sheet1!$K306*Sheet1!$J306,0)</f>
        <v>0</v>
      </c>
      <c r="R306" s="9">
        <f>Sheet1!$Q306+Sheet1!$J306</f>
        <v>50825</v>
      </c>
      <c r="S306" s="8">
        <f>YEAR(Sheet1!$I306)</f>
        <v>2004</v>
      </c>
      <c r="T306" s="8">
        <f>WEEKNUM(Sheet1!$I306,1)</f>
        <v>42</v>
      </c>
      <c r="U306" s="8" t="str">
        <f>TEXT(Sheet1!$I306,"dddd")</f>
        <v>Monday</v>
      </c>
    </row>
    <row r="307" spans="1:21" ht="14.25" customHeight="1" x14ac:dyDescent="0.25">
      <c r="A307" s="5" t="s">
        <v>699</v>
      </c>
      <c r="B307" s="5" t="s">
        <v>700</v>
      </c>
      <c r="C307" s="5" t="s">
        <v>43</v>
      </c>
      <c r="D307" s="5" t="s">
        <v>3</v>
      </c>
      <c r="E307" s="5" t="s">
        <v>44</v>
      </c>
      <c r="F307" s="5" t="s">
        <v>52</v>
      </c>
      <c r="G307" s="5" t="s">
        <v>104</v>
      </c>
      <c r="H307" s="5">
        <v>31</v>
      </c>
      <c r="I307" s="5">
        <v>42266</v>
      </c>
      <c r="J307" s="5">
        <v>145846</v>
      </c>
      <c r="K307" s="5">
        <v>0.15</v>
      </c>
      <c r="L307" s="5" t="s">
        <v>19</v>
      </c>
      <c r="M307" s="5" t="s">
        <v>112</v>
      </c>
      <c r="N307" s="6" t="s">
        <v>55</v>
      </c>
      <c r="O307" s="7" t="str">
        <f>IF(LEN(Sheet1!$N307)&gt;0,"Not_Active","Active")</f>
        <v>Active</v>
      </c>
      <c r="P307" s="8">
        <f>IF(Sheet1!$O307="Not_Active",0,1)</f>
        <v>1</v>
      </c>
      <c r="Q307" s="9">
        <f>IFERROR(Sheet1!$K307*Sheet1!$J307,0)</f>
        <v>21876.899999999998</v>
      </c>
      <c r="R307" s="9">
        <f>Sheet1!$Q307+Sheet1!$J307</f>
        <v>167722.9</v>
      </c>
      <c r="S307" s="8">
        <f>YEAR(Sheet1!$I307)</f>
        <v>2015</v>
      </c>
      <c r="T307" s="8">
        <f>WEEKNUM(Sheet1!$I307,1)</f>
        <v>38</v>
      </c>
      <c r="U307" s="8" t="str">
        <f>TEXT(Sheet1!$I307,"dddd")</f>
        <v>Saturday</v>
      </c>
    </row>
    <row r="308" spans="1:21" ht="14.25" customHeight="1" x14ac:dyDescent="0.25">
      <c r="A308" s="5" t="s">
        <v>701</v>
      </c>
      <c r="B308" s="5" t="s">
        <v>702</v>
      </c>
      <c r="C308" s="5" t="s">
        <v>43</v>
      </c>
      <c r="D308" s="5" t="s">
        <v>6</v>
      </c>
      <c r="E308" s="5" t="s">
        <v>44</v>
      </c>
      <c r="F308" s="5" t="s">
        <v>45</v>
      </c>
      <c r="G308" s="5" t="s">
        <v>53</v>
      </c>
      <c r="H308" s="5">
        <v>64</v>
      </c>
      <c r="I308" s="5">
        <v>37962</v>
      </c>
      <c r="J308" s="5">
        <v>125807</v>
      </c>
      <c r="K308" s="5">
        <v>0.15</v>
      </c>
      <c r="L308" s="5" t="s">
        <v>11</v>
      </c>
      <c r="M308" s="5" t="s">
        <v>61</v>
      </c>
      <c r="N308" s="6" t="s">
        <v>55</v>
      </c>
      <c r="O308" s="7" t="str">
        <f>IF(LEN(Sheet1!$N308)&gt;0,"Not_Active","Active")</f>
        <v>Active</v>
      </c>
      <c r="P308" s="8">
        <f>IF(Sheet1!$O308="Not_Active",0,1)</f>
        <v>1</v>
      </c>
      <c r="Q308" s="9">
        <f>IFERROR(Sheet1!$K308*Sheet1!$J308,0)</f>
        <v>18871.05</v>
      </c>
      <c r="R308" s="9">
        <f>Sheet1!$Q308+Sheet1!$J308</f>
        <v>144678.04999999999</v>
      </c>
      <c r="S308" s="8">
        <f>YEAR(Sheet1!$I308)</f>
        <v>2003</v>
      </c>
      <c r="T308" s="8">
        <f>WEEKNUM(Sheet1!$I308,1)</f>
        <v>50</v>
      </c>
      <c r="U308" s="8" t="str">
        <f>TEXT(Sheet1!$I308,"dddd")</f>
        <v>Sunday</v>
      </c>
    </row>
    <row r="309" spans="1:21" ht="14.25" customHeight="1" x14ac:dyDescent="0.25">
      <c r="A309" s="5" t="s">
        <v>703</v>
      </c>
      <c r="B309" s="5" t="s">
        <v>704</v>
      </c>
      <c r="C309" s="5" t="s">
        <v>78</v>
      </c>
      <c r="D309" s="5" t="s">
        <v>4</v>
      </c>
      <c r="E309" s="5" t="s">
        <v>59</v>
      </c>
      <c r="F309" s="5" t="s">
        <v>52</v>
      </c>
      <c r="G309" s="5" t="s">
        <v>53</v>
      </c>
      <c r="H309" s="5">
        <v>25</v>
      </c>
      <c r="I309" s="5">
        <v>44405</v>
      </c>
      <c r="J309" s="5">
        <v>46845</v>
      </c>
      <c r="K309" s="5">
        <v>0</v>
      </c>
      <c r="L309" s="5" t="s">
        <v>11</v>
      </c>
      <c r="M309" s="5" t="s">
        <v>79</v>
      </c>
      <c r="N309" s="6" t="s">
        <v>55</v>
      </c>
      <c r="O309" s="7" t="str">
        <f>IF(LEN(Sheet1!$N309)&gt;0,"Not_Active","Active")</f>
        <v>Active</v>
      </c>
      <c r="P309" s="8">
        <f>IF(Sheet1!$O309="Not_Active",0,1)</f>
        <v>1</v>
      </c>
      <c r="Q309" s="9">
        <f>IFERROR(Sheet1!$K309*Sheet1!$J309,0)</f>
        <v>0</v>
      </c>
      <c r="R309" s="9">
        <f>Sheet1!$Q309+Sheet1!$J309</f>
        <v>46845</v>
      </c>
      <c r="S309" s="8">
        <f>YEAR(Sheet1!$I309)</f>
        <v>2021</v>
      </c>
      <c r="T309" s="8">
        <f>WEEKNUM(Sheet1!$I309,1)</f>
        <v>31</v>
      </c>
      <c r="U309" s="8" t="str">
        <f>TEXT(Sheet1!$I309,"dddd")</f>
        <v>Wednesday</v>
      </c>
    </row>
    <row r="310" spans="1:21" ht="14.25" customHeight="1" x14ac:dyDescent="0.25">
      <c r="A310" s="5" t="s">
        <v>705</v>
      </c>
      <c r="B310" s="5" t="s">
        <v>706</v>
      </c>
      <c r="C310" s="5" t="s">
        <v>43</v>
      </c>
      <c r="D310" s="5" t="s">
        <v>8</v>
      </c>
      <c r="E310" s="5" t="s">
        <v>72</v>
      </c>
      <c r="F310" s="5" t="s">
        <v>45</v>
      </c>
      <c r="G310" s="5" t="s">
        <v>53</v>
      </c>
      <c r="H310" s="5">
        <v>59</v>
      </c>
      <c r="I310" s="5">
        <v>39689</v>
      </c>
      <c r="J310" s="5">
        <v>157969</v>
      </c>
      <c r="K310" s="5">
        <v>0.1</v>
      </c>
      <c r="L310" s="5" t="s">
        <v>17</v>
      </c>
      <c r="M310" s="5" t="s">
        <v>54</v>
      </c>
      <c r="N310" s="6" t="s">
        <v>55</v>
      </c>
      <c r="O310" s="7" t="str">
        <f>IF(LEN(Sheet1!$N310)&gt;0,"Not_Active","Active")</f>
        <v>Active</v>
      </c>
      <c r="P310" s="8">
        <f>IF(Sheet1!$O310="Not_Active",0,1)</f>
        <v>1</v>
      </c>
      <c r="Q310" s="9">
        <f>IFERROR(Sheet1!$K310*Sheet1!$J310,0)</f>
        <v>15796.900000000001</v>
      </c>
      <c r="R310" s="9">
        <f>Sheet1!$Q310+Sheet1!$J310</f>
        <v>173765.9</v>
      </c>
      <c r="S310" s="8">
        <f>YEAR(Sheet1!$I310)</f>
        <v>2008</v>
      </c>
      <c r="T310" s="8">
        <f>WEEKNUM(Sheet1!$I310,1)</f>
        <v>35</v>
      </c>
      <c r="U310" s="8" t="str">
        <f>TEXT(Sheet1!$I310,"dddd")</f>
        <v>Friday</v>
      </c>
    </row>
    <row r="311" spans="1:21" ht="14.25" customHeight="1" x14ac:dyDescent="0.25">
      <c r="A311" s="5" t="s">
        <v>707</v>
      </c>
      <c r="B311" s="5" t="s">
        <v>708</v>
      </c>
      <c r="C311" s="5" t="s">
        <v>390</v>
      </c>
      <c r="D311" s="5" t="s">
        <v>2</v>
      </c>
      <c r="E311" s="5" t="s">
        <v>72</v>
      </c>
      <c r="F311" s="5" t="s">
        <v>45</v>
      </c>
      <c r="G311" s="5" t="s">
        <v>60</v>
      </c>
      <c r="H311" s="5">
        <v>40</v>
      </c>
      <c r="I311" s="5">
        <v>40522</v>
      </c>
      <c r="J311" s="5">
        <v>97807</v>
      </c>
      <c r="K311" s="5">
        <v>0</v>
      </c>
      <c r="L311" s="5" t="s">
        <v>11</v>
      </c>
      <c r="M311" s="5" t="s">
        <v>61</v>
      </c>
      <c r="N311" s="6" t="s">
        <v>55</v>
      </c>
      <c r="O311" s="7" t="str">
        <f>IF(LEN(Sheet1!$N311)&gt;0,"Not_Active","Active")</f>
        <v>Active</v>
      </c>
      <c r="P311" s="8">
        <f>IF(Sheet1!$O311="Not_Active",0,1)</f>
        <v>1</v>
      </c>
      <c r="Q311" s="9">
        <f>IFERROR(Sheet1!$K311*Sheet1!$J311,0)</f>
        <v>0</v>
      </c>
      <c r="R311" s="9">
        <f>Sheet1!$Q311+Sheet1!$J311</f>
        <v>97807</v>
      </c>
      <c r="S311" s="8">
        <f>YEAR(Sheet1!$I311)</f>
        <v>2010</v>
      </c>
      <c r="T311" s="8">
        <f>WEEKNUM(Sheet1!$I311,1)</f>
        <v>50</v>
      </c>
      <c r="U311" s="8" t="str">
        <f>TEXT(Sheet1!$I311,"dddd")</f>
        <v>Friday</v>
      </c>
    </row>
    <row r="312" spans="1:21" ht="14.25" customHeight="1" x14ac:dyDescent="0.25">
      <c r="A312" s="5" t="s">
        <v>709</v>
      </c>
      <c r="B312" s="5" t="s">
        <v>710</v>
      </c>
      <c r="C312" s="5" t="s">
        <v>182</v>
      </c>
      <c r="D312" s="5" t="s">
        <v>6</v>
      </c>
      <c r="E312" s="5" t="s">
        <v>51</v>
      </c>
      <c r="F312" s="5" t="s">
        <v>52</v>
      </c>
      <c r="G312" s="5" t="s">
        <v>104</v>
      </c>
      <c r="H312" s="5">
        <v>31</v>
      </c>
      <c r="I312" s="5">
        <v>42347</v>
      </c>
      <c r="J312" s="5">
        <v>73854</v>
      </c>
      <c r="K312" s="5">
        <v>0</v>
      </c>
      <c r="L312" s="5" t="s">
        <v>11</v>
      </c>
      <c r="M312" s="5" t="s">
        <v>47</v>
      </c>
      <c r="N312" s="6" t="s">
        <v>55</v>
      </c>
      <c r="O312" s="7" t="str">
        <f>IF(LEN(Sheet1!$N312)&gt;0,"Not_Active","Active")</f>
        <v>Active</v>
      </c>
      <c r="P312" s="8">
        <f>IF(Sheet1!$O312="Not_Active",0,1)</f>
        <v>1</v>
      </c>
      <c r="Q312" s="9">
        <f>IFERROR(Sheet1!$K312*Sheet1!$J312,0)</f>
        <v>0</v>
      </c>
      <c r="R312" s="9">
        <f>Sheet1!$Q312+Sheet1!$J312</f>
        <v>73854</v>
      </c>
      <c r="S312" s="8">
        <f>YEAR(Sheet1!$I312)</f>
        <v>2015</v>
      </c>
      <c r="T312" s="8">
        <f>WEEKNUM(Sheet1!$I312,1)</f>
        <v>50</v>
      </c>
      <c r="U312" s="8" t="str">
        <f>TEXT(Sheet1!$I312,"dddd")</f>
        <v>Wednesday</v>
      </c>
    </row>
    <row r="313" spans="1:21" ht="14.25" customHeight="1" x14ac:dyDescent="0.25">
      <c r="A313" s="5" t="s">
        <v>711</v>
      </c>
      <c r="B313" s="5" t="s">
        <v>712</v>
      </c>
      <c r="C313" s="5" t="s">
        <v>43</v>
      </c>
      <c r="D313" s="5" t="s">
        <v>5</v>
      </c>
      <c r="E313" s="5" t="s">
        <v>51</v>
      </c>
      <c r="F313" s="5" t="s">
        <v>52</v>
      </c>
      <c r="G313" s="5" t="s">
        <v>53</v>
      </c>
      <c r="H313" s="5">
        <v>45</v>
      </c>
      <c r="I313" s="5">
        <v>39063</v>
      </c>
      <c r="J313" s="5">
        <v>149537</v>
      </c>
      <c r="K313" s="5">
        <v>0.14000000000000001</v>
      </c>
      <c r="L313" s="5" t="s">
        <v>11</v>
      </c>
      <c r="M313" s="5" t="s">
        <v>47</v>
      </c>
      <c r="N313" s="6" t="s">
        <v>55</v>
      </c>
      <c r="O313" s="7" t="str">
        <f>IF(LEN(Sheet1!$N313)&gt;0,"Not_Active","Active")</f>
        <v>Active</v>
      </c>
      <c r="P313" s="8">
        <f>IF(Sheet1!$O313="Not_Active",0,1)</f>
        <v>1</v>
      </c>
      <c r="Q313" s="9">
        <f>IFERROR(Sheet1!$K313*Sheet1!$J313,0)</f>
        <v>20935.18</v>
      </c>
      <c r="R313" s="9">
        <f>Sheet1!$Q313+Sheet1!$J313</f>
        <v>170472.18</v>
      </c>
      <c r="S313" s="8">
        <f>YEAR(Sheet1!$I313)</f>
        <v>2006</v>
      </c>
      <c r="T313" s="8">
        <f>WEEKNUM(Sheet1!$I313,1)</f>
        <v>50</v>
      </c>
      <c r="U313" s="8" t="str">
        <f>TEXT(Sheet1!$I313,"dddd")</f>
        <v>Tuesday</v>
      </c>
    </row>
    <row r="314" spans="1:21" ht="14.25" customHeight="1" x14ac:dyDescent="0.25">
      <c r="A314" s="5" t="s">
        <v>713</v>
      </c>
      <c r="B314" s="5" t="s">
        <v>714</v>
      </c>
      <c r="C314" s="5" t="s">
        <v>43</v>
      </c>
      <c r="D314" s="5" t="s">
        <v>4</v>
      </c>
      <c r="E314" s="5" t="s">
        <v>51</v>
      </c>
      <c r="F314" s="5" t="s">
        <v>45</v>
      </c>
      <c r="G314" s="5" t="s">
        <v>60</v>
      </c>
      <c r="H314" s="5">
        <v>49</v>
      </c>
      <c r="I314" s="5">
        <v>41379</v>
      </c>
      <c r="J314" s="5">
        <v>128303</v>
      </c>
      <c r="K314" s="5">
        <v>0.15</v>
      </c>
      <c r="L314" s="5" t="s">
        <v>11</v>
      </c>
      <c r="M314" s="5" t="s">
        <v>68</v>
      </c>
      <c r="N314" s="6" t="s">
        <v>55</v>
      </c>
      <c r="O314" s="7" t="str">
        <f>IF(LEN(Sheet1!$N314)&gt;0,"Not_Active","Active")</f>
        <v>Active</v>
      </c>
      <c r="P314" s="8">
        <f>IF(Sheet1!$O314="Not_Active",0,1)</f>
        <v>1</v>
      </c>
      <c r="Q314" s="9">
        <f>IFERROR(Sheet1!$K314*Sheet1!$J314,0)</f>
        <v>19245.45</v>
      </c>
      <c r="R314" s="9">
        <f>Sheet1!$Q314+Sheet1!$J314</f>
        <v>147548.45000000001</v>
      </c>
      <c r="S314" s="8">
        <f>YEAR(Sheet1!$I314)</f>
        <v>2013</v>
      </c>
      <c r="T314" s="8">
        <f>WEEKNUM(Sheet1!$I314,1)</f>
        <v>16</v>
      </c>
      <c r="U314" s="8" t="str">
        <f>TEXT(Sheet1!$I314,"dddd")</f>
        <v>Monday</v>
      </c>
    </row>
    <row r="315" spans="1:21" ht="14.25" customHeight="1" x14ac:dyDescent="0.25">
      <c r="A315" s="5" t="s">
        <v>715</v>
      </c>
      <c r="B315" s="5" t="s">
        <v>716</v>
      </c>
      <c r="C315" s="5" t="s">
        <v>266</v>
      </c>
      <c r="D315" s="5" t="s">
        <v>2</v>
      </c>
      <c r="E315" s="5" t="s">
        <v>59</v>
      </c>
      <c r="F315" s="5" t="s">
        <v>52</v>
      </c>
      <c r="G315" s="5" t="s">
        <v>46</v>
      </c>
      <c r="H315" s="5">
        <v>46</v>
      </c>
      <c r="I315" s="5">
        <v>38513</v>
      </c>
      <c r="J315" s="5">
        <v>67374</v>
      </c>
      <c r="K315" s="5">
        <v>0</v>
      </c>
      <c r="L315" s="5" t="s">
        <v>11</v>
      </c>
      <c r="M315" s="5" t="s">
        <v>82</v>
      </c>
      <c r="N315" s="6" t="s">
        <v>55</v>
      </c>
      <c r="O315" s="7" t="str">
        <f>IF(LEN(Sheet1!$N315)&gt;0,"Not_Active","Active")</f>
        <v>Active</v>
      </c>
      <c r="P315" s="8">
        <f>IF(Sheet1!$O315="Not_Active",0,1)</f>
        <v>1</v>
      </c>
      <c r="Q315" s="9">
        <f>IFERROR(Sheet1!$K315*Sheet1!$J315,0)</f>
        <v>0</v>
      </c>
      <c r="R315" s="9">
        <f>Sheet1!$Q315+Sheet1!$J315</f>
        <v>67374</v>
      </c>
      <c r="S315" s="8">
        <f>YEAR(Sheet1!$I315)</f>
        <v>2005</v>
      </c>
      <c r="T315" s="8">
        <f>WEEKNUM(Sheet1!$I315,1)</f>
        <v>24</v>
      </c>
      <c r="U315" s="8" t="str">
        <f>TEXT(Sheet1!$I315,"dddd")</f>
        <v>Friday</v>
      </c>
    </row>
    <row r="316" spans="1:21" ht="14.25" customHeight="1" x14ac:dyDescent="0.25">
      <c r="A316" s="5" t="s">
        <v>717</v>
      </c>
      <c r="B316" s="5" t="s">
        <v>718</v>
      </c>
      <c r="C316" s="5" t="s">
        <v>75</v>
      </c>
      <c r="D316" s="5" t="s">
        <v>6</v>
      </c>
      <c r="E316" s="5" t="s">
        <v>72</v>
      </c>
      <c r="F316" s="5" t="s">
        <v>52</v>
      </c>
      <c r="G316" s="5" t="s">
        <v>104</v>
      </c>
      <c r="H316" s="5">
        <v>46</v>
      </c>
      <c r="I316" s="5">
        <v>40810</v>
      </c>
      <c r="J316" s="5">
        <v>102167</v>
      </c>
      <c r="K316" s="5">
        <v>0.06</v>
      </c>
      <c r="L316" s="5" t="s">
        <v>19</v>
      </c>
      <c r="M316" s="5" t="s">
        <v>117</v>
      </c>
      <c r="N316" s="6" t="s">
        <v>55</v>
      </c>
      <c r="O316" s="7" t="str">
        <f>IF(LEN(Sheet1!$N316)&gt;0,"Not_Active","Active")</f>
        <v>Active</v>
      </c>
      <c r="P316" s="8">
        <f>IF(Sheet1!$O316="Not_Active",0,1)</f>
        <v>1</v>
      </c>
      <c r="Q316" s="9">
        <f>IFERROR(Sheet1!$K316*Sheet1!$J316,0)</f>
        <v>6130.0199999999995</v>
      </c>
      <c r="R316" s="9">
        <f>Sheet1!$Q316+Sheet1!$J316</f>
        <v>108297.02</v>
      </c>
      <c r="S316" s="8">
        <f>YEAR(Sheet1!$I316)</f>
        <v>2011</v>
      </c>
      <c r="T316" s="8">
        <f>WEEKNUM(Sheet1!$I316,1)</f>
        <v>39</v>
      </c>
      <c r="U316" s="8" t="str">
        <f>TEXT(Sheet1!$I316,"dddd")</f>
        <v>Saturday</v>
      </c>
    </row>
    <row r="317" spans="1:21" ht="14.25" customHeight="1" x14ac:dyDescent="0.25">
      <c r="A317" s="5" t="s">
        <v>719</v>
      </c>
      <c r="B317" s="5" t="s">
        <v>720</v>
      </c>
      <c r="C317" s="5" t="s">
        <v>43</v>
      </c>
      <c r="D317" s="5" t="s">
        <v>4</v>
      </c>
      <c r="E317" s="5" t="s">
        <v>51</v>
      </c>
      <c r="F317" s="5" t="s">
        <v>52</v>
      </c>
      <c r="G317" s="5" t="s">
        <v>53</v>
      </c>
      <c r="H317" s="5">
        <v>45</v>
      </c>
      <c r="I317" s="5">
        <v>39332</v>
      </c>
      <c r="J317" s="5">
        <v>151027</v>
      </c>
      <c r="K317" s="5">
        <v>0.1</v>
      </c>
      <c r="L317" s="5" t="s">
        <v>17</v>
      </c>
      <c r="M317" s="5" t="s">
        <v>94</v>
      </c>
      <c r="N317" s="6" t="s">
        <v>55</v>
      </c>
      <c r="O317" s="7" t="str">
        <f>IF(LEN(Sheet1!$N317)&gt;0,"Not_Active","Active")</f>
        <v>Active</v>
      </c>
      <c r="P317" s="8">
        <f>IF(Sheet1!$O317="Not_Active",0,1)</f>
        <v>1</v>
      </c>
      <c r="Q317" s="9">
        <f>IFERROR(Sheet1!$K317*Sheet1!$J317,0)</f>
        <v>15102.7</v>
      </c>
      <c r="R317" s="9">
        <f>Sheet1!$Q317+Sheet1!$J317</f>
        <v>166129.70000000001</v>
      </c>
      <c r="S317" s="8">
        <f>YEAR(Sheet1!$I317)</f>
        <v>2007</v>
      </c>
      <c r="T317" s="8">
        <f>WEEKNUM(Sheet1!$I317,1)</f>
        <v>36</v>
      </c>
      <c r="U317" s="8" t="str">
        <f>TEXT(Sheet1!$I317,"dddd")</f>
        <v>Friday</v>
      </c>
    </row>
    <row r="318" spans="1:21" ht="14.25" customHeight="1" x14ac:dyDescent="0.25">
      <c r="A318" s="5" t="s">
        <v>721</v>
      </c>
      <c r="B318" s="5" t="s">
        <v>722</v>
      </c>
      <c r="C318" s="5" t="s">
        <v>75</v>
      </c>
      <c r="D318" s="5" t="s">
        <v>5</v>
      </c>
      <c r="E318" s="5" t="s">
        <v>59</v>
      </c>
      <c r="F318" s="5" t="s">
        <v>52</v>
      </c>
      <c r="G318" s="5" t="s">
        <v>53</v>
      </c>
      <c r="H318" s="5">
        <v>40</v>
      </c>
      <c r="I318" s="5">
        <v>43147</v>
      </c>
      <c r="J318" s="5">
        <v>120905</v>
      </c>
      <c r="K318" s="5">
        <v>0.05</v>
      </c>
      <c r="L318" s="5" t="s">
        <v>11</v>
      </c>
      <c r="M318" s="5" t="s">
        <v>47</v>
      </c>
      <c r="N318" s="6" t="s">
        <v>55</v>
      </c>
      <c r="O318" s="7" t="str">
        <f>IF(LEN(Sheet1!$N318)&gt;0,"Not_Active","Active")</f>
        <v>Active</v>
      </c>
      <c r="P318" s="8">
        <f>IF(Sheet1!$O318="Not_Active",0,1)</f>
        <v>1</v>
      </c>
      <c r="Q318" s="9">
        <f>IFERROR(Sheet1!$K318*Sheet1!$J318,0)</f>
        <v>6045.25</v>
      </c>
      <c r="R318" s="9">
        <f>Sheet1!$Q318+Sheet1!$J318</f>
        <v>126950.25</v>
      </c>
      <c r="S318" s="8">
        <f>YEAR(Sheet1!$I318)</f>
        <v>2018</v>
      </c>
      <c r="T318" s="8">
        <f>WEEKNUM(Sheet1!$I318,1)</f>
        <v>7</v>
      </c>
      <c r="U318" s="8" t="str">
        <f>TEXT(Sheet1!$I318,"dddd")</f>
        <v>Friday</v>
      </c>
    </row>
    <row r="319" spans="1:21" ht="14.25" customHeight="1" x14ac:dyDescent="0.25">
      <c r="A319" s="5" t="s">
        <v>723</v>
      </c>
      <c r="B319" s="5" t="s">
        <v>724</v>
      </c>
      <c r="C319" s="5" t="s">
        <v>99</v>
      </c>
      <c r="D319" s="5" t="s">
        <v>3</v>
      </c>
      <c r="E319" s="5" t="s">
        <v>51</v>
      </c>
      <c r="F319" s="5" t="s">
        <v>45</v>
      </c>
      <c r="G319" s="5" t="s">
        <v>60</v>
      </c>
      <c r="H319" s="5">
        <v>48</v>
      </c>
      <c r="I319" s="5">
        <v>43253</v>
      </c>
      <c r="J319" s="5">
        <v>231567</v>
      </c>
      <c r="K319" s="5">
        <v>0.36</v>
      </c>
      <c r="L319" s="5" t="s">
        <v>11</v>
      </c>
      <c r="M319" s="5" t="s">
        <v>47</v>
      </c>
      <c r="N319" s="6" t="s">
        <v>55</v>
      </c>
      <c r="O319" s="7" t="str">
        <f>IF(LEN(Sheet1!$N319)&gt;0,"Not_Active","Active")</f>
        <v>Active</v>
      </c>
      <c r="P319" s="8">
        <f>IF(Sheet1!$O319="Not_Active",0,1)</f>
        <v>1</v>
      </c>
      <c r="Q319" s="9">
        <f>IFERROR(Sheet1!$K319*Sheet1!$J319,0)</f>
        <v>83364.12</v>
      </c>
      <c r="R319" s="9">
        <f>Sheet1!$Q319+Sheet1!$J319</f>
        <v>314931.12</v>
      </c>
      <c r="S319" s="8">
        <f>YEAR(Sheet1!$I319)</f>
        <v>2018</v>
      </c>
      <c r="T319" s="8">
        <f>WEEKNUM(Sheet1!$I319,1)</f>
        <v>22</v>
      </c>
      <c r="U319" s="8" t="str">
        <f>TEXT(Sheet1!$I319,"dddd")</f>
        <v>Saturday</v>
      </c>
    </row>
    <row r="320" spans="1:21" ht="14.25" customHeight="1" x14ac:dyDescent="0.25">
      <c r="A320" s="5" t="s">
        <v>430</v>
      </c>
      <c r="B320" s="5" t="s">
        <v>725</v>
      </c>
      <c r="C320" s="5" t="s">
        <v>99</v>
      </c>
      <c r="D320" s="5" t="s">
        <v>2</v>
      </c>
      <c r="E320" s="5" t="s">
        <v>44</v>
      </c>
      <c r="F320" s="5" t="s">
        <v>52</v>
      </c>
      <c r="G320" s="5" t="s">
        <v>53</v>
      </c>
      <c r="H320" s="5">
        <v>31</v>
      </c>
      <c r="I320" s="5">
        <v>42197</v>
      </c>
      <c r="J320" s="5">
        <v>215388</v>
      </c>
      <c r="K320" s="5">
        <v>0.33</v>
      </c>
      <c r="L320" s="5" t="s">
        <v>11</v>
      </c>
      <c r="M320" s="5" t="s">
        <v>79</v>
      </c>
      <c r="N320" s="6" t="s">
        <v>55</v>
      </c>
      <c r="O320" s="7" t="str">
        <f>IF(LEN(Sheet1!$N320)&gt;0,"Not_Active","Active")</f>
        <v>Active</v>
      </c>
      <c r="P320" s="8">
        <f>IF(Sheet1!$O320="Not_Active",0,1)</f>
        <v>1</v>
      </c>
      <c r="Q320" s="9">
        <f>IFERROR(Sheet1!$K320*Sheet1!$J320,0)</f>
        <v>71078.040000000008</v>
      </c>
      <c r="R320" s="9">
        <f>Sheet1!$Q320+Sheet1!$J320</f>
        <v>286466.04000000004</v>
      </c>
      <c r="S320" s="8">
        <f>YEAR(Sheet1!$I320)</f>
        <v>2015</v>
      </c>
      <c r="T320" s="8">
        <f>WEEKNUM(Sheet1!$I320,1)</f>
        <v>29</v>
      </c>
      <c r="U320" s="8" t="str">
        <f>TEXT(Sheet1!$I320,"dddd")</f>
        <v>Sunday</v>
      </c>
    </row>
    <row r="321" spans="1:21" ht="14.25" customHeight="1" x14ac:dyDescent="0.25">
      <c r="A321" s="5" t="s">
        <v>726</v>
      </c>
      <c r="B321" s="5" t="s">
        <v>727</v>
      </c>
      <c r="C321" s="5" t="s">
        <v>43</v>
      </c>
      <c r="D321" s="5" t="s">
        <v>4</v>
      </c>
      <c r="E321" s="5" t="s">
        <v>59</v>
      </c>
      <c r="F321" s="5" t="s">
        <v>45</v>
      </c>
      <c r="G321" s="5" t="s">
        <v>53</v>
      </c>
      <c r="H321" s="5">
        <v>30</v>
      </c>
      <c r="I321" s="5">
        <v>42168</v>
      </c>
      <c r="J321" s="5">
        <v>127972</v>
      </c>
      <c r="K321" s="5">
        <v>0.11</v>
      </c>
      <c r="L321" s="5" t="s">
        <v>11</v>
      </c>
      <c r="M321" s="5" t="s">
        <v>47</v>
      </c>
      <c r="N321" s="6" t="s">
        <v>55</v>
      </c>
      <c r="O321" s="7" t="str">
        <f>IF(LEN(Sheet1!$N321)&gt;0,"Not_Active","Active")</f>
        <v>Active</v>
      </c>
      <c r="P321" s="8">
        <f>IF(Sheet1!$O321="Not_Active",0,1)</f>
        <v>1</v>
      </c>
      <c r="Q321" s="9">
        <f>IFERROR(Sheet1!$K321*Sheet1!$J321,0)</f>
        <v>14076.92</v>
      </c>
      <c r="R321" s="9">
        <f>Sheet1!$Q321+Sheet1!$J321</f>
        <v>142048.92000000001</v>
      </c>
      <c r="S321" s="8">
        <f>YEAR(Sheet1!$I321)</f>
        <v>2015</v>
      </c>
      <c r="T321" s="8">
        <f>WEEKNUM(Sheet1!$I321,1)</f>
        <v>24</v>
      </c>
      <c r="U321" s="8" t="str">
        <f>TEXT(Sheet1!$I321,"dddd")</f>
        <v>Saturday</v>
      </c>
    </row>
    <row r="322" spans="1:21" ht="14.25" customHeight="1" x14ac:dyDescent="0.25">
      <c r="A322" s="5" t="s">
        <v>728</v>
      </c>
      <c r="B322" s="5" t="s">
        <v>729</v>
      </c>
      <c r="C322" s="5" t="s">
        <v>199</v>
      </c>
      <c r="D322" s="5" t="s">
        <v>7</v>
      </c>
      <c r="E322" s="5" t="s">
        <v>72</v>
      </c>
      <c r="F322" s="5" t="s">
        <v>45</v>
      </c>
      <c r="G322" s="5" t="s">
        <v>53</v>
      </c>
      <c r="H322" s="5">
        <v>55</v>
      </c>
      <c r="I322" s="5">
        <v>34915</v>
      </c>
      <c r="J322" s="5">
        <v>80701</v>
      </c>
      <c r="K322" s="5">
        <v>0</v>
      </c>
      <c r="L322" s="5" t="s">
        <v>11</v>
      </c>
      <c r="M322" s="5" t="s">
        <v>61</v>
      </c>
      <c r="N322" s="6">
        <v>38456</v>
      </c>
      <c r="O322" s="7" t="str">
        <f>IF(LEN(Sheet1!$N322)&gt;0,"Not_Active","Active")</f>
        <v>Not_Active</v>
      </c>
      <c r="P322" s="8">
        <f>IF(Sheet1!$O322="Not_Active",0,1)</f>
        <v>0</v>
      </c>
      <c r="Q322" s="9">
        <f>IFERROR(Sheet1!$K322*Sheet1!$J322,0)</f>
        <v>0</v>
      </c>
      <c r="R322" s="9">
        <f>Sheet1!$Q322+Sheet1!$J322</f>
        <v>80701</v>
      </c>
      <c r="S322" s="8">
        <f>YEAR(Sheet1!$I322)</f>
        <v>1995</v>
      </c>
      <c r="T322" s="8">
        <f>WEEKNUM(Sheet1!$I322,1)</f>
        <v>31</v>
      </c>
      <c r="U322" s="8" t="str">
        <f>TEXT(Sheet1!$I322,"dddd")</f>
        <v>Friday</v>
      </c>
    </row>
    <row r="323" spans="1:21" ht="14.25" customHeight="1" x14ac:dyDescent="0.25">
      <c r="A323" s="5" t="s">
        <v>730</v>
      </c>
      <c r="B323" s="5" t="s">
        <v>731</v>
      </c>
      <c r="C323" s="5" t="s">
        <v>75</v>
      </c>
      <c r="D323" s="5" t="s">
        <v>8</v>
      </c>
      <c r="E323" s="5" t="s">
        <v>72</v>
      </c>
      <c r="F323" s="5" t="s">
        <v>52</v>
      </c>
      <c r="G323" s="5" t="s">
        <v>53</v>
      </c>
      <c r="H323" s="5">
        <v>28</v>
      </c>
      <c r="I323" s="5">
        <v>43863</v>
      </c>
      <c r="J323" s="5">
        <v>115417</v>
      </c>
      <c r="K323" s="5">
        <v>0.06</v>
      </c>
      <c r="L323" s="5" t="s">
        <v>17</v>
      </c>
      <c r="M323" s="5" t="s">
        <v>94</v>
      </c>
      <c r="N323" s="6" t="s">
        <v>55</v>
      </c>
      <c r="O323" s="7" t="str">
        <f>IF(LEN(Sheet1!$N323)&gt;0,"Not_Active","Active")</f>
        <v>Active</v>
      </c>
      <c r="P323" s="8">
        <f>IF(Sheet1!$O323="Not_Active",0,1)</f>
        <v>1</v>
      </c>
      <c r="Q323" s="9">
        <f>IFERROR(Sheet1!$K323*Sheet1!$J323,0)</f>
        <v>6925.0199999999995</v>
      </c>
      <c r="R323" s="9">
        <f>Sheet1!$Q323+Sheet1!$J323</f>
        <v>122342.02</v>
      </c>
      <c r="S323" s="8">
        <f>YEAR(Sheet1!$I323)</f>
        <v>2020</v>
      </c>
      <c r="T323" s="8">
        <f>WEEKNUM(Sheet1!$I323,1)</f>
        <v>6</v>
      </c>
      <c r="U323" s="8" t="str">
        <f>TEXT(Sheet1!$I323,"dddd")</f>
        <v>Sunday</v>
      </c>
    </row>
    <row r="324" spans="1:21" ht="14.25" customHeight="1" x14ac:dyDescent="0.25">
      <c r="A324" s="5" t="s">
        <v>363</v>
      </c>
      <c r="B324" s="5" t="s">
        <v>732</v>
      </c>
      <c r="C324" s="5" t="s">
        <v>126</v>
      </c>
      <c r="D324" s="5" t="s">
        <v>7</v>
      </c>
      <c r="E324" s="5" t="s">
        <v>72</v>
      </c>
      <c r="F324" s="5" t="s">
        <v>45</v>
      </c>
      <c r="G324" s="5" t="s">
        <v>60</v>
      </c>
      <c r="H324" s="5">
        <v>45</v>
      </c>
      <c r="I324" s="5">
        <v>43635</v>
      </c>
      <c r="J324" s="5">
        <v>88045</v>
      </c>
      <c r="K324" s="5">
        <v>0</v>
      </c>
      <c r="L324" s="5" t="s">
        <v>11</v>
      </c>
      <c r="M324" s="5" t="s">
        <v>61</v>
      </c>
      <c r="N324" s="6" t="s">
        <v>55</v>
      </c>
      <c r="O324" s="7" t="str">
        <f>IF(LEN(Sheet1!$N324)&gt;0,"Not_Active","Active")</f>
        <v>Active</v>
      </c>
      <c r="P324" s="8">
        <f>IF(Sheet1!$O324="Not_Active",0,1)</f>
        <v>1</v>
      </c>
      <c r="Q324" s="9">
        <f>IFERROR(Sheet1!$K324*Sheet1!$J324,0)</f>
        <v>0</v>
      </c>
      <c r="R324" s="9">
        <f>Sheet1!$Q324+Sheet1!$J324</f>
        <v>88045</v>
      </c>
      <c r="S324" s="8">
        <f>YEAR(Sheet1!$I324)</f>
        <v>2019</v>
      </c>
      <c r="T324" s="8">
        <f>WEEKNUM(Sheet1!$I324,1)</f>
        <v>25</v>
      </c>
      <c r="U324" s="8" t="str">
        <f>TEXT(Sheet1!$I324,"dddd")</f>
        <v>Wednesday</v>
      </c>
    </row>
    <row r="325" spans="1:21" ht="14.25" customHeight="1" x14ac:dyDescent="0.25">
      <c r="A325" s="5" t="s">
        <v>733</v>
      </c>
      <c r="B325" s="5" t="s">
        <v>734</v>
      </c>
      <c r="C325" s="5" t="s">
        <v>64</v>
      </c>
      <c r="D325" s="5" t="s">
        <v>2</v>
      </c>
      <c r="E325" s="5" t="s">
        <v>59</v>
      </c>
      <c r="F325" s="5" t="s">
        <v>45</v>
      </c>
      <c r="G325" s="5" t="s">
        <v>46</v>
      </c>
      <c r="H325" s="5">
        <v>45</v>
      </c>
      <c r="I325" s="5">
        <v>43185</v>
      </c>
      <c r="J325" s="5">
        <v>86478</v>
      </c>
      <c r="K325" s="5">
        <v>0.06</v>
      </c>
      <c r="L325" s="5" t="s">
        <v>11</v>
      </c>
      <c r="M325" s="5" t="s">
        <v>82</v>
      </c>
      <c r="N325" s="6" t="s">
        <v>55</v>
      </c>
      <c r="O325" s="7" t="str">
        <f>IF(LEN(Sheet1!$N325)&gt;0,"Not_Active","Active")</f>
        <v>Active</v>
      </c>
      <c r="P325" s="8">
        <f>IF(Sheet1!$O325="Not_Active",0,1)</f>
        <v>1</v>
      </c>
      <c r="Q325" s="9">
        <f>IFERROR(Sheet1!$K325*Sheet1!$J325,0)</f>
        <v>5188.6799999999994</v>
      </c>
      <c r="R325" s="9">
        <f>Sheet1!$Q325+Sheet1!$J325</f>
        <v>91666.68</v>
      </c>
      <c r="S325" s="8">
        <f>YEAR(Sheet1!$I325)</f>
        <v>2018</v>
      </c>
      <c r="T325" s="8">
        <f>WEEKNUM(Sheet1!$I325,1)</f>
        <v>13</v>
      </c>
      <c r="U325" s="8" t="str">
        <f>TEXT(Sheet1!$I325,"dddd")</f>
        <v>Monday</v>
      </c>
    </row>
    <row r="326" spans="1:21" ht="14.25" customHeight="1" x14ac:dyDescent="0.25">
      <c r="A326" s="5" t="s">
        <v>735</v>
      </c>
      <c r="B326" s="5" t="s">
        <v>736</v>
      </c>
      <c r="C326" s="5" t="s">
        <v>99</v>
      </c>
      <c r="D326" s="5" t="s">
        <v>7</v>
      </c>
      <c r="E326" s="5" t="s">
        <v>51</v>
      </c>
      <c r="F326" s="5" t="s">
        <v>52</v>
      </c>
      <c r="G326" s="5" t="s">
        <v>60</v>
      </c>
      <c r="H326" s="5">
        <v>63</v>
      </c>
      <c r="I326" s="5">
        <v>42387</v>
      </c>
      <c r="J326" s="5">
        <v>180994</v>
      </c>
      <c r="K326" s="5">
        <v>0.39</v>
      </c>
      <c r="L326" s="5" t="s">
        <v>11</v>
      </c>
      <c r="M326" s="5" t="s">
        <v>47</v>
      </c>
      <c r="N326" s="6" t="s">
        <v>55</v>
      </c>
      <c r="O326" s="7" t="str">
        <f>IF(LEN(Sheet1!$N326)&gt;0,"Not_Active","Active")</f>
        <v>Active</v>
      </c>
      <c r="P326" s="8">
        <f>IF(Sheet1!$O326="Not_Active",0,1)</f>
        <v>1</v>
      </c>
      <c r="Q326" s="9">
        <f>IFERROR(Sheet1!$K326*Sheet1!$J326,0)</f>
        <v>70587.66</v>
      </c>
      <c r="R326" s="9">
        <f>Sheet1!$Q326+Sheet1!$J326</f>
        <v>251581.66</v>
      </c>
      <c r="S326" s="8">
        <f>YEAR(Sheet1!$I326)</f>
        <v>2016</v>
      </c>
      <c r="T326" s="8">
        <f>WEEKNUM(Sheet1!$I326,1)</f>
        <v>4</v>
      </c>
      <c r="U326" s="8" t="str">
        <f>TEXT(Sheet1!$I326,"dddd")</f>
        <v>Monday</v>
      </c>
    </row>
    <row r="327" spans="1:21" ht="14.25" customHeight="1" x14ac:dyDescent="0.25">
      <c r="A327" s="5" t="s">
        <v>737</v>
      </c>
      <c r="B327" s="5" t="s">
        <v>738</v>
      </c>
      <c r="C327" s="5" t="s">
        <v>142</v>
      </c>
      <c r="D327" s="5" t="s">
        <v>3</v>
      </c>
      <c r="E327" s="5" t="s">
        <v>44</v>
      </c>
      <c r="F327" s="5" t="s">
        <v>45</v>
      </c>
      <c r="G327" s="5" t="s">
        <v>53</v>
      </c>
      <c r="H327" s="5">
        <v>55</v>
      </c>
      <c r="I327" s="5">
        <v>39418</v>
      </c>
      <c r="J327" s="5">
        <v>64494</v>
      </c>
      <c r="K327" s="5">
        <v>0</v>
      </c>
      <c r="L327" s="5" t="s">
        <v>11</v>
      </c>
      <c r="M327" s="5" t="s">
        <v>107</v>
      </c>
      <c r="N327" s="6" t="s">
        <v>55</v>
      </c>
      <c r="O327" s="7" t="str">
        <f>IF(LEN(Sheet1!$N327)&gt;0,"Not_Active","Active")</f>
        <v>Active</v>
      </c>
      <c r="P327" s="8">
        <f>IF(Sheet1!$O327="Not_Active",0,1)</f>
        <v>1</v>
      </c>
      <c r="Q327" s="9">
        <f>IFERROR(Sheet1!$K327*Sheet1!$J327,0)</f>
        <v>0</v>
      </c>
      <c r="R327" s="9">
        <f>Sheet1!$Q327+Sheet1!$J327</f>
        <v>64494</v>
      </c>
      <c r="S327" s="8">
        <f>YEAR(Sheet1!$I327)</f>
        <v>2007</v>
      </c>
      <c r="T327" s="8">
        <f>WEEKNUM(Sheet1!$I327,1)</f>
        <v>49</v>
      </c>
      <c r="U327" s="8" t="str">
        <f>TEXT(Sheet1!$I327,"dddd")</f>
        <v>Sunday</v>
      </c>
    </row>
    <row r="328" spans="1:21" ht="14.25" customHeight="1" x14ac:dyDescent="0.25">
      <c r="A328" s="5" t="s">
        <v>739</v>
      </c>
      <c r="B328" s="5" t="s">
        <v>740</v>
      </c>
      <c r="C328" s="5" t="s">
        <v>71</v>
      </c>
      <c r="D328" s="5" t="s">
        <v>4</v>
      </c>
      <c r="E328" s="5" t="s">
        <v>51</v>
      </c>
      <c r="F328" s="5" t="s">
        <v>52</v>
      </c>
      <c r="G328" s="5" t="s">
        <v>46</v>
      </c>
      <c r="H328" s="5">
        <v>47</v>
      </c>
      <c r="I328" s="5">
        <v>37550</v>
      </c>
      <c r="J328" s="5">
        <v>70122</v>
      </c>
      <c r="K328" s="5">
        <v>0</v>
      </c>
      <c r="L328" s="5" t="s">
        <v>11</v>
      </c>
      <c r="M328" s="5" t="s">
        <v>107</v>
      </c>
      <c r="N328" s="6" t="s">
        <v>55</v>
      </c>
      <c r="O328" s="7" t="str">
        <f>IF(LEN(Sheet1!$N328)&gt;0,"Not_Active","Active")</f>
        <v>Active</v>
      </c>
      <c r="P328" s="8">
        <f>IF(Sheet1!$O328="Not_Active",0,1)</f>
        <v>1</v>
      </c>
      <c r="Q328" s="9">
        <f>IFERROR(Sheet1!$K328*Sheet1!$J328,0)</f>
        <v>0</v>
      </c>
      <c r="R328" s="9">
        <f>Sheet1!$Q328+Sheet1!$J328</f>
        <v>70122</v>
      </c>
      <c r="S328" s="8">
        <f>YEAR(Sheet1!$I328)</f>
        <v>2002</v>
      </c>
      <c r="T328" s="8">
        <f>WEEKNUM(Sheet1!$I328,1)</f>
        <v>43</v>
      </c>
      <c r="U328" s="8" t="str">
        <f>TEXT(Sheet1!$I328,"dddd")</f>
        <v>Monday</v>
      </c>
    </row>
    <row r="329" spans="1:21" ht="14.25" customHeight="1" x14ac:dyDescent="0.25">
      <c r="A329" s="5" t="s">
        <v>741</v>
      </c>
      <c r="B329" s="5" t="s">
        <v>742</v>
      </c>
      <c r="C329" s="5" t="s">
        <v>58</v>
      </c>
      <c r="D329" s="5" t="s">
        <v>5</v>
      </c>
      <c r="E329" s="5" t="s">
        <v>51</v>
      </c>
      <c r="F329" s="5" t="s">
        <v>52</v>
      </c>
      <c r="G329" s="5" t="s">
        <v>60</v>
      </c>
      <c r="H329" s="5">
        <v>29</v>
      </c>
      <c r="I329" s="5">
        <v>42785</v>
      </c>
      <c r="J329" s="5">
        <v>181854</v>
      </c>
      <c r="K329" s="5">
        <v>0.28999999999999998</v>
      </c>
      <c r="L329" s="5" t="s">
        <v>11</v>
      </c>
      <c r="M329" s="5" t="s">
        <v>47</v>
      </c>
      <c r="N329" s="6">
        <v>43945</v>
      </c>
      <c r="O329" s="7" t="str">
        <f>IF(LEN(Sheet1!$N329)&gt;0,"Not_Active","Active")</f>
        <v>Not_Active</v>
      </c>
      <c r="P329" s="8">
        <f>IF(Sheet1!$O329="Not_Active",0,1)</f>
        <v>0</v>
      </c>
      <c r="Q329" s="9">
        <f>IFERROR(Sheet1!$K329*Sheet1!$J329,0)</f>
        <v>52737.659999999996</v>
      </c>
      <c r="R329" s="9">
        <f>Sheet1!$Q329+Sheet1!$J329</f>
        <v>234591.66</v>
      </c>
      <c r="S329" s="8">
        <f>YEAR(Sheet1!$I329)</f>
        <v>2017</v>
      </c>
      <c r="T329" s="8">
        <f>WEEKNUM(Sheet1!$I329,1)</f>
        <v>8</v>
      </c>
      <c r="U329" s="8" t="str">
        <f>TEXT(Sheet1!$I329,"dddd")</f>
        <v>Sunday</v>
      </c>
    </row>
    <row r="330" spans="1:21" ht="14.25" customHeight="1" x14ac:dyDescent="0.25">
      <c r="A330" s="5" t="s">
        <v>743</v>
      </c>
      <c r="B330" s="5" t="s">
        <v>744</v>
      </c>
      <c r="C330" s="5" t="s">
        <v>202</v>
      </c>
      <c r="D330" s="5" t="s">
        <v>6</v>
      </c>
      <c r="E330" s="5" t="s">
        <v>59</v>
      </c>
      <c r="F330" s="5" t="s">
        <v>45</v>
      </c>
      <c r="G330" s="5" t="s">
        <v>104</v>
      </c>
      <c r="H330" s="5">
        <v>34</v>
      </c>
      <c r="I330" s="5">
        <v>42664</v>
      </c>
      <c r="J330" s="5">
        <v>52811</v>
      </c>
      <c r="K330" s="5">
        <v>0</v>
      </c>
      <c r="L330" s="5" t="s">
        <v>11</v>
      </c>
      <c r="M330" s="5" t="s">
        <v>79</v>
      </c>
      <c r="N330" s="6" t="s">
        <v>55</v>
      </c>
      <c r="O330" s="7" t="str">
        <f>IF(LEN(Sheet1!$N330)&gt;0,"Not_Active","Active")</f>
        <v>Active</v>
      </c>
      <c r="P330" s="8">
        <f>IF(Sheet1!$O330="Not_Active",0,1)</f>
        <v>1</v>
      </c>
      <c r="Q330" s="9">
        <f>IFERROR(Sheet1!$K330*Sheet1!$J330,0)</f>
        <v>0</v>
      </c>
      <c r="R330" s="9">
        <f>Sheet1!$Q330+Sheet1!$J330</f>
        <v>52811</v>
      </c>
      <c r="S330" s="8">
        <f>YEAR(Sheet1!$I330)</f>
        <v>2016</v>
      </c>
      <c r="T330" s="8">
        <f>WEEKNUM(Sheet1!$I330,1)</f>
        <v>43</v>
      </c>
      <c r="U330" s="8" t="str">
        <f>TEXT(Sheet1!$I330,"dddd")</f>
        <v>Friday</v>
      </c>
    </row>
    <row r="331" spans="1:21" ht="14.25" customHeight="1" x14ac:dyDescent="0.25">
      <c r="A331" s="5" t="s">
        <v>745</v>
      </c>
      <c r="B331" s="5" t="s">
        <v>746</v>
      </c>
      <c r="C331" s="5" t="s">
        <v>348</v>
      </c>
      <c r="D331" s="5" t="s">
        <v>2</v>
      </c>
      <c r="E331" s="5" t="s">
        <v>44</v>
      </c>
      <c r="F331" s="5" t="s">
        <v>45</v>
      </c>
      <c r="G331" s="5" t="s">
        <v>53</v>
      </c>
      <c r="H331" s="5">
        <v>28</v>
      </c>
      <c r="I331" s="5">
        <v>43763</v>
      </c>
      <c r="J331" s="5">
        <v>50111</v>
      </c>
      <c r="K331" s="5">
        <v>0</v>
      </c>
      <c r="L331" s="5" t="s">
        <v>17</v>
      </c>
      <c r="M331" s="5" t="s">
        <v>152</v>
      </c>
      <c r="N331" s="6" t="s">
        <v>55</v>
      </c>
      <c r="O331" s="7" t="str">
        <f>IF(LEN(Sheet1!$N331)&gt;0,"Not_Active","Active")</f>
        <v>Active</v>
      </c>
      <c r="P331" s="8">
        <f>IF(Sheet1!$O331="Not_Active",0,1)</f>
        <v>1</v>
      </c>
      <c r="Q331" s="9">
        <f>IFERROR(Sheet1!$K331*Sheet1!$J331,0)</f>
        <v>0</v>
      </c>
      <c r="R331" s="9">
        <f>Sheet1!$Q331+Sheet1!$J331</f>
        <v>50111</v>
      </c>
      <c r="S331" s="8">
        <f>YEAR(Sheet1!$I331)</f>
        <v>2019</v>
      </c>
      <c r="T331" s="8">
        <f>WEEKNUM(Sheet1!$I331,1)</f>
        <v>43</v>
      </c>
      <c r="U331" s="8" t="str">
        <f>TEXT(Sheet1!$I331,"dddd")</f>
        <v>Friday</v>
      </c>
    </row>
    <row r="332" spans="1:21" ht="14.25" customHeight="1" x14ac:dyDescent="0.25">
      <c r="A332" s="5" t="s">
        <v>747</v>
      </c>
      <c r="B332" s="5" t="s">
        <v>643</v>
      </c>
      <c r="C332" s="5" t="s">
        <v>503</v>
      </c>
      <c r="D332" s="5" t="s">
        <v>2</v>
      </c>
      <c r="E332" s="5" t="s">
        <v>51</v>
      </c>
      <c r="F332" s="5" t="s">
        <v>52</v>
      </c>
      <c r="G332" s="5" t="s">
        <v>46</v>
      </c>
      <c r="H332" s="5">
        <v>31</v>
      </c>
      <c r="I332" s="5">
        <v>42497</v>
      </c>
      <c r="J332" s="5">
        <v>71192</v>
      </c>
      <c r="K332" s="5">
        <v>0</v>
      </c>
      <c r="L332" s="5" t="s">
        <v>11</v>
      </c>
      <c r="M332" s="5" t="s">
        <v>82</v>
      </c>
      <c r="N332" s="6" t="s">
        <v>55</v>
      </c>
      <c r="O332" s="7" t="str">
        <f>IF(LEN(Sheet1!$N332)&gt;0,"Not_Active","Active")</f>
        <v>Active</v>
      </c>
      <c r="P332" s="8">
        <f>IF(Sheet1!$O332="Not_Active",0,1)</f>
        <v>1</v>
      </c>
      <c r="Q332" s="9">
        <f>IFERROR(Sheet1!$K332*Sheet1!$J332,0)</f>
        <v>0</v>
      </c>
      <c r="R332" s="9">
        <f>Sheet1!$Q332+Sheet1!$J332</f>
        <v>71192</v>
      </c>
      <c r="S332" s="8">
        <f>YEAR(Sheet1!$I332)</f>
        <v>2016</v>
      </c>
      <c r="T332" s="8">
        <f>WEEKNUM(Sheet1!$I332,1)</f>
        <v>19</v>
      </c>
      <c r="U332" s="8" t="str">
        <f>TEXT(Sheet1!$I332,"dddd")</f>
        <v>Saturday</v>
      </c>
    </row>
    <row r="333" spans="1:21" ht="14.25" customHeight="1" x14ac:dyDescent="0.25">
      <c r="A333" s="5" t="s">
        <v>748</v>
      </c>
      <c r="B333" s="5" t="s">
        <v>749</v>
      </c>
      <c r="C333" s="5" t="s">
        <v>58</v>
      </c>
      <c r="D333" s="5" t="s">
        <v>4</v>
      </c>
      <c r="E333" s="5" t="s">
        <v>51</v>
      </c>
      <c r="F333" s="5" t="s">
        <v>45</v>
      </c>
      <c r="G333" s="5" t="s">
        <v>104</v>
      </c>
      <c r="H333" s="5">
        <v>50</v>
      </c>
      <c r="I333" s="5">
        <v>43452</v>
      </c>
      <c r="J333" s="5">
        <v>155351</v>
      </c>
      <c r="K333" s="5">
        <v>0.2</v>
      </c>
      <c r="L333" s="5" t="s">
        <v>11</v>
      </c>
      <c r="M333" s="5" t="s">
        <v>47</v>
      </c>
      <c r="N333" s="6" t="s">
        <v>55</v>
      </c>
      <c r="O333" s="7" t="str">
        <f>IF(LEN(Sheet1!$N333)&gt;0,"Not_Active","Active")</f>
        <v>Active</v>
      </c>
      <c r="P333" s="8">
        <f>IF(Sheet1!$O333="Not_Active",0,1)</f>
        <v>1</v>
      </c>
      <c r="Q333" s="9">
        <f>IFERROR(Sheet1!$K333*Sheet1!$J333,0)</f>
        <v>31070.2</v>
      </c>
      <c r="R333" s="9">
        <f>Sheet1!$Q333+Sheet1!$J333</f>
        <v>186421.2</v>
      </c>
      <c r="S333" s="8">
        <f>YEAR(Sheet1!$I333)</f>
        <v>2018</v>
      </c>
      <c r="T333" s="8">
        <f>WEEKNUM(Sheet1!$I333,1)</f>
        <v>51</v>
      </c>
      <c r="U333" s="8" t="str">
        <f>TEXT(Sheet1!$I333,"dddd")</f>
        <v>Tuesday</v>
      </c>
    </row>
    <row r="334" spans="1:21" ht="14.25" customHeight="1" x14ac:dyDescent="0.25">
      <c r="A334" s="5" t="s">
        <v>750</v>
      </c>
      <c r="B334" s="5" t="s">
        <v>751</v>
      </c>
      <c r="C334" s="5" t="s">
        <v>58</v>
      </c>
      <c r="D334" s="5" t="s">
        <v>6</v>
      </c>
      <c r="E334" s="5" t="s">
        <v>59</v>
      </c>
      <c r="F334" s="5" t="s">
        <v>52</v>
      </c>
      <c r="G334" s="5" t="s">
        <v>53</v>
      </c>
      <c r="H334" s="5">
        <v>39</v>
      </c>
      <c r="I334" s="5">
        <v>39049</v>
      </c>
      <c r="J334" s="5">
        <v>161690</v>
      </c>
      <c r="K334" s="5">
        <v>0.28999999999999998</v>
      </c>
      <c r="L334" s="5" t="s">
        <v>17</v>
      </c>
      <c r="M334" s="5" t="s">
        <v>132</v>
      </c>
      <c r="N334" s="6" t="s">
        <v>55</v>
      </c>
      <c r="O334" s="7" t="str">
        <f>IF(LEN(Sheet1!$N334)&gt;0,"Not_Active","Active")</f>
        <v>Active</v>
      </c>
      <c r="P334" s="8">
        <f>IF(Sheet1!$O334="Not_Active",0,1)</f>
        <v>1</v>
      </c>
      <c r="Q334" s="9">
        <f>IFERROR(Sheet1!$K334*Sheet1!$J334,0)</f>
        <v>46890.1</v>
      </c>
      <c r="R334" s="9">
        <f>Sheet1!$Q334+Sheet1!$J334</f>
        <v>208580.1</v>
      </c>
      <c r="S334" s="8">
        <f>YEAR(Sheet1!$I334)</f>
        <v>2006</v>
      </c>
      <c r="T334" s="8">
        <f>WEEKNUM(Sheet1!$I334,1)</f>
        <v>48</v>
      </c>
      <c r="U334" s="8" t="str">
        <f>TEXT(Sheet1!$I334,"dddd")</f>
        <v>Tuesday</v>
      </c>
    </row>
    <row r="335" spans="1:21" ht="14.25" customHeight="1" x14ac:dyDescent="0.25">
      <c r="A335" s="5" t="s">
        <v>752</v>
      </c>
      <c r="B335" s="5" t="s">
        <v>753</v>
      </c>
      <c r="C335" s="5" t="s">
        <v>295</v>
      </c>
      <c r="D335" s="5" t="s">
        <v>7</v>
      </c>
      <c r="E335" s="5" t="s">
        <v>59</v>
      </c>
      <c r="F335" s="5" t="s">
        <v>45</v>
      </c>
      <c r="G335" s="5" t="s">
        <v>53</v>
      </c>
      <c r="H335" s="5">
        <v>35</v>
      </c>
      <c r="I335" s="5">
        <v>42776</v>
      </c>
      <c r="J335" s="5">
        <v>60132</v>
      </c>
      <c r="K335" s="5">
        <v>0</v>
      </c>
      <c r="L335" s="5" t="s">
        <v>17</v>
      </c>
      <c r="M335" s="5" t="s">
        <v>54</v>
      </c>
      <c r="N335" s="6" t="s">
        <v>55</v>
      </c>
      <c r="O335" s="7" t="str">
        <f>IF(LEN(Sheet1!$N335)&gt;0,"Not_Active","Active")</f>
        <v>Active</v>
      </c>
      <c r="P335" s="8">
        <f>IF(Sheet1!$O335="Not_Active",0,1)</f>
        <v>1</v>
      </c>
      <c r="Q335" s="9">
        <f>IFERROR(Sheet1!$K335*Sheet1!$J335,0)</f>
        <v>0</v>
      </c>
      <c r="R335" s="9">
        <f>Sheet1!$Q335+Sheet1!$J335</f>
        <v>60132</v>
      </c>
      <c r="S335" s="8">
        <f>YEAR(Sheet1!$I335)</f>
        <v>2017</v>
      </c>
      <c r="T335" s="8">
        <f>WEEKNUM(Sheet1!$I335,1)</f>
        <v>6</v>
      </c>
      <c r="U335" s="8" t="str">
        <f>TEXT(Sheet1!$I335,"dddd")</f>
        <v>Friday</v>
      </c>
    </row>
    <row r="336" spans="1:21" ht="14.25" customHeight="1" x14ac:dyDescent="0.25">
      <c r="A336" s="5" t="s">
        <v>754</v>
      </c>
      <c r="B336" s="5" t="s">
        <v>755</v>
      </c>
      <c r="C336" s="5" t="s">
        <v>266</v>
      </c>
      <c r="D336" s="5" t="s">
        <v>2</v>
      </c>
      <c r="E336" s="5" t="s">
        <v>51</v>
      </c>
      <c r="F336" s="5" t="s">
        <v>52</v>
      </c>
      <c r="G336" s="5" t="s">
        <v>60</v>
      </c>
      <c r="H336" s="5">
        <v>54</v>
      </c>
      <c r="I336" s="5">
        <v>34631</v>
      </c>
      <c r="J336" s="5">
        <v>87216</v>
      </c>
      <c r="K336" s="5">
        <v>0</v>
      </c>
      <c r="L336" s="5" t="s">
        <v>11</v>
      </c>
      <c r="M336" s="5" t="s">
        <v>79</v>
      </c>
      <c r="N336" s="6" t="s">
        <v>55</v>
      </c>
      <c r="O336" s="7" t="str">
        <f>IF(LEN(Sheet1!$N336)&gt;0,"Not_Active","Active")</f>
        <v>Active</v>
      </c>
      <c r="P336" s="8">
        <f>IF(Sheet1!$O336="Not_Active",0,1)</f>
        <v>1</v>
      </c>
      <c r="Q336" s="9">
        <f>IFERROR(Sheet1!$K336*Sheet1!$J336,0)</f>
        <v>0</v>
      </c>
      <c r="R336" s="9">
        <f>Sheet1!$Q336+Sheet1!$J336</f>
        <v>87216</v>
      </c>
      <c r="S336" s="8">
        <f>YEAR(Sheet1!$I336)</f>
        <v>1994</v>
      </c>
      <c r="T336" s="8">
        <f>WEEKNUM(Sheet1!$I336,1)</f>
        <v>44</v>
      </c>
      <c r="U336" s="8" t="str">
        <f>TEXT(Sheet1!$I336,"dddd")</f>
        <v>Monday</v>
      </c>
    </row>
    <row r="337" spans="1:21" ht="14.25" customHeight="1" x14ac:dyDescent="0.25">
      <c r="A337" s="5" t="s">
        <v>756</v>
      </c>
      <c r="B337" s="5" t="s">
        <v>757</v>
      </c>
      <c r="C337" s="5" t="s">
        <v>348</v>
      </c>
      <c r="D337" s="5" t="s">
        <v>2</v>
      </c>
      <c r="E337" s="5" t="s">
        <v>72</v>
      </c>
      <c r="F337" s="5" t="s">
        <v>52</v>
      </c>
      <c r="G337" s="5" t="s">
        <v>60</v>
      </c>
      <c r="H337" s="5">
        <v>47</v>
      </c>
      <c r="I337" s="5">
        <v>43944</v>
      </c>
      <c r="J337" s="5">
        <v>50069</v>
      </c>
      <c r="K337" s="5">
        <v>0</v>
      </c>
      <c r="L337" s="5" t="s">
        <v>11</v>
      </c>
      <c r="M337" s="5" t="s">
        <v>47</v>
      </c>
      <c r="N337" s="6" t="s">
        <v>55</v>
      </c>
      <c r="O337" s="7" t="str">
        <f>IF(LEN(Sheet1!$N337)&gt;0,"Not_Active","Active")</f>
        <v>Active</v>
      </c>
      <c r="P337" s="8">
        <f>IF(Sheet1!$O337="Not_Active",0,1)</f>
        <v>1</v>
      </c>
      <c r="Q337" s="9">
        <f>IFERROR(Sheet1!$K337*Sheet1!$J337,0)</f>
        <v>0</v>
      </c>
      <c r="R337" s="9">
        <f>Sheet1!$Q337+Sheet1!$J337</f>
        <v>50069</v>
      </c>
      <c r="S337" s="8">
        <f>YEAR(Sheet1!$I337)</f>
        <v>2020</v>
      </c>
      <c r="T337" s="8">
        <f>WEEKNUM(Sheet1!$I337,1)</f>
        <v>17</v>
      </c>
      <c r="U337" s="8" t="str">
        <f>TEXT(Sheet1!$I337,"dddd")</f>
        <v>Thursday</v>
      </c>
    </row>
    <row r="338" spans="1:21" ht="14.25" customHeight="1" x14ac:dyDescent="0.25">
      <c r="A338" s="5" t="s">
        <v>758</v>
      </c>
      <c r="B338" s="5" t="s">
        <v>759</v>
      </c>
      <c r="C338" s="5" t="s">
        <v>58</v>
      </c>
      <c r="D338" s="5" t="s">
        <v>2</v>
      </c>
      <c r="E338" s="5" t="s">
        <v>59</v>
      </c>
      <c r="F338" s="5" t="s">
        <v>45</v>
      </c>
      <c r="G338" s="5" t="s">
        <v>60</v>
      </c>
      <c r="H338" s="5">
        <v>26</v>
      </c>
      <c r="I338" s="5">
        <v>44403</v>
      </c>
      <c r="J338" s="5">
        <v>151108</v>
      </c>
      <c r="K338" s="5">
        <v>0.22</v>
      </c>
      <c r="L338" s="5" t="s">
        <v>11</v>
      </c>
      <c r="M338" s="5" t="s">
        <v>68</v>
      </c>
      <c r="N338" s="6" t="s">
        <v>55</v>
      </c>
      <c r="O338" s="7" t="str">
        <f>IF(LEN(Sheet1!$N338)&gt;0,"Not_Active","Active")</f>
        <v>Active</v>
      </c>
      <c r="P338" s="8">
        <f>IF(Sheet1!$O338="Not_Active",0,1)</f>
        <v>1</v>
      </c>
      <c r="Q338" s="9">
        <f>IFERROR(Sheet1!$K338*Sheet1!$J338,0)</f>
        <v>33243.760000000002</v>
      </c>
      <c r="R338" s="9">
        <f>Sheet1!$Q338+Sheet1!$J338</f>
        <v>184351.76</v>
      </c>
      <c r="S338" s="8">
        <f>YEAR(Sheet1!$I338)</f>
        <v>2021</v>
      </c>
      <c r="T338" s="8">
        <f>WEEKNUM(Sheet1!$I338,1)</f>
        <v>31</v>
      </c>
      <c r="U338" s="8" t="str">
        <f>TEXT(Sheet1!$I338,"dddd")</f>
        <v>Monday</v>
      </c>
    </row>
    <row r="339" spans="1:21" ht="14.25" customHeight="1" x14ac:dyDescent="0.25">
      <c r="A339" s="5" t="s">
        <v>760</v>
      </c>
      <c r="B339" s="5" t="s">
        <v>761</v>
      </c>
      <c r="C339" s="5" t="s">
        <v>64</v>
      </c>
      <c r="D339" s="5" t="s">
        <v>2</v>
      </c>
      <c r="E339" s="5" t="s">
        <v>51</v>
      </c>
      <c r="F339" s="5" t="s">
        <v>45</v>
      </c>
      <c r="G339" s="5" t="s">
        <v>53</v>
      </c>
      <c r="H339" s="5">
        <v>42</v>
      </c>
      <c r="I339" s="5">
        <v>38640</v>
      </c>
      <c r="J339" s="5">
        <v>67398</v>
      </c>
      <c r="K339" s="5">
        <v>7.0000000000000007E-2</v>
      </c>
      <c r="L339" s="5" t="s">
        <v>11</v>
      </c>
      <c r="M339" s="5" t="s">
        <v>68</v>
      </c>
      <c r="N339" s="6" t="s">
        <v>55</v>
      </c>
      <c r="O339" s="7" t="str">
        <f>IF(LEN(Sheet1!$N339)&gt;0,"Not_Active","Active")</f>
        <v>Active</v>
      </c>
      <c r="P339" s="8">
        <f>IF(Sheet1!$O339="Not_Active",0,1)</f>
        <v>1</v>
      </c>
      <c r="Q339" s="9">
        <f>IFERROR(Sheet1!$K339*Sheet1!$J339,0)</f>
        <v>4717.8600000000006</v>
      </c>
      <c r="R339" s="9">
        <f>Sheet1!$Q339+Sheet1!$J339</f>
        <v>72115.86</v>
      </c>
      <c r="S339" s="8">
        <f>YEAR(Sheet1!$I339)</f>
        <v>2005</v>
      </c>
      <c r="T339" s="8">
        <f>WEEKNUM(Sheet1!$I339,1)</f>
        <v>42</v>
      </c>
      <c r="U339" s="8" t="str">
        <f>TEXT(Sheet1!$I339,"dddd")</f>
        <v>Saturday</v>
      </c>
    </row>
    <row r="340" spans="1:21" ht="14.25" customHeight="1" x14ac:dyDescent="0.25">
      <c r="A340" s="5" t="s">
        <v>762</v>
      </c>
      <c r="B340" s="5" t="s">
        <v>763</v>
      </c>
      <c r="C340" s="5" t="s">
        <v>295</v>
      </c>
      <c r="D340" s="5" t="s">
        <v>7</v>
      </c>
      <c r="E340" s="5" t="s">
        <v>44</v>
      </c>
      <c r="F340" s="5" t="s">
        <v>45</v>
      </c>
      <c r="G340" s="5" t="s">
        <v>104</v>
      </c>
      <c r="H340" s="5">
        <v>47</v>
      </c>
      <c r="I340" s="5">
        <v>42245</v>
      </c>
      <c r="J340" s="5">
        <v>68488</v>
      </c>
      <c r="K340" s="5">
        <v>0</v>
      </c>
      <c r="L340" s="5" t="s">
        <v>11</v>
      </c>
      <c r="M340" s="5" t="s">
        <v>47</v>
      </c>
      <c r="N340" s="6" t="s">
        <v>55</v>
      </c>
      <c r="O340" s="7" t="str">
        <f>IF(LEN(Sheet1!$N340)&gt;0,"Not_Active","Active")</f>
        <v>Active</v>
      </c>
      <c r="P340" s="8">
        <f>IF(Sheet1!$O340="Not_Active",0,1)</f>
        <v>1</v>
      </c>
      <c r="Q340" s="9">
        <f>IFERROR(Sheet1!$K340*Sheet1!$J340,0)</f>
        <v>0</v>
      </c>
      <c r="R340" s="9">
        <f>Sheet1!$Q340+Sheet1!$J340</f>
        <v>68488</v>
      </c>
      <c r="S340" s="8">
        <f>YEAR(Sheet1!$I340)</f>
        <v>2015</v>
      </c>
      <c r="T340" s="8">
        <f>WEEKNUM(Sheet1!$I340,1)</f>
        <v>35</v>
      </c>
      <c r="U340" s="8" t="str">
        <f>TEXT(Sheet1!$I340,"dddd")</f>
        <v>Saturday</v>
      </c>
    </row>
    <row r="341" spans="1:21" ht="14.25" customHeight="1" x14ac:dyDescent="0.25">
      <c r="A341" s="5" t="s">
        <v>764</v>
      </c>
      <c r="B341" s="5" t="s">
        <v>765</v>
      </c>
      <c r="C341" s="5" t="s">
        <v>126</v>
      </c>
      <c r="D341" s="5" t="s">
        <v>7</v>
      </c>
      <c r="E341" s="5" t="s">
        <v>51</v>
      </c>
      <c r="F341" s="5" t="s">
        <v>45</v>
      </c>
      <c r="G341" s="5" t="s">
        <v>104</v>
      </c>
      <c r="H341" s="5">
        <v>60</v>
      </c>
      <c r="I341" s="5">
        <v>35992</v>
      </c>
      <c r="J341" s="5">
        <v>92932</v>
      </c>
      <c r="K341" s="5">
        <v>0</v>
      </c>
      <c r="L341" s="5" t="s">
        <v>11</v>
      </c>
      <c r="M341" s="5" t="s">
        <v>107</v>
      </c>
      <c r="N341" s="6" t="s">
        <v>55</v>
      </c>
      <c r="O341" s="7" t="str">
        <f>IF(LEN(Sheet1!$N341)&gt;0,"Not_Active","Active")</f>
        <v>Active</v>
      </c>
      <c r="P341" s="8">
        <f>IF(Sheet1!$O341="Not_Active",0,1)</f>
        <v>1</v>
      </c>
      <c r="Q341" s="9">
        <f>IFERROR(Sheet1!$K341*Sheet1!$J341,0)</f>
        <v>0</v>
      </c>
      <c r="R341" s="9">
        <f>Sheet1!$Q341+Sheet1!$J341</f>
        <v>92932</v>
      </c>
      <c r="S341" s="8">
        <f>YEAR(Sheet1!$I341)</f>
        <v>1998</v>
      </c>
      <c r="T341" s="8">
        <f>WEEKNUM(Sheet1!$I341,1)</f>
        <v>29</v>
      </c>
      <c r="U341" s="8" t="str">
        <f>TEXT(Sheet1!$I341,"dddd")</f>
        <v>Thursday</v>
      </c>
    </row>
    <row r="342" spans="1:21" ht="14.25" customHeight="1" x14ac:dyDescent="0.25">
      <c r="A342" s="5" t="s">
        <v>766</v>
      </c>
      <c r="B342" s="5" t="s">
        <v>767</v>
      </c>
      <c r="C342" s="5" t="s">
        <v>78</v>
      </c>
      <c r="D342" s="5" t="s">
        <v>3</v>
      </c>
      <c r="E342" s="5" t="s">
        <v>72</v>
      </c>
      <c r="F342" s="5" t="s">
        <v>45</v>
      </c>
      <c r="G342" s="5" t="s">
        <v>104</v>
      </c>
      <c r="H342" s="5">
        <v>36</v>
      </c>
      <c r="I342" s="5">
        <v>39994</v>
      </c>
      <c r="J342" s="5">
        <v>43363</v>
      </c>
      <c r="K342" s="5">
        <v>0</v>
      </c>
      <c r="L342" s="5" t="s">
        <v>11</v>
      </c>
      <c r="M342" s="5" t="s">
        <v>82</v>
      </c>
      <c r="N342" s="6" t="s">
        <v>55</v>
      </c>
      <c r="O342" s="7" t="str">
        <f>IF(LEN(Sheet1!$N342)&gt;0,"Not_Active","Active")</f>
        <v>Active</v>
      </c>
      <c r="P342" s="8">
        <f>IF(Sheet1!$O342="Not_Active",0,1)</f>
        <v>1</v>
      </c>
      <c r="Q342" s="9">
        <f>IFERROR(Sheet1!$K342*Sheet1!$J342,0)</f>
        <v>0</v>
      </c>
      <c r="R342" s="9">
        <f>Sheet1!$Q342+Sheet1!$J342</f>
        <v>43363</v>
      </c>
      <c r="S342" s="8">
        <f>YEAR(Sheet1!$I342)</f>
        <v>2009</v>
      </c>
      <c r="T342" s="8">
        <f>WEEKNUM(Sheet1!$I342,1)</f>
        <v>27</v>
      </c>
      <c r="U342" s="8" t="str">
        <f>TEXT(Sheet1!$I342,"dddd")</f>
        <v>Tuesday</v>
      </c>
    </row>
    <row r="343" spans="1:21" ht="14.25" customHeight="1" x14ac:dyDescent="0.25">
      <c r="A343" s="5" t="s">
        <v>768</v>
      </c>
      <c r="B343" s="5" t="s">
        <v>769</v>
      </c>
      <c r="C343" s="5" t="s">
        <v>480</v>
      </c>
      <c r="D343" s="5" t="s">
        <v>2</v>
      </c>
      <c r="E343" s="5" t="s">
        <v>59</v>
      </c>
      <c r="F343" s="5" t="s">
        <v>52</v>
      </c>
      <c r="G343" s="5" t="s">
        <v>53</v>
      </c>
      <c r="H343" s="5">
        <v>31</v>
      </c>
      <c r="I343" s="5">
        <v>42780</v>
      </c>
      <c r="J343" s="5">
        <v>95963</v>
      </c>
      <c r="K343" s="5">
        <v>0</v>
      </c>
      <c r="L343" s="5" t="s">
        <v>17</v>
      </c>
      <c r="M343" s="5" t="s">
        <v>152</v>
      </c>
      <c r="N343" s="6" t="s">
        <v>55</v>
      </c>
      <c r="O343" s="7" t="str">
        <f>IF(LEN(Sheet1!$N343)&gt;0,"Not_Active","Active")</f>
        <v>Active</v>
      </c>
      <c r="P343" s="8">
        <f>IF(Sheet1!$O343="Not_Active",0,1)</f>
        <v>1</v>
      </c>
      <c r="Q343" s="9">
        <f>IFERROR(Sheet1!$K343*Sheet1!$J343,0)</f>
        <v>0</v>
      </c>
      <c r="R343" s="9">
        <f>Sheet1!$Q343+Sheet1!$J343</f>
        <v>95963</v>
      </c>
      <c r="S343" s="8">
        <f>YEAR(Sheet1!$I343)</f>
        <v>2017</v>
      </c>
      <c r="T343" s="8">
        <f>WEEKNUM(Sheet1!$I343,1)</f>
        <v>7</v>
      </c>
      <c r="U343" s="8" t="str">
        <f>TEXT(Sheet1!$I343,"dddd")</f>
        <v>Tuesday</v>
      </c>
    </row>
    <row r="344" spans="1:21" ht="14.25" customHeight="1" x14ac:dyDescent="0.25">
      <c r="A344" s="5" t="s">
        <v>770</v>
      </c>
      <c r="B344" s="5" t="s">
        <v>771</v>
      </c>
      <c r="C344" s="5" t="s">
        <v>75</v>
      </c>
      <c r="D344" s="5" t="s">
        <v>3</v>
      </c>
      <c r="E344" s="5" t="s">
        <v>59</v>
      </c>
      <c r="F344" s="5" t="s">
        <v>45</v>
      </c>
      <c r="G344" s="5" t="s">
        <v>104</v>
      </c>
      <c r="H344" s="5">
        <v>55</v>
      </c>
      <c r="I344" s="5">
        <v>40297</v>
      </c>
      <c r="J344" s="5">
        <v>111038</v>
      </c>
      <c r="K344" s="5">
        <v>0.05</v>
      </c>
      <c r="L344" s="5" t="s">
        <v>19</v>
      </c>
      <c r="M344" s="5" t="s">
        <v>236</v>
      </c>
      <c r="N344" s="6" t="s">
        <v>55</v>
      </c>
      <c r="O344" s="7" t="str">
        <f>IF(LEN(Sheet1!$N344)&gt;0,"Not_Active","Active")</f>
        <v>Active</v>
      </c>
      <c r="P344" s="8">
        <f>IF(Sheet1!$O344="Not_Active",0,1)</f>
        <v>1</v>
      </c>
      <c r="Q344" s="9">
        <f>IFERROR(Sheet1!$K344*Sheet1!$J344,0)</f>
        <v>5551.9000000000005</v>
      </c>
      <c r="R344" s="9">
        <f>Sheet1!$Q344+Sheet1!$J344</f>
        <v>116589.9</v>
      </c>
      <c r="S344" s="8">
        <f>YEAR(Sheet1!$I344)</f>
        <v>2010</v>
      </c>
      <c r="T344" s="8">
        <f>WEEKNUM(Sheet1!$I344,1)</f>
        <v>18</v>
      </c>
      <c r="U344" s="8" t="str">
        <f>TEXT(Sheet1!$I344,"dddd")</f>
        <v>Thursday</v>
      </c>
    </row>
    <row r="345" spans="1:21" ht="14.25" customHeight="1" x14ac:dyDescent="0.25">
      <c r="A345" s="5" t="s">
        <v>772</v>
      </c>
      <c r="B345" s="5" t="s">
        <v>773</v>
      </c>
      <c r="C345" s="5" t="s">
        <v>99</v>
      </c>
      <c r="D345" s="5" t="s">
        <v>7</v>
      </c>
      <c r="E345" s="5" t="s">
        <v>44</v>
      </c>
      <c r="F345" s="5" t="s">
        <v>45</v>
      </c>
      <c r="G345" s="5" t="s">
        <v>60</v>
      </c>
      <c r="H345" s="5">
        <v>51</v>
      </c>
      <c r="I345" s="5">
        <v>35230</v>
      </c>
      <c r="J345" s="5">
        <v>200246</v>
      </c>
      <c r="K345" s="5">
        <v>0.34</v>
      </c>
      <c r="L345" s="5" t="s">
        <v>11</v>
      </c>
      <c r="M345" s="5" t="s">
        <v>107</v>
      </c>
      <c r="N345" s="6" t="s">
        <v>55</v>
      </c>
      <c r="O345" s="7" t="str">
        <f>IF(LEN(Sheet1!$N345)&gt;0,"Not_Active","Active")</f>
        <v>Active</v>
      </c>
      <c r="P345" s="8">
        <f>IF(Sheet1!$O345="Not_Active",0,1)</f>
        <v>1</v>
      </c>
      <c r="Q345" s="9">
        <f>IFERROR(Sheet1!$K345*Sheet1!$J345,0)</f>
        <v>68083.64</v>
      </c>
      <c r="R345" s="9">
        <f>Sheet1!$Q345+Sheet1!$J345</f>
        <v>268329.64</v>
      </c>
      <c r="S345" s="8">
        <f>YEAR(Sheet1!$I345)</f>
        <v>1996</v>
      </c>
      <c r="T345" s="8">
        <f>WEEKNUM(Sheet1!$I345,1)</f>
        <v>24</v>
      </c>
      <c r="U345" s="8" t="str">
        <f>TEXT(Sheet1!$I345,"dddd")</f>
        <v>Friday</v>
      </c>
    </row>
    <row r="346" spans="1:21" ht="14.25" customHeight="1" x14ac:dyDescent="0.25">
      <c r="A346" s="5" t="s">
        <v>562</v>
      </c>
      <c r="B346" s="5" t="s">
        <v>774</v>
      </c>
      <c r="C346" s="5" t="s">
        <v>99</v>
      </c>
      <c r="D346" s="5" t="s">
        <v>2</v>
      </c>
      <c r="E346" s="5" t="s">
        <v>72</v>
      </c>
      <c r="F346" s="5" t="s">
        <v>45</v>
      </c>
      <c r="G346" s="5" t="s">
        <v>60</v>
      </c>
      <c r="H346" s="5">
        <v>48</v>
      </c>
      <c r="I346" s="5">
        <v>42053</v>
      </c>
      <c r="J346" s="5">
        <v>194871</v>
      </c>
      <c r="K346" s="5">
        <v>0.35</v>
      </c>
      <c r="L346" s="5" t="s">
        <v>11</v>
      </c>
      <c r="M346" s="5" t="s">
        <v>107</v>
      </c>
      <c r="N346" s="6" t="s">
        <v>55</v>
      </c>
      <c r="O346" s="7" t="str">
        <f>IF(LEN(Sheet1!$N346)&gt;0,"Not_Active","Active")</f>
        <v>Active</v>
      </c>
      <c r="P346" s="8">
        <f>IF(Sheet1!$O346="Not_Active",0,1)</f>
        <v>1</v>
      </c>
      <c r="Q346" s="9">
        <f>IFERROR(Sheet1!$K346*Sheet1!$J346,0)</f>
        <v>68204.849999999991</v>
      </c>
      <c r="R346" s="9">
        <f>Sheet1!$Q346+Sheet1!$J346</f>
        <v>263075.84999999998</v>
      </c>
      <c r="S346" s="8">
        <f>YEAR(Sheet1!$I346)</f>
        <v>2015</v>
      </c>
      <c r="T346" s="8">
        <f>WEEKNUM(Sheet1!$I346,1)</f>
        <v>8</v>
      </c>
      <c r="U346" s="8" t="str">
        <f>TEXT(Sheet1!$I346,"dddd")</f>
        <v>Wednesday</v>
      </c>
    </row>
    <row r="347" spans="1:21" ht="14.25" customHeight="1" x14ac:dyDescent="0.25">
      <c r="A347" s="5" t="s">
        <v>775</v>
      </c>
      <c r="B347" s="5" t="s">
        <v>776</v>
      </c>
      <c r="C347" s="5" t="s">
        <v>67</v>
      </c>
      <c r="D347" s="5" t="s">
        <v>5</v>
      </c>
      <c r="E347" s="5" t="s">
        <v>44</v>
      </c>
      <c r="F347" s="5" t="s">
        <v>52</v>
      </c>
      <c r="G347" s="5" t="s">
        <v>104</v>
      </c>
      <c r="H347" s="5">
        <v>58</v>
      </c>
      <c r="I347" s="5">
        <v>34592</v>
      </c>
      <c r="J347" s="5">
        <v>98769</v>
      </c>
      <c r="K347" s="5">
        <v>0</v>
      </c>
      <c r="L347" s="5" t="s">
        <v>19</v>
      </c>
      <c r="M347" s="5" t="s">
        <v>117</v>
      </c>
      <c r="N347" s="6">
        <v>42646</v>
      </c>
      <c r="O347" s="7" t="str">
        <f>IF(LEN(Sheet1!$N347)&gt;0,"Not_Active","Active")</f>
        <v>Not_Active</v>
      </c>
      <c r="P347" s="8">
        <f>IF(Sheet1!$O347="Not_Active",0,1)</f>
        <v>0</v>
      </c>
      <c r="Q347" s="9">
        <f>IFERROR(Sheet1!$K347*Sheet1!$J347,0)</f>
        <v>0</v>
      </c>
      <c r="R347" s="9">
        <f>Sheet1!$Q347+Sheet1!$J347</f>
        <v>98769</v>
      </c>
      <c r="S347" s="8">
        <f>YEAR(Sheet1!$I347)</f>
        <v>1994</v>
      </c>
      <c r="T347" s="8">
        <f>WEEKNUM(Sheet1!$I347,1)</f>
        <v>38</v>
      </c>
      <c r="U347" s="8" t="str">
        <f>TEXT(Sheet1!$I347,"dddd")</f>
        <v>Thursday</v>
      </c>
    </row>
    <row r="348" spans="1:21" ht="14.25" customHeight="1" x14ac:dyDescent="0.25">
      <c r="A348" s="5" t="s">
        <v>777</v>
      </c>
      <c r="B348" s="5" t="s">
        <v>778</v>
      </c>
      <c r="C348" s="5" t="s">
        <v>71</v>
      </c>
      <c r="D348" s="5" t="s">
        <v>4</v>
      </c>
      <c r="E348" s="5" t="s">
        <v>44</v>
      </c>
      <c r="F348" s="5" t="s">
        <v>45</v>
      </c>
      <c r="G348" s="5" t="s">
        <v>104</v>
      </c>
      <c r="H348" s="5">
        <v>29</v>
      </c>
      <c r="I348" s="5">
        <v>43239</v>
      </c>
      <c r="J348" s="5">
        <v>65334</v>
      </c>
      <c r="K348" s="5">
        <v>0</v>
      </c>
      <c r="L348" s="5" t="s">
        <v>19</v>
      </c>
      <c r="M348" s="5" t="s">
        <v>117</v>
      </c>
      <c r="N348" s="6" t="s">
        <v>55</v>
      </c>
      <c r="O348" s="7" t="str">
        <f>IF(LEN(Sheet1!$N348)&gt;0,"Not_Active","Active")</f>
        <v>Active</v>
      </c>
      <c r="P348" s="8">
        <f>IF(Sheet1!$O348="Not_Active",0,1)</f>
        <v>1</v>
      </c>
      <c r="Q348" s="9">
        <f>IFERROR(Sheet1!$K348*Sheet1!$J348,0)</f>
        <v>0</v>
      </c>
      <c r="R348" s="9">
        <f>Sheet1!$Q348+Sheet1!$J348</f>
        <v>65334</v>
      </c>
      <c r="S348" s="8">
        <f>YEAR(Sheet1!$I348)</f>
        <v>2018</v>
      </c>
      <c r="T348" s="8">
        <f>WEEKNUM(Sheet1!$I348,1)</f>
        <v>20</v>
      </c>
      <c r="U348" s="8" t="str">
        <f>TEXT(Sheet1!$I348,"dddd")</f>
        <v>Saturday</v>
      </c>
    </row>
    <row r="349" spans="1:21" ht="14.25" customHeight="1" x14ac:dyDescent="0.25">
      <c r="A349" s="5" t="s">
        <v>779</v>
      </c>
      <c r="B349" s="5" t="s">
        <v>780</v>
      </c>
      <c r="C349" s="5" t="s">
        <v>50</v>
      </c>
      <c r="D349" s="5" t="s">
        <v>2</v>
      </c>
      <c r="E349" s="5" t="s">
        <v>51</v>
      </c>
      <c r="F349" s="5" t="s">
        <v>45</v>
      </c>
      <c r="G349" s="5" t="s">
        <v>104</v>
      </c>
      <c r="H349" s="5">
        <v>25</v>
      </c>
      <c r="I349" s="5">
        <v>44327</v>
      </c>
      <c r="J349" s="5">
        <v>83934</v>
      </c>
      <c r="K349" s="5">
        <v>0</v>
      </c>
      <c r="L349" s="5" t="s">
        <v>11</v>
      </c>
      <c r="M349" s="5" t="s">
        <v>79</v>
      </c>
      <c r="N349" s="6" t="s">
        <v>55</v>
      </c>
      <c r="O349" s="7" t="str">
        <f>IF(LEN(Sheet1!$N349)&gt;0,"Not_Active","Active")</f>
        <v>Active</v>
      </c>
      <c r="P349" s="8">
        <f>IF(Sheet1!$O349="Not_Active",0,1)</f>
        <v>1</v>
      </c>
      <c r="Q349" s="9">
        <f>IFERROR(Sheet1!$K349*Sheet1!$J349,0)</f>
        <v>0</v>
      </c>
      <c r="R349" s="9">
        <f>Sheet1!$Q349+Sheet1!$J349</f>
        <v>83934</v>
      </c>
      <c r="S349" s="8">
        <f>YEAR(Sheet1!$I349)</f>
        <v>2021</v>
      </c>
      <c r="T349" s="8">
        <f>WEEKNUM(Sheet1!$I349,1)</f>
        <v>20</v>
      </c>
      <c r="U349" s="8" t="str">
        <f>TEXT(Sheet1!$I349,"dddd")</f>
        <v>Tuesday</v>
      </c>
    </row>
    <row r="350" spans="1:21" ht="14.25" customHeight="1" x14ac:dyDescent="0.25">
      <c r="A350" s="5" t="s">
        <v>781</v>
      </c>
      <c r="B350" s="5" t="s">
        <v>782</v>
      </c>
      <c r="C350" s="5" t="s">
        <v>58</v>
      </c>
      <c r="D350" s="5" t="s">
        <v>5</v>
      </c>
      <c r="E350" s="5" t="s">
        <v>44</v>
      </c>
      <c r="F350" s="5" t="s">
        <v>52</v>
      </c>
      <c r="G350" s="5" t="s">
        <v>60</v>
      </c>
      <c r="H350" s="5">
        <v>36</v>
      </c>
      <c r="I350" s="5">
        <v>42616</v>
      </c>
      <c r="J350" s="5">
        <v>150399</v>
      </c>
      <c r="K350" s="5">
        <v>0.28000000000000003</v>
      </c>
      <c r="L350" s="5" t="s">
        <v>11</v>
      </c>
      <c r="M350" s="5" t="s">
        <v>61</v>
      </c>
      <c r="N350" s="6" t="s">
        <v>55</v>
      </c>
      <c r="O350" s="7" t="str">
        <f>IF(LEN(Sheet1!$N350)&gt;0,"Not_Active","Active")</f>
        <v>Active</v>
      </c>
      <c r="P350" s="8">
        <f>IF(Sheet1!$O350="Not_Active",0,1)</f>
        <v>1</v>
      </c>
      <c r="Q350" s="9">
        <f>IFERROR(Sheet1!$K350*Sheet1!$J350,0)</f>
        <v>42111.72</v>
      </c>
      <c r="R350" s="9">
        <f>Sheet1!$Q350+Sheet1!$J350</f>
        <v>192510.72</v>
      </c>
      <c r="S350" s="8">
        <f>YEAR(Sheet1!$I350)</f>
        <v>2016</v>
      </c>
      <c r="T350" s="8">
        <f>WEEKNUM(Sheet1!$I350,1)</f>
        <v>36</v>
      </c>
      <c r="U350" s="8" t="str">
        <f>TEXT(Sheet1!$I350,"dddd")</f>
        <v>Saturday</v>
      </c>
    </row>
    <row r="351" spans="1:21" ht="14.25" customHeight="1" x14ac:dyDescent="0.25">
      <c r="A351" s="5" t="s">
        <v>783</v>
      </c>
      <c r="B351" s="5" t="s">
        <v>784</v>
      </c>
      <c r="C351" s="5" t="s">
        <v>58</v>
      </c>
      <c r="D351" s="5" t="s">
        <v>6</v>
      </c>
      <c r="E351" s="5" t="s">
        <v>44</v>
      </c>
      <c r="F351" s="5" t="s">
        <v>52</v>
      </c>
      <c r="G351" s="5" t="s">
        <v>53</v>
      </c>
      <c r="H351" s="5">
        <v>37</v>
      </c>
      <c r="I351" s="5">
        <v>41048</v>
      </c>
      <c r="J351" s="5">
        <v>160280</v>
      </c>
      <c r="K351" s="5">
        <v>0.19</v>
      </c>
      <c r="L351" s="5" t="s">
        <v>17</v>
      </c>
      <c r="M351" s="5" t="s">
        <v>132</v>
      </c>
      <c r="N351" s="6" t="s">
        <v>55</v>
      </c>
      <c r="O351" s="7" t="str">
        <f>IF(LEN(Sheet1!$N351)&gt;0,"Not_Active","Active")</f>
        <v>Active</v>
      </c>
      <c r="P351" s="8">
        <f>IF(Sheet1!$O351="Not_Active",0,1)</f>
        <v>1</v>
      </c>
      <c r="Q351" s="9">
        <f>IFERROR(Sheet1!$K351*Sheet1!$J351,0)</f>
        <v>30453.200000000001</v>
      </c>
      <c r="R351" s="9">
        <f>Sheet1!$Q351+Sheet1!$J351</f>
        <v>190733.2</v>
      </c>
      <c r="S351" s="8">
        <f>YEAR(Sheet1!$I351)</f>
        <v>2012</v>
      </c>
      <c r="T351" s="8">
        <f>WEEKNUM(Sheet1!$I351,1)</f>
        <v>20</v>
      </c>
      <c r="U351" s="8" t="str">
        <f>TEXT(Sheet1!$I351,"dddd")</f>
        <v>Saturday</v>
      </c>
    </row>
    <row r="352" spans="1:21" ht="14.25" customHeight="1" x14ac:dyDescent="0.25">
      <c r="A352" s="5" t="s">
        <v>785</v>
      </c>
      <c r="B352" s="5" t="s">
        <v>786</v>
      </c>
      <c r="C352" s="5" t="s">
        <v>202</v>
      </c>
      <c r="D352" s="5" t="s">
        <v>6</v>
      </c>
      <c r="E352" s="5" t="s">
        <v>59</v>
      </c>
      <c r="F352" s="5" t="s">
        <v>52</v>
      </c>
      <c r="G352" s="5" t="s">
        <v>53</v>
      </c>
      <c r="H352" s="5">
        <v>57</v>
      </c>
      <c r="I352" s="5">
        <v>35548</v>
      </c>
      <c r="J352" s="5">
        <v>54051</v>
      </c>
      <c r="K352" s="5">
        <v>0</v>
      </c>
      <c r="L352" s="5" t="s">
        <v>11</v>
      </c>
      <c r="M352" s="5" t="s">
        <v>79</v>
      </c>
      <c r="N352" s="6">
        <v>36079</v>
      </c>
      <c r="O352" s="7" t="str">
        <f>IF(LEN(Sheet1!$N352)&gt;0,"Not_Active","Active")</f>
        <v>Not_Active</v>
      </c>
      <c r="P352" s="8">
        <f>IF(Sheet1!$O352="Not_Active",0,1)</f>
        <v>0</v>
      </c>
      <c r="Q352" s="9">
        <f>IFERROR(Sheet1!$K352*Sheet1!$J352,0)</f>
        <v>0</v>
      </c>
      <c r="R352" s="9">
        <f>Sheet1!$Q352+Sheet1!$J352</f>
        <v>54051</v>
      </c>
      <c r="S352" s="8">
        <f>YEAR(Sheet1!$I352)</f>
        <v>1997</v>
      </c>
      <c r="T352" s="8">
        <f>WEEKNUM(Sheet1!$I352,1)</f>
        <v>18</v>
      </c>
      <c r="U352" s="8" t="str">
        <f>TEXT(Sheet1!$I352,"dddd")</f>
        <v>Monday</v>
      </c>
    </row>
    <row r="353" spans="1:21" ht="14.25" customHeight="1" x14ac:dyDescent="0.25">
      <c r="A353" s="5" t="s">
        <v>787</v>
      </c>
      <c r="B353" s="5" t="s">
        <v>788</v>
      </c>
      <c r="C353" s="5" t="s">
        <v>58</v>
      </c>
      <c r="D353" s="5" t="s">
        <v>7</v>
      </c>
      <c r="E353" s="5" t="s">
        <v>44</v>
      </c>
      <c r="F353" s="5" t="s">
        <v>45</v>
      </c>
      <c r="G353" s="5" t="s">
        <v>104</v>
      </c>
      <c r="H353" s="5">
        <v>59</v>
      </c>
      <c r="I353" s="5">
        <v>37726</v>
      </c>
      <c r="J353" s="5">
        <v>150699</v>
      </c>
      <c r="K353" s="5">
        <v>0.28999999999999998</v>
      </c>
      <c r="L353" s="5" t="s">
        <v>19</v>
      </c>
      <c r="M353" s="5" t="s">
        <v>236</v>
      </c>
      <c r="N353" s="6" t="s">
        <v>55</v>
      </c>
      <c r="O353" s="7" t="str">
        <f>IF(LEN(Sheet1!$N353)&gt;0,"Not_Active","Active")</f>
        <v>Active</v>
      </c>
      <c r="P353" s="8">
        <f>IF(Sheet1!$O353="Not_Active",0,1)</f>
        <v>1</v>
      </c>
      <c r="Q353" s="9">
        <f>IFERROR(Sheet1!$K353*Sheet1!$J353,0)</f>
        <v>43702.71</v>
      </c>
      <c r="R353" s="9">
        <f>Sheet1!$Q353+Sheet1!$J353</f>
        <v>194401.71</v>
      </c>
      <c r="S353" s="8">
        <f>YEAR(Sheet1!$I353)</f>
        <v>2003</v>
      </c>
      <c r="T353" s="8">
        <f>WEEKNUM(Sheet1!$I353,1)</f>
        <v>16</v>
      </c>
      <c r="U353" s="8" t="str">
        <f>TEXT(Sheet1!$I353,"dddd")</f>
        <v>Tuesday</v>
      </c>
    </row>
    <row r="354" spans="1:21" ht="14.25" customHeight="1" x14ac:dyDescent="0.25">
      <c r="A354" s="5" t="s">
        <v>789</v>
      </c>
      <c r="B354" s="5" t="s">
        <v>790</v>
      </c>
      <c r="C354" s="5" t="s">
        <v>142</v>
      </c>
      <c r="D354" s="5" t="s">
        <v>8</v>
      </c>
      <c r="E354" s="5" t="s">
        <v>59</v>
      </c>
      <c r="F354" s="5" t="s">
        <v>52</v>
      </c>
      <c r="G354" s="5" t="s">
        <v>104</v>
      </c>
      <c r="H354" s="5">
        <v>37</v>
      </c>
      <c r="I354" s="5">
        <v>41363</v>
      </c>
      <c r="J354" s="5">
        <v>69570</v>
      </c>
      <c r="K354" s="5">
        <v>0</v>
      </c>
      <c r="L354" s="5" t="s">
        <v>11</v>
      </c>
      <c r="M354" s="5" t="s">
        <v>79</v>
      </c>
      <c r="N354" s="6" t="s">
        <v>55</v>
      </c>
      <c r="O354" s="7" t="str">
        <f>IF(LEN(Sheet1!$N354)&gt;0,"Not_Active","Active")</f>
        <v>Active</v>
      </c>
      <c r="P354" s="8">
        <f>IF(Sheet1!$O354="Not_Active",0,1)</f>
        <v>1</v>
      </c>
      <c r="Q354" s="9">
        <f>IFERROR(Sheet1!$K354*Sheet1!$J354,0)</f>
        <v>0</v>
      </c>
      <c r="R354" s="9">
        <f>Sheet1!$Q354+Sheet1!$J354</f>
        <v>69570</v>
      </c>
      <c r="S354" s="8">
        <f>YEAR(Sheet1!$I354)</f>
        <v>2013</v>
      </c>
      <c r="T354" s="8">
        <f>WEEKNUM(Sheet1!$I354,1)</f>
        <v>13</v>
      </c>
      <c r="U354" s="8" t="str">
        <f>TEXT(Sheet1!$I354,"dddd")</f>
        <v>Saturday</v>
      </c>
    </row>
    <row r="355" spans="1:21" ht="14.25" customHeight="1" x14ac:dyDescent="0.25">
      <c r="A355" s="5" t="s">
        <v>791</v>
      </c>
      <c r="B355" s="5" t="s">
        <v>792</v>
      </c>
      <c r="C355" s="5" t="s">
        <v>480</v>
      </c>
      <c r="D355" s="5" t="s">
        <v>2</v>
      </c>
      <c r="E355" s="5" t="s">
        <v>51</v>
      </c>
      <c r="F355" s="5" t="s">
        <v>45</v>
      </c>
      <c r="G355" s="5" t="s">
        <v>53</v>
      </c>
      <c r="H355" s="5">
        <v>30</v>
      </c>
      <c r="I355" s="5">
        <v>43553</v>
      </c>
      <c r="J355" s="5">
        <v>86774</v>
      </c>
      <c r="K355" s="5">
        <v>0</v>
      </c>
      <c r="L355" s="5" t="s">
        <v>17</v>
      </c>
      <c r="M355" s="5" t="s">
        <v>152</v>
      </c>
      <c r="N355" s="6" t="s">
        <v>55</v>
      </c>
      <c r="O355" s="7" t="str">
        <f>IF(LEN(Sheet1!$N355)&gt;0,"Not_Active","Active")</f>
        <v>Active</v>
      </c>
      <c r="P355" s="8">
        <f>IF(Sheet1!$O355="Not_Active",0,1)</f>
        <v>1</v>
      </c>
      <c r="Q355" s="9">
        <f>IFERROR(Sheet1!$K355*Sheet1!$J355,0)</f>
        <v>0</v>
      </c>
      <c r="R355" s="9">
        <f>Sheet1!$Q355+Sheet1!$J355</f>
        <v>86774</v>
      </c>
      <c r="S355" s="8">
        <f>YEAR(Sheet1!$I355)</f>
        <v>2019</v>
      </c>
      <c r="T355" s="8">
        <f>WEEKNUM(Sheet1!$I355,1)</f>
        <v>13</v>
      </c>
      <c r="U355" s="8" t="str">
        <f>TEXT(Sheet1!$I355,"dddd")</f>
        <v>Friday</v>
      </c>
    </row>
    <row r="356" spans="1:21" ht="14.25" customHeight="1" x14ac:dyDescent="0.25">
      <c r="A356" s="5" t="s">
        <v>793</v>
      </c>
      <c r="B356" s="5" t="s">
        <v>794</v>
      </c>
      <c r="C356" s="5" t="s">
        <v>182</v>
      </c>
      <c r="D356" s="5" t="s">
        <v>6</v>
      </c>
      <c r="E356" s="5" t="s">
        <v>51</v>
      </c>
      <c r="F356" s="5" t="s">
        <v>52</v>
      </c>
      <c r="G356" s="5" t="s">
        <v>60</v>
      </c>
      <c r="H356" s="5">
        <v>49</v>
      </c>
      <c r="I356" s="5">
        <v>36979</v>
      </c>
      <c r="J356" s="5">
        <v>57606</v>
      </c>
      <c r="K356" s="5">
        <v>0</v>
      </c>
      <c r="L356" s="5" t="s">
        <v>11</v>
      </c>
      <c r="M356" s="5" t="s">
        <v>79</v>
      </c>
      <c r="N356" s="6" t="s">
        <v>55</v>
      </c>
      <c r="O356" s="7" t="str">
        <f>IF(LEN(Sheet1!$N356)&gt;0,"Not_Active","Active")</f>
        <v>Active</v>
      </c>
      <c r="P356" s="8">
        <f>IF(Sheet1!$O356="Not_Active",0,1)</f>
        <v>1</v>
      </c>
      <c r="Q356" s="9">
        <f>IFERROR(Sheet1!$K356*Sheet1!$J356,0)</f>
        <v>0</v>
      </c>
      <c r="R356" s="9">
        <f>Sheet1!$Q356+Sheet1!$J356</f>
        <v>57606</v>
      </c>
      <c r="S356" s="8">
        <f>YEAR(Sheet1!$I356)</f>
        <v>2001</v>
      </c>
      <c r="T356" s="8">
        <f>WEEKNUM(Sheet1!$I356,1)</f>
        <v>13</v>
      </c>
      <c r="U356" s="8" t="str">
        <f>TEXT(Sheet1!$I356,"dddd")</f>
        <v>Thursday</v>
      </c>
    </row>
    <row r="357" spans="1:21" ht="14.25" customHeight="1" x14ac:dyDescent="0.25">
      <c r="A357" s="5" t="s">
        <v>795</v>
      </c>
      <c r="B357" s="5" t="s">
        <v>796</v>
      </c>
      <c r="C357" s="5" t="s">
        <v>43</v>
      </c>
      <c r="D357" s="5" t="s">
        <v>3</v>
      </c>
      <c r="E357" s="5" t="s">
        <v>72</v>
      </c>
      <c r="F357" s="5" t="s">
        <v>45</v>
      </c>
      <c r="G357" s="5" t="s">
        <v>53</v>
      </c>
      <c r="H357" s="5">
        <v>48</v>
      </c>
      <c r="I357" s="5">
        <v>37144</v>
      </c>
      <c r="J357" s="5">
        <v>125730</v>
      </c>
      <c r="K357" s="5">
        <v>0.11</v>
      </c>
      <c r="L357" s="5" t="s">
        <v>17</v>
      </c>
      <c r="M357" s="5" t="s">
        <v>54</v>
      </c>
      <c r="N357" s="6" t="s">
        <v>55</v>
      </c>
      <c r="O357" s="7" t="str">
        <f>IF(LEN(Sheet1!$N357)&gt;0,"Not_Active","Active")</f>
        <v>Active</v>
      </c>
      <c r="P357" s="8">
        <f>IF(Sheet1!$O357="Not_Active",0,1)</f>
        <v>1</v>
      </c>
      <c r="Q357" s="9">
        <f>IFERROR(Sheet1!$K357*Sheet1!$J357,0)</f>
        <v>13830.3</v>
      </c>
      <c r="R357" s="9">
        <f>Sheet1!$Q357+Sheet1!$J357</f>
        <v>139560.29999999999</v>
      </c>
      <c r="S357" s="8">
        <f>YEAR(Sheet1!$I357)</f>
        <v>2001</v>
      </c>
      <c r="T357" s="8">
        <f>WEEKNUM(Sheet1!$I357,1)</f>
        <v>37</v>
      </c>
      <c r="U357" s="8" t="str">
        <f>TEXT(Sheet1!$I357,"dddd")</f>
        <v>Monday</v>
      </c>
    </row>
    <row r="358" spans="1:21" ht="14.25" customHeight="1" x14ac:dyDescent="0.25">
      <c r="A358" s="5" t="s">
        <v>797</v>
      </c>
      <c r="B358" s="5" t="s">
        <v>798</v>
      </c>
      <c r="C358" s="5" t="s">
        <v>317</v>
      </c>
      <c r="D358" s="5" t="s">
        <v>2</v>
      </c>
      <c r="E358" s="5" t="s">
        <v>44</v>
      </c>
      <c r="F358" s="5" t="s">
        <v>45</v>
      </c>
      <c r="G358" s="5" t="s">
        <v>53</v>
      </c>
      <c r="H358" s="5">
        <v>51</v>
      </c>
      <c r="I358" s="5">
        <v>40964</v>
      </c>
      <c r="J358" s="5">
        <v>64170</v>
      </c>
      <c r="K358" s="5">
        <v>0</v>
      </c>
      <c r="L358" s="5" t="s">
        <v>11</v>
      </c>
      <c r="M358" s="5" t="s">
        <v>107</v>
      </c>
      <c r="N358" s="6" t="s">
        <v>55</v>
      </c>
      <c r="O358" s="7" t="str">
        <f>IF(LEN(Sheet1!$N358)&gt;0,"Not_Active","Active")</f>
        <v>Active</v>
      </c>
      <c r="P358" s="8">
        <f>IF(Sheet1!$O358="Not_Active",0,1)</f>
        <v>1</v>
      </c>
      <c r="Q358" s="9">
        <f>IFERROR(Sheet1!$K358*Sheet1!$J358,0)</f>
        <v>0</v>
      </c>
      <c r="R358" s="9">
        <f>Sheet1!$Q358+Sheet1!$J358</f>
        <v>64170</v>
      </c>
      <c r="S358" s="8">
        <f>YEAR(Sheet1!$I358)</f>
        <v>2012</v>
      </c>
      <c r="T358" s="8">
        <f>WEEKNUM(Sheet1!$I358,1)</f>
        <v>8</v>
      </c>
      <c r="U358" s="8" t="str">
        <f>TEXT(Sheet1!$I358,"dddd")</f>
        <v>Saturday</v>
      </c>
    </row>
    <row r="359" spans="1:21" ht="14.25" customHeight="1" x14ac:dyDescent="0.25">
      <c r="A359" s="5" t="s">
        <v>799</v>
      </c>
      <c r="B359" s="5" t="s">
        <v>800</v>
      </c>
      <c r="C359" s="5" t="s">
        <v>161</v>
      </c>
      <c r="D359" s="5" t="s">
        <v>6</v>
      </c>
      <c r="E359" s="5" t="s">
        <v>59</v>
      </c>
      <c r="F359" s="5" t="s">
        <v>52</v>
      </c>
      <c r="G359" s="5" t="s">
        <v>104</v>
      </c>
      <c r="H359" s="5">
        <v>56</v>
      </c>
      <c r="I359" s="5">
        <v>35816</v>
      </c>
      <c r="J359" s="5">
        <v>72303</v>
      </c>
      <c r="K359" s="5">
        <v>0</v>
      </c>
      <c r="L359" s="5" t="s">
        <v>11</v>
      </c>
      <c r="M359" s="5" t="s">
        <v>68</v>
      </c>
      <c r="N359" s="6" t="s">
        <v>55</v>
      </c>
      <c r="O359" s="7" t="str">
        <f>IF(LEN(Sheet1!$N359)&gt;0,"Not_Active","Active")</f>
        <v>Active</v>
      </c>
      <c r="P359" s="8">
        <f>IF(Sheet1!$O359="Not_Active",0,1)</f>
        <v>1</v>
      </c>
      <c r="Q359" s="9">
        <f>IFERROR(Sheet1!$K359*Sheet1!$J359,0)</f>
        <v>0</v>
      </c>
      <c r="R359" s="9">
        <f>Sheet1!$Q359+Sheet1!$J359</f>
        <v>72303</v>
      </c>
      <c r="S359" s="8">
        <f>YEAR(Sheet1!$I359)</f>
        <v>1998</v>
      </c>
      <c r="T359" s="8">
        <f>WEEKNUM(Sheet1!$I359,1)</f>
        <v>4</v>
      </c>
      <c r="U359" s="8" t="str">
        <f>TEXT(Sheet1!$I359,"dddd")</f>
        <v>Wednesday</v>
      </c>
    </row>
    <row r="360" spans="1:21" ht="14.25" customHeight="1" x14ac:dyDescent="0.25">
      <c r="A360" s="5" t="s">
        <v>801</v>
      </c>
      <c r="B360" s="5" t="s">
        <v>802</v>
      </c>
      <c r="C360" s="5" t="s">
        <v>75</v>
      </c>
      <c r="D360" s="5" t="s">
        <v>4</v>
      </c>
      <c r="E360" s="5" t="s">
        <v>44</v>
      </c>
      <c r="F360" s="5" t="s">
        <v>52</v>
      </c>
      <c r="G360" s="5" t="s">
        <v>104</v>
      </c>
      <c r="H360" s="5">
        <v>36</v>
      </c>
      <c r="I360" s="5">
        <v>41116</v>
      </c>
      <c r="J360" s="5">
        <v>105891</v>
      </c>
      <c r="K360" s="5">
        <v>7.0000000000000007E-2</v>
      </c>
      <c r="L360" s="5" t="s">
        <v>11</v>
      </c>
      <c r="M360" s="5" t="s">
        <v>47</v>
      </c>
      <c r="N360" s="6" t="s">
        <v>55</v>
      </c>
      <c r="O360" s="7" t="str">
        <f>IF(LEN(Sheet1!$N360)&gt;0,"Not_Active","Active")</f>
        <v>Active</v>
      </c>
      <c r="P360" s="8">
        <f>IF(Sheet1!$O360="Not_Active",0,1)</f>
        <v>1</v>
      </c>
      <c r="Q360" s="9">
        <f>IFERROR(Sheet1!$K360*Sheet1!$J360,0)</f>
        <v>7412.3700000000008</v>
      </c>
      <c r="R360" s="9">
        <f>Sheet1!$Q360+Sheet1!$J360</f>
        <v>113303.37</v>
      </c>
      <c r="S360" s="8">
        <f>YEAR(Sheet1!$I360)</f>
        <v>2012</v>
      </c>
      <c r="T360" s="8">
        <f>WEEKNUM(Sheet1!$I360,1)</f>
        <v>30</v>
      </c>
      <c r="U360" s="8" t="str">
        <f>TEXT(Sheet1!$I360,"dddd")</f>
        <v>Thursday</v>
      </c>
    </row>
    <row r="361" spans="1:21" ht="14.25" customHeight="1" x14ac:dyDescent="0.25">
      <c r="A361" s="5" t="s">
        <v>466</v>
      </c>
      <c r="B361" s="5" t="s">
        <v>803</v>
      </c>
      <c r="C361" s="5" t="s">
        <v>99</v>
      </c>
      <c r="D361" s="5" t="s">
        <v>8</v>
      </c>
      <c r="E361" s="5" t="s">
        <v>59</v>
      </c>
      <c r="F361" s="5" t="s">
        <v>52</v>
      </c>
      <c r="G361" s="5" t="s">
        <v>53</v>
      </c>
      <c r="H361" s="5">
        <v>38</v>
      </c>
      <c r="I361" s="5">
        <v>44433</v>
      </c>
      <c r="J361" s="5">
        <v>255230</v>
      </c>
      <c r="K361" s="5">
        <v>0.36</v>
      </c>
      <c r="L361" s="5" t="s">
        <v>11</v>
      </c>
      <c r="M361" s="5" t="s">
        <v>82</v>
      </c>
      <c r="N361" s="6" t="s">
        <v>55</v>
      </c>
      <c r="O361" s="7" t="str">
        <f>IF(LEN(Sheet1!$N361)&gt;0,"Not_Active","Active")</f>
        <v>Active</v>
      </c>
      <c r="P361" s="8">
        <f>IF(Sheet1!$O361="Not_Active",0,1)</f>
        <v>1</v>
      </c>
      <c r="Q361" s="9">
        <f>IFERROR(Sheet1!$K361*Sheet1!$J361,0)</f>
        <v>91882.8</v>
      </c>
      <c r="R361" s="9">
        <f>Sheet1!$Q361+Sheet1!$J361</f>
        <v>347112.8</v>
      </c>
      <c r="S361" s="8">
        <f>YEAR(Sheet1!$I361)</f>
        <v>2021</v>
      </c>
      <c r="T361" s="8">
        <f>WEEKNUM(Sheet1!$I361,1)</f>
        <v>35</v>
      </c>
      <c r="U361" s="8" t="str">
        <f>TEXT(Sheet1!$I361,"dddd")</f>
        <v>Wednesday</v>
      </c>
    </row>
    <row r="362" spans="1:21" ht="14.25" customHeight="1" x14ac:dyDescent="0.25">
      <c r="A362" s="5" t="s">
        <v>804</v>
      </c>
      <c r="B362" s="5" t="s">
        <v>805</v>
      </c>
      <c r="C362" s="5" t="s">
        <v>142</v>
      </c>
      <c r="D362" s="5" t="s">
        <v>4</v>
      </c>
      <c r="E362" s="5" t="s">
        <v>51</v>
      </c>
      <c r="F362" s="5" t="s">
        <v>45</v>
      </c>
      <c r="G362" s="5" t="s">
        <v>104</v>
      </c>
      <c r="H362" s="5">
        <v>56</v>
      </c>
      <c r="I362" s="5">
        <v>33770</v>
      </c>
      <c r="J362" s="5">
        <v>59591</v>
      </c>
      <c r="K362" s="5">
        <v>0</v>
      </c>
      <c r="L362" s="5" t="s">
        <v>19</v>
      </c>
      <c r="M362" s="5" t="s">
        <v>236</v>
      </c>
      <c r="N362" s="6" t="s">
        <v>55</v>
      </c>
      <c r="O362" s="7" t="str">
        <f>IF(LEN(Sheet1!$N362)&gt;0,"Not_Active","Active")</f>
        <v>Active</v>
      </c>
      <c r="P362" s="8">
        <f>IF(Sheet1!$O362="Not_Active",0,1)</f>
        <v>1</v>
      </c>
      <c r="Q362" s="9">
        <f>IFERROR(Sheet1!$K362*Sheet1!$J362,0)</f>
        <v>0</v>
      </c>
      <c r="R362" s="9">
        <f>Sheet1!$Q362+Sheet1!$J362</f>
        <v>59591</v>
      </c>
      <c r="S362" s="8">
        <f>YEAR(Sheet1!$I362)</f>
        <v>1992</v>
      </c>
      <c r="T362" s="8">
        <f>WEEKNUM(Sheet1!$I362,1)</f>
        <v>25</v>
      </c>
      <c r="U362" s="8" t="str">
        <f>TEXT(Sheet1!$I362,"dddd")</f>
        <v>Monday</v>
      </c>
    </row>
    <row r="363" spans="1:21" ht="14.25" customHeight="1" x14ac:dyDescent="0.25">
      <c r="A363" s="5" t="s">
        <v>806</v>
      </c>
      <c r="B363" s="5" t="s">
        <v>807</v>
      </c>
      <c r="C363" s="5" t="s">
        <v>99</v>
      </c>
      <c r="D363" s="5" t="s">
        <v>6</v>
      </c>
      <c r="E363" s="5" t="s">
        <v>51</v>
      </c>
      <c r="F363" s="5" t="s">
        <v>45</v>
      </c>
      <c r="G363" s="5" t="s">
        <v>53</v>
      </c>
      <c r="H363" s="5">
        <v>52</v>
      </c>
      <c r="I363" s="5">
        <v>41113</v>
      </c>
      <c r="J363" s="5">
        <v>187048</v>
      </c>
      <c r="K363" s="5">
        <v>0.32</v>
      </c>
      <c r="L363" s="5" t="s">
        <v>17</v>
      </c>
      <c r="M363" s="5" t="s">
        <v>152</v>
      </c>
      <c r="N363" s="6" t="s">
        <v>55</v>
      </c>
      <c r="O363" s="7" t="str">
        <f>IF(LEN(Sheet1!$N363)&gt;0,"Not_Active","Active")</f>
        <v>Active</v>
      </c>
      <c r="P363" s="8">
        <f>IF(Sheet1!$O363="Not_Active",0,1)</f>
        <v>1</v>
      </c>
      <c r="Q363" s="9">
        <f>IFERROR(Sheet1!$K363*Sheet1!$J363,0)</f>
        <v>59855.360000000001</v>
      </c>
      <c r="R363" s="9">
        <f>Sheet1!$Q363+Sheet1!$J363</f>
        <v>246903.36</v>
      </c>
      <c r="S363" s="8">
        <f>YEAR(Sheet1!$I363)</f>
        <v>2012</v>
      </c>
      <c r="T363" s="8">
        <f>WEEKNUM(Sheet1!$I363,1)</f>
        <v>30</v>
      </c>
      <c r="U363" s="8" t="str">
        <f>TEXT(Sheet1!$I363,"dddd")</f>
        <v>Monday</v>
      </c>
    </row>
    <row r="364" spans="1:21" ht="14.25" customHeight="1" x14ac:dyDescent="0.25">
      <c r="A364" s="5" t="s">
        <v>808</v>
      </c>
      <c r="B364" s="5" t="s">
        <v>809</v>
      </c>
      <c r="C364" s="5" t="s">
        <v>142</v>
      </c>
      <c r="D364" s="5" t="s">
        <v>3</v>
      </c>
      <c r="E364" s="5" t="s">
        <v>59</v>
      </c>
      <c r="F364" s="5" t="s">
        <v>45</v>
      </c>
      <c r="G364" s="5" t="s">
        <v>104</v>
      </c>
      <c r="H364" s="5">
        <v>53</v>
      </c>
      <c r="I364" s="5">
        <v>37296</v>
      </c>
      <c r="J364" s="5">
        <v>58605</v>
      </c>
      <c r="K364" s="5">
        <v>0</v>
      </c>
      <c r="L364" s="5" t="s">
        <v>11</v>
      </c>
      <c r="M364" s="5" t="s">
        <v>68</v>
      </c>
      <c r="N364" s="6" t="s">
        <v>55</v>
      </c>
      <c r="O364" s="7" t="str">
        <f>IF(LEN(Sheet1!$N364)&gt;0,"Not_Active","Active")</f>
        <v>Active</v>
      </c>
      <c r="P364" s="8">
        <f>IF(Sheet1!$O364="Not_Active",0,1)</f>
        <v>1</v>
      </c>
      <c r="Q364" s="9">
        <f>IFERROR(Sheet1!$K364*Sheet1!$J364,0)</f>
        <v>0</v>
      </c>
      <c r="R364" s="9">
        <f>Sheet1!$Q364+Sheet1!$J364</f>
        <v>58605</v>
      </c>
      <c r="S364" s="8">
        <f>YEAR(Sheet1!$I364)</f>
        <v>2002</v>
      </c>
      <c r="T364" s="8">
        <f>WEEKNUM(Sheet1!$I364,1)</f>
        <v>6</v>
      </c>
      <c r="U364" s="8" t="str">
        <f>TEXT(Sheet1!$I364,"dddd")</f>
        <v>Saturday</v>
      </c>
    </row>
    <row r="365" spans="1:21" ht="14.25" customHeight="1" x14ac:dyDescent="0.25">
      <c r="A365" s="5" t="s">
        <v>810</v>
      </c>
      <c r="B365" s="5" t="s">
        <v>811</v>
      </c>
      <c r="C365" s="5" t="s">
        <v>58</v>
      </c>
      <c r="D365" s="5" t="s">
        <v>7</v>
      </c>
      <c r="E365" s="5" t="s">
        <v>72</v>
      </c>
      <c r="F365" s="5" t="s">
        <v>45</v>
      </c>
      <c r="G365" s="5" t="s">
        <v>104</v>
      </c>
      <c r="H365" s="5">
        <v>60</v>
      </c>
      <c r="I365" s="5">
        <v>42739</v>
      </c>
      <c r="J365" s="5">
        <v>178502</v>
      </c>
      <c r="K365" s="5">
        <v>0.2</v>
      </c>
      <c r="L365" s="5" t="s">
        <v>11</v>
      </c>
      <c r="M365" s="5" t="s">
        <v>82</v>
      </c>
      <c r="N365" s="6" t="s">
        <v>55</v>
      </c>
      <c r="O365" s="7" t="str">
        <f>IF(LEN(Sheet1!$N365)&gt;0,"Not_Active","Active")</f>
        <v>Active</v>
      </c>
      <c r="P365" s="8">
        <f>IF(Sheet1!$O365="Not_Active",0,1)</f>
        <v>1</v>
      </c>
      <c r="Q365" s="9">
        <f>IFERROR(Sheet1!$K365*Sheet1!$J365,0)</f>
        <v>35700.400000000001</v>
      </c>
      <c r="R365" s="9">
        <f>Sheet1!$Q365+Sheet1!$J365</f>
        <v>214202.4</v>
      </c>
      <c r="S365" s="8">
        <f>YEAR(Sheet1!$I365)</f>
        <v>2017</v>
      </c>
      <c r="T365" s="8">
        <f>WEEKNUM(Sheet1!$I365,1)</f>
        <v>1</v>
      </c>
      <c r="U365" s="8" t="str">
        <f>TEXT(Sheet1!$I365,"dddd")</f>
        <v>Wednesday</v>
      </c>
    </row>
    <row r="366" spans="1:21" ht="14.25" customHeight="1" x14ac:dyDescent="0.25">
      <c r="A366" s="5" t="s">
        <v>812</v>
      </c>
      <c r="B366" s="5" t="s">
        <v>813</v>
      </c>
      <c r="C366" s="5" t="s">
        <v>75</v>
      </c>
      <c r="D366" s="5" t="s">
        <v>5</v>
      </c>
      <c r="E366" s="5" t="s">
        <v>59</v>
      </c>
      <c r="F366" s="5" t="s">
        <v>52</v>
      </c>
      <c r="G366" s="5" t="s">
        <v>53</v>
      </c>
      <c r="H366" s="5">
        <v>63</v>
      </c>
      <c r="I366" s="5">
        <v>42214</v>
      </c>
      <c r="J366" s="5">
        <v>103724</v>
      </c>
      <c r="K366" s="5">
        <v>0.05</v>
      </c>
      <c r="L366" s="5" t="s">
        <v>17</v>
      </c>
      <c r="M366" s="5" t="s">
        <v>94</v>
      </c>
      <c r="N366" s="6" t="s">
        <v>55</v>
      </c>
      <c r="O366" s="7" t="str">
        <f>IF(LEN(Sheet1!$N366)&gt;0,"Not_Active","Active")</f>
        <v>Active</v>
      </c>
      <c r="P366" s="8">
        <f>IF(Sheet1!$O366="Not_Active",0,1)</f>
        <v>1</v>
      </c>
      <c r="Q366" s="9">
        <f>IFERROR(Sheet1!$K366*Sheet1!$J366,0)</f>
        <v>5186.2000000000007</v>
      </c>
      <c r="R366" s="9">
        <f>Sheet1!$Q366+Sheet1!$J366</f>
        <v>108910.2</v>
      </c>
      <c r="S366" s="8">
        <f>YEAR(Sheet1!$I366)</f>
        <v>2015</v>
      </c>
      <c r="T366" s="8">
        <f>WEEKNUM(Sheet1!$I366,1)</f>
        <v>31</v>
      </c>
      <c r="U366" s="8" t="str">
        <f>TEXT(Sheet1!$I366,"dddd")</f>
        <v>Wednesday</v>
      </c>
    </row>
    <row r="367" spans="1:21" ht="14.25" customHeight="1" x14ac:dyDescent="0.25">
      <c r="A367" s="5" t="s">
        <v>814</v>
      </c>
      <c r="B367" s="5" t="s">
        <v>815</v>
      </c>
      <c r="C367" s="5" t="s">
        <v>58</v>
      </c>
      <c r="D367" s="5" t="s">
        <v>7</v>
      </c>
      <c r="E367" s="5" t="s">
        <v>44</v>
      </c>
      <c r="F367" s="5" t="s">
        <v>45</v>
      </c>
      <c r="G367" s="5" t="s">
        <v>104</v>
      </c>
      <c r="H367" s="5">
        <v>37</v>
      </c>
      <c r="I367" s="5">
        <v>39528</v>
      </c>
      <c r="J367" s="5">
        <v>156277</v>
      </c>
      <c r="K367" s="5">
        <v>0.22</v>
      </c>
      <c r="L367" s="5" t="s">
        <v>19</v>
      </c>
      <c r="M367" s="5" t="s">
        <v>112</v>
      </c>
      <c r="N367" s="6" t="s">
        <v>55</v>
      </c>
      <c r="O367" s="7" t="str">
        <f>IF(LEN(Sheet1!$N367)&gt;0,"Not_Active","Active")</f>
        <v>Active</v>
      </c>
      <c r="P367" s="8">
        <f>IF(Sheet1!$O367="Not_Active",0,1)</f>
        <v>1</v>
      </c>
      <c r="Q367" s="9">
        <f>IFERROR(Sheet1!$K367*Sheet1!$J367,0)</f>
        <v>34380.94</v>
      </c>
      <c r="R367" s="9">
        <f>Sheet1!$Q367+Sheet1!$J367</f>
        <v>190657.94</v>
      </c>
      <c r="S367" s="8">
        <f>YEAR(Sheet1!$I367)</f>
        <v>2008</v>
      </c>
      <c r="T367" s="8">
        <f>WEEKNUM(Sheet1!$I367,1)</f>
        <v>12</v>
      </c>
      <c r="U367" s="8" t="str">
        <f>TEXT(Sheet1!$I367,"dddd")</f>
        <v>Friday</v>
      </c>
    </row>
    <row r="368" spans="1:21" ht="14.25" customHeight="1" x14ac:dyDescent="0.25">
      <c r="A368" s="5" t="s">
        <v>816</v>
      </c>
      <c r="B368" s="5" t="s">
        <v>817</v>
      </c>
      <c r="C368" s="5" t="s">
        <v>193</v>
      </c>
      <c r="D368" s="5" t="s">
        <v>7</v>
      </c>
      <c r="E368" s="5" t="s">
        <v>44</v>
      </c>
      <c r="F368" s="5" t="s">
        <v>45</v>
      </c>
      <c r="G368" s="5" t="s">
        <v>104</v>
      </c>
      <c r="H368" s="5">
        <v>30</v>
      </c>
      <c r="I368" s="5">
        <v>43086</v>
      </c>
      <c r="J368" s="5">
        <v>87744</v>
      </c>
      <c r="K368" s="5">
        <v>0</v>
      </c>
      <c r="L368" s="5" t="s">
        <v>19</v>
      </c>
      <c r="M368" s="5" t="s">
        <v>236</v>
      </c>
      <c r="N368" s="6" t="s">
        <v>55</v>
      </c>
      <c r="O368" s="7" t="str">
        <f>IF(LEN(Sheet1!$N368)&gt;0,"Not_Active","Active")</f>
        <v>Active</v>
      </c>
      <c r="P368" s="8">
        <f>IF(Sheet1!$O368="Not_Active",0,1)</f>
        <v>1</v>
      </c>
      <c r="Q368" s="9">
        <f>IFERROR(Sheet1!$K368*Sheet1!$J368,0)</f>
        <v>0</v>
      </c>
      <c r="R368" s="9">
        <f>Sheet1!$Q368+Sheet1!$J368</f>
        <v>87744</v>
      </c>
      <c r="S368" s="8">
        <f>YEAR(Sheet1!$I368)</f>
        <v>2017</v>
      </c>
      <c r="T368" s="8">
        <f>WEEKNUM(Sheet1!$I368,1)</f>
        <v>51</v>
      </c>
      <c r="U368" s="8" t="str">
        <f>TEXT(Sheet1!$I368,"dddd")</f>
        <v>Sunday</v>
      </c>
    </row>
    <row r="369" spans="1:21" ht="14.25" customHeight="1" x14ac:dyDescent="0.25">
      <c r="A369" s="5" t="s">
        <v>818</v>
      </c>
      <c r="B369" s="5" t="s">
        <v>819</v>
      </c>
      <c r="C369" s="5" t="s">
        <v>142</v>
      </c>
      <c r="D369" s="5" t="s">
        <v>3</v>
      </c>
      <c r="E369" s="5" t="s">
        <v>51</v>
      </c>
      <c r="F369" s="5" t="s">
        <v>52</v>
      </c>
      <c r="G369" s="5" t="s">
        <v>60</v>
      </c>
      <c r="H369" s="5">
        <v>30</v>
      </c>
      <c r="I369" s="5">
        <v>43542</v>
      </c>
      <c r="J369" s="5">
        <v>54714</v>
      </c>
      <c r="K369" s="5">
        <v>0</v>
      </c>
      <c r="L369" s="5" t="s">
        <v>11</v>
      </c>
      <c r="M369" s="5" t="s">
        <v>107</v>
      </c>
      <c r="N369" s="6" t="s">
        <v>55</v>
      </c>
      <c r="O369" s="7" t="str">
        <f>IF(LEN(Sheet1!$N369)&gt;0,"Not_Active","Active")</f>
        <v>Active</v>
      </c>
      <c r="P369" s="8">
        <f>IF(Sheet1!$O369="Not_Active",0,1)</f>
        <v>1</v>
      </c>
      <c r="Q369" s="9">
        <f>IFERROR(Sheet1!$K369*Sheet1!$J369,0)</f>
        <v>0</v>
      </c>
      <c r="R369" s="9">
        <f>Sheet1!$Q369+Sheet1!$J369</f>
        <v>54714</v>
      </c>
      <c r="S369" s="8">
        <f>YEAR(Sheet1!$I369)</f>
        <v>2019</v>
      </c>
      <c r="T369" s="8">
        <f>WEEKNUM(Sheet1!$I369,1)</f>
        <v>12</v>
      </c>
      <c r="U369" s="8" t="str">
        <f>TEXT(Sheet1!$I369,"dddd")</f>
        <v>Monday</v>
      </c>
    </row>
    <row r="370" spans="1:21" ht="14.25" customHeight="1" x14ac:dyDescent="0.25">
      <c r="A370" s="5" t="s">
        <v>820</v>
      </c>
      <c r="B370" s="5" t="s">
        <v>821</v>
      </c>
      <c r="C370" s="5" t="s">
        <v>149</v>
      </c>
      <c r="D370" s="5" t="s">
        <v>2</v>
      </c>
      <c r="E370" s="5" t="s">
        <v>72</v>
      </c>
      <c r="F370" s="5" t="s">
        <v>45</v>
      </c>
      <c r="G370" s="5" t="s">
        <v>53</v>
      </c>
      <c r="H370" s="5">
        <v>45</v>
      </c>
      <c r="I370" s="5">
        <v>41511</v>
      </c>
      <c r="J370" s="5">
        <v>99169</v>
      </c>
      <c r="K370" s="5">
        <v>0</v>
      </c>
      <c r="L370" s="5" t="s">
        <v>17</v>
      </c>
      <c r="M370" s="5" t="s">
        <v>132</v>
      </c>
      <c r="N370" s="6" t="s">
        <v>55</v>
      </c>
      <c r="O370" s="7" t="str">
        <f>IF(LEN(Sheet1!$N370)&gt;0,"Not_Active","Active")</f>
        <v>Active</v>
      </c>
      <c r="P370" s="8">
        <f>IF(Sheet1!$O370="Not_Active",0,1)</f>
        <v>1</v>
      </c>
      <c r="Q370" s="9">
        <f>IFERROR(Sheet1!$K370*Sheet1!$J370,0)</f>
        <v>0</v>
      </c>
      <c r="R370" s="9">
        <f>Sheet1!$Q370+Sheet1!$J370</f>
        <v>99169</v>
      </c>
      <c r="S370" s="8">
        <f>YEAR(Sheet1!$I370)</f>
        <v>2013</v>
      </c>
      <c r="T370" s="8">
        <f>WEEKNUM(Sheet1!$I370,1)</f>
        <v>35</v>
      </c>
      <c r="U370" s="8" t="str">
        <f>TEXT(Sheet1!$I370,"dddd")</f>
        <v>Sunday</v>
      </c>
    </row>
    <row r="371" spans="1:21" ht="14.25" customHeight="1" x14ac:dyDescent="0.25">
      <c r="A371" s="5" t="s">
        <v>822</v>
      </c>
      <c r="B371" s="5" t="s">
        <v>823</v>
      </c>
      <c r="C371" s="5" t="s">
        <v>43</v>
      </c>
      <c r="D371" s="5" t="s">
        <v>5</v>
      </c>
      <c r="E371" s="5" t="s">
        <v>44</v>
      </c>
      <c r="F371" s="5" t="s">
        <v>45</v>
      </c>
      <c r="G371" s="5" t="s">
        <v>53</v>
      </c>
      <c r="H371" s="5">
        <v>55</v>
      </c>
      <c r="I371" s="5">
        <v>38888</v>
      </c>
      <c r="J371" s="5">
        <v>142628</v>
      </c>
      <c r="K371" s="5">
        <v>0.12</v>
      </c>
      <c r="L371" s="5" t="s">
        <v>17</v>
      </c>
      <c r="M371" s="5" t="s">
        <v>54</v>
      </c>
      <c r="N371" s="6" t="s">
        <v>55</v>
      </c>
      <c r="O371" s="7" t="str">
        <f>IF(LEN(Sheet1!$N371)&gt;0,"Not_Active","Active")</f>
        <v>Active</v>
      </c>
      <c r="P371" s="8">
        <f>IF(Sheet1!$O371="Not_Active",0,1)</f>
        <v>1</v>
      </c>
      <c r="Q371" s="9">
        <f>IFERROR(Sheet1!$K371*Sheet1!$J371,0)</f>
        <v>17115.36</v>
      </c>
      <c r="R371" s="9">
        <f>Sheet1!$Q371+Sheet1!$J371</f>
        <v>159743.35999999999</v>
      </c>
      <c r="S371" s="8">
        <f>YEAR(Sheet1!$I371)</f>
        <v>2006</v>
      </c>
      <c r="T371" s="8">
        <f>WEEKNUM(Sheet1!$I371,1)</f>
        <v>25</v>
      </c>
      <c r="U371" s="8" t="str">
        <f>TEXT(Sheet1!$I371,"dddd")</f>
        <v>Tuesday</v>
      </c>
    </row>
    <row r="372" spans="1:21" ht="14.25" customHeight="1" x14ac:dyDescent="0.25">
      <c r="A372" s="5" t="s">
        <v>824</v>
      </c>
      <c r="B372" s="5" t="s">
        <v>825</v>
      </c>
      <c r="C372" s="5" t="s">
        <v>67</v>
      </c>
      <c r="D372" s="5" t="s">
        <v>8</v>
      </c>
      <c r="E372" s="5" t="s">
        <v>51</v>
      </c>
      <c r="F372" s="5" t="s">
        <v>45</v>
      </c>
      <c r="G372" s="5" t="s">
        <v>104</v>
      </c>
      <c r="H372" s="5">
        <v>33</v>
      </c>
      <c r="I372" s="5">
        <v>41756</v>
      </c>
      <c r="J372" s="5">
        <v>75869</v>
      </c>
      <c r="K372" s="5">
        <v>0</v>
      </c>
      <c r="L372" s="5" t="s">
        <v>19</v>
      </c>
      <c r="M372" s="5" t="s">
        <v>236</v>
      </c>
      <c r="N372" s="6" t="s">
        <v>55</v>
      </c>
      <c r="O372" s="7" t="str">
        <f>IF(LEN(Sheet1!$N372)&gt;0,"Not_Active","Active")</f>
        <v>Active</v>
      </c>
      <c r="P372" s="8">
        <f>IF(Sheet1!$O372="Not_Active",0,1)</f>
        <v>1</v>
      </c>
      <c r="Q372" s="9">
        <f>IFERROR(Sheet1!$K372*Sheet1!$J372,0)</f>
        <v>0</v>
      </c>
      <c r="R372" s="9">
        <f>Sheet1!$Q372+Sheet1!$J372</f>
        <v>75869</v>
      </c>
      <c r="S372" s="8">
        <f>YEAR(Sheet1!$I372)</f>
        <v>2014</v>
      </c>
      <c r="T372" s="8">
        <f>WEEKNUM(Sheet1!$I372,1)</f>
        <v>18</v>
      </c>
      <c r="U372" s="8" t="str">
        <f>TEXT(Sheet1!$I372,"dddd")</f>
        <v>Sunday</v>
      </c>
    </row>
    <row r="373" spans="1:21" ht="14.25" customHeight="1" x14ac:dyDescent="0.25">
      <c r="A373" s="5" t="s">
        <v>826</v>
      </c>
      <c r="B373" s="5" t="s">
        <v>827</v>
      </c>
      <c r="C373" s="5" t="s">
        <v>266</v>
      </c>
      <c r="D373" s="5" t="s">
        <v>2</v>
      </c>
      <c r="E373" s="5" t="s">
        <v>51</v>
      </c>
      <c r="F373" s="5" t="s">
        <v>45</v>
      </c>
      <c r="G373" s="5" t="s">
        <v>60</v>
      </c>
      <c r="H373" s="5">
        <v>65</v>
      </c>
      <c r="I373" s="5">
        <v>43234</v>
      </c>
      <c r="J373" s="5">
        <v>60985</v>
      </c>
      <c r="K373" s="5">
        <v>0</v>
      </c>
      <c r="L373" s="5" t="s">
        <v>11</v>
      </c>
      <c r="M373" s="5" t="s">
        <v>47</v>
      </c>
      <c r="N373" s="6" t="s">
        <v>55</v>
      </c>
      <c r="O373" s="7" t="str">
        <f>IF(LEN(Sheet1!$N373)&gt;0,"Not_Active","Active")</f>
        <v>Active</v>
      </c>
      <c r="P373" s="8">
        <f>IF(Sheet1!$O373="Not_Active",0,1)</f>
        <v>1</v>
      </c>
      <c r="Q373" s="9">
        <f>IFERROR(Sheet1!$K373*Sheet1!$J373,0)</f>
        <v>0</v>
      </c>
      <c r="R373" s="9">
        <f>Sheet1!$Q373+Sheet1!$J373</f>
        <v>60985</v>
      </c>
      <c r="S373" s="8">
        <f>YEAR(Sheet1!$I373)</f>
        <v>2018</v>
      </c>
      <c r="T373" s="8">
        <f>WEEKNUM(Sheet1!$I373,1)</f>
        <v>20</v>
      </c>
      <c r="U373" s="8" t="str">
        <f>TEXT(Sheet1!$I373,"dddd")</f>
        <v>Monday</v>
      </c>
    </row>
    <row r="374" spans="1:21" ht="14.25" customHeight="1" x14ac:dyDescent="0.25">
      <c r="A374" s="5" t="s">
        <v>828</v>
      </c>
      <c r="B374" s="5" t="s">
        <v>829</v>
      </c>
      <c r="C374" s="5" t="s">
        <v>43</v>
      </c>
      <c r="D374" s="5" t="s">
        <v>2</v>
      </c>
      <c r="E374" s="5" t="s">
        <v>44</v>
      </c>
      <c r="F374" s="5" t="s">
        <v>45</v>
      </c>
      <c r="G374" s="5" t="s">
        <v>53</v>
      </c>
      <c r="H374" s="5">
        <v>60</v>
      </c>
      <c r="I374" s="5">
        <v>40383</v>
      </c>
      <c r="J374" s="5">
        <v>126911</v>
      </c>
      <c r="K374" s="5">
        <v>0.1</v>
      </c>
      <c r="L374" s="5" t="s">
        <v>17</v>
      </c>
      <c r="M374" s="5" t="s">
        <v>94</v>
      </c>
      <c r="N374" s="6" t="s">
        <v>55</v>
      </c>
      <c r="O374" s="7" t="str">
        <f>IF(LEN(Sheet1!$N374)&gt;0,"Not_Active","Active")</f>
        <v>Active</v>
      </c>
      <c r="P374" s="8">
        <f>IF(Sheet1!$O374="Not_Active",0,1)</f>
        <v>1</v>
      </c>
      <c r="Q374" s="9">
        <f>IFERROR(Sheet1!$K374*Sheet1!$J374,0)</f>
        <v>12691.1</v>
      </c>
      <c r="R374" s="9">
        <f>Sheet1!$Q374+Sheet1!$J374</f>
        <v>139602.1</v>
      </c>
      <c r="S374" s="8">
        <f>YEAR(Sheet1!$I374)</f>
        <v>2010</v>
      </c>
      <c r="T374" s="8">
        <f>WEEKNUM(Sheet1!$I374,1)</f>
        <v>30</v>
      </c>
      <c r="U374" s="8" t="str">
        <f>TEXT(Sheet1!$I374,"dddd")</f>
        <v>Saturday</v>
      </c>
    </row>
    <row r="375" spans="1:21" ht="14.25" customHeight="1" x14ac:dyDescent="0.25">
      <c r="A375" s="5" t="s">
        <v>830</v>
      </c>
      <c r="B375" s="5" t="s">
        <v>831</v>
      </c>
      <c r="C375" s="5" t="s">
        <v>99</v>
      </c>
      <c r="D375" s="5" t="s">
        <v>4</v>
      </c>
      <c r="E375" s="5" t="s">
        <v>44</v>
      </c>
      <c r="F375" s="5" t="s">
        <v>52</v>
      </c>
      <c r="G375" s="5" t="s">
        <v>53</v>
      </c>
      <c r="H375" s="5">
        <v>56</v>
      </c>
      <c r="I375" s="5">
        <v>38042</v>
      </c>
      <c r="J375" s="5">
        <v>216949</v>
      </c>
      <c r="K375" s="5">
        <v>0.32</v>
      </c>
      <c r="L375" s="5" t="s">
        <v>17</v>
      </c>
      <c r="M375" s="5" t="s">
        <v>94</v>
      </c>
      <c r="N375" s="6" t="s">
        <v>55</v>
      </c>
      <c r="O375" s="7" t="str">
        <f>IF(LEN(Sheet1!$N375)&gt;0,"Not_Active","Active")</f>
        <v>Active</v>
      </c>
      <c r="P375" s="8">
        <f>IF(Sheet1!$O375="Not_Active",0,1)</f>
        <v>1</v>
      </c>
      <c r="Q375" s="9">
        <f>IFERROR(Sheet1!$K375*Sheet1!$J375,0)</f>
        <v>69423.680000000008</v>
      </c>
      <c r="R375" s="9">
        <f>Sheet1!$Q375+Sheet1!$J375</f>
        <v>286372.68</v>
      </c>
      <c r="S375" s="8">
        <f>YEAR(Sheet1!$I375)</f>
        <v>2004</v>
      </c>
      <c r="T375" s="8">
        <f>WEEKNUM(Sheet1!$I375,1)</f>
        <v>9</v>
      </c>
      <c r="U375" s="8" t="str">
        <f>TEXT(Sheet1!$I375,"dddd")</f>
        <v>Wednesday</v>
      </c>
    </row>
    <row r="376" spans="1:21" ht="14.25" customHeight="1" x14ac:dyDescent="0.25">
      <c r="A376" s="5" t="s">
        <v>832</v>
      </c>
      <c r="B376" s="5" t="s">
        <v>833</v>
      </c>
      <c r="C376" s="5" t="s">
        <v>58</v>
      </c>
      <c r="D376" s="5" t="s">
        <v>7</v>
      </c>
      <c r="E376" s="5" t="s">
        <v>51</v>
      </c>
      <c r="F376" s="5" t="s">
        <v>52</v>
      </c>
      <c r="G376" s="5" t="s">
        <v>53</v>
      </c>
      <c r="H376" s="5">
        <v>53</v>
      </c>
      <c r="I376" s="5">
        <v>41204</v>
      </c>
      <c r="J376" s="5">
        <v>168510</v>
      </c>
      <c r="K376" s="5">
        <v>0.28999999999999998</v>
      </c>
      <c r="L376" s="5" t="s">
        <v>11</v>
      </c>
      <c r="M376" s="5" t="s">
        <v>47</v>
      </c>
      <c r="N376" s="6" t="s">
        <v>55</v>
      </c>
      <c r="O376" s="7" t="str">
        <f>IF(LEN(Sheet1!$N376)&gt;0,"Not_Active","Active")</f>
        <v>Active</v>
      </c>
      <c r="P376" s="8">
        <f>IF(Sheet1!$O376="Not_Active",0,1)</f>
        <v>1</v>
      </c>
      <c r="Q376" s="9">
        <f>IFERROR(Sheet1!$K376*Sheet1!$J376,0)</f>
        <v>48867.899999999994</v>
      </c>
      <c r="R376" s="9">
        <f>Sheet1!$Q376+Sheet1!$J376</f>
        <v>217377.9</v>
      </c>
      <c r="S376" s="8">
        <f>YEAR(Sheet1!$I376)</f>
        <v>2012</v>
      </c>
      <c r="T376" s="8">
        <f>WEEKNUM(Sheet1!$I376,1)</f>
        <v>43</v>
      </c>
      <c r="U376" s="8" t="str">
        <f>TEXT(Sheet1!$I376,"dddd")</f>
        <v>Monday</v>
      </c>
    </row>
    <row r="377" spans="1:21" ht="14.25" customHeight="1" x14ac:dyDescent="0.25">
      <c r="A377" s="5" t="s">
        <v>834</v>
      </c>
      <c r="B377" s="5" t="s">
        <v>835</v>
      </c>
      <c r="C377" s="5" t="s">
        <v>193</v>
      </c>
      <c r="D377" s="5" t="s">
        <v>7</v>
      </c>
      <c r="E377" s="5" t="s">
        <v>59</v>
      </c>
      <c r="F377" s="5" t="s">
        <v>45</v>
      </c>
      <c r="G377" s="5" t="s">
        <v>104</v>
      </c>
      <c r="H377" s="5">
        <v>36</v>
      </c>
      <c r="I377" s="5">
        <v>42443</v>
      </c>
      <c r="J377" s="5">
        <v>85870</v>
      </c>
      <c r="K377" s="5">
        <v>0</v>
      </c>
      <c r="L377" s="5" t="s">
        <v>19</v>
      </c>
      <c r="M377" s="5" t="s">
        <v>236</v>
      </c>
      <c r="N377" s="6" t="s">
        <v>55</v>
      </c>
      <c r="O377" s="7" t="str">
        <f>IF(LEN(Sheet1!$N377)&gt;0,"Not_Active","Active")</f>
        <v>Active</v>
      </c>
      <c r="P377" s="8">
        <f>IF(Sheet1!$O377="Not_Active",0,1)</f>
        <v>1</v>
      </c>
      <c r="Q377" s="9">
        <f>IFERROR(Sheet1!$K377*Sheet1!$J377,0)</f>
        <v>0</v>
      </c>
      <c r="R377" s="9">
        <f>Sheet1!$Q377+Sheet1!$J377</f>
        <v>85870</v>
      </c>
      <c r="S377" s="8">
        <f>YEAR(Sheet1!$I377)</f>
        <v>2016</v>
      </c>
      <c r="T377" s="8">
        <f>WEEKNUM(Sheet1!$I377,1)</f>
        <v>12</v>
      </c>
      <c r="U377" s="8" t="str">
        <f>TEXT(Sheet1!$I377,"dddd")</f>
        <v>Monday</v>
      </c>
    </row>
    <row r="378" spans="1:21" ht="14.25" customHeight="1" x14ac:dyDescent="0.25">
      <c r="A378" s="5" t="s">
        <v>836</v>
      </c>
      <c r="B378" s="5" t="s">
        <v>837</v>
      </c>
      <c r="C378" s="5" t="s">
        <v>67</v>
      </c>
      <c r="D378" s="5" t="s">
        <v>8</v>
      </c>
      <c r="E378" s="5" t="s">
        <v>72</v>
      </c>
      <c r="F378" s="5" t="s">
        <v>45</v>
      </c>
      <c r="G378" s="5" t="s">
        <v>53</v>
      </c>
      <c r="H378" s="5">
        <v>46</v>
      </c>
      <c r="I378" s="5">
        <v>37271</v>
      </c>
      <c r="J378" s="5">
        <v>86510</v>
      </c>
      <c r="K378" s="5">
        <v>0</v>
      </c>
      <c r="L378" s="5" t="s">
        <v>17</v>
      </c>
      <c r="M378" s="5" t="s">
        <v>132</v>
      </c>
      <c r="N378" s="6">
        <v>37623</v>
      </c>
      <c r="O378" s="7" t="str">
        <f>IF(LEN(Sheet1!$N378)&gt;0,"Not_Active","Active")</f>
        <v>Not_Active</v>
      </c>
      <c r="P378" s="8">
        <f>IF(Sheet1!$O378="Not_Active",0,1)</f>
        <v>0</v>
      </c>
      <c r="Q378" s="9">
        <f>IFERROR(Sheet1!$K378*Sheet1!$J378,0)</f>
        <v>0</v>
      </c>
      <c r="R378" s="9">
        <f>Sheet1!$Q378+Sheet1!$J378</f>
        <v>86510</v>
      </c>
      <c r="S378" s="8">
        <f>YEAR(Sheet1!$I378)</f>
        <v>2002</v>
      </c>
      <c r="T378" s="8">
        <f>WEEKNUM(Sheet1!$I378,1)</f>
        <v>3</v>
      </c>
      <c r="U378" s="8" t="str">
        <f>TEXT(Sheet1!$I378,"dddd")</f>
        <v>Tuesday</v>
      </c>
    </row>
    <row r="379" spans="1:21" ht="14.25" customHeight="1" x14ac:dyDescent="0.25">
      <c r="A379" s="5" t="s">
        <v>838</v>
      </c>
      <c r="B379" s="5" t="s">
        <v>839</v>
      </c>
      <c r="C379" s="5" t="s">
        <v>75</v>
      </c>
      <c r="D379" s="5" t="s">
        <v>4</v>
      </c>
      <c r="E379" s="5" t="s">
        <v>59</v>
      </c>
      <c r="F379" s="5" t="s">
        <v>45</v>
      </c>
      <c r="G379" s="5" t="s">
        <v>104</v>
      </c>
      <c r="H379" s="5">
        <v>38</v>
      </c>
      <c r="I379" s="5">
        <v>42999</v>
      </c>
      <c r="J379" s="5">
        <v>119647</v>
      </c>
      <c r="K379" s="5">
        <v>0.09</v>
      </c>
      <c r="L379" s="5" t="s">
        <v>19</v>
      </c>
      <c r="M379" s="5" t="s">
        <v>236</v>
      </c>
      <c r="N379" s="6" t="s">
        <v>55</v>
      </c>
      <c r="O379" s="7" t="str">
        <f>IF(LEN(Sheet1!$N379)&gt;0,"Not_Active","Active")</f>
        <v>Active</v>
      </c>
      <c r="P379" s="8">
        <f>IF(Sheet1!$O379="Not_Active",0,1)</f>
        <v>1</v>
      </c>
      <c r="Q379" s="9">
        <f>IFERROR(Sheet1!$K379*Sheet1!$J379,0)</f>
        <v>10768.23</v>
      </c>
      <c r="R379" s="9">
        <f>Sheet1!$Q379+Sheet1!$J379</f>
        <v>130415.23</v>
      </c>
      <c r="S379" s="8">
        <f>YEAR(Sheet1!$I379)</f>
        <v>2017</v>
      </c>
      <c r="T379" s="8">
        <f>WEEKNUM(Sheet1!$I379,1)</f>
        <v>38</v>
      </c>
      <c r="U379" s="8" t="str">
        <f>TEXT(Sheet1!$I379,"dddd")</f>
        <v>Thursday</v>
      </c>
    </row>
    <row r="380" spans="1:21" ht="14.25" customHeight="1" x14ac:dyDescent="0.25">
      <c r="A380" s="5" t="s">
        <v>840</v>
      </c>
      <c r="B380" s="5" t="s">
        <v>841</v>
      </c>
      <c r="C380" s="5" t="s">
        <v>149</v>
      </c>
      <c r="D380" s="5" t="s">
        <v>2</v>
      </c>
      <c r="E380" s="5" t="s">
        <v>44</v>
      </c>
      <c r="F380" s="5" t="s">
        <v>52</v>
      </c>
      <c r="G380" s="5" t="s">
        <v>60</v>
      </c>
      <c r="H380" s="5">
        <v>62</v>
      </c>
      <c r="I380" s="5">
        <v>36996</v>
      </c>
      <c r="J380" s="5">
        <v>80921</v>
      </c>
      <c r="K380" s="5">
        <v>0</v>
      </c>
      <c r="L380" s="5" t="s">
        <v>11</v>
      </c>
      <c r="M380" s="5" t="s">
        <v>107</v>
      </c>
      <c r="N380" s="6" t="s">
        <v>55</v>
      </c>
      <c r="O380" s="7" t="str">
        <f>IF(LEN(Sheet1!$N380)&gt;0,"Not_Active","Active")</f>
        <v>Active</v>
      </c>
      <c r="P380" s="8">
        <f>IF(Sheet1!$O380="Not_Active",0,1)</f>
        <v>1</v>
      </c>
      <c r="Q380" s="9">
        <f>IFERROR(Sheet1!$K380*Sheet1!$J380,0)</f>
        <v>0</v>
      </c>
      <c r="R380" s="9">
        <f>Sheet1!$Q380+Sheet1!$J380</f>
        <v>80921</v>
      </c>
      <c r="S380" s="8">
        <f>YEAR(Sheet1!$I380)</f>
        <v>2001</v>
      </c>
      <c r="T380" s="8">
        <f>WEEKNUM(Sheet1!$I380,1)</f>
        <v>16</v>
      </c>
      <c r="U380" s="8" t="str">
        <f>TEXT(Sheet1!$I380,"dddd")</f>
        <v>Sunday</v>
      </c>
    </row>
    <row r="381" spans="1:21" ht="14.25" customHeight="1" x14ac:dyDescent="0.25">
      <c r="A381" s="5" t="s">
        <v>842</v>
      </c>
      <c r="B381" s="5" t="s">
        <v>843</v>
      </c>
      <c r="C381" s="5" t="s">
        <v>131</v>
      </c>
      <c r="D381" s="5" t="s">
        <v>7</v>
      </c>
      <c r="E381" s="5" t="s">
        <v>44</v>
      </c>
      <c r="F381" s="5" t="s">
        <v>45</v>
      </c>
      <c r="G381" s="5" t="s">
        <v>60</v>
      </c>
      <c r="H381" s="5">
        <v>61</v>
      </c>
      <c r="I381" s="5">
        <v>40193</v>
      </c>
      <c r="J381" s="5">
        <v>98110</v>
      </c>
      <c r="K381" s="5">
        <v>0.13</v>
      </c>
      <c r="L381" s="5" t="s">
        <v>11</v>
      </c>
      <c r="M381" s="5" t="s">
        <v>61</v>
      </c>
      <c r="N381" s="6" t="s">
        <v>55</v>
      </c>
      <c r="O381" s="7" t="str">
        <f>IF(LEN(Sheet1!$N381)&gt;0,"Not_Active","Active")</f>
        <v>Active</v>
      </c>
      <c r="P381" s="8">
        <f>IF(Sheet1!$O381="Not_Active",0,1)</f>
        <v>1</v>
      </c>
      <c r="Q381" s="9">
        <f>IFERROR(Sheet1!$K381*Sheet1!$J381,0)</f>
        <v>12754.300000000001</v>
      </c>
      <c r="R381" s="9">
        <f>Sheet1!$Q381+Sheet1!$J381</f>
        <v>110864.3</v>
      </c>
      <c r="S381" s="8">
        <f>YEAR(Sheet1!$I381)</f>
        <v>2010</v>
      </c>
      <c r="T381" s="8">
        <f>WEEKNUM(Sheet1!$I381,1)</f>
        <v>3</v>
      </c>
      <c r="U381" s="8" t="str">
        <f>TEXT(Sheet1!$I381,"dddd")</f>
        <v>Friday</v>
      </c>
    </row>
    <row r="382" spans="1:21" ht="14.25" customHeight="1" x14ac:dyDescent="0.25">
      <c r="A382" s="5" t="s">
        <v>844</v>
      </c>
      <c r="B382" s="5" t="s">
        <v>845</v>
      </c>
      <c r="C382" s="5" t="s">
        <v>266</v>
      </c>
      <c r="D382" s="5" t="s">
        <v>2</v>
      </c>
      <c r="E382" s="5" t="s">
        <v>59</v>
      </c>
      <c r="F382" s="5" t="s">
        <v>45</v>
      </c>
      <c r="G382" s="5" t="s">
        <v>60</v>
      </c>
      <c r="H382" s="5">
        <v>59</v>
      </c>
      <c r="I382" s="5">
        <v>43028</v>
      </c>
      <c r="J382" s="5">
        <v>86831</v>
      </c>
      <c r="K382" s="5">
        <v>0</v>
      </c>
      <c r="L382" s="5" t="s">
        <v>11</v>
      </c>
      <c r="M382" s="5" t="s">
        <v>68</v>
      </c>
      <c r="N382" s="6" t="s">
        <v>55</v>
      </c>
      <c r="O382" s="7" t="str">
        <f>IF(LEN(Sheet1!$N382)&gt;0,"Not_Active","Active")</f>
        <v>Active</v>
      </c>
      <c r="P382" s="8">
        <f>IF(Sheet1!$O382="Not_Active",0,1)</f>
        <v>1</v>
      </c>
      <c r="Q382" s="9">
        <f>IFERROR(Sheet1!$K382*Sheet1!$J382,0)</f>
        <v>0</v>
      </c>
      <c r="R382" s="9">
        <f>Sheet1!$Q382+Sheet1!$J382</f>
        <v>86831</v>
      </c>
      <c r="S382" s="8">
        <f>YEAR(Sheet1!$I382)</f>
        <v>2017</v>
      </c>
      <c r="T382" s="8">
        <f>WEEKNUM(Sheet1!$I382,1)</f>
        <v>42</v>
      </c>
      <c r="U382" s="8" t="str">
        <f>TEXT(Sheet1!$I382,"dddd")</f>
        <v>Friday</v>
      </c>
    </row>
    <row r="383" spans="1:21" ht="14.25" customHeight="1" x14ac:dyDescent="0.25">
      <c r="A383" s="5" t="s">
        <v>846</v>
      </c>
      <c r="B383" s="5" t="s">
        <v>847</v>
      </c>
      <c r="C383" s="5" t="s">
        <v>50</v>
      </c>
      <c r="D383" s="5" t="s">
        <v>2</v>
      </c>
      <c r="E383" s="5" t="s">
        <v>59</v>
      </c>
      <c r="F383" s="5" t="s">
        <v>45</v>
      </c>
      <c r="G383" s="5" t="s">
        <v>53</v>
      </c>
      <c r="H383" s="5">
        <v>49</v>
      </c>
      <c r="I383" s="5">
        <v>40431</v>
      </c>
      <c r="J383" s="5">
        <v>72826</v>
      </c>
      <c r="K383" s="5">
        <v>0</v>
      </c>
      <c r="L383" s="5" t="s">
        <v>17</v>
      </c>
      <c r="M383" s="5" t="s">
        <v>132</v>
      </c>
      <c r="N383" s="6" t="s">
        <v>55</v>
      </c>
      <c r="O383" s="7" t="str">
        <f>IF(LEN(Sheet1!$N383)&gt;0,"Not_Active","Active")</f>
        <v>Active</v>
      </c>
      <c r="P383" s="8">
        <f>IF(Sheet1!$O383="Not_Active",0,1)</f>
        <v>1</v>
      </c>
      <c r="Q383" s="9">
        <f>IFERROR(Sheet1!$K383*Sheet1!$J383,0)</f>
        <v>0</v>
      </c>
      <c r="R383" s="9">
        <f>Sheet1!$Q383+Sheet1!$J383</f>
        <v>72826</v>
      </c>
      <c r="S383" s="8">
        <f>YEAR(Sheet1!$I383)</f>
        <v>2010</v>
      </c>
      <c r="T383" s="8">
        <f>WEEKNUM(Sheet1!$I383,1)</f>
        <v>37</v>
      </c>
      <c r="U383" s="8" t="str">
        <f>TEXT(Sheet1!$I383,"dddd")</f>
        <v>Friday</v>
      </c>
    </row>
    <row r="384" spans="1:21" ht="14.25" customHeight="1" x14ac:dyDescent="0.25">
      <c r="A384" s="5" t="s">
        <v>848</v>
      </c>
      <c r="B384" s="5" t="s">
        <v>849</v>
      </c>
      <c r="C384" s="5" t="s">
        <v>58</v>
      </c>
      <c r="D384" s="5" t="s">
        <v>8</v>
      </c>
      <c r="E384" s="5" t="s">
        <v>51</v>
      </c>
      <c r="F384" s="5" t="s">
        <v>45</v>
      </c>
      <c r="G384" s="5" t="s">
        <v>53</v>
      </c>
      <c r="H384" s="5">
        <v>64</v>
      </c>
      <c r="I384" s="5">
        <v>40588</v>
      </c>
      <c r="J384" s="5">
        <v>171217</v>
      </c>
      <c r="K384" s="5">
        <v>0.19</v>
      </c>
      <c r="L384" s="5" t="s">
        <v>11</v>
      </c>
      <c r="M384" s="5" t="s">
        <v>47</v>
      </c>
      <c r="N384" s="6" t="s">
        <v>55</v>
      </c>
      <c r="O384" s="7" t="str">
        <f>IF(LEN(Sheet1!$N384)&gt;0,"Not_Active","Active")</f>
        <v>Active</v>
      </c>
      <c r="P384" s="8">
        <f>IF(Sheet1!$O384="Not_Active",0,1)</f>
        <v>1</v>
      </c>
      <c r="Q384" s="9">
        <f>IFERROR(Sheet1!$K384*Sheet1!$J384,0)</f>
        <v>32531.23</v>
      </c>
      <c r="R384" s="9">
        <f>Sheet1!$Q384+Sheet1!$J384</f>
        <v>203748.23</v>
      </c>
      <c r="S384" s="8">
        <f>YEAR(Sheet1!$I384)</f>
        <v>2011</v>
      </c>
      <c r="T384" s="8">
        <f>WEEKNUM(Sheet1!$I384,1)</f>
        <v>8</v>
      </c>
      <c r="U384" s="8" t="str">
        <f>TEXT(Sheet1!$I384,"dddd")</f>
        <v>Monday</v>
      </c>
    </row>
    <row r="385" spans="1:21" ht="14.25" customHeight="1" x14ac:dyDescent="0.25">
      <c r="A385" s="5" t="s">
        <v>850</v>
      </c>
      <c r="B385" s="5" t="s">
        <v>851</v>
      </c>
      <c r="C385" s="5" t="s">
        <v>75</v>
      </c>
      <c r="D385" s="5" t="s">
        <v>2</v>
      </c>
      <c r="E385" s="5" t="s">
        <v>44</v>
      </c>
      <c r="F385" s="5" t="s">
        <v>45</v>
      </c>
      <c r="G385" s="5" t="s">
        <v>60</v>
      </c>
      <c r="H385" s="5">
        <v>57</v>
      </c>
      <c r="I385" s="5">
        <v>43948</v>
      </c>
      <c r="J385" s="5">
        <v>103058</v>
      </c>
      <c r="K385" s="5">
        <v>7.0000000000000007E-2</v>
      </c>
      <c r="L385" s="5" t="s">
        <v>11</v>
      </c>
      <c r="M385" s="5" t="s">
        <v>107</v>
      </c>
      <c r="N385" s="6" t="s">
        <v>55</v>
      </c>
      <c r="O385" s="7" t="str">
        <f>IF(LEN(Sheet1!$N385)&gt;0,"Not_Active","Active")</f>
        <v>Active</v>
      </c>
      <c r="P385" s="8">
        <f>IF(Sheet1!$O385="Not_Active",0,1)</f>
        <v>1</v>
      </c>
      <c r="Q385" s="9">
        <f>IFERROR(Sheet1!$K385*Sheet1!$J385,0)</f>
        <v>7214.06</v>
      </c>
      <c r="R385" s="9">
        <f>Sheet1!$Q385+Sheet1!$J385</f>
        <v>110272.06</v>
      </c>
      <c r="S385" s="8">
        <f>YEAR(Sheet1!$I385)</f>
        <v>2020</v>
      </c>
      <c r="T385" s="8">
        <f>WEEKNUM(Sheet1!$I385,1)</f>
        <v>18</v>
      </c>
      <c r="U385" s="8" t="str">
        <f>TEXT(Sheet1!$I385,"dddd")</f>
        <v>Monday</v>
      </c>
    </row>
    <row r="386" spans="1:21" ht="14.25" customHeight="1" x14ac:dyDescent="0.25">
      <c r="A386" s="5" t="s">
        <v>852</v>
      </c>
      <c r="B386" s="5" t="s">
        <v>853</v>
      </c>
      <c r="C386" s="5" t="s">
        <v>75</v>
      </c>
      <c r="D386" s="5" t="s">
        <v>4</v>
      </c>
      <c r="E386" s="5" t="s">
        <v>59</v>
      </c>
      <c r="F386" s="5" t="s">
        <v>52</v>
      </c>
      <c r="G386" s="5" t="s">
        <v>53</v>
      </c>
      <c r="H386" s="5">
        <v>52</v>
      </c>
      <c r="I386" s="5">
        <v>41858</v>
      </c>
      <c r="J386" s="5">
        <v>117062</v>
      </c>
      <c r="K386" s="5">
        <v>7.0000000000000007E-2</v>
      </c>
      <c r="L386" s="5" t="s">
        <v>11</v>
      </c>
      <c r="M386" s="5" t="s">
        <v>68</v>
      </c>
      <c r="N386" s="6" t="s">
        <v>55</v>
      </c>
      <c r="O386" s="7" t="str">
        <f>IF(LEN(Sheet1!$N386)&gt;0,"Not_Active","Active")</f>
        <v>Active</v>
      </c>
      <c r="P386" s="8">
        <f>IF(Sheet1!$O386="Not_Active",0,1)</f>
        <v>1</v>
      </c>
      <c r="Q386" s="9">
        <f>IFERROR(Sheet1!$K386*Sheet1!$J386,0)</f>
        <v>8194.34</v>
      </c>
      <c r="R386" s="9">
        <f>Sheet1!$Q386+Sheet1!$J386</f>
        <v>125256.34</v>
      </c>
      <c r="S386" s="8">
        <f>YEAR(Sheet1!$I386)</f>
        <v>2014</v>
      </c>
      <c r="T386" s="8">
        <f>WEEKNUM(Sheet1!$I386,1)</f>
        <v>32</v>
      </c>
      <c r="U386" s="8" t="str">
        <f>TEXT(Sheet1!$I386,"dddd")</f>
        <v>Thursday</v>
      </c>
    </row>
    <row r="387" spans="1:21" ht="14.25" customHeight="1" x14ac:dyDescent="0.25">
      <c r="A387" s="5" t="s">
        <v>854</v>
      </c>
      <c r="B387" s="5" t="s">
        <v>855</v>
      </c>
      <c r="C387" s="5" t="s">
        <v>43</v>
      </c>
      <c r="D387" s="5" t="s">
        <v>5</v>
      </c>
      <c r="E387" s="5" t="s">
        <v>59</v>
      </c>
      <c r="F387" s="5" t="s">
        <v>52</v>
      </c>
      <c r="G387" s="5" t="s">
        <v>104</v>
      </c>
      <c r="H387" s="5">
        <v>40</v>
      </c>
      <c r="I387" s="5">
        <v>43488</v>
      </c>
      <c r="J387" s="5">
        <v>159031</v>
      </c>
      <c r="K387" s="5">
        <v>0.1</v>
      </c>
      <c r="L387" s="5" t="s">
        <v>11</v>
      </c>
      <c r="M387" s="5" t="s">
        <v>79</v>
      </c>
      <c r="N387" s="6" t="s">
        <v>55</v>
      </c>
      <c r="O387" s="7" t="str">
        <f>IF(LEN(Sheet1!$N387)&gt;0,"Not_Active","Active")</f>
        <v>Active</v>
      </c>
      <c r="P387" s="8">
        <f>IF(Sheet1!$O387="Not_Active",0,1)</f>
        <v>1</v>
      </c>
      <c r="Q387" s="9">
        <f>IFERROR(Sheet1!$K387*Sheet1!$J387,0)</f>
        <v>15903.1</v>
      </c>
      <c r="R387" s="9">
        <f>Sheet1!$Q387+Sheet1!$J387</f>
        <v>174934.1</v>
      </c>
      <c r="S387" s="8">
        <f>YEAR(Sheet1!$I387)</f>
        <v>2019</v>
      </c>
      <c r="T387" s="8">
        <f>WEEKNUM(Sheet1!$I387,1)</f>
        <v>4</v>
      </c>
      <c r="U387" s="8" t="str">
        <f>TEXT(Sheet1!$I387,"dddd")</f>
        <v>Wednesday</v>
      </c>
    </row>
    <row r="388" spans="1:21" ht="14.25" customHeight="1" x14ac:dyDescent="0.25">
      <c r="A388" s="5" t="s">
        <v>856</v>
      </c>
      <c r="B388" s="5" t="s">
        <v>857</v>
      </c>
      <c r="C388" s="5" t="s">
        <v>43</v>
      </c>
      <c r="D388" s="5" t="s">
        <v>2</v>
      </c>
      <c r="E388" s="5" t="s">
        <v>44</v>
      </c>
      <c r="F388" s="5" t="s">
        <v>45</v>
      </c>
      <c r="G388" s="5" t="s">
        <v>104</v>
      </c>
      <c r="H388" s="5">
        <v>49</v>
      </c>
      <c r="I388" s="5">
        <v>38000</v>
      </c>
      <c r="J388" s="5">
        <v>125086</v>
      </c>
      <c r="K388" s="5">
        <v>0.1</v>
      </c>
      <c r="L388" s="5" t="s">
        <v>19</v>
      </c>
      <c r="M388" s="5" t="s">
        <v>236</v>
      </c>
      <c r="N388" s="6" t="s">
        <v>55</v>
      </c>
      <c r="O388" s="7" t="str">
        <f>IF(LEN(Sheet1!$N388)&gt;0,"Not_Active","Active")</f>
        <v>Active</v>
      </c>
      <c r="P388" s="8">
        <f>IF(Sheet1!$O388="Not_Active",0,1)</f>
        <v>1</v>
      </c>
      <c r="Q388" s="9">
        <f>IFERROR(Sheet1!$K388*Sheet1!$J388,0)</f>
        <v>12508.6</v>
      </c>
      <c r="R388" s="9">
        <f>Sheet1!$Q388+Sheet1!$J388</f>
        <v>137594.6</v>
      </c>
      <c r="S388" s="8">
        <f>YEAR(Sheet1!$I388)</f>
        <v>2004</v>
      </c>
      <c r="T388" s="8">
        <f>WEEKNUM(Sheet1!$I388,1)</f>
        <v>3</v>
      </c>
      <c r="U388" s="8" t="str">
        <f>TEXT(Sheet1!$I388,"dddd")</f>
        <v>Wednesday</v>
      </c>
    </row>
    <row r="389" spans="1:21" ht="14.25" customHeight="1" x14ac:dyDescent="0.25">
      <c r="A389" s="5" t="s">
        <v>858</v>
      </c>
      <c r="B389" s="5" t="s">
        <v>859</v>
      </c>
      <c r="C389" s="5" t="s">
        <v>317</v>
      </c>
      <c r="D389" s="5" t="s">
        <v>2</v>
      </c>
      <c r="E389" s="5" t="s">
        <v>59</v>
      </c>
      <c r="F389" s="5" t="s">
        <v>52</v>
      </c>
      <c r="G389" s="5" t="s">
        <v>60</v>
      </c>
      <c r="H389" s="5">
        <v>43</v>
      </c>
      <c r="I389" s="5">
        <v>42467</v>
      </c>
      <c r="J389" s="5">
        <v>67976</v>
      </c>
      <c r="K389" s="5">
        <v>0</v>
      </c>
      <c r="L389" s="5" t="s">
        <v>11</v>
      </c>
      <c r="M389" s="5" t="s">
        <v>47</v>
      </c>
      <c r="N389" s="6" t="s">
        <v>55</v>
      </c>
      <c r="O389" s="7" t="str">
        <f>IF(LEN(Sheet1!$N389)&gt;0,"Not_Active","Active")</f>
        <v>Active</v>
      </c>
      <c r="P389" s="8">
        <f>IF(Sheet1!$O389="Not_Active",0,1)</f>
        <v>1</v>
      </c>
      <c r="Q389" s="9">
        <f>IFERROR(Sheet1!$K389*Sheet1!$J389,0)</f>
        <v>0</v>
      </c>
      <c r="R389" s="9">
        <f>Sheet1!$Q389+Sheet1!$J389</f>
        <v>67976</v>
      </c>
      <c r="S389" s="8">
        <f>YEAR(Sheet1!$I389)</f>
        <v>2016</v>
      </c>
      <c r="T389" s="8">
        <f>WEEKNUM(Sheet1!$I389,1)</f>
        <v>15</v>
      </c>
      <c r="U389" s="8" t="str">
        <f>TEXT(Sheet1!$I389,"dddd")</f>
        <v>Thursday</v>
      </c>
    </row>
    <row r="390" spans="1:21" ht="14.25" customHeight="1" x14ac:dyDescent="0.25">
      <c r="A390" s="5" t="s">
        <v>860</v>
      </c>
      <c r="B390" s="5" t="s">
        <v>861</v>
      </c>
      <c r="C390" s="5" t="s">
        <v>142</v>
      </c>
      <c r="D390" s="5" t="s">
        <v>3</v>
      </c>
      <c r="E390" s="5" t="s">
        <v>59</v>
      </c>
      <c r="F390" s="5" t="s">
        <v>52</v>
      </c>
      <c r="G390" s="5" t="s">
        <v>60</v>
      </c>
      <c r="H390" s="5">
        <v>31</v>
      </c>
      <c r="I390" s="5">
        <v>44308</v>
      </c>
      <c r="J390" s="5">
        <v>74215</v>
      </c>
      <c r="K390" s="5">
        <v>0</v>
      </c>
      <c r="L390" s="5" t="s">
        <v>11</v>
      </c>
      <c r="M390" s="5" t="s">
        <v>68</v>
      </c>
      <c r="N390" s="6" t="s">
        <v>55</v>
      </c>
      <c r="O390" s="7" t="str">
        <f>IF(LEN(Sheet1!$N390)&gt;0,"Not_Active","Active")</f>
        <v>Active</v>
      </c>
      <c r="P390" s="8">
        <f>IF(Sheet1!$O390="Not_Active",0,1)</f>
        <v>1</v>
      </c>
      <c r="Q390" s="9">
        <f>IFERROR(Sheet1!$K390*Sheet1!$J390,0)</f>
        <v>0</v>
      </c>
      <c r="R390" s="9">
        <f>Sheet1!$Q390+Sheet1!$J390</f>
        <v>74215</v>
      </c>
      <c r="S390" s="8">
        <f>YEAR(Sheet1!$I390)</f>
        <v>2021</v>
      </c>
      <c r="T390" s="8">
        <f>WEEKNUM(Sheet1!$I390,1)</f>
        <v>17</v>
      </c>
      <c r="U390" s="8" t="str">
        <f>TEXT(Sheet1!$I390,"dddd")</f>
        <v>Thursday</v>
      </c>
    </row>
    <row r="391" spans="1:21" ht="14.25" customHeight="1" x14ac:dyDescent="0.25">
      <c r="A391" s="5" t="s">
        <v>862</v>
      </c>
      <c r="B391" s="5" t="s">
        <v>863</v>
      </c>
      <c r="C391" s="5" t="s">
        <v>58</v>
      </c>
      <c r="D391" s="5" t="s">
        <v>5</v>
      </c>
      <c r="E391" s="5" t="s">
        <v>51</v>
      </c>
      <c r="F391" s="5" t="s">
        <v>52</v>
      </c>
      <c r="G391" s="5" t="s">
        <v>53</v>
      </c>
      <c r="H391" s="5">
        <v>55</v>
      </c>
      <c r="I391" s="5">
        <v>40340</v>
      </c>
      <c r="J391" s="5">
        <v>187389</v>
      </c>
      <c r="K391" s="5">
        <v>0.25</v>
      </c>
      <c r="L391" s="5" t="s">
        <v>17</v>
      </c>
      <c r="M391" s="5" t="s">
        <v>152</v>
      </c>
      <c r="N391" s="6" t="s">
        <v>55</v>
      </c>
      <c r="O391" s="7" t="str">
        <f>IF(LEN(Sheet1!$N391)&gt;0,"Not_Active","Active")</f>
        <v>Active</v>
      </c>
      <c r="P391" s="8">
        <f>IF(Sheet1!$O391="Not_Active",0,1)</f>
        <v>1</v>
      </c>
      <c r="Q391" s="9">
        <f>IFERROR(Sheet1!$K391*Sheet1!$J391,0)</f>
        <v>46847.25</v>
      </c>
      <c r="R391" s="9">
        <f>Sheet1!$Q391+Sheet1!$J391</f>
        <v>234236.25</v>
      </c>
      <c r="S391" s="8">
        <f>YEAR(Sheet1!$I391)</f>
        <v>2010</v>
      </c>
      <c r="T391" s="8">
        <f>WEEKNUM(Sheet1!$I391,1)</f>
        <v>24</v>
      </c>
      <c r="U391" s="8" t="str">
        <f>TEXT(Sheet1!$I391,"dddd")</f>
        <v>Friday</v>
      </c>
    </row>
    <row r="392" spans="1:21" ht="14.25" customHeight="1" x14ac:dyDescent="0.25">
      <c r="A392" s="5" t="s">
        <v>665</v>
      </c>
      <c r="B392" s="5" t="s">
        <v>864</v>
      </c>
      <c r="C392" s="5" t="s">
        <v>43</v>
      </c>
      <c r="D392" s="5" t="s">
        <v>6</v>
      </c>
      <c r="E392" s="5" t="s">
        <v>59</v>
      </c>
      <c r="F392" s="5" t="s">
        <v>45</v>
      </c>
      <c r="G392" s="5" t="s">
        <v>60</v>
      </c>
      <c r="H392" s="5">
        <v>41</v>
      </c>
      <c r="I392" s="5">
        <v>39747</v>
      </c>
      <c r="J392" s="5">
        <v>131841</v>
      </c>
      <c r="K392" s="5">
        <v>0.13</v>
      </c>
      <c r="L392" s="5" t="s">
        <v>11</v>
      </c>
      <c r="M392" s="5" t="s">
        <v>107</v>
      </c>
      <c r="N392" s="6" t="s">
        <v>55</v>
      </c>
      <c r="O392" s="7" t="str">
        <f>IF(LEN(Sheet1!$N392)&gt;0,"Not_Active","Active")</f>
        <v>Active</v>
      </c>
      <c r="P392" s="8">
        <f>IF(Sheet1!$O392="Not_Active",0,1)</f>
        <v>1</v>
      </c>
      <c r="Q392" s="9">
        <f>IFERROR(Sheet1!$K392*Sheet1!$J392,0)</f>
        <v>17139.330000000002</v>
      </c>
      <c r="R392" s="9">
        <f>Sheet1!$Q392+Sheet1!$J392</f>
        <v>148980.33000000002</v>
      </c>
      <c r="S392" s="8">
        <f>YEAR(Sheet1!$I392)</f>
        <v>2008</v>
      </c>
      <c r="T392" s="8">
        <f>WEEKNUM(Sheet1!$I392,1)</f>
        <v>44</v>
      </c>
      <c r="U392" s="8" t="str">
        <f>TEXT(Sheet1!$I392,"dddd")</f>
        <v>Sunday</v>
      </c>
    </row>
    <row r="393" spans="1:21" ht="14.25" customHeight="1" x14ac:dyDescent="0.25">
      <c r="A393" s="5" t="s">
        <v>865</v>
      </c>
      <c r="B393" s="5" t="s">
        <v>866</v>
      </c>
      <c r="C393" s="5" t="s">
        <v>67</v>
      </c>
      <c r="D393" s="5" t="s">
        <v>5</v>
      </c>
      <c r="E393" s="5" t="s">
        <v>44</v>
      </c>
      <c r="F393" s="5" t="s">
        <v>52</v>
      </c>
      <c r="G393" s="5" t="s">
        <v>53</v>
      </c>
      <c r="H393" s="5">
        <v>34</v>
      </c>
      <c r="I393" s="5">
        <v>40750</v>
      </c>
      <c r="J393" s="5">
        <v>97231</v>
      </c>
      <c r="K393" s="5">
        <v>0</v>
      </c>
      <c r="L393" s="5" t="s">
        <v>17</v>
      </c>
      <c r="M393" s="5" t="s">
        <v>132</v>
      </c>
      <c r="N393" s="6" t="s">
        <v>55</v>
      </c>
      <c r="O393" s="7" t="str">
        <f>IF(LEN(Sheet1!$N393)&gt;0,"Not_Active","Active")</f>
        <v>Active</v>
      </c>
      <c r="P393" s="8">
        <f>IF(Sheet1!$O393="Not_Active",0,1)</f>
        <v>1</v>
      </c>
      <c r="Q393" s="9">
        <f>IFERROR(Sheet1!$K393*Sheet1!$J393,0)</f>
        <v>0</v>
      </c>
      <c r="R393" s="9">
        <f>Sheet1!$Q393+Sheet1!$J393</f>
        <v>97231</v>
      </c>
      <c r="S393" s="8">
        <f>YEAR(Sheet1!$I393)</f>
        <v>2011</v>
      </c>
      <c r="T393" s="8">
        <f>WEEKNUM(Sheet1!$I393,1)</f>
        <v>31</v>
      </c>
      <c r="U393" s="8" t="str">
        <f>TEXT(Sheet1!$I393,"dddd")</f>
        <v>Tuesday</v>
      </c>
    </row>
    <row r="394" spans="1:21" ht="14.25" customHeight="1" x14ac:dyDescent="0.25">
      <c r="A394" s="5" t="s">
        <v>867</v>
      </c>
      <c r="B394" s="5" t="s">
        <v>868</v>
      </c>
      <c r="C394" s="5" t="s">
        <v>43</v>
      </c>
      <c r="D394" s="5" t="s">
        <v>3</v>
      </c>
      <c r="E394" s="5" t="s">
        <v>72</v>
      </c>
      <c r="F394" s="5" t="s">
        <v>45</v>
      </c>
      <c r="G394" s="5" t="s">
        <v>53</v>
      </c>
      <c r="H394" s="5">
        <v>41</v>
      </c>
      <c r="I394" s="5">
        <v>38060</v>
      </c>
      <c r="J394" s="5">
        <v>155004</v>
      </c>
      <c r="K394" s="5">
        <v>0.12</v>
      </c>
      <c r="L394" s="5" t="s">
        <v>11</v>
      </c>
      <c r="M394" s="5" t="s">
        <v>82</v>
      </c>
      <c r="N394" s="6" t="s">
        <v>55</v>
      </c>
      <c r="O394" s="7" t="str">
        <f>IF(LEN(Sheet1!$N394)&gt;0,"Not_Active","Active")</f>
        <v>Active</v>
      </c>
      <c r="P394" s="8">
        <f>IF(Sheet1!$O394="Not_Active",0,1)</f>
        <v>1</v>
      </c>
      <c r="Q394" s="9">
        <f>IFERROR(Sheet1!$K394*Sheet1!$J394,0)</f>
        <v>18600.48</v>
      </c>
      <c r="R394" s="9">
        <f>Sheet1!$Q394+Sheet1!$J394</f>
        <v>173604.48000000001</v>
      </c>
      <c r="S394" s="8">
        <f>YEAR(Sheet1!$I394)</f>
        <v>2004</v>
      </c>
      <c r="T394" s="8">
        <f>WEEKNUM(Sheet1!$I394,1)</f>
        <v>12</v>
      </c>
      <c r="U394" s="8" t="str">
        <f>TEXT(Sheet1!$I394,"dddd")</f>
        <v>Sunday</v>
      </c>
    </row>
    <row r="395" spans="1:21" ht="14.25" customHeight="1" x14ac:dyDescent="0.25">
      <c r="A395" s="5" t="s">
        <v>869</v>
      </c>
      <c r="B395" s="5" t="s">
        <v>870</v>
      </c>
      <c r="C395" s="5" t="s">
        <v>348</v>
      </c>
      <c r="D395" s="5" t="s">
        <v>2</v>
      </c>
      <c r="E395" s="5" t="s">
        <v>51</v>
      </c>
      <c r="F395" s="5" t="s">
        <v>52</v>
      </c>
      <c r="G395" s="5" t="s">
        <v>53</v>
      </c>
      <c r="H395" s="5">
        <v>40</v>
      </c>
      <c r="I395" s="5">
        <v>39293</v>
      </c>
      <c r="J395" s="5">
        <v>41859</v>
      </c>
      <c r="K395" s="5">
        <v>0</v>
      </c>
      <c r="L395" s="5" t="s">
        <v>11</v>
      </c>
      <c r="M395" s="5" t="s">
        <v>47</v>
      </c>
      <c r="N395" s="6" t="s">
        <v>55</v>
      </c>
      <c r="O395" s="7" t="str">
        <f>IF(LEN(Sheet1!$N395)&gt;0,"Not_Active","Active")</f>
        <v>Active</v>
      </c>
      <c r="P395" s="8">
        <f>IF(Sheet1!$O395="Not_Active",0,1)</f>
        <v>1</v>
      </c>
      <c r="Q395" s="9">
        <f>IFERROR(Sheet1!$K395*Sheet1!$J395,0)</f>
        <v>0</v>
      </c>
      <c r="R395" s="9">
        <f>Sheet1!$Q395+Sheet1!$J395</f>
        <v>41859</v>
      </c>
      <c r="S395" s="8">
        <f>YEAR(Sheet1!$I395)</f>
        <v>2007</v>
      </c>
      <c r="T395" s="8">
        <f>WEEKNUM(Sheet1!$I395,1)</f>
        <v>31</v>
      </c>
      <c r="U395" s="8" t="str">
        <f>TEXT(Sheet1!$I395,"dddd")</f>
        <v>Monday</v>
      </c>
    </row>
    <row r="396" spans="1:21" ht="14.25" customHeight="1" x14ac:dyDescent="0.25">
      <c r="A396" s="5" t="s">
        <v>871</v>
      </c>
      <c r="B396" s="5" t="s">
        <v>872</v>
      </c>
      <c r="C396" s="5" t="s">
        <v>137</v>
      </c>
      <c r="D396" s="5" t="s">
        <v>2</v>
      </c>
      <c r="E396" s="5" t="s">
        <v>51</v>
      </c>
      <c r="F396" s="5" t="s">
        <v>52</v>
      </c>
      <c r="G396" s="5" t="s">
        <v>46</v>
      </c>
      <c r="H396" s="5">
        <v>42</v>
      </c>
      <c r="I396" s="5">
        <v>38984</v>
      </c>
      <c r="J396" s="5">
        <v>52733</v>
      </c>
      <c r="K396" s="5">
        <v>0</v>
      </c>
      <c r="L396" s="5" t="s">
        <v>11</v>
      </c>
      <c r="M396" s="5" t="s">
        <v>61</v>
      </c>
      <c r="N396" s="6" t="s">
        <v>55</v>
      </c>
      <c r="O396" s="7" t="str">
        <f>IF(LEN(Sheet1!$N396)&gt;0,"Not_Active","Active")</f>
        <v>Active</v>
      </c>
      <c r="P396" s="8">
        <f>IF(Sheet1!$O396="Not_Active",0,1)</f>
        <v>1</v>
      </c>
      <c r="Q396" s="9">
        <f>IFERROR(Sheet1!$K396*Sheet1!$J396,0)</f>
        <v>0</v>
      </c>
      <c r="R396" s="9">
        <f>Sheet1!$Q396+Sheet1!$J396</f>
        <v>52733</v>
      </c>
      <c r="S396" s="8">
        <f>YEAR(Sheet1!$I396)</f>
        <v>2006</v>
      </c>
      <c r="T396" s="8">
        <f>WEEKNUM(Sheet1!$I396,1)</f>
        <v>39</v>
      </c>
      <c r="U396" s="8" t="str">
        <f>TEXT(Sheet1!$I396,"dddd")</f>
        <v>Sunday</v>
      </c>
    </row>
    <row r="397" spans="1:21" ht="14.25" customHeight="1" x14ac:dyDescent="0.25">
      <c r="A397" s="5" t="s">
        <v>873</v>
      </c>
      <c r="B397" s="5" t="s">
        <v>874</v>
      </c>
      <c r="C397" s="5" t="s">
        <v>99</v>
      </c>
      <c r="D397" s="5" t="s">
        <v>6</v>
      </c>
      <c r="E397" s="5" t="s">
        <v>72</v>
      </c>
      <c r="F397" s="5" t="s">
        <v>52</v>
      </c>
      <c r="G397" s="5" t="s">
        <v>53</v>
      </c>
      <c r="H397" s="5">
        <v>31</v>
      </c>
      <c r="I397" s="5">
        <v>42250</v>
      </c>
      <c r="J397" s="5">
        <v>250953</v>
      </c>
      <c r="K397" s="5">
        <v>0.34</v>
      </c>
      <c r="L397" s="5" t="s">
        <v>11</v>
      </c>
      <c r="M397" s="5" t="s">
        <v>107</v>
      </c>
      <c r="N397" s="6" t="s">
        <v>55</v>
      </c>
      <c r="O397" s="7" t="str">
        <f>IF(LEN(Sheet1!$N397)&gt;0,"Not_Active","Active")</f>
        <v>Active</v>
      </c>
      <c r="P397" s="8">
        <f>IF(Sheet1!$O397="Not_Active",0,1)</f>
        <v>1</v>
      </c>
      <c r="Q397" s="9">
        <f>IFERROR(Sheet1!$K397*Sheet1!$J397,0)</f>
        <v>85324.02</v>
      </c>
      <c r="R397" s="9">
        <f>Sheet1!$Q397+Sheet1!$J397</f>
        <v>336277.02</v>
      </c>
      <c r="S397" s="8">
        <f>YEAR(Sheet1!$I397)</f>
        <v>2015</v>
      </c>
      <c r="T397" s="8">
        <f>WEEKNUM(Sheet1!$I397,1)</f>
        <v>36</v>
      </c>
      <c r="U397" s="8" t="str">
        <f>TEXT(Sheet1!$I397,"dddd")</f>
        <v>Thursday</v>
      </c>
    </row>
    <row r="398" spans="1:21" ht="14.25" customHeight="1" x14ac:dyDescent="0.25">
      <c r="A398" s="5" t="s">
        <v>875</v>
      </c>
      <c r="B398" s="5" t="s">
        <v>876</v>
      </c>
      <c r="C398" s="5" t="s">
        <v>58</v>
      </c>
      <c r="D398" s="5" t="s">
        <v>8</v>
      </c>
      <c r="E398" s="5" t="s">
        <v>44</v>
      </c>
      <c r="F398" s="5" t="s">
        <v>52</v>
      </c>
      <c r="G398" s="5" t="s">
        <v>53</v>
      </c>
      <c r="H398" s="5">
        <v>49</v>
      </c>
      <c r="I398" s="5">
        <v>36210</v>
      </c>
      <c r="J398" s="5">
        <v>191807</v>
      </c>
      <c r="K398" s="5">
        <v>0.21</v>
      </c>
      <c r="L398" s="5" t="s">
        <v>17</v>
      </c>
      <c r="M398" s="5" t="s">
        <v>54</v>
      </c>
      <c r="N398" s="6" t="s">
        <v>55</v>
      </c>
      <c r="O398" s="7" t="str">
        <f>IF(LEN(Sheet1!$N398)&gt;0,"Not_Active","Active")</f>
        <v>Active</v>
      </c>
      <c r="P398" s="8">
        <f>IF(Sheet1!$O398="Not_Active",0,1)</f>
        <v>1</v>
      </c>
      <c r="Q398" s="9">
        <f>IFERROR(Sheet1!$K398*Sheet1!$J398,0)</f>
        <v>40279.47</v>
      </c>
      <c r="R398" s="9">
        <f>Sheet1!$Q398+Sheet1!$J398</f>
        <v>232086.47</v>
      </c>
      <c r="S398" s="8">
        <f>YEAR(Sheet1!$I398)</f>
        <v>1999</v>
      </c>
      <c r="T398" s="8">
        <f>WEEKNUM(Sheet1!$I398,1)</f>
        <v>8</v>
      </c>
      <c r="U398" s="8" t="str">
        <f>TEXT(Sheet1!$I398,"dddd")</f>
        <v>Friday</v>
      </c>
    </row>
    <row r="399" spans="1:21" ht="14.25" customHeight="1" x14ac:dyDescent="0.25">
      <c r="A399" s="5" t="s">
        <v>877</v>
      </c>
      <c r="B399" s="5" t="s">
        <v>878</v>
      </c>
      <c r="C399" s="5" t="s">
        <v>50</v>
      </c>
      <c r="D399" s="5" t="s">
        <v>2</v>
      </c>
      <c r="E399" s="5" t="s">
        <v>59</v>
      </c>
      <c r="F399" s="5" t="s">
        <v>52</v>
      </c>
      <c r="G399" s="5" t="s">
        <v>53</v>
      </c>
      <c r="H399" s="5">
        <v>42</v>
      </c>
      <c r="I399" s="5">
        <v>41813</v>
      </c>
      <c r="J399" s="5">
        <v>64677</v>
      </c>
      <c r="K399" s="5">
        <v>0</v>
      </c>
      <c r="L399" s="5" t="s">
        <v>17</v>
      </c>
      <c r="M399" s="5" t="s">
        <v>54</v>
      </c>
      <c r="N399" s="6" t="s">
        <v>55</v>
      </c>
      <c r="O399" s="7" t="str">
        <f>IF(LEN(Sheet1!$N399)&gt;0,"Not_Active","Active")</f>
        <v>Active</v>
      </c>
      <c r="P399" s="8">
        <f>IF(Sheet1!$O399="Not_Active",0,1)</f>
        <v>1</v>
      </c>
      <c r="Q399" s="9">
        <f>IFERROR(Sheet1!$K399*Sheet1!$J399,0)</f>
        <v>0</v>
      </c>
      <c r="R399" s="9">
        <f>Sheet1!$Q399+Sheet1!$J399</f>
        <v>64677</v>
      </c>
      <c r="S399" s="8">
        <f>YEAR(Sheet1!$I399)</f>
        <v>2014</v>
      </c>
      <c r="T399" s="8">
        <f>WEEKNUM(Sheet1!$I399,1)</f>
        <v>26</v>
      </c>
      <c r="U399" s="8" t="str">
        <f>TEXT(Sheet1!$I399,"dddd")</f>
        <v>Monday</v>
      </c>
    </row>
    <row r="400" spans="1:21" ht="14.25" customHeight="1" x14ac:dyDescent="0.25">
      <c r="A400" s="5" t="s">
        <v>427</v>
      </c>
      <c r="B400" s="5" t="s">
        <v>879</v>
      </c>
      <c r="C400" s="5" t="s">
        <v>43</v>
      </c>
      <c r="D400" s="5" t="s">
        <v>2</v>
      </c>
      <c r="E400" s="5" t="s">
        <v>72</v>
      </c>
      <c r="F400" s="5" t="s">
        <v>52</v>
      </c>
      <c r="G400" s="5" t="s">
        <v>60</v>
      </c>
      <c r="H400" s="5">
        <v>46</v>
      </c>
      <c r="I400" s="5">
        <v>38244</v>
      </c>
      <c r="J400" s="5">
        <v>130274</v>
      </c>
      <c r="K400" s="5">
        <v>0.11</v>
      </c>
      <c r="L400" s="5" t="s">
        <v>11</v>
      </c>
      <c r="M400" s="5" t="s">
        <v>61</v>
      </c>
      <c r="N400" s="6" t="s">
        <v>55</v>
      </c>
      <c r="O400" s="7" t="str">
        <f>IF(LEN(Sheet1!$N400)&gt;0,"Not_Active","Active")</f>
        <v>Active</v>
      </c>
      <c r="P400" s="8">
        <f>IF(Sheet1!$O400="Not_Active",0,1)</f>
        <v>1</v>
      </c>
      <c r="Q400" s="9">
        <f>IFERROR(Sheet1!$K400*Sheet1!$J400,0)</f>
        <v>14330.14</v>
      </c>
      <c r="R400" s="9">
        <f>Sheet1!$Q400+Sheet1!$J400</f>
        <v>144604.14000000001</v>
      </c>
      <c r="S400" s="8">
        <f>YEAR(Sheet1!$I400)</f>
        <v>2004</v>
      </c>
      <c r="T400" s="8">
        <f>WEEKNUM(Sheet1!$I400,1)</f>
        <v>38</v>
      </c>
      <c r="U400" s="8" t="str">
        <f>TEXT(Sheet1!$I400,"dddd")</f>
        <v>Tuesday</v>
      </c>
    </row>
    <row r="401" spans="1:21" ht="14.25" customHeight="1" x14ac:dyDescent="0.25">
      <c r="A401" s="5" t="s">
        <v>880</v>
      </c>
      <c r="B401" s="5" t="s">
        <v>881</v>
      </c>
      <c r="C401" s="5" t="s">
        <v>266</v>
      </c>
      <c r="D401" s="5" t="s">
        <v>2</v>
      </c>
      <c r="E401" s="5" t="s">
        <v>44</v>
      </c>
      <c r="F401" s="5" t="s">
        <v>52</v>
      </c>
      <c r="G401" s="5" t="s">
        <v>53</v>
      </c>
      <c r="H401" s="5">
        <v>37</v>
      </c>
      <c r="I401" s="5">
        <v>42922</v>
      </c>
      <c r="J401" s="5">
        <v>96331</v>
      </c>
      <c r="K401" s="5">
        <v>0</v>
      </c>
      <c r="L401" s="5" t="s">
        <v>17</v>
      </c>
      <c r="M401" s="5" t="s">
        <v>94</v>
      </c>
      <c r="N401" s="6" t="s">
        <v>55</v>
      </c>
      <c r="O401" s="7" t="str">
        <f>IF(LEN(Sheet1!$N401)&gt;0,"Not_Active","Active")</f>
        <v>Active</v>
      </c>
      <c r="P401" s="8">
        <f>IF(Sheet1!$O401="Not_Active",0,1)</f>
        <v>1</v>
      </c>
      <c r="Q401" s="9">
        <f>IFERROR(Sheet1!$K401*Sheet1!$J401,0)</f>
        <v>0</v>
      </c>
      <c r="R401" s="9">
        <f>Sheet1!$Q401+Sheet1!$J401</f>
        <v>96331</v>
      </c>
      <c r="S401" s="8">
        <f>YEAR(Sheet1!$I401)</f>
        <v>2017</v>
      </c>
      <c r="T401" s="8">
        <f>WEEKNUM(Sheet1!$I401,1)</f>
        <v>27</v>
      </c>
      <c r="U401" s="8" t="str">
        <f>TEXT(Sheet1!$I401,"dddd")</f>
        <v>Thursday</v>
      </c>
    </row>
    <row r="402" spans="1:21" ht="14.25" customHeight="1" x14ac:dyDescent="0.25">
      <c r="A402" s="5" t="s">
        <v>882</v>
      </c>
      <c r="B402" s="5" t="s">
        <v>883</v>
      </c>
      <c r="C402" s="5" t="s">
        <v>43</v>
      </c>
      <c r="D402" s="5" t="s">
        <v>3</v>
      </c>
      <c r="E402" s="5" t="s">
        <v>44</v>
      </c>
      <c r="F402" s="5" t="s">
        <v>45</v>
      </c>
      <c r="G402" s="5" t="s">
        <v>60</v>
      </c>
      <c r="H402" s="5">
        <v>51</v>
      </c>
      <c r="I402" s="5">
        <v>38835</v>
      </c>
      <c r="J402" s="5">
        <v>150758</v>
      </c>
      <c r="K402" s="5">
        <v>0.13</v>
      </c>
      <c r="L402" s="5" t="s">
        <v>11</v>
      </c>
      <c r="M402" s="5" t="s">
        <v>61</v>
      </c>
      <c r="N402" s="6">
        <v>39310</v>
      </c>
      <c r="O402" s="7" t="str">
        <f>IF(LEN(Sheet1!$N402)&gt;0,"Not_Active","Active")</f>
        <v>Not_Active</v>
      </c>
      <c r="P402" s="8">
        <f>IF(Sheet1!$O402="Not_Active",0,1)</f>
        <v>0</v>
      </c>
      <c r="Q402" s="9">
        <f>IFERROR(Sheet1!$K402*Sheet1!$J402,0)</f>
        <v>19598.54</v>
      </c>
      <c r="R402" s="9">
        <f>Sheet1!$Q402+Sheet1!$J402</f>
        <v>170356.54</v>
      </c>
      <c r="S402" s="8">
        <f>YEAR(Sheet1!$I402)</f>
        <v>2006</v>
      </c>
      <c r="T402" s="8">
        <f>WEEKNUM(Sheet1!$I402,1)</f>
        <v>17</v>
      </c>
      <c r="U402" s="8" t="str">
        <f>TEXT(Sheet1!$I402,"dddd")</f>
        <v>Friday</v>
      </c>
    </row>
    <row r="403" spans="1:21" ht="14.25" customHeight="1" x14ac:dyDescent="0.25">
      <c r="A403" s="5" t="s">
        <v>884</v>
      </c>
      <c r="B403" s="5" t="s">
        <v>885</v>
      </c>
      <c r="C403" s="5" t="s">
        <v>58</v>
      </c>
      <c r="D403" s="5" t="s">
        <v>7</v>
      </c>
      <c r="E403" s="5" t="s">
        <v>72</v>
      </c>
      <c r="F403" s="5" t="s">
        <v>52</v>
      </c>
      <c r="G403" s="5" t="s">
        <v>104</v>
      </c>
      <c r="H403" s="5">
        <v>46</v>
      </c>
      <c r="I403" s="5">
        <v>41839</v>
      </c>
      <c r="J403" s="5">
        <v>173629</v>
      </c>
      <c r="K403" s="5">
        <v>0.21</v>
      </c>
      <c r="L403" s="5" t="s">
        <v>19</v>
      </c>
      <c r="M403" s="5" t="s">
        <v>236</v>
      </c>
      <c r="N403" s="6" t="s">
        <v>55</v>
      </c>
      <c r="O403" s="7" t="str">
        <f>IF(LEN(Sheet1!$N403)&gt;0,"Not_Active","Active")</f>
        <v>Active</v>
      </c>
      <c r="P403" s="8">
        <f>IF(Sheet1!$O403="Not_Active",0,1)</f>
        <v>1</v>
      </c>
      <c r="Q403" s="9">
        <f>IFERROR(Sheet1!$K403*Sheet1!$J403,0)</f>
        <v>36462.089999999997</v>
      </c>
      <c r="R403" s="9">
        <f>Sheet1!$Q403+Sheet1!$J403</f>
        <v>210091.09</v>
      </c>
      <c r="S403" s="8">
        <f>YEAR(Sheet1!$I403)</f>
        <v>2014</v>
      </c>
      <c r="T403" s="8">
        <f>WEEKNUM(Sheet1!$I403,1)</f>
        <v>29</v>
      </c>
      <c r="U403" s="8" t="str">
        <f>TEXT(Sheet1!$I403,"dddd")</f>
        <v>Saturday</v>
      </c>
    </row>
    <row r="404" spans="1:21" ht="14.25" customHeight="1" x14ac:dyDescent="0.25">
      <c r="A404" s="5" t="s">
        <v>886</v>
      </c>
      <c r="B404" s="5" t="s">
        <v>887</v>
      </c>
      <c r="C404" s="5" t="s">
        <v>390</v>
      </c>
      <c r="D404" s="5" t="s">
        <v>2</v>
      </c>
      <c r="E404" s="5" t="s">
        <v>72</v>
      </c>
      <c r="F404" s="5" t="s">
        <v>52</v>
      </c>
      <c r="G404" s="5" t="s">
        <v>46</v>
      </c>
      <c r="H404" s="5">
        <v>55</v>
      </c>
      <c r="I404" s="5">
        <v>35919</v>
      </c>
      <c r="J404" s="5">
        <v>62174</v>
      </c>
      <c r="K404" s="5">
        <v>0</v>
      </c>
      <c r="L404" s="5" t="s">
        <v>11</v>
      </c>
      <c r="M404" s="5" t="s">
        <v>61</v>
      </c>
      <c r="N404" s="6" t="s">
        <v>55</v>
      </c>
      <c r="O404" s="7" t="str">
        <f>IF(LEN(Sheet1!$N404)&gt;0,"Not_Active","Active")</f>
        <v>Active</v>
      </c>
      <c r="P404" s="8">
        <f>IF(Sheet1!$O404="Not_Active",0,1)</f>
        <v>1</v>
      </c>
      <c r="Q404" s="9">
        <f>IFERROR(Sheet1!$K404*Sheet1!$J404,0)</f>
        <v>0</v>
      </c>
      <c r="R404" s="9">
        <f>Sheet1!$Q404+Sheet1!$J404</f>
        <v>62174</v>
      </c>
      <c r="S404" s="8">
        <f>YEAR(Sheet1!$I404)</f>
        <v>1998</v>
      </c>
      <c r="T404" s="8">
        <f>WEEKNUM(Sheet1!$I404,1)</f>
        <v>19</v>
      </c>
      <c r="U404" s="8" t="str">
        <f>TEXT(Sheet1!$I404,"dddd")</f>
        <v>Monday</v>
      </c>
    </row>
    <row r="405" spans="1:21" ht="14.25" customHeight="1" x14ac:dyDescent="0.25">
      <c r="A405" s="5" t="s">
        <v>888</v>
      </c>
      <c r="B405" s="5" t="s">
        <v>889</v>
      </c>
      <c r="C405" s="5" t="s">
        <v>142</v>
      </c>
      <c r="D405" s="5" t="s">
        <v>5</v>
      </c>
      <c r="E405" s="5" t="s">
        <v>51</v>
      </c>
      <c r="F405" s="5" t="s">
        <v>52</v>
      </c>
      <c r="G405" s="5" t="s">
        <v>60</v>
      </c>
      <c r="H405" s="5">
        <v>43</v>
      </c>
      <c r="I405" s="5">
        <v>43028</v>
      </c>
      <c r="J405" s="5">
        <v>56555</v>
      </c>
      <c r="K405" s="5">
        <v>0</v>
      </c>
      <c r="L405" s="5" t="s">
        <v>11</v>
      </c>
      <c r="M405" s="5" t="s">
        <v>68</v>
      </c>
      <c r="N405" s="6" t="s">
        <v>55</v>
      </c>
      <c r="O405" s="7" t="str">
        <f>IF(LEN(Sheet1!$N405)&gt;0,"Not_Active","Active")</f>
        <v>Active</v>
      </c>
      <c r="P405" s="8">
        <f>IF(Sheet1!$O405="Not_Active",0,1)</f>
        <v>1</v>
      </c>
      <c r="Q405" s="9">
        <f>IFERROR(Sheet1!$K405*Sheet1!$J405,0)</f>
        <v>0</v>
      </c>
      <c r="R405" s="9">
        <f>Sheet1!$Q405+Sheet1!$J405</f>
        <v>56555</v>
      </c>
      <c r="S405" s="8">
        <f>YEAR(Sheet1!$I405)</f>
        <v>2017</v>
      </c>
      <c r="T405" s="8">
        <f>WEEKNUM(Sheet1!$I405,1)</f>
        <v>42</v>
      </c>
      <c r="U405" s="8" t="str">
        <f>TEXT(Sheet1!$I405,"dddd")</f>
        <v>Friday</v>
      </c>
    </row>
    <row r="406" spans="1:21" ht="14.25" customHeight="1" x14ac:dyDescent="0.25">
      <c r="A406" s="5" t="s">
        <v>890</v>
      </c>
      <c r="B406" s="5" t="s">
        <v>891</v>
      </c>
      <c r="C406" s="5" t="s">
        <v>142</v>
      </c>
      <c r="D406" s="5" t="s">
        <v>8</v>
      </c>
      <c r="E406" s="5" t="s">
        <v>51</v>
      </c>
      <c r="F406" s="5" t="s">
        <v>52</v>
      </c>
      <c r="G406" s="5" t="s">
        <v>60</v>
      </c>
      <c r="H406" s="5">
        <v>48</v>
      </c>
      <c r="I406" s="5">
        <v>38623</v>
      </c>
      <c r="J406" s="5">
        <v>74655</v>
      </c>
      <c r="K406" s="5">
        <v>0</v>
      </c>
      <c r="L406" s="5" t="s">
        <v>11</v>
      </c>
      <c r="M406" s="5" t="s">
        <v>82</v>
      </c>
      <c r="N406" s="6" t="s">
        <v>55</v>
      </c>
      <c r="O406" s="7" t="str">
        <f>IF(LEN(Sheet1!$N406)&gt;0,"Not_Active","Active")</f>
        <v>Active</v>
      </c>
      <c r="P406" s="8">
        <f>IF(Sheet1!$O406="Not_Active",0,1)</f>
        <v>1</v>
      </c>
      <c r="Q406" s="9">
        <f>IFERROR(Sheet1!$K406*Sheet1!$J406,0)</f>
        <v>0</v>
      </c>
      <c r="R406" s="9">
        <f>Sheet1!$Q406+Sheet1!$J406</f>
        <v>74655</v>
      </c>
      <c r="S406" s="8">
        <f>YEAR(Sheet1!$I406)</f>
        <v>2005</v>
      </c>
      <c r="T406" s="8">
        <f>WEEKNUM(Sheet1!$I406,1)</f>
        <v>40</v>
      </c>
      <c r="U406" s="8" t="str">
        <f>TEXT(Sheet1!$I406,"dddd")</f>
        <v>Wednesday</v>
      </c>
    </row>
    <row r="407" spans="1:21" ht="14.25" customHeight="1" x14ac:dyDescent="0.25">
      <c r="A407" s="5" t="s">
        <v>892</v>
      </c>
      <c r="B407" s="5" t="s">
        <v>893</v>
      </c>
      <c r="C407" s="5" t="s">
        <v>317</v>
      </c>
      <c r="D407" s="5" t="s">
        <v>2</v>
      </c>
      <c r="E407" s="5" t="s">
        <v>72</v>
      </c>
      <c r="F407" s="5" t="s">
        <v>52</v>
      </c>
      <c r="G407" s="5" t="s">
        <v>60</v>
      </c>
      <c r="H407" s="5">
        <v>48</v>
      </c>
      <c r="I407" s="5">
        <v>37844</v>
      </c>
      <c r="J407" s="5">
        <v>93017</v>
      </c>
      <c r="K407" s="5">
        <v>0</v>
      </c>
      <c r="L407" s="5" t="s">
        <v>11</v>
      </c>
      <c r="M407" s="5" t="s">
        <v>47</v>
      </c>
      <c r="N407" s="6" t="s">
        <v>55</v>
      </c>
      <c r="O407" s="7" t="str">
        <f>IF(LEN(Sheet1!$N407)&gt;0,"Not_Active","Active")</f>
        <v>Active</v>
      </c>
      <c r="P407" s="8">
        <f>IF(Sheet1!$O407="Not_Active",0,1)</f>
        <v>1</v>
      </c>
      <c r="Q407" s="9">
        <f>IFERROR(Sheet1!$K407*Sheet1!$J407,0)</f>
        <v>0</v>
      </c>
      <c r="R407" s="9">
        <f>Sheet1!$Q407+Sheet1!$J407</f>
        <v>93017</v>
      </c>
      <c r="S407" s="8">
        <f>YEAR(Sheet1!$I407)</f>
        <v>2003</v>
      </c>
      <c r="T407" s="8">
        <f>WEEKNUM(Sheet1!$I407,1)</f>
        <v>33</v>
      </c>
      <c r="U407" s="8" t="str">
        <f>TEXT(Sheet1!$I407,"dddd")</f>
        <v>Monday</v>
      </c>
    </row>
    <row r="408" spans="1:21" ht="14.25" customHeight="1" x14ac:dyDescent="0.25">
      <c r="A408" s="5" t="s">
        <v>894</v>
      </c>
      <c r="B408" s="5" t="s">
        <v>895</v>
      </c>
      <c r="C408" s="5" t="s">
        <v>67</v>
      </c>
      <c r="D408" s="5" t="s">
        <v>8</v>
      </c>
      <c r="E408" s="5" t="s">
        <v>51</v>
      </c>
      <c r="F408" s="5" t="s">
        <v>52</v>
      </c>
      <c r="G408" s="5" t="s">
        <v>53</v>
      </c>
      <c r="H408" s="5">
        <v>51</v>
      </c>
      <c r="I408" s="5">
        <v>41013</v>
      </c>
      <c r="J408" s="5">
        <v>82300</v>
      </c>
      <c r="K408" s="5">
        <v>0</v>
      </c>
      <c r="L408" s="5" t="s">
        <v>17</v>
      </c>
      <c r="M408" s="5" t="s">
        <v>152</v>
      </c>
      <c r="N408" s="6" t="s">
        <v>55</v>
      </c>
      <c r="O408" s="7" t="str">
        <f>IF(LEN(Sheet1!$N408)&gt;0,"Not_Active","Active")</f>
        <v>Active</v>
      </c>
      <c r="P408" s="8">
        <f>IF(Sheet1!$O408="Not_Active",0,1)</f>
        <v>1</v>
      </c>
      <c r="Q408" s="9">
        <f>IFERROR(Sheet1!$K408*Sheet1!$J408,0)</f>
        <v>0</v>
      </c>
      <c r="R408" s="9">
        <f>Sheet1!$Q408+Sheet1!$J408</f>
        <v>82300</v>
      </c>
      <c r="S408" s="8">
        <f>YEAR(Sheet1!$I408)</f>
        <v>2012</v>
      </c>
      <c r="T408" s="8">
        <f>WEEKNUM(Sheet1!$I408,1)</f>
        <v>15</v>
      </c>
      <c r="U408" s="8" t="str">
        <f>TEXT(Sheet1!$I408,"dddd")</f>
        <v>Saturday</v>
      </c>
    </row>
    <row r="409" spans="1:21" ht="14.25" customHeight="1" x14ac:dyDescent="0.25">
      <c r="A409" s="5" t="s">
        <v>896</v>
      </c>
      <c r="B409" s="5" t="s">
        <v>897</v>
      </c>
      <c r="C409" s="5" t="s">
        <v>196</v>
      </c>
      <c r="D409" s="5" t="s">
        <v>7</v>
      </c>
      <c r="E409" s="5" t="s">
        <v>44</v>
      </c>
      <c r="F409" s="5" t="s">
        <v>45</v>
      </c>
      <c r="G409" s="5" t="s">
        <v>60</v>
      </c>
      <c r="H409" s="5">
        <v>46</v>
      </c>
      <c r="I409" s="5">
        <v>39471</v>
      </c>
      <c r="J409" s="5">
        <v>91621</v>
      </c>
      <c r="K409" s="5">
        <v>0</v>
      </c>
      <c r="L409" s="5" t="s">
        <v>11</v>
      </c>
      <c r="M409" s="5" t="s">
        <v>61</v>
      </c>
      <c r="N409" s="6" t="s">
        <v>55</v>
      </c>
      <c r="O409" s="7" t="str">
        <f>IF(LEN(Sheet1!$N409)&gt;0,"Not_Active","Active")</f>
        <v>Active</v>
      </c>
      <c r="P409" s="8">
        <f>IF(Sheet1!$O409="Not_Active",0,1)</f>
        <v>1</v>
      </c>
      <c r="Q409" s="9">
        <f>IFERROR(Sheet1!$K409*Sheet1!$J409,0)</f>
        <v>0</v>
      </c>
      <c r="R409" s="9">
        <f>Sheet1!$Q409+Sheet1!$J409</f>
        <v>91621</v>
      </c>
      <c r="S409" s="8">
        <f>YEAR(Sheet1!$I409)</f>
        <v>2008</v>
      </c>
      <c r="T409" s="8">
        <f>WEEKNUM(Sheet1!$I409,1)</f>
        <v>4</v>
      </c>
      <c r="U409" s="8" t="str">
        <f>TEXT(Sheet1!$I409,"dddd")</f>
        <v>Thursday</v>
      </c>
    </row>
    <row r="410" spans="1:21" ht="14.25" customHeight="1" x14ac:dyDescent="0.25">
      <c r="A410" s="5" t="s">
        <v>898</v>
      </c>
      <c r="B410" s="5" t="s">
        <v>899</v>
      </c>
      <c r="C410" s="5" t="s">
        <v>67</v>
      </c>
      <c r="D410" s="5" t="s">
        <v>8</v>
      </c>
      <c r="E410" s="5" t="s">
        <v>44</v>
      </c>
      <c r="F410" s="5" t="s">
        <v>52</v>
      </c>
      <c r="G410" s="5" t="s">
        <v>104</v>
      </c>
      <c r="H410" s="5">
        <v>33</v>
      </c>
      <c r="I410" s="5">
        <v>41973</v>
      </c>
      <c r="J410" s="5">
        <v>91280</v>
      </c>
      <c r="K410" s="5">
        <v>0</v>
      </c>
      <c r="L410" s="5" t="s">
        <v>11</v>
      </c>
      <c r="M410" s="5" t="s">
        <v>79</v>
      </c>
      <c r="N410" s="6" t="s">
        <v>55</v>
      </c>
      <c r="O410" s="7" t="str">
        <f>IF(LEN(Sheet1!$N410)&gt;0,"Not_Active","Active")</f>
        <v>Active</v>
      </c>
      <c r="P410" s="8">
        <f>IF(Sheet1!$O410="Not_Active",0,1)</f>
        <v>1</v>
      </c>
      <c r="Q410" s="9">
        <f>IFERROR(Sheet1!$K410*Sheet1!$J410,0)</f>
        <v>0</v>
      </c>
      <c r="R410" s="9">
        <f>Sheet1!$Q410+Sheet1!$J410</f>
        <v>91280</v>
      </c>
      <c r="S410" s="8">
        <f>YEAR(Sheet1!$I410)</f>
        <v>2014</v>
      </c>
      <c r="T410" s="8">
        <f>WEEKNUM(Sheet1!$I410,1)</f>
        <v>49</v>
      </c>
      <c r="U410" s="8" t="str">
        <f>TEXT(Sheet1!$I410,"dddd")</f>
        <v>Sunday</v>
      </c>
    </row>
    <row r="411" spans="1:21" ht="14.25" customHeight="1" x14ac:dyDescent="0.25">
      <c r="A411" s="5" t="s">
        <v>900</v>
      </c>
      <c r="B411" s="5" t="s">
        <v>901</v>
      </c>
      <c r="C411" s="5" t="s">
        <v>202</v>
      </c>
      <c r="D411" s="5" t="s">
        <v>6</v>
      </c>
      <c r="E411" s="5" t="s">
        <v>51</v>
      </c>
      <c r="F411" s="5" t="s">
        <v>45</v>
      </c>
      <c r="G411" s="5" t="s">
        <v>46</v>
      </c>
      <c r="H411" s="5">
        <v>42</v>
      </c>
      <c r="I411" s="5">
        <v>44092</v>
      </c>
      <c r="J411" s="5">
        <v>47071</v>
      </c>
      <c r="K411" s="5">
        <v>0</v>
      </c>
      <c r="L411" s="5" t="s">
        <v>11</v>
      </c>
      <c r="M411" s="5" t="s">
        <v>107</v>
      </c>
      <c r="N411" s="6" t="s">
        <v>55</v>
      </c>
      <c r="O411" s="7" t="str">
        <f>IF(LEN(Sheet1!$N411)&gt;0,"Not_Active","Active")</f>
        <v>Active</v>
      </c>
      <c r="P411" s="8">
        <f>IF(Sheet1!$O411="Not_Active",0,1)</f>
        <v>1</v>
      </c>
      <c r="Q411" s="9">
        <f>IFERROR(Sheet1!$K411*Sheet1!$J411,0)</f>
        <v>0</v>
      </c>
      <c r="R411" s="9">
        <f>Sheet1!$Q411+Sheet1!$J411</f>
        <v>47071</v>
      </c>
      <c r="S411" s="8">
        <f>YEAR(Sheet1!$I411)</f>
        <v>2020</v>
      </c>
      <c r="T411" s="8">
        <f>WEEKNUM(Sheet1!$I411,1)</f>
        <v>38</v>
      </c>
      <c r="U411" s="8" t="str">
        <f>TEXT(Sheet1!$I411,"dddd")</f>
        <v>Friday</v>
      </c>
    </row>
    <row r="412" spans="1:21" ht="14.25" customHeight="1" x14ac:dyDescent="0.25">
      <c r="A412" s="5" t="s">
        <v>902</v>
      </c>
      <c r="B412" s="5" t="s">
        <v>903</v>
      </c>
      <c r="C412" s="5" t="s">
        <v>460</v>
      </c>
      <c r="D412" s="5" t="s">
        <v>2</v>
      </c>
      <c r="E412" s="5" t="s">
        <v>51</v>
      </c>
      <c r="F412" s="5" t="s">
        <v>45</v>
      </c>
      <c r="G412" s="5" t="s">
        <v>60</v>
      </c>
      <c r="H412" s="5">
        <v>55</v>
      </c>
      <c r="I412" s="5">
        <v>40868</v>
      </c>
      <c r="J412" s="5">
        <v>81218</v>
      </c>
      <c r="K412" s="5">
        <v>0</v>
      </c>
      <c r="L412" s="5" t="s">
        <v>11</v>
      </c>
      <c r="M412" s="5" t="s">
        <v>61</v>
      </c>
      <c r="N412" s="6" t="s">
        <v>55</v>
      </c>
      <c r="O412" s="7" t="str">
        <f>IF(LEN(Sheet1!$N412)&gt;0,"Not_Active","Active")</f>
        <v>Active</v>
      </c>
      <c r="P412" s="8">
        <f>IF(Sheet1!$O412="Not_Active",0,1)</f>
        <v>1</v>
      </c>
      <c r="Q412" s="9">
        <f>IFERROR(Sheet1!$K412*Sheet1!$J412,0)</f>
        <v>0</v>
      </c>
      <c r="R412" s="9">
        <f>Sheet1!$Q412+Sheet1!$J412</f>
        <v>81218</v>
      </c>
      <c r="S412" s="8">
        <f>YEAR(Sheet1!$I412)</f>
        <v>2011</v>
      </c>
      <c r="T412" s="8">
        <f>WEEKNUM(Sheet1!$I412,1)</f>
        <v>48</v>
      </c>
      <c r="U412" s="8" t="str">
        <f>TEXT(Sheet1!$I412,"dddd")</f>
        <v>Monday</v>
      </c>
    </row>
    <row r="413" spans="1:21" ht="14.25" customHeight="1" x14ac:dyDescent="0.25">
      <c r="A413" s="5" t="s">
        <v>904</v>
      </c>
      <c r="B413" s="5" t="s">
        <v>905</v>
      </c>
      <c r="C413" s="5" t="s">
        <v>99</v>
      </c>
      <c r="D413" s="5" t="s">
        <v>7</v>
      </c>
      <c r="E413" s="5" t="s">
        <v>51</v>
      </c>
      <c r="F413" s="5" t="s">
        <v>45</v>
      </c>
      <c r="G413" s="5" t="s">
        <v>53</v>
      </c>
      <c r="H413" s="5">
        <v>50</v>
      </c>
      <c r="I413" s="5">
        <v>39734</v>
      </c>
      <c r="J413" s="5">
        <v>181801</v>
      </c>
      <c r="K413" s="5">
        <v>0.4</v>
      </c>
      <c r="L413" s="5" t="s">
        <v>17</v>
      </c>
      <c r="M413" s="5" t="s">
        <v>54</v>
      </c>
      <c r="N413" s="6">
        <v>43810</v>
      </c>
      <c r="O413" s="7" t="str">
        <f>IF(LEN(Sheet1!$N413)&gt;0,"Not_Active","Active")</f>
        <v>Not_Active</v>
      </c>
      <c r="P413" s="8">
        <f>IF(Sheet1!$O413="Not_Active",0,1)</f>
        <v>0</v>
      </c>
      <c r="Q413" s="9">
        <f>IFERROR(Sheet1!$K413*Sheet1!$J413,0)</f>
        <v>72720.400000000009</v>
      </c>
      <c r="R413" s="9">
        <f>Sheet1!$Q413+Sheet1!$J413</f>
        <v>254521.40000000002</v>
      </c>
      <c r="S413" s="8">
        <f>YEAR(Sheet1!$I413)</f>
        <v>2008</v>
      </c>
      <c r="T413" s="8">
        <f>WEEKNUM(Sheet1!$I413,1)</f>
        <v>42</v>
      </c>
      <c r="U413" s="8" t="str">
        <f>TEXT(Sheet1!$I413,"dddd")</f>
        <v>Monday</v>
      </c>
    </row>
    <row r="414" spans="1:21" ht="14.25" customHeight="1" x14ac:dyDescent="0.25">
      <c r="A414" s="5" t="s">
        <v>906</v>
      </c>
      <c r="B414" s="5" t="s">
        <v>907</v>
      </c>
      <c r="C414" s="5" t="s">
        <v>71</v>
      </c>
      <c r="D414" s="5" t="s">
        <v>4</v>
      </c>
      <c r="E414" s="5" t="s">
        <v>51</v>
      </c>
      <c r="F414" s="5" t="s">
        <v>45</v>
      </c>
      <c r="G414" s="5" t="s">
        <v>60</v>
      </c>
      <c r="H414" s="5">
        <v>26</v>
      </c>
      <c r="I414" s="5">
        <v>44521</v>
      </c>
      <c r="J414" s="5">
        <v>63137</v>
      </c>
      <c r="K414" s="5">
        <v>0</v>
      </c>
      <c r="L414" s="5" t="s">
        <v>11</v>
      </c>
      <c r="M414" s="5" t="s">
        <v>61</v>
      </c>
      <c r="N414" s="6" t="s">
        <v>55</v>
      </c>
      <c r="O414" s="7" t="str">
        <f>IF(LEN(Sheet1!$N414)&gt;0,"Not_Active","Active")</f>
        <v>Active</v>
      </c>
      <c r="P414" s="8">
        <f>IF(Sheet1!$O414="Not_Active",0,1)</f>
        <v>1</v>
      </c>
      <c r="Q414" s="9">
        <f>IFERROR(Sheet1!$K414*Sheet1!$J414,0)</f>
        <v>0</v>
      </c>
      <c r="R414" s="9">
        <f>Sheet1!$Q414+Sheet1!$J414</f>
        <v>63137</v>
      </c>
      <c r="S414" s="8">
        <f>YEAR(Sheet1!$I414)</f>
        <v>2021</v>
      </c>
      <c r="T414" s="8">
        <f>WEEKNUM(Sheet1!$I414,1)</f>
        <v>48</v>
      </c>
      <c r="U414" s="8" t="str">
        <f>TEXT(Sheet1!$I414,"dddd")</f>
        <v>Sunday</v>
      </c>
    </row>
    <row r="415" spans="1:21" ht="14.25" customHeight="1" x14ac:dyDescent="0.25">
      <c r="A415" s="5" t="s">
        <v>908</v>
      </c>
      <c r="B415" s="5" t="s">
        <v>909</v>
      </c>
      <c r="C415" s="5" t="s">
        <v>99</v>
      </c>
      <c r="D415" s="5" t="s">
        <v>7</v>
      </c>
      <c r="E415" s="5" t="s">
        <v>51</v>
      </c>
      <c r="F415" s="5" t="s">
        <v>45</v>
      </c>
      <c r="G415" s="5" t="s">
        <v>53</v>
      </c>
      <c r="H415" s="5">
        <v>55</v>
      </c>
      <c r="I415" s="5">
        <v>43345</v>
      </c>
      <c r="J415" s="5">
        <v>221465</v>
      </c>
      <c r="K415" s="5">
        <v>0.34</v>
      </c>
      <c r="L415" s="5" t="s">
        <v>17</v>
      </c>
      <c r="M415" s="5" t="s">
        <v>152</v>
      </c>
      <c r="N415" s="6" t="s">
        <v>55</v>
      </c>
      <c r="O415" s="7" t="str">
        <f>IF(LEN(Sheet1!$N415)&gt;0,"Not_Active","Active")</f>
        <v>Active</v>
      </c>
      <c r="P415" s="8">
        <f>IF(Sheet1!$O415="Not_Active",0,1)</f>
        <v>1</v>
      </c>
      <c r="Q415" s="9">
        <f>IFERROR(Sheet1!$K415*Sheet1!$J415,0)</f>
        <v>75298.100000000006</v>
      </c>
      <c r="R415" s="9">
        <f>Sheet1!$Q415+Sheet1!$J415</f>
        <v>296763.09999999998</v>
      </c>
      <c r="S415" s="8">
        <f>YEAR(Sheet1!$I415)</f>
        <v>2018</v>
      </c>
      <c r="T415" s="8">
        <f>WEEKNUM(Sheet1!$I415,1)</f>
        <v>36</v>
      </c>
      <c r="U415" s="8" t="str">
        <f>TEXT(Sheet1!$I415,"dddd")</f>
        <v>Sunday</v>
      </c>
    </row>
    <row r="416" spans="1:21" ht="14.25" customHeight="1" x14ac:dyDescent="0.25">
      <c r="A416" s="5" t="s">
        <v>910</v>
      </c>
      <c r="B416" s="5" t="s">
        <v>911</v>
      </c>
      <c r="C416" s="5" t="s">
        <v>126</v>
      </c>
      <c r="D416" s="5" t="s">
        <v>7</v>
      </c>
      <c r="E416" s="5" t="s">
        <v>44</v>
      </c>
      <c r="F416" s="5" t="s">
        <v>45</v>
      </c>
      <c r="G416" s="5" t="s">
        <v>53</v>
      </c>
      <c r="H416" s="5">
        <v>50</v>
      </c>
      <c r="I416" s="5">
        <v>41404</v>
      </c>
      <c r="J416" s="5">
        <v>79388</v>
      </c>
      <c r="K416" s="5">
        <v>0</v>
      </c>
      <c r="L416" s="5" t="s">
        <v>11</v>
      </c>
      <c r="M416" s="5" t="s">
        <v>82</v>
      </c>
      <c r="N416" s="6">
        <v>43681</v>
      </c>
      <c r="O416" s="7" t="str">
        <f>IF(LEN(Sheet1!$N416)&gt;0,"Not_Active","Active")</f>
        <v>Not_Active</v>
      </c>
      <c r="P416" s="8">
        <f>IF(Sheet1!$O416="Not_Active",0,1)</f>
        <v>0</v>
      </c>
      <c r="Q416" s="9">
        <f>IFERROR(Sheet1!$K416*Sheet1!$J416,0)</f>
        <v>0</v>
      </c>
      <c r="R416" s="9">
        <f>Sheet1!$Q416+Sheet1!$J416</f>
        <v>79388</v>
      </c>
      <c r="S416" s="8">
        <f>YEAR(Sheet1!$I416)</f>
        <v>2013</v>
      </c>
      <c r="T416" s="8">
        <f>WEEKNUM(Sheet1!$I416,1)</f>
        <v>19</v>
      </c>
      <c r="U416" s="8" t="str">
        <f>TEXT(Sheet1!$I416,"dddd")</f>
        <v>Friday</v>
      </c>
    </row>
    <row r="417" spans="1:21" ht="14.25" customHeight="1" x14ac:dyDescent="0.25">
      <c r="A417" s="5" t="s">
        <v>912</v>
      </c>
      <c r="B417" s="5" t="s">
        <v>913</v>
      </c>
      <c r="C417" s="5" t="s">
        <v>390</v>
      </c>
      <c r="D417" s="5" t="s">
        <v>2</v>
      </c>
      <c r="E417" s="5" t="s">
        <v>51</v>
      </c>
      <c r="F417" s="5" t="s">
        <v>45</v>
      </c>
      <c r="G417" s="5" t="s">
        <v>60</v>
      </c>
      <c r="H417" s="5">
        <v>28</v>
      </c>
      <c r="I417" s="5">
        <v>43122</v>
      </c>
      <c r="J417" s="5">
        <v>68176</v>
      </c>
      <c r="K417" s="5">
        <v>0</v>
      </c>
      <c r="L417" s="5" t="s">
        <v>11</v>
      </c>
      <c r="M417" s="5" t="s">
        <v>47</v>
      </c>
      <c r="N417" s="6" t="s">
        <v>55</v>
      </c>
      <c r="O417" s="7" t="str">
        <f>IF(LEN(Sheet1!$N417)&gt;0,"Not_Active","Active")</f>
        <v>Active</v>
      </c>
      <c r="P417" s="8">
        <f>IF(Sheet1!$O417="Not_Active",0,1)</f>
        <v>1</v>
      </c>
      <c r="Q417" s="9">
        <f>IFERROR(Sheet1!$K417*Sheet1!$J417,0)</f>
        <v>0</v>
      </c>
      <c r="R417" s="9">
        <f>Sheet1!$Q417+Sheet1!$J417</f>
        <v>68176</v>
      </c>
      <c r="S417" s="8">
        <f>YEAR(Sheet1!$I417)</f>
        <v>2018</v>
      </c>
      <c r="T417" s="8">
        <f>WEEKNUM(Sheet1!$I417,1)</f>
        <v>4</v>
      </c>
      <c r="U417" s="8" t="str">
        <f>TEXT(Sheet1!$I417,"dddd")</f>
        <v>Monday</v>
      </c>
    </row>
    <row r="418" spans="1:21" ht="14.25" customHeight="1" x14ac:dyDescent="0.25">
      <c r="A418" s="5" t="s">
        <v>906</v>
      </c>
      <c r="B418" s="5" t="s">
        <v>914</v>
      </c>
      <c r="C418" s="5" t="s">
        <v>43</v>
      </c>
      <c r="D418" s="5" t="s">
        <v>3</v>
      </c>
      <c r="E418" s="5" t="s">
        <v>44</v>
      </c>
      <c r="F418" s="5" t="s">
        <v>45</v>
      </c>
      <c r="G418" s="5" t="s">
        <v>104</v>
      </c>
      <c r="H418" s="5">
        <v>39</v>
      </c>
      <c r="I418" s="5">
        <v>43756</v>
      </c>
      <c r="J418" s="5">
        <v>122829</v>
      </c>
      <c r="K418" s="5">
        <v>0.11</v>
      </c>
      <c r="L418" s="5" t="s">
        <v>11</v>
      </c>
      <c r="M418" s="5" t="s">
        <v>61</v>
      </c>
      <c r="N418" s="6" t="s">
        <v>55</v>
      </c>
      <c r="O418" s="7" t="str">
        <f>IF(LEN(Sheet1!$N418)&gt;0,"Not_Active","Active")</f>
        <v>Active</v>
      </c>
      <c r="P418" s="8">
        <f>IF(Sheet1!$O418="Not_Active",0,1)</f>
        <v>1</v>
      </c>
      <c r="Q418" s="9">
        <f>IFERROR(Sheet1!$K418*Sheet1!$J418,0)</f>
        <v>13511.19</v>
      </c>
      <c r="R418" s="9">
        <f>Sheet1!$Q418+Sheet1!$J418</f>
        <v>136340.19</v>
      </c>
      <c r="S418" s="8">
        <f>YEAR(Sheet1!$I418)</f>
        <v>2019</v>
      </c>
      <c r="T418" s="8">
        <f>WEEKNUM(Sheet1!$I418,1)</f>
        <v>42</v>
      </c>
      <c r="U418" s="8" t="str">
        <f>TEXT(Sheet1!$I418,"dddd")</f>
        <v>Friday</v>
      </c>
    </row>
    <row r="419" spans="1:21" ht="14.25" customHeight="1" x14ac:dyDescent="0.25">
      <c r="A419" s="5" t="s">
        <v>915</v>
      </c>
      <c r="B419" s="5" t="s">
        <v>916</v>
      </c>
      <c r="C419" s="5" t="s">
        <v>43</v>
      </c>
      <c r="D419" s="5" t="s">
        <v>8</v>
      </c>
      <c r="E419" s="5" t="s">
        <v>59</v>
      </c>
      <c r="F419" s="5" t="s">
        <v>45</v>
      </c>
      <c r="G419" s="5" t="s">
        <v>53</v>
      </c>
      <c r="H419" s="5">
        <v>31</v>
      </c>
      <c r="I419" s="5">
        <v>43695</v>
      </c>
      <c r="J419" s="5">
        <v>126353</v>
      </c>
      <c r="K419" s="5">
        <v>0.12</v>
      </c>
      <c r="L419" s="5" t="s">
        <v>17</v>
      </c>
      <c r="M419" s="5" t="s">
        <v>94</v>
      </c>
      <c r="N419" s="6" t="s">
        <v>55</v>
      </c>
      <c r="O419" s="7" t="str">
        <f>IF(LEN(Sheet1!$N419)&gt;0,"Not_Active","Active")</f>
        <v>Active</v>
      </c>
      <c r="P419" s="8">
        <f>IF(Sheet1!$O419="Not_Active",0,1)</f>
        <v>1</v>
      </c>
      <c r="Q419" s="9">
        <f>IFERROR(Sheet1!$K419*Sheet1!$J419,0)</f>
        <v>15162.359999999999</v>
      </c>
      <c r="R419" s="9">
        <f>Sheet1!$Q419+Sheet1!$J419</f>
        <v>141515.35999999999</v>
      </c>
      <c r="S419" s="8">
        <f>YEAR(Sheet1!$I419)</f>
        <v>2019</v>
      </c>
      <c r="T419" s="8">
        <f>WEEKNUM(Sheet1!$I419,1)</f>
        <v>34</v>
      </c>
      <c r="U419" s="8" t="str">
        <f>TEXT(Sheet1!$I419,"dddd")</f>
        <v>Sunday</v>
      </c>
    </row>
    <row r="420" spans="1:21" ht="14.25" customHeight="1" x14ac:dyDescent="0.25">
      <c r="A420" s="5" t="s">
        <v>917</v>
      </c>
      <c r="B420" s="5" t="s">
        <v>918</v>
      </c>
      <c r="C420" s="5" t="s">
        <v>58</v>
      </c>
      <c r="D420" s="5" t="s">
        <v>5</v>
      </c>
      <c r="E420" s="5" t="s">
        <v>59</v>
      </c>
      <c r="F420" s="5" t="s">
        <v>45</v>
      </c>
      <c r="G420" s="5" t="s">
        <v>53</v>
      </c>
      <c r="H420" s="5">
        <v>55</v>
      </c>
      <c r="I420" s="5">
        <v>40468</v>
      </c>
      <c r="J420" s="5">
        <v>188727</v>
      </c>
      <c r="K420" s="5">
        <v>0.23</v>
      </c>
      <c r="L420" s="5" t="s">
        <v>17</v>
      </c>
      <c r="M420" s="5" t="s">
        <v>152</v>
      </c>
      <c r="N420" s="6" t="s">
        <v>55</v>
      </c>
      <c r="O420" s="7" t="str">
        <f>IF(LEN(Sheet1!$N420)&gt;0,"Not_Active","Active")</f>
        <v>Active</v>
      </c>
      <c r="P420" s="8">
        <f>IF(Sheet1!$O420="Not_Active",0,1)</f>
        <v>1</v>
      </c>
      <c r="Q420" s="9">
        <f>IFERROR(Sheet1!$K420*Sheet1!$J420,0)</f>
        <v>43407.21</v>
      </c>
      <c r="R420" s="9">
        <f>Sheet1!$Q420+Sheet1!$J420</f>
        <v>232134.21</v>
      </c>
      <c r="S420" s="8">
        <f>YEAR(Sheet1!$I420)</f>
        <v>2010</v>
      </c>
      <c r="T420" s="8">
        <f>WEEKNUM(Sheet1!$I420,1)</f>
        <v>43</v>
      </c>
      <c r="U420" s="8" t="str">
        <f>TEXT(Sheet1!$I420,"dddd")</f>
        <v>Sunday</v>
      </c>
    </row>
    <row r="421" spans="1:21" ht="14.25" customHeight="1" x14ac:dyDescent="0.25">
      <c r="A421" s="5" t="s">
        <v>610</v>
      </c>
      <c r="B421" s="5" t="s">
        <v>919</v>
      </c>
      <c r="C421" s="5" t="s">
        <v>67</v>
      </c>
      <c r="D421" s="5" t="s">
        <v>4</v>
      </c>
      <c r="E421" s="5" t="s">
        <v>44</v>
      </c>
      <c r="F421" s="5" t="s">
        <v>52</v>
      </c>
      <c r="G421" s="5" t="s">
        <v>53</v>
      </c>
      <c r="H421" s="5">
        <v>52</v>
      </c>
      <c r="I421" s="5">
        <v>34383</v>
      </c>
      <c r="J421" s="5">
        <v>99624</v>
      </c>
      <c r="K421" s="5">
        <v>0</v>
      </c>
      <c r="L421" s="5" t="s">
        <v>11</v>
      </c>
      <c r="M421" s="5" t="s">
        <v>47</v>
      </c>
      <c r="N421" s="6" t="s">
        <v>55</v>
      </c>
      <c r="O421" s="7" t="str">
        <f>IF(LEN(Sheet1!$N421)&gt;0,"Not_Active","Active")</f>
        <v>Active</v>
      </c>
      <c r="P421" s="8">
        <f>IF(Sheet1!$O421="Not_Active",0,1)</f>
        <v>1</v>
      </c>
      <c r="Q421" s="9">
        <f>IFERROR(Sheet1!$K421*Sheet1!$J421,0)</f>
        <v>0</v>
      </c>
      <c r="R421" s="9">
        <f>Sheet1!$Q421+Sheet1!$J421</f>
        <v>99624</v>
      </c>
      <c r="S421" s="8">
        <f>YEAR(Sheet1!$I421)</f>
        <v>1994</v>
      </c>
      <c r="T421" s="8">
        <f>WEEKNUM(Sheet1!$I421,1)</f>
        <v>8</v>
      </c>
      <c r="U421" s="8" t="str">
        <f>TEXT(Sheet1!$I421,"dddd")</f>
        <v>Friday</v>
      </c>
    </row>
    <row r="422" spans="1:21" ht="14.25" customHeight="1" x14ac:dyDescent="0.25">
      <c r="A422" s="5" t="s">
        <v>920</v>
      </c>
      <c r="B422" s="5" t="s">
        <v>921</v>
      </c>
      <c r="C422" s="5" t="s">
        <v>75</v>
      </c>
      <c r="D422" s="5" t="s">
        <v>4</v>
      </c>
      <c r="E422" s="5" t="s">
        <v>59</v>
      </c>
      <c r="F422" s="5" t="s">
        <v>45</v>
      </c>
      <c r="G422" s="5" t="s">
        <v>53</v>
      </c>
      <c r="H422" s="5">
        <v>55</v>
      </c>
      <c r="I422" s="5">
        <v>41202</v>
      </c>
      <c r="J422" s="5">
        <v>108686</v>
      </c>
      <c r="K422" s="5">
        <v>0.06</v>
      </c>
      <c r="L422" s="5" t="s">
        <v>11</v>
      </c>
      <c r="M422" s="5" t="s">
        <v>107</v>
      </c>
      <c r="N422" s="6" t="s">
        <v>55</v>
      </c>
      <c r="O422" s="7" t="str">
        <f>IF(LEN(Sheet1!$N422)&gt;0,"Not_Active","Active")</f>
        <v>Active</v>
      </c>
      <c r="P422" s="8">
        <f>IF(Sheet1!$O422="Not_Active",0,1)</f>
        <v>1</v>
      </c>
      <c r="Q422" s="9">
        <f>IFERROR(Sheet1!$K422*Sheet1!$J422,0)</f>
        <v>6521.16</v>
      </c>
      <c r="R422" s="9">
        <f>Sheet1!$Q422+Sheet1!$J422</f>
        <v>115207.16</v>
      </c>
      <c r="S422" s="8">
        <f>YEAR(Sheet1!$I422)</f>
        <v>2012</v>
      </c>
      <c r="T422" s="8">
        <f>WEEKNUM(Sheet1!$I422,1)</f>
        <v>42</v>
      </c>
      <c r="U422" s="8" t="str">
        <f>TEXT(Sheet1!$I422,"dddd")</f>
        <v>Saturday</v>
      </c>
    </row>
    <row r="423" spans="1:21" ht="14.25" customHeight="1" x14ac:dyDescent="0.25">
      <c r="A423" s="5" t="s">
        <v>922</v>
      </c>
      <c r="B423" s="5" t="s">
        <v>923</v>
      </c>
      <c r="C423" s="5" t="s">
        <v>78</v>
      </c>
      <c r="D423" s="5" t="s">
        <v>5</v>
      </c>
      <c r="E423" s="5" t="s">
        <v>72</v>
      </c>
      <c r="F423" s="5" t="s">
        <v>45</v>
      </c>
      <c r="G423" s="5" t="s">
        <v>104</v>
      </c>
      <c r="H423" s="5">
        <v>56</v>
      </c>
      <c r="I423" s="5">
        <v>34802</v>
      </c>
      <c r="J423" s="5">
        <v>50857</v>
      </c>
      <c r="K423" s="5">
        <v>0</v>
      </c>
      <c r="L423" s="5" t="s">
        <v>19</v>
      </c>
      <c r="M423" s="5" t="s">
        <v>112</v>
      </c>
      <c r="N423" s="6" t="s">
        <v>55</v>
      </c>
      <c r="O423" s="7" t="str">
        <f>IF(LEN(Sheet1!$N423)&gt;0,"Not_Active","Active")</f>
        <v>Active</v>
      </c>
      <c r="P423" s="8">
        <f>IF(Sheet1!$O423="Not_Active",0,1)</f>
        <v>1</v>
      </c>
      <c r="Q423" s="9">
        <f>IFERROR(Sheet1!$K423*Sheet1!$J423,0)</f>
        <v>0</v>
      </c>
      <c r="R423" s="9">
        <f>Sheet1!$Q423+Sheet1!$J423</f>
        <v>50857</v>
      </c>
      <c r="S423" s="8">
        <f>YEAR(Sheet1!$I423)</f>
        <v>1995</v>
      </c>
      <c r="T423" s="8">
        <f>WEEKNUM(Sheet1!$I423,1)</f>
        <v>15</v>
      </c>
      <c r="U423" s="8" t="str">
        <f>TEXT(Sheet1!$I423,"dddd")</f>
        <v>Thursday</v>
      </c>
    </row>
    <row r="424" spans="1:21" ht="14.25" customHeight="1" x14ac:dyDescent="0.25">
      <c r="A424" s="5" t="s">
        <v>924</v>
      </c>
      <c r="B424" s="5" t="s">
        <v>925</v>
      </c>
      <c r="C424" s="5" t="s">
        <v>199</v>
      </c>
      <c r="D424" s="5" t="s">
        <v>7</v>
      </c>
      <c r="E424" s="5" t="s">
        <v>51</v>
      </c>
      <c r="F424" s="5" t="s">
        <v>52</v>
      </c>
      <c r="G424" s="5" t="s">
        <v>60</v>
      </c>
      <c r="H424" s="5">
        <v>47</v>
      </c>
      <c r="I424" s="5">
        <v>36893</v>
      </c>
      <c r="J424" s="5">
        <v>120628</v>
      </c>
      <c r="K424" s="5">
        <v>0</v>
      </c>
      <c r="L424" s="5" t="s">
        <v>11</v>
      </c>
      <c r="M424" s="5" t="s">
        <v>61</v>
      </c>
      <c r="N424" s="6" t="s">
        <v>55</v>
      </c>
      <c r="O424" s="7" t="str">
        <f>IF(LEN(Sheet1!$N424)&gt;0,"Not_Active","Active")</f>
        <v>Active</v>
      </c>
      <c r="P424" s="8">
        <f>IF(Sheet1!$O424="Not_Active",0,1)</f>
        <v>1</v>
      </c>
      <c r="Q424" s="9">
        <f>IFERROR(Sheet1!$K424*Sheet1!$J424,0)</f>
        <v>0</v>
      </c>
      <c r="R424" s="9">
        <f>Sheet1!$Q424+Sheet1!$J424</f>
        <v>120628</v>
      </c>
      <c r="S424" s="8">
        <f>YEAR(Sheet1!$I424)</f>
        <v>2001</v>
      </c>
      <c r="T424" s="8">
        <f>WEEKNUM(Sheet1!$I424,1)</f>
        <v>1</v>
      </c>
      <c r="U424" s="8" t="str">
        <f>TEXT(Sheet1!$I424,"dddd")</f>
        <v>Tuesday</v>
      </c>
    </row>
    <row r="425" spans="1:21" ht="14.25" customHeight="1" x14ac:dyDescent="0.25">
      <c r="A425" s="5" t="s">
        <v>926</v>
      </c>
      <c r="B425" s="5" t="s">
        <v>927</v>
      </c>
      <c r="C425" s="5" t="s">
        <v>58</v>
      </c>
      <c r="D425" s="5" t="s">
        <v>4</v>
      </c>
      <c r="E425" s="5" t="s">
        <v>59</v>
      </c>
      <c r="F425" s="5" t="s">
        <v>45</v>
      </c>
      <c r="G425" s="5" t="s">
        <v>60</v>
      </c>
      <c r="H425" s="5">
        <v>63</v>
      </c>
      <c r="I425" s="5">
        <v>43996</v>
      </c>
      <c r="J425" s="5">
        <v>181216</v>
      </c>
      <c r="K425" s="5">
        <v>0.27</v>
      </c>
      <c r="L425" s="5" t="s">
        <v>11</v>
      </c>
      <c r="M425" s="5" t="s">
        <v>107</v>
      </c>
      <c r="N425" s="6" t="s">
        <v>55</v>
      </c>
      <c r="O425" s="7" t="str">
        <f>IF(LEN(Sheet1!$N425)&gt;0,"Not_Active","Active")</f>
        <v>Active</v>
      </c>
      <c r="P425" s="8">
        <f>IF(Sheet1!$O425="Not_Active",0,1)</f>
        <v>1</v>
      </c>
      <c r="Q425" s="9">
        <f>IFERROR(Sheet1!$K425*Sheet1!$J425,0)</f>
        <v>48928.32</v>
      </c>
      <c r="R425" s="9">
        <f>Sheet1!$Q425+Sheet1!$J425</f>
        <v>230144.32</v>
      </c>
      <c r="S425" s="8">
        <f>YEAR(Sheet1!$I425)</f>
        <v>2020</v>
      </c>
      <c r="T425" s="8">
        <f>WEEKNUM(Sheet1!$I425,1)</f>
        <v>25</v>
      </c>
      <c r="U425" s="8" t="str">
        <f>TEXT(Sheet1!$I425,"dddd")</f>
        <v>Sunday</v>
      </c>
    </row>
    <row r="426" spans="1:21" ht="14.25" customHeight="1" x14ac:dyDescent="0.25">
      <c r="A426" s="5" t="s">
        <v>928</v>
      </c>
      <c r="B426" s="5" t="s">
        <v>929</v>
      </c>
      <c r="C426" s="5" t="s">
        <v>78</v>
      </c>
      <c r="D426" s="5" t="s">
        <v>3</v>
      </c>
      <c r="E426" s="5" t="s">
        <v>72</v>
      </c>
      <c r="F426" s="5" t="s">
        <v>45</v>
      </c>
      <c r="G426" s="5" t="s">
        <v>60</v>
      </c>
      <c r="H426" s="5">
        <v>63</v>
      </c>
      <c r="I426" s="5">
        <v>40984</v>
      </c>
      <c r="J426" s="5">
        <v>46081</v>
      </c>
      <c r="K426" s="5">
        <v>0</v>
      </c>
      <c r="L426" s="5" t="s">
        <v>11</v>
      </c>
      <c r="M426" s="5" t="s">
        <v>61</v>
      </c>
      <c r="N426" s="6" t="s">
        <v>55</v>
      </c>
      <c r="O426" s="7" t="str">
        <f>IF(LEN(Sheet1!$N426)&gt;0,"Not_Active","Active")</f>
        <v>Active</v>
      </c>
      <c r="P426" s="8">
        <f>IF(Sheet1!$O426="Not_Active",0,1)</f>
        <v>1</v>
      </c>
      <c r="Q426" s="9">
        <f>IFERROR(Sheet1!$K426*Sheet1!$J426,0)</f>
        <v>0</v>
      </c>
      <c r="R426" s="9">
        <f>Sheet1!$Q426+Sheet1!$J426</f>
        <v>46081</v>
      </c>
      <c r="S426" s="8">
        <f>YEAR(Sheet1!$I426)</f>
        <v>2012</v>
      </c>
      <c r="T426" s="8">
        <f>WEEKNUM(Sheet1!$I426,1)</f>
        <v>11</v>
      </c>
      <c r="U426" s="8" t="str">
        <f>TEXT(Sheet1!$I426,"dddd")</f>
        <v>Friday</v>
      </c>
    </row>
    <row r="427" spans="1:21" ht="14.25" customHeight="1" x14ac:dyDescent="0.25">
      <c r="A427" s="5" t="s">
        <v>930</v>
      </c>
      <c r="B427" s="5" t="s">
        <v>931</v>
      </c>
      <c r="C427" s="5" t="s">
        <v>43</v>
      </c>
      <c r="D427" s="5" t="s">
        <v>5</v>
      </c>
      <c r="E427" s="5" t="s">
        <v>72</v>
      </c>
      <c r="F427" s="5" t="s">
        <v>45</v>
      </c>
      <c r="G427" s="5" t="s">
        <v>60</v>
      </c>
      <c r="H427" s="5">
        <v>55</v>
      </c>
      <c r="I427" s="5">
        <v>38135</v>
      </c>
      <c r="J427" s="5">
        <v>159885</v>
      </c>
      <c r="K427" s="5">
        <v>0.12</v>
      </c>
      <c r="L427" s="5" t="s">
        <v>11</v>
      </c>
      <c r="M427" s="5" t="s">
        <v>107</v>
      </c>
      <c r="N427" s="6" t="s">
        <v>55</v>
      </c>
      <c r="O427" s="7" t="str">
        <f>IF(LEN(Sheet1!$N427)&gt;0,"Not_Active","Active")</f>
        <v>Active</v>
      </c>
      <c r="P427" s="8">
        <f>IF(Sheet1!$O427="Not_Active",0,1)</f>
        <v>1</v>
      </c>
      <c r="Q427" s="9">
        <f>IFERROR(Sheet1!$K427*Sheet1!$J427,0)</f>
        <v>19186.2</v>
      </c>
      <c r="R427" s="9">
        <f>Sheet1!$Q427+Sheet1!$J427</f>
        <v>179071.2</v>
      </c>
      <c r="S427" s="8">
        <f>YEAR(Sheet1!$I427)</f>
        <v>2004</v>
      </c>
      <c r="T427" s="8">
        <f>WEEKNUM(Sheet1!$I427,1)</f>
        <v>22</v>
      </c>
      <c r="U427" s="8" t="str">
        <f>TEXT(Sheet1!$I427,"dddd")</f>
        <v>Friday</v>
      </c>
    </row>
    <row r="428" spans="1:21" ht="14.25" customHeight="1" x14ac:dyDescent="0.25">
      <c r="A428" s="5" t="s">
        <v>932</v>
      </c>
      <c r="B428" s="5" t="s">
        <v>933</v>
      </c>
      <c r="C428" s="5" t="s">
        <v>58</v>
      </c>
      <c r="D428" s="5" t="s">
        <v>4</v>
      </c>
      <c r="E428" s="5" t="s">
        <v>51</v>
      </c>
      <c r="F428" s="5" t="s">
        <v>45</v>
      </c>
      <c r="G428" s="5" t="s">
        <v>60</v>
      </c>
      <c r="H428" s="5">
        <v>55</v>
      </c>
      <c r="I428" s="5">
        <v>35001</v>
      </c>
      <c r="J428" s="5">
        <v>153271</v>
      </c>
      <c r="K428" s="5">
        <v>0.15</v>
      </c>
      <c r="L428" s="5" t="s">
        <v>11</v>
      </c>
      <c r="M428" s="5" t="s">
        <v>82</v>
      </c>
      <c r="N428" s="6" t="s">
        <v>55</v>
      </c>
      <c r="O428" s="7" t="str">
        <f>IF(LEN(Sheet1!$N428)&gt;0,"Not_Active","Active")</f>
        <v>Active</v>
      </c>
      <c r="P428" s="8">
        <f>IF(Sheet1!$O428="Not_Active",0,1)</f>
        <v>1</v>
      </c>
      <c r="Q428" s="9">
        <f>IFERROR(Sheet1!$K428*Sheet1!$J428,0)</f>
        <v>22990.649999999998</v>
      </c>
      <c r="R428" s="9">
        <f>Sheet1!$Q428+Sheet1!$J428</f>
        <v>176261.65</v>
      </c>
      <c r="S428" s="8">
        <f>YEAR(Sheet1!$I428)</f>
        <v>1995</v>
      </c>
      <c r="T428" s="8">
        <f>WEEKNUM(Sheet1!$I428,1)</f>
        <v>44</v>
      </c>
      <c r="U428" s="8" t="str">
        <f>TEXT(Sheet1!$I428,"dddd")</f>
        <v>Sunday</v>
      </c>
    </row>
    <row r="429" spans="1:21" ht="14.25" customHeight="1" x14ac:dyDescent="0.25">
      <c r="A429" s="5" t="s">
        <v>934</v>
      </c>
      <c r="B429" s="5" t="s">
        <v>935</v>
      </c>
      <c r="C429" s="5" t="s">
        <v>75</v>
      </c>
      <c r="D429" s="5" t="s">
        <v>6</v>
      </c>
      <c r="E429" s="5" t="s">
        <v>51</v>
      </c>
      <c r="F429" s="5" t="s">
        <v>52</v>
      </c>
      <c r="G429" s="5" t="s">
        <v>53</v>
      </c>
      <c r="H429" s="5">
        <v>42</v>
      </c>
      <c r="I429" s="5">
        <v>40159</v>
      </c>
      <c r="J429" s="5">
        <v>114242</v>
      </c>
      <c r="K429" s="5">
        <v>0.08</v>
      </c>
      <c r="L429" s="5" t="s">
        <v>11</v>
      </c>
      <c r="M429" s="5" t="s">
        <v>68</v>
      </c>
      <c r="N429" s="6" t="s">
        <v>55</v>
      </c>
      <c r="O429" s="7" t="str">
        <f>IF(LEN(Sheet1!$N429)&gt;0,"Not_Active","Active")</f>
        <v>Active</v>
      </c>
      <c r="P429" s="8">
        <f>IF(Sheet1!$O429="Not_Active",0,1)</f>
        <v>1</v>
      </c>
      <c r="Q429" s="9">
        <f>IFERROR(Sheet1!$K429*Sheet1!$J429,0)</f>
        <v>9139.36</v>
      </c>
      <c r="R429" s="9">
        <f>Sheet1!$Q429+Sheet1!$J429</f>
        <v>123381.36</v>
      </c>
      <c r="S429" s="8">
        <f>YEAR(Sheet1!$I429)</f>
        <v>2009</v>
      </c>
      <c r="T429" s="8">
        <f>WEEKNUM(Sheet1!$I429,1)</f>
        <v>50</v>
      </c>
      <c r="U429" s="8" t="str">
        <f>TEXT(Sheet1!$I429,"dddd")</f>
        <v>Saturday</v>
      </c>
    </row>
    <row r="430" spans="1:21" ht="14.25" customHeight="1" x14ac:dyDescent="0.25">
      <c r="A430" s="5" t="s">
        <v>936</v>
      </c>
      <c r="B430" s="5" t="s">
        <v>937</v>
      </c>
      <c r="C430" s="5" t="s">
        <v>137</v>
      </c>
      <c r="D430" s="5" t="s">
        <v>2</v>
      </c>
      <c r="E430" s="5" t="s">
        <v>59</v>
      </c>
      <c r="F430" s="5" t="s">
        <v>45</v>
      </c>
      <c r="G430" s="5" t="s">
        <v>53</v>
      </c>
      <c r="H430" s="5">
        <v>39</v>
      </c>
      <c r="I430" s="5">
        <v>44153</v>
      </c>
      <c r="J430" s="5">
        <v>48415</v>
      </c>
      <c r="K430" s="5">
        <v>0</v>
      </c>
      <c r="L430" s="5" t="s">
        <v>17</v>
      </c>
      <c r="M430" s="5" t="s">
        <v>94</v>
      </c>
      <c r="N430" s="6" t="s">
        <v>55</v>
      </c>
      <c r="O430" s="7" t="str">
        <f>IF(LEN(Sheet1!$N430)&gt;0,"Not_Active","Active")</f>
        <v>Active</v>
      </c>
      <c r="P430" s="8">
        <f>IF(Sheet1!$O430="Not_Active",0,1)</f>
        <v>1</v>
      </c>
      <c r="Q430" s="9">
        <f>IFERROR(Sheet1!$K430*Sheet1!$J430,0)</f>
        <v>0</v>
      </c>
      <c r="R430" s="9">
        <f>Sheet1!$Q430+Sheet1!$J430</f>
        <v>48415</v>
      </c>
      <c r="S430" s="8">
        <f>YEAR(Sheet1!$I430)</f>
        <v>2020</v>
      </c>
      <c r="T430" s="8">
        <f>WEEKNUM(Sheet1!$I430,1)</f>
        <v>47</v>
      </c>
      <c r="U430" s="8" t="str">
        <f>TEXT(Sheet1!$I430,"dddd")</f>
        <v>Wednesday</v>
      </c>
    </row>
    <row r="431" spans="1:21" ht="14.25" customHeight="1" x14ac:dyDescent="0.25">
      <c r="A431" s="5" t="s">
        <v>938</v>
      </c>
      <c r="B431" s="5" t="s">
        <v>939</v>
      </c>
      <c r="C431" s="5" t="s">
        <v>295</v>
      </c>
      <c r="D431" s="5" t="s">
        <v>7</v>
      </c>
      <c r="E431" s="5" t="s">
        <v>51</v>
      </c>
      <c r="F431" s="5" t="s">
        <v>52</v>
      </c>
      <c r="G431" s="5" t="s">
        <v>104</v>
      </c>
      <c r="H431" s="5">
        <v>35</v>
      </c>
      <c r="I431" s="5">
        <v>42878</v>
      </c>
      <c r="J431" s="5">
        <v>65566</v>
      </c>
      <c r="K431" s="5">
        <v>0</v>
      </c>
      <c r="L431" s="5" t="s">
        <v>11</v>
      </c>
      <c r="M431" s="5" t="s">
        <v>47</v>
      </c>
      <c r="N431" s="6" t="s">
        <v>55</v>
      </c>
      <c r="O431" s="7" t="str">
        <f>IF(LEN(Sheet1!$N431)&gt;0,"Not_Active","Active")</f>
        <v>Active</v>
      </c>
      <c r="P431" s="8">
        <f>IF(Sheet1!$O431="Not_Active",0,1)</f>
        <v>1</v>
      </c>
      <c r="Q431" s="9">
        <f>IFERROR(Sheet1!$K431*Sheet1!$J431,0)</f>
        <v>0</v>
      </c>
      <c r="R431" s="9">
        <f>Sheet1!$Q431+Sheet1!$J431</f>
        <v>65566</v>
      </c>
      <c r="S431" s="8">
        <f>YEAR(Sheet1!$I431)</f>
        <v>2017</v>
      </c>
      <c r="T431" s="8">
        <f>WEEKNUM(Sheet1!$I431,1)</f>
        <v>21</v>
      </c>
      <c r="U431" s="8" t="str">
        <f>TEXT(Sheet1!$I431,"dddd")</f>
        <v>Tuesday</v>
      </c>
    </row>
    <row r="432" spans="1:21" ht="14.25" customHeight="1" x14ac:dyDescent="0.25">
      <c r="A432" s="5" t="s">
        <v>940</v>
      </c>
      <c r="B432" s="5" t="s">
        <v>941</v>
      </c>
      <c r="C432" s="5" t="s">
        <v>43</v>
      </c>
      <c r="D432" s="5" t="s">
        <v>8</v>
      </c>
      <c r="E432" s="5" t="s">
        <v>44</v>
      </c>
      <c r="F432" s="5" t="s">
        <v>52</v>
      </c>
      <c r="G432" s="5" t="s">
        <v>53</v>
      </c>
      <c r="H432" s="5">
        <v>45</v>
      </c>
      <c r="I432" s="5">
        <v>37014</v>
      </c>
      <c r="J432" s="5">
        <v>147752</v>
      </c>
      <c r="K432" s="5">
        <v>0.12</v>
      </c>
      <c r="L432" s="5" t="s">
        <v>17</v>
      </c>
      <c r="M432" s="5" t="s">
        <v>94</v>
      </c>
      <c r="N432" s="6">
        <v>40903</v>
      </c>
      <c r="O432" s="7" t="str">
        <f>IF(LEN(Sheet1!$N432)&gt;0,"Not_Active","Active")</f>
        <v>Not_Active</v>
      </c>
      <c r="P432" s="8">
        <f>IF(Sheet1!$O432="Not_Active",0,1)</f>
        <v>0</v>
      </c>
      <c r="Q432" s="9">
        <f>IFERROR(Sheet1!$K432*Sheet1!$J432,0)</f>
        <v>17730.239999999998</v>
      </c>
      <c r="R432" s="9">
        <f>Sheet1!$Q432+Sheet1!$J432</f>
        <v>165482.23999999999</v>
      </c>
      <c r="S432" s="8">
        <f>YEAR(Sheet1!$I432)</f>
        <v>2001</v>
      </c>
      <c r="T432" s="8">
        <f>WEEKNUM(Sheet1!$I432,1)</f>
        <v>18</v>
      </c>
      <c r="U432" s="8" t="str">
        <f>TEXT(Sheet1!$I432,"dddd")</f>
        <v>Thursday</v>
      </c>
    </row>
    <row r="433" spans="1:21" ht="14.25" customHeight="1" x14ac:dyDescent="0.25">
      <c r="A433" s="5" t="s">
        <v>942</v>
      </c>
      <c r="B433" s="5" t="s">
        <v>943</v>
      </c>
      <c r="C433" s="5" t="s">
        <v>43</v>
      </c>
      <c r="D433" s="5" t="s">
        <v>8</v>
      </c>
      <c r="E433" s="5" t="s">
        <v>51</v>
      </c>
      <c r="F433" s="5" t="s">
        <v>45</v>
      </c>
      <c r="G433" s="5" t="s">
        <v>53</v>
      </c>
      <c r="H433" s="5">
        <v>25</v>
      </c>
      <c r="I433" s="5">
        <v>44453</v>
      </c>
      <c r="J433" s="5">
        <v>136810</v>
      </c>
      <c r="K433" s="5">
        <v>0.14000000000000001</v>
      </c>
      <c r="L433" s="5" t="s">
        <v>17</v>
      </c>
      <c r="M433" s="5" t="s">
        <v>54</v>
      </c>
      <c r="N433" s="6" t="s">
        <v>55</v>
      </c>
      <c r="O433" s="7" t="str">
        <f>IF(LEN(Sheet1!$N433)&gt;0,"Not_Active","Active")</f>
        <v>Active</v>
      </c>
      <c r="P433" s="8">
        <f>IF(Sheet1!$O433="Not_Active",0,1)</f>
        <v>1</v>
      </c>
      <c r="Q433" s="9">
        <f>IFERROR(Sheet1!$K433*Sheet1!$J433,0)</f>
        <v>19153.400000000001</v>
      </c>
      <c r="R433" s="9">
        <f>Sheet1!$Q433+Sheet1!$J433</f>
        <v>155963.4</v>
      </c>
      <c r="S433" s="8">
        <f>YEAR(Sheet1!$I433)</f>
        <v>2021</v>
      </c>
      <c r="T433" s="8">
        <f>WEEKNUM(Sheet1!$I433,1)</f>
        <v>38</v>
      </c>
      <c r="U433" s="8" t="str">
        <f>TEXT(Sheet1!$I433,"dddd")</f>
        <v>Tuesday</v>
      </c>
    </row>
    <row r="434" spans="1:21" ht="14.25" customHeight="1" x14ac:dyDescent="0.25">
      <c r="A434" s="5" t="s">
        <v>944</v>
      </c>
      <c r="B434" s="5" t="s">
        <v>945</v>
      </c>
      <c r="C434" s="5" t="s">
        <v>78</v>
      </c>
      <c r="D434" s="5" t="s">
        <v>4</v>
      </c>
      <c r="E434" s="5" t="s">
        <v>72</v>
      </c>
      <c r="F434" s="5" t="s">
        <v>52</v>
      </c>
      <c r="G434" s="5" t="s">
        <v>60</v>
      </c>
      <c r="H434" s="5">
        <v>47</v>
      </c>
      <c r="I434" s="5">
        <v>41333</v>
      </c>
      <c r="J434" s="5">
        <v>54635</v>
      </c>
      <c r="K434" s="5">
        <v>0</v>
      </c>
      <c r="L434" s="5" t="s">
        <v>11</v>
      </c>
      <c r="M434" s="5" t="s">
        <v>61</v>
      </c>
      <c r="N434" s="6" t="s">
        <v>55</v>
      </c>
      <c r="O434" s="7" t="str">
        <f>IF(LEN(Sheet1!$N434)&gt;0,"Not_Active","Active")</f>
        <v>Active</v>
      </c>
      <c r="P434" s="8">
        <f>IF(Sheet1!$O434="Not_Active",0,1)</f>
        <v>1</v>
      </c>
      <c r="Q434" s="9">
        <f>IFERROR(Sheet1!$K434*Sheet1!$J434,0)</f>
        <v>0</v>
      </c>
      <c r="R434" s="9">
        <f>Sheet1!$Q434+Sheet1!$J434</f>
        <v>54635</v>
      </c>
      <c r="S434" s="8">
        <f>YEAR(Sheet1!$I434)</f>
        <v>2013</v>
      </c>
      <c r="T434" s="8">
        <f>WEEKNUM(Sheet1!$I434,1)</f>
        <v>9</v>
      </c>
      <c r="U434" s="8" t="str">
        <f>TEXT(Sheet1!$I434,"dddd")</f>
        <v>Thursday</v>
      </c>
    </row>
    <row r="435" spans="1:21" ht="14.25" customHeight="1" x14ac:dyDescent="0.25">
      <c r="A435" s="5" t="s">
        <v>946</v>
      </c>
      <c r="B435" s="5" t="s">
        <v>947</v>
      </c>
      <c r="C435" s="5" t="s">
        <v>225</v>
      </c>
      <c r="D435" s="5" t="s">
        <v>2</v>
      </c>
      <c r="E435" s="5" t="s">
        <v>72</v>
      </c>
      <c r="F435" s="5" t="s">
        <v>45</v>
      </c>
      <c r="G435" s="5" t="s">
        <v>60</v>
      </c>
      <c r="H435" s="5">
        <v>42</v>
      </c>
      <c r="I435" s="5">
        <v>43866</v>
      </c>
      <c r="J435" s="5">
        <v>96636</v>
      </c>
      <c r="K435" s="5">
        <v>0</v>
      </c>
      <c r="L435" s="5" t="s">
        <v>11</v>
      </c>
      <c r="M435" s="5" t="s">
        <v>107</v>
      </c>
      <c r="N435" s="6" t="s">
        <v>55</v>
      </c>
      <c r="O435" s="7" t="str">
        <f>IF(LEN(Sheet1!$N435)&gt;0,"Not_Active","Active")</f>
        <v>Active</v>
      </c>
      <c r="P435" s="8">
        <f>IF(Sheet1!$O435="Not_Active",0,1)</f>
        <v>1</v>
      </c>
      <c r="Q435" s="9">
        <f>IFERROR(Sheet1!$K435*Sheet1!$J435,0)</f>
        <v>0</v>
      </c>
      <c r="R435" s="9">
        <f>Sheet1!$Q435+Sheet1!$J435</f>
        <v>96636</v>
      </c>
      <c r="S435" s="8">
        <f>YEAR(Sheet1!$I435)</f>
        <v>2020</v>
      </c>
      <c r="T435" s="8">
        <f>WEEKNUM(Sheet1!$I435,1)</f>
        <v>6</v>
      </c>
      <c r="U435" s="8" t="str">
        <f>TEXT(Sheet1!$I435,"dddd")</f>
        <v>Wednesday</v>
      </c>
    </row>
    <row r="436" spans="1:21" ht="14.25" customHeight="1" x14ac:dyDescent="0.25">
      <c r="A436" s="5" t="s">
        <v>948</v>
      </c>
      <c r="B436" s="5" t="s">
        <v>949</v>
      </c>
      <c r="C436" s="5" t="s">
        <v>317</v>
      </c>
      <c r="D436" s="5" t="s">
        <v>2</v>
      </c>
      <c r="E436" s="5" t="s">
        <v>51</v>
      </c>
      <c r="F436" s="5" t="s">
        <v>45</v>
      </c>
      <c r="G436" s="5" t="s">
        <v>46</v>
      </c>
      <c r="H436" s="5">
        <v>35</v>
      </c>
      <c r="I436" s="5">
        <v>41941</v>
      </c>
      <c r="J436" s="5">
        <v>91592</v>
      </c>
      <c r="K436" s="5">
        <v>0</v>
      </c>
      <c r="L436" s="5" t="s">
        <v>11</v>
      </c>
      <c r="M436" s="5" t="s">
        <v>61</v>
      </c>
      <c r="N436" s="6" t="s">
        <v>55</v>
      </c>
      <c r="O436" s="7" t="str">
        <f>IF(LEN(Sheet1!$N436)&gt;0,"Not_Active","Active")</f>
        <v>Active</v>
      </c>
      <c r="P436" s="8">
        <f>IF(Sheet1!$O436="Not_Active",0,1)</f>
        <v>1</v>
      </c>
      <c r="Q436" s="9">
        <f>IFERROR(Sheet1!$K436*Sheet1!$J436,0)</f>
        <v>0</v>
      </c>
      <c r="R436" s="9">
        <f>Sheet1!$Q436+Sheet1!$J436</f>
        <v>91592</v>
      </c>
      <c r="S436" s="8">
        <f>YEAR(Sheet1!$I436)</f>
        <v>2014</v>
      </c>
      <c r="T436" s="8">
        <f>WEEKNUM(Sheet1!$I436,1)</f>
        <v>44</v>
      </c>
      <c r="U436" s="8" t="str">
        <f>TEXT(Sheet1!$I436,"dddd")</f>
        <v>Wednesday</v>
      </c>
    </row>
    <row r="437" spans="1:21" ht="14.25" customHeight="1" x14ac:dyDescent="0.25">
      <c r="A437" s="5" t="s">
        <v>950</v>
      </c>
      <c r="B437" s="5" t="s">
        <v>951</v>
      </c>
      <c r="C437" s="5" t="s">
        <v>202</v>
      </c>
      <c r="D437" s="5" t="s">
        <v>6</v>
      </c>
      <c r="E437" s="5" t="s">
        <v>44</v>
      </c>
      <c r="F437" s="5" t="s">
        <v>45</v>
      </c>
      <c r="G437" s="5" t="s">
        <v>53</v>
      </c>
      <c r="H437" s="5">
        <v>45</v>
      </c>
      <c r="I437" s="5">
        <v>36755</v>
      </c>
      <c r="J437" s="5">
        <v>55563</v>
      </c>
      <c r="K437" s="5">
        <v>0</v>
      </c>
      <c r="L437" s="5" t="s">
        <v>17</v>
      </c>
      <c r="M437" s="5" t="s">
        <v>152</v>
      </c>
      <c r="N437" s="6" t="s">
        <v>55</v>
      </c>
      <c r="O437" s="7" t="str">
        <f>IF(LEN(Sheet1!$N437)&gt;0,"Not_Active","Active")</f>
        <v>Active</v>
      </c>
      <c r="P437" s="8">
        <f>IF(Sheet1!$O437="Not_Active",0,1)</f>
        <v>1</v>
      </c>
      <c r="Q437" s="9">
        <f>IFERROR(Sheet1!$K437*Sheet1!$J437,0)</f>
        <v>0</v>
      </c>
      <c r="R437" s="9">
        <f>Sheet1!$Q437+Sheet1!$J437</f>
        <v>55563</v>
      </c>
      <c r="S437" s="8">
        <f>YEAR(Sheet1!$I437)</f>
        <v>2000</v>
      </c>
      <c r="T437" s="8">
        <f>WEEKNUM(Sheet1!$I437,1)</f>
        <v>34</v>
      </c>
      <c r="U437" s="8" t="str">
        <f>TEXT(Sheet1!$I437,"dddd")</f>
        <v>Thursday</v>
      </c>
    </row>
    <row r="438" spans="1:21" ht="14.25" customHeight="1" x14ac:dyDescent="0.25">
      <c r="A438" s="5" t="s">
        <v>952</v>
      </c>
      <c r="B438" s="5" t="s">
        <v>953</v>
      </c>
      <c r="C438" s="5" t="s">
        <v>58</v>
      </c>
      <c r="D438" s="5" t="s">
        <v>2</v>
      </c>
      <c r="E438" s="5" t="s">
        <v>44</v>
      </c>
      <c r="F438" s="5" t="s">
        <v>45</v>
      </c>
      <c r="G438" s="5" t="s">
        <v>53</v>
      </c>
      <c r="H438" s="5">
        <v>52</v>
      </c>
      <c r="I438" s="5">
        <v>35109</v>
      </c>
      <c r="J438" s="5">
        <v>159724</v>
      </c>
      <c r="K438" s="5">
        <v>0.23</v>
      </c>
      <c r="L438" s="5" t="s">
        <v>17</v>
      </c>
      <c r="M438" s="5" t="s">
        <v>132</v>
      </c>
      <c r="N438" s="6" t="s">
        <v>55</v>
      </c>
      <c r="O438" s="7" t="str">
        <f>IF(LEN(Sheet1!$N438)&gt;0,"Not_Active","Active")</f>
        <v>Active</v>
      </c>
      <c r="P438" s="8">
        <f>IF(Sheet1!$O438="Not_Active",0,1)</f>
        <v>1</v>
      </c>
      <c r="Q438" s="9">
        <f>IFERROR(Sheet1!$K438*Sheet1!$J438,0)</f>
        <v>36736.520000000004</v>
      </c>
      <c r="R438" s="9">
        <f>Sheet1!$Q438+Sheet1!$J438</f>
        <v>196460.52000000002</v>
      </c>
      <c r="S438" s="8">
        <f>YEAR(Sheet1!$I438)</f>
        <v>1996</v>
      </c>
      <c r="T438" s="8">
        <f>WEEKNUM(Sheet1!$I438,1)</f>
        <v>7</v>
      </c>
      <c r="U438" s="8" t="str">
        <f>TEXT(Sheet1!$I438,"dddd")</f>
        <v>Wednesday</v>
      </c>
    </row>
    <row r="439" spans="1:21" ht="14.25" customHeight="1" x14ac:dyDescent="0.25">
      <c r="A439" s="5" t="s">
        <v>954</v>
      </c>
      <c r="B439" s="5" t="s">
        <v>955</v>
      </c>
      <c r="C439" s="5" t="s">
        <v>99</v>
      </c>
      <c r="D439" s="5" t="s">
        <v>8</v>
      </c>
      <c r="E439" s="5" t="s">
        <v>72</v>
      </c>
      <c r="F439" s="5" t="s">
        <v>52</v>
      </c>
      <c r="G439" s="5" t="s">
        <v>53</v>
      </c>
      <c r="H439" s="5">
        <v>57</v>
      </c>
      <c r="I439" s="5">
        <v>42951</v>
      </c>
      <c r="J439" s="5">
        <v>183190</v>
      </c>
      <c r="K439" s="5">
        <v>0.36</v>
      </c>
      <c r="L439" s="5" t="s">
        <v>11</v>
      </c>
      <c r="M439" s="5" t="s">
        <v>61</v>
      </c>
      <c r="N439" s="6" t="s">
        <v>55</v>
      </c>
      <c r="O439" s="7" t="str">
        <f>IF(LEN(Sheet1!$N439)&gt;0,"Not_Active","Active")</f>
        <v>Active</v>
      </c>
      <c r="P439" s="8">
        <f>IF(Sheet1!$O439="Not_Active",0,1)</f>
        <v>1</v>
      </c>
      <c r="Q439" s="9">
        <f>IFERROR(Sheet1!$K439*Sheet1!$J439,0)</f>
        <v>65948.399999999994</v>
      </c>
      <c r="R439" s="9">
        <f>Sheet1!$Q439+Sheet1!$J439</f>
        <v>249138.4</v>
      </c>
      <c r="S439" s="8">
        <f>YEAR(Sheet1!$I439)</f>
        <v>2017</v>
      </c>
      <c r="T439" s="8">
        <f>WEEKNUM(Sheet1!$I439,1)</f>
        <v>31</v>
      </c>
      <c r="U439" s="8" t="str">
        <f>TEXT(Sheet1!$I439,"dddd")</f>
        <v>Friday</v>
      </c>
    </row>
    <row r="440" spans="1:21" ht="14.25" customHeight="1" x14ac:dyDescent="0.25">
      <c r="A440" s="5" t="s">
        <v>956</v>
      </c>
      <c r="B440" s="5" t="s">
        <v>957</v>
      </c>
      <c r="C440" s="5" t="s">
        <v>78</v>
      </c>
      <c r="D440" s="5" t="s">
        <v>5</v>
      </c>
      <c r="E440" s="5" t="s">
        <v>59</v>
      </c>
      <c r="F440" s="5" t="s">
        <v>45</v>
      </c>
      <c r="G440" s="5" t="s">
        <v>60</v>
      </c>
      <c r="H440" s="5">
        <v>56</v>
      </c>
      <c r="I440" s="5">
        <v>43824</v>
      </c>
      <c r="J440" s="5">
        <v>54829</v>
      </c>
      <c r="K440" s="5">
        <v>0</v>
      </c>
      <c r="L440" s="5" t="s">
        <v>11</v>
      </c>
      <c r="M440" s="5" t="s">
        <v>68</v>
      </c>
      <c r="N440" s="6" t="s">
        <v>55</v>
      </c>
      <c r="O440" s="7" t="str">
        <f>IF(LEN(Sheet1!$N440)&gt;0,"Not_Active","Active")</f>
        <v>Active</v>
      </c>
      <c r="P440" s="8">
        <f>IF(Sheet1!$O440="Not_Active",0,1)</f>
        <v>1</v>
      </c>
      <c r="Q440" s="9">
        <f>IFERROR(Sheet1!$K440*Sheet1!$J440,0)</f>
        <v>0</v>
      </c>
      <c r="R440" s="9">
        <f>Sheet1!$Q440+Sheet1!$J440</f>
        <v>54829</v>
      </c>
      <c r="S440" s="8">
        <f>YEAR(Sheet1!$I440)</f>
        <v>2019</v>
      </c>
      <c r="T440" s="8">
        <f>WEEKNUM(Sheet1!$I440,1)</f>
        <v>52</v>
      </c>
      <c r="U440" s="8" t="str">
        <f>TEXT(Sheet1!$I440,"dddd")</f>
        <v>Wednesday</v>
      </c>
    </row>
    <row r="441" spans="1:21" ht="14.25" customHeight="1" x14ac:dyDescent="0.25">
      <c r="A441" s="5" t="s">
        <v>958</v>
      </c>
      <c r="B441" s="5" t="s">
        <v>959</v>
      </c>
      <c r="C441" s="5" t="s">
        <v>126</v>
      </c>
      <c r="D441" s="5" t="s">
        <v>7</v>
      </c>
      <c r="E441" s="5" t="s">
        <v>72</v>
      </c>
      <c r="F441" s="5" t="s">
        <v>52</v>
      </c>
      <c r="G441" s="5" t="s">
        <v>104</v>
      </c>
      <c r="H441" s="5">
        <v>46</v>
      </c>
      <c r="I441" s="5">
        <v>38464</v>
      </c>
      <c r="J441" s="5">
        <v>96639</v>
      </c>
      <c r="K441" s="5">
        <v>0</v>
      </c>
      <c r="L441" s="5" t="s">
        <v>19</v>
      </c>
      <c r="M441" s="5" t="s">
        <v>117</v>
      </c>
      <c r="N441" s="6" t="s">
        <v>55</v>
      </c>
      <c r="O441" s="7" t="str">
        <f>IF(LEN(Sheet1!$N441)&gt;0,"Not_Active","Active")</f>
        <v>Active</v>
      </c>
      <c r="P441" s="8">
        <f>IF(Sheet1!$O441="Not_Active",0,1)</f>
        <v>1</v>
      </c>
      <c r="Q441" s="9">
        <f>IFERROR(Sheet1!$K441*Sheet1!$J441,0)</f>
        <v>0</v>
      </c>
      <c r="R441" s="9">
        <f>Sheet1!$Q441+Sheet1!$J441</f>
        <v>96639</v>
      </c>
      <c r="S441" s="8">
        <f>YEAR(Sheet1!$I441)</f>
        <v>2005</v>
      </c>
      <c r="T441" s="8">
        <f>WEEKNUM(Sheet1!$I441,1)</f>
        <v>17</v>
      </c>
      <c r="U441" s="8" t="str">
        <f>TEXT(Sheet1!$I441,"dddd")</f>
        <v>Friday</v>
      </c>
    </row>
    <row r="442" spans="1:21" ht="14.25" customHeight="1" x14ac:dyDescent="0.25">
      <c r="A442" s="5" t="s">
        <v>960</v>
      </c>
      <c r="B442" s="5" t="s">
        <v>961</v>
      </c>
      <c r="C442" s="5" t="s">
        <v>75</v>
      </c>
      <c r="D442" s="5" t="s">
        <v>8</v>
      </c>
      <c r="E442" s="5" t="s">
        <v>59</v>
      </c>
      <c r="F442" s="5" t="s">
        <v>45</v>
      </c>
      <c r="G442" s="5" t="s">
        <v>53</v>
      </c>
      <c r="H442" s="5">
        <v>43</v>
      </c>
      <c r="I442" s="5">
        <v>38879</v>
      </c>
      <c r="J442" s="5">
        <v>117278</v>
      </c>
      <c r="K442" s="5">
        <v>0.09</v>
      </c>
      <c r="L442" s="5" t="s">
        <v>11</v>
      </c>
      <c r="M442" s="5" t="s">
        <v>79</v>
      </c>
      <c r="N442" s="6" t="s">
        <v>55</v>
      </c>
      <c r="O442" s="7" t="str">
        <f>IF(LEN(Sheet1!$N442)&gt;0,"Not_Active","Active")</f>
        <v>Active</v>
      </c>
      <c r="P442" s="8">
        <f>IF(Sheet1!$O442="Not_Active",0,1)</f>
        <v>1</v>
      </c>
      <c r="Q442" s="9">
        <f>IFERROR(Sheet1!$K442*Sheet1!$J442,0)</f>
        <v>10555.02</v>
      </c>
      <c r="R442" s="9">
        <f>Sheet1!$Q442+Sheet1!$J442</f>
        <v>127833.02</v>
      </c>
      <c r="S442" s="8">
        <f>YEAR(Sheet1!$I442)</f>
        <v>2006</v>
      </c>
      <c r="T442" s="8">
        <f>WEEKNUM(Sheet1!$I442,1)</f>
        <v>24</v>
      </c>
      <c r="U442" s="8" t="str">
        <f>TEXT(Sheet1!$I442,"dddd")</f>
        <v>Sunday</v>
      </c>
    </row>
    <row r="443" spans="1:21" ht="14.25" customHeight="1" x14ac:dyDescent="0.25">
      <c r="A443" s="5" t="s">
        <v>962</v>
      </c>
      <c r="B443" s="5" t="s">
        <v>963</v>
      </c>
      <c r="C443" s="5" t="s">
        <v>64</v>
      </c>
      <c r="D443" s="5" t="s">
        <v>2</v>
      </c>
      <c r="E443" s="5" t="s">
        <v>59</v>
      </c>
      <c r="F443" s="5" t="s">
        <v>52</v>
      </c>
      <c r="G443" s="5" t="s">
        <v>53</v>
      </c>
      <c r="H443" s="5">
        <v>53</v>
      </c>
      <c r="I443" s="5">
        <v>39487</v>
      </c>
      <c r="J443" s="5">
        <v>84193</v>
      </c>
      <c r="K443" s="5">
        <v>0.09</v>
      </c>
      <c r="L443" s="5" t="s">
        <v>17</v>
      </c>
      <c r="M443" s="5" t="s">
        <v>94</v>
      </c>
      <c r="N443" s="6" t="s">
        <v>55</v>
      </c>
      <c r="O443" s="7" t="str">
        <f>IF(LEN(Sheet1!$N443)&gt;0,"Not_Active","Active")</f>
        <v>Active</v>
      </c>
      <c r="P443" s="8">
        <f>IF(Sheet1!$O443="Not_Active",0,1)</f>
        <v>1</v>
      </c>
      <c r="Q443" s="9">
        <f>IFERROR(Sheet1!$K443*Sheet1!$J443,0)</f>
        <v>7577.37</v>
      </c>
      <c r="R443" s="9">
        <f>Sheet1!$Q443+Sheet1!$J443</f>
        <v>91770.37</v>
      </c>
      <c r="S443" s="8">
        <f>YEAR(Sheet1!$I443)</f>
        <v>2008</v>
      </c>
      <c r="T443" s="8">
        <f>WEEKNUM(Sheet1!$I443,1)</f>
        <v>6</v>
      </c>
      <c r="U443" s="8" t="str">
        <f>TEXT(Sheet1!$I443,"dddd")</f>
        <v>Saturday</v>
      </c>
    </row>
    <row r="444" spans="1:21" ht="14.25" customHeight="1" x14ac:dyDescent="0.25">
      <c r="A444" s="5" t="s">
        <v>964</v>
      </c>
      <c r="B444" s="5" t="s">
        <v>965</v>
      </c>
      <c r="C444" s="5" t="s">
        <v>503</v>
      </c>
      <c r="D444" s="5" t="s">
        <v>2</v>
      </c>
      <c r="E444" s="5" t="s">
        <v>51</v>
      </c>
      <c r="F444" s="5" t="s">
        <v>45</v>
      </c>
      <c r="G444" s="5" t="s">
        <v>60</v>
      </c>
      <c r="H444" s="5">
        <v>47</v>
      </c>
      <c r="I444" s="5">
        <v>43309</v>
      </c>
      <c r="J444" s="5">
        <v>87806</v>
      </c>
      <c r="K444" s="5">
        <v>0</v>
      </c>
      <c r="L444" s="5" t="s">
        <v>11</v>
      </c>
      <c r="M444" s="5" t="s">
        <v>47</v>
      </c>
      <c r="N444" s="6" t="s">
        <v>55</v>
      </c>
      <c r="O444" s="7" t="str">
        <f>IF(LEN(Sheet1!$N444)&gt;0,"Not_Active","Active")</f>
        <v>Active</v>
      </c>
      <c r="P444" s="8">
        <f>IF(Sheet1!$O444="Not_Active",0,1)</f>
        <v>1</v>
      </c>
      <c r="Q444" s="9">
        <f>IFERROR(Sheet1!$K444*Sheet1!$J444,0)</f>
        <v>0</v>
      </c>
      <c r="R444" s="9">
        <f>Sheet1!$Q444+Sheet1!$J444</f>
        <v>87806</v>
      </c>
      <c r="S444" s="8">
        <f>YEAR(Sheet1!$I444)</f>
        <v>2018</v>
      </c>
      <c r="T444" s="8">
        <f>WEEKNUM(Sheet1!$I444,1)</f>
        <v>30</v>
      </c>
      <c r="U444" s="8" t="str">
        <f>TEXT(Sheet1!$I444,"dddd")</f>
        <v>Saturday</v>
      </c>
    </row>
    <row r="445" spans="1:21" ht="14.25" customHeight="1" x14ac:dyDescent="0.25">
      <c r="A445" s="5" t="s">
        <v>966</v>
      </c>
      <c r="B445" s="5" t="s">
        <v>967</v>
      </c>
      <c r="C445" s="5" t="s">
        <v>241</v>
      </c>
      <c r="D445" s="5" t="s">
        <v>7</v>
      </c>
      <c r="E445" s="5" t="s">
        <v>44</v>
      </c>
      <c r="F445" s="5" t="s">
        <v>52</v>
      </c>
      <c r="G445" s="5" t="s">
        <v>60</v>
      </c>
      <c r="H445" s="5">
        <v>62</v>
      </c>
      <c r="I445" s="5">
        <v>40820</v>
      </c>
      <c r="J445" s="5">
        <v>63959</v>
      </c>
      <c r="K445" s="5">
        <v>0</v>
      </c>
      <c r="L445" s="5" t="s">
        <v>11</v>
      </c>
      <c r="M445" s="5" t="s">
        <v>47</v>
      </c>
      <c r="N445" s="6" t="s">
        <v>55</v>
      </c>
      <c r="O445" s="7" t="str">
        <f>IF(LEN(Sheet1!$N445)&gt;0,"Not_Active","Active")</f>
        <v>Active</v>
      </c>
      <c r="P445" s="8">
        <f>IF(Sheet1!$O445="Not_Active",0,1)</f>
        <v>1</v>
      </c>
      <c r="Q445" s="9">
        <f>IFERROR(Sheet1!$K445*Sheet1!$J445,0)</f>
        <v>0</v>
      </c>
      <c r="R445" s="9">
        <f>Sheet1!$Q445+Sheet1!$J445</f>
        <v>63959</v>
      </c>
      <c r="S445" s="8">
        <f>YEAR(Sheet1!$I445)</f>
        <v>2011</v>
      </c>
      <c r="T445" s="8">
        <f>WEEKNUM(Sheet1!$I445,1)</f>
        <v>41</v>
      </c>
      <c r="U445" s="8" t="str">
        <f>TEXT(Sheet1!$I445,"dddd")</f>
        <v>Tuesday</v>
      </c>
    </row>
    <row r="446" spans="1:21" ht="14.25" customHeight="1" x14ac:dyDescent="0.25">
      <c r="A446" s="5" t="s">
        <v>968</v>
      </c>
      <c r="B446" s="5" t="s">
        <v>969</v>
      </c>
      <c r="C446" s="5" t="s">
        <v>99</v>
      </c>
      <c r="D446" s="5" t="s">
        <v>2</v>
      </c>
      <c r="E446" s="5" t="s">
        <v>44</v>
      </c>
      <c r="F446" s="5" t="s">
        <v>52</v>
      </c>
      <c r="G446" s="5" t="s">
        <v>53</v>
      </c>
      <c r="H446" s="5">
        <v>35</v>
      </c>
      <c r="I446" s="5">
        <v>42166</v>
      </c>
      <c r="J446" s="5">
        <v>234723</v>
      </c>
      <c r="K446" s="5">
        <v>0.36</v>
      </c>
      <c r="L446" s="5" t="s">
        <v>17</v>
      </c>
      <c r="M446" s="5" t="s">
        <v>94</v>
      </c>
      <c r="N446" s="6" t="s">
        <v>55</v>
      </c>
      <c r="O446" s="7" t="str">
        <f>IF(LEN(Sheet1!$N446)&gt;0,"Not_Active","Active")</f>
        <v>Active</v>
      </c>
      <c r="P446" s="8">
        <f>IF(Sheet1!$O446="Not_Active",0,1)</f>
        <v>1</v>
      </c>
      <c r="Q446" s="9">
        <f>IFERROR(Sheet1!$K446*Sheet1!$J446,0)</f>
        <v>84500.28</v>
      </c>
      <c r="R446" s="9">
        <f>Sheet1!$Q446+Sheet1!$J446</f>
        <v>319223.28000000003</v>
      </c>
      <c r="S446" s="8">
        <f>YEAR(Sheet1!$I446)</f>
        <v>2015</v>
      </c>
      <c r="T446" s="8">
        <f>WEEKNUM(Sheet1!$I446,1)</f>
        <v>24</v>
      </c>
      <c r="U446" s="8" t="str">
        <f>TEXT(Sheet1!$I446,"dddd")</f>
        <v>Thursday</v>
      </c>
    </row>
    <row r="447" spans="1:21" ht="14.25" customHeight="1" x14ac:dyDescent="0.25">
      <c r="A447" s="5" t="s">
        <v>970</v>
      </c>
      <c r="B447" s="5" t="s">
        <v>971</v>
      </c>
      <c r="C447" s="5" t="s">
        <v>78</v>
      </c>
      <c r="D447" s="5" t="s">
        <v>5</v>
      </c>
      <c r="E447" s="5" t="s">
        <v>72</v>
      </c>
      <c r="F447" s="5" t="s">
        <v>45</v>
      </c>
      <c r="G447" s="5" t="s">
        <v>53</v>
      </c>
      <c r="H447" s="5">
        <v>27</v>
      </c>
      <c r="I447" s="5">
        <v>43701</v>
      </c>
      <c r="J447" s="5">
        <v>50809</v>
      </c>
      <c r="K447" s="5">
        <v>0</v>
      </c>
      <c r="L447" s="5" t="s">
        <v>17</v>
      </c>
      <c r="M447" s="5" t="s">
        <v>54</v>
      </c>
      <c r="N447" s="6" t="s">
        <v>55</v>
      </c>
      <c r="O447" s="7" t="str">
        <f>IF(LEN(Sheet1!$N447)&gt;0,"Not_Active","Active")</f>
        <v>Active</v>
      </c>
      <c r="P447" s="8">
        <f>IF(Sheet1!$O447="Not_Active",0,1)</f>
        <v>1</v>
      </c>
      <c r="Q447" s="9">
        <f>IFERROR(Sheet1!$K447*Sheet1!$J447,0)</f>
        <v>0</v>
      </c>
      <c r="R447" s="9">
        <f>Sheet1!$Q447+Sheet1!$J447</f>
        <v>50809</v>
      </c>
      <c r="S447" s="8">
        <f>YEAR(Sheet1!$I447)</f>
        <v>2019</v>
      </c>
      <c r="T447" s="8">
        <f>WEEKNUM(Sheet1!$I447,1)</f>
        <v>34</v>
      </c>
      <c r="U447" s="8" t="str">
        <f>TEXT(Sheet1!$I447,"dddd")</f>
        <v>Saturday</v>
      </c>
    </row>
    <row r="448" spans="1:21" ht="14.25" customHeight="1" x14ac:dyDescent="0.25">
      <c r="A448" s="5" t="s">
        <v>972</v>
      </c>
      <c r="B448" s="5" t="s">
        <v>973</v>
      </c>
      <c r="C448" s="5" t="s">
        <v>67</v>
      </c>
      <c r="D448" s="5" t="s">
        <v>3</v>
      </c>
      <c r="E448" s="5" t="s">
        <v>51</v>
      </c>
      <c r="F448" s="5" t="s">
        <v>52</v>
      </c>
      <c r="G448" s="5" t="s">
        <v>60</v>
      </c>
      <c r="H448" s="5">
        <v>55</v>
      </c>
      <c r="I448" s="5">
        <v>37456</v>
      </c>
      <c r="J448" s="5">
        <v>77396</v>
      </c>
      <c r="K448" s="5">
        <v>0</v>
      </c>
      <c r="L448" s="5" t="s">
        <v>11</v>
      </c>
      <c r="M448" s="5" t="s">
        <v>79</v>
      </c>
      <c r="N448" s="6" t="s">
        <v>55</v>
      </c>
      <c r="O448" s="7" t="str">
        <f>IF(LEN(Sheet1!$N448)&gt;0,"Not_Active","Active")</f>
        <v>Active</v>
      </c>
      <c r="P448" s="8">
        <f>IF(Sheet1!$O448="Not_Active",0,1)</f>
        <v>1</v>
      </c>
      <c r="Q448" s="9">
        <f>IFERROR(Sheet1!$K448*Sheet1!$J448,0)</f>
        <v>0</v>
      </c>
      <c r="R448" s="9">
        <f>Sheet1!$Q448+Sheet1!$J448</f>
        <v>77396</v>
      </c>
      <c r="S448" s="8">
        <f>YEAR(Sheet1!$I448)</f>
        <v>2002</v>
      </c>
      <c r="T448" s="8">
        <f>WEEKNUM(Sheet1!$I448,1)</f>
        <v>29</v>
      </c>
      <c r="U448" s="8" t="str">
        <f>TEXT(Sheet1!$I448,"dddd")</f>
        <v>Friday</v>
      </c>
    </row>
    <row r="449" spans="1:21" ht="14.25" customHeight="1" x14ac:dyDescent="0.25">
      <c r="A449" s="5" t="s">
        <v>974</v>
      </c>
      <c r="B449" s="5" t="s">
        <v>975</v>
      </c>
      <c r="C449" s="5" t="s">
        <v>67</v>
      </c>
      <c r="D449" s="5" t="s">
        <v>3</v>
      </c>
      <c r="E449" s="5" t="s">
        <v>59</v>
      </c>
      <c r="F449" s="5" t="s">
        <v>45</v>
      </c>
      <c r="G449" s="5" t="s">
        <v>53</v>
      </c>
      <c r="H449" s="5">
        <v>63</v>
      </c>
      <c r="I449" s="5">
        <v>36525</v>
      </c>
      <c r="J449" s="5">
        <v>89523</v>
      </c>
      <c r="K449" s="5">
        <v>0</v>
      </c>
      <c r="L449" s="5" t="s">
        <v>11</v>
      </c>
      <c r="M449" s="5" t="s">
        <v>68</v>
      </c>
      <c r="N449" s="6" t="s">
        <v>55</v>
      </c>
      <c r="O449" s="7" t="str">
        <f>IF(LEN(Sheet1!$N449)&gt;0,"Not_Active","Active")</f>
        <v>Active</v>
      </c>
      <c r="P449" s="8">
        <f>IF(Sheet1!$O449="Not_Active",0,1)</f>
        <v>1</v>
      </c>
      <c r="Q449" s="9">
        <f>IFERROR(Sheet1!$K449*Sheet1!$J449,0)</f>
        <v>0</v>
      </c>
      <c r="R449" s="9">
        <f>Sheet1!$Q449+Sheet1!$J449</f>
        <v>89523</v>
      </c>
      <c r="S449" s="8">
        <f>YEAR(Sheet1!$I449)</f>
        <v>1999</v>
      </c>
      <c r="T449" s="8">
        <f>WEEKNUM(Sheet1!$I449,1)</f>
        <v>53</v>
      </c>
      <c r="U449" s="8" t="str">
        <f>TEXT(Sheet1!$I449,"dddd")</f>
        <v>Friday</v>
      </c>
    </row>
    <row r="450" spans="1:21" ht="14.25" customHeight="1" x14ac:dyDescent="0.25">
      <c r="A450" s="5" t="s">
        <v>976</v>
      </c>
      <c r="B450" s="5" t="s">
        <v>977</v>
      </c>
      <c r="C450" s="5" t="s">
        <v>225</v>
      </c>
      <c r="D450" s="5" t="s">
        <v>2</v>
      </c>
      <c r="E450" s="5" t="s">
        <v>72</v>
      </c>
      <c r="F450" s="5" t="s">
        <v>45</v>
      </c>
      <c r="G450" s="5" t="s">
        <v>53</v>
      </c>
      <c r="H450" s="5">
        <v>53</v>
      </c>
      <c r="I450" s="5">
        <v>40744</v>
      </c>
      <c r="J450" s="5">
        <v>86173</v>
      </c>
      <c r="K450" s="5">
        <v>0</v>
      </c>
      <c r="L450" s="5" t="s">
        <v>17</v>
      </c>
      <c r="M450" s="5" t="s">
        <v>54</v>
      </c>
      <c r="N450" s="6" t="s">
        <v>55</v>
      </c>
      <c r="O450" s="7" t="str">
        <f>IF(LEN(Sheet1!$N450)&gt;0,"Not_Active","Active")</f>
        <v>Active</v>
      </c>
      <c r="P450" s="8">
        <f>IF(Sheet1!$O450="Not_Active",0,1)</f>
        <v>1</v>
      </c>
      <c r="Q450" s="9">
        <f>IFERROR(Sheet1!$K450*Sheet1!$J450,0)</f>
        <v>0</v>
      </c>
      <c r="R450" s="9">
        <f>Sheet1!$Q450+Sheet1!$J450</f>
        <v>86173</v>
      </c>
      <c r="S450" s="8">
        <f>YEAR(Sheet1!$I450)</f>
        <v>2011</v>
      </c>
      <c r="T450" s="8">
        <f>WEEKNUM(Sheet1!$I450,1)</f>
        <v>30</v>
      </c>
      <c r="U450" s="8" t="str">
        <f>TEXT(Sheet1!$I450,"dddd")</f>
        <v>Wednesday</v>
      </c>
    </row>
    <row r="451" spans="1:21" ht="14.25" customHeight="1" x14ac:dyDescent="0.25">
      <c r="A451" s="5" t="s">
        <v>978</v>
      </c>
      <c r="B451" s="5" t="s">
        <v>979</v>
      </c>
      <c r="C451" s="5" t="s">
        <v>99</v>
      </c>
      <c r="D451" s="5" t="s">
        <v>4</v>
      </c>
      <c r="E451" s="5" t="s">
        <v>51</v>
      </c>
      <c r="F451" s="5" t="s">
        <v>45</v>
      </c>
      <c r="G451" s="5" t="s">
        <v>46</v>
      </c>
      <c r="H451" s="5">
        <v>54</v>
      </c>
      <c r="I451" s="5">
        <v>36757</v>
      </c>
      <c r="J451" s="5">
        <v>222224</v>
      </c>
      <c r="K451" s="5">
        <v>0.38</v>
      </c>
      <c r="L451" s="5" t="s">
        <v>11</v>
      </c>
      <c r="M451" s="5" t="s">
        <v>107</v>
      </c>
      <c r="N451" s="6" t="s">
        <v>55</v>
      </c>
      <c r="O451" s="7" t="str">
        <f>IF(LEN(Sheet1!$N451)&gt;0,"Not_Active","Active")</f>
        <v>Active</v>
      </c>
      <c r="P451" s="8">
        <f>IF(Sheet1!$O451="Not_Active",0,1)</f>
        <v>1</v>
      </c>
      <c r="Q451" s="9">
        <f>IFERROR(Sheet1!$K451*Sheet1!$J451,0)</f>
        <v>84445.119999999995</v>
      </c>
      <c r="R451" s="9">
        <f>Sheet1!$Q451+Sheet1!$J451</f>
        <v>306669.12</v>
      </c>
      <c r="S451" s="8">
        <f>YEAR(Sheet1!$I451)</f>
        <v>2000</v>
      </c>
      <c r="T451" s="8">
        <f>WEEKNUM(Sheet1!$I451,1)</f>
        <v>34</v>
      </c>
      <c r="U451" s="8" t="str">
        <f>TEXT(Sheet1!$I451,"dddd")</f>
        <v>Saturday</v>
      </c>
    </row>
    <row r="452" spans="1:21" ht="14.25" customHeight="1" x14ac:dyDescent="0.25">
      <c r="A452" s="5" t="s">
        <v>980</v>
      </c>
      <c r="B452" s="5" t="s">
        <v>981</v>
      </c>
      <c r="C452" s="5" t="s">
        <v>43</v>
      </c>
      <c r="D452" s="5" t="s">
        <v>3</v>
      </c>
      <c r="E452" s="5" t="s">
        <v>44</v>
      </c>
      <c r="F452" s="5" t="s">
        <v>52</v>
      </c>
      <c r="G452" s="5" t="s">
        <v>53</v>
      </c>
      <c r="H452" s="5">
        <v>43</v>
      </c>
      <c r="I452" s="5">
        <v>44303</v>
      </c>
      <c r="J452" s="5">
        <v>146140</v>
      </c>
      <c r="K452" s="5">
        <v>0.15</v>
      </c>
      <c r="L452" s="5" t="s">
        <v>11</v>
      </c>
      <c r="M452" s="5" t="s">
        <v>47</v>
      </c>
      <c r="N452" s="6" t="s">
        <v>55</v>
      </c>
      <c r="O452" s="7" t="str">
        <f>IF(LEN(Sheet1!$N452)&gt;0,"Not_Active","Active")</f>
        <v>Active</v>
      </c>
      <c r="P452" s="8">
        <f>IF(Sheet1!$O452="Not_Active",0,1)</f>
        <v>1</v>
      </c>
      <c r="Q452" s="9">
        <f>IFERROR(Sheet1!$K452*Sheet1!$J452,0)</f>
        <v>21921</v>
      </c>
      <c r="R452" s="9">
        <f>Sheet1!$Q452+Sheet1!$J452</f>
        <v>168061</v>
      </c>
      <c r="S452" s="8">
        <f>YEAR(Sheet1!$I452)</f>
        <v>2021</v>
      </c>
      <c r="T452" s="8">
        <f>WEEKNUM(Sheet1!$I452,1)</f>
        <v>16</v>
      </c>
      <c r="U452" s="8" t="str">
        <f>TEXT(Sheet1!$I452,"dddd")</f>
        <v>Saturday</v>
      </c>
    </row>
    <row r="453" spans="1:21" ht="14.25" customHeight="1" x14ac:dyDescent="0.25">
      <c r="A453" s="5" t="s">
        <v>982</v>
      </c>
      <c r="B453" s="5" t="s">
        <v>983</v>
      </c>
      <c r="C453" s="5" t="s">
        <v>131</v>
      </c>
      <c r="D453" s="5" t="s">
        <v>7</v>
      </c>
      <c r="E453" s="5" t="s">
        <v>59</v>
      </c>
      <c r="F453" s="5" t="s">
        <v>45</v>
      </c>
      <c r="G453" s="5" t="s">
        <v>60</v>
      </c>
      <c r="H453" s="5">
        <v>64</v>
      </c>
      <c r="I453" s="5">
        <v>34505</v>
      </c>
      <c r="J453" s="5">
        <v>109456</v>
      </c>
      <c r="K453" s="5">
        <v>0.1</v>
      </c>
      <c r="L453" s="5" t="s">
        <v>11</v>
      </c>
      <c r="M453" s="5" t="s">
        <v>61</v>
      </c>
      <c r="N453" s="6" t="s">
        <v>55</v>
      </c>
      <c r="O453" s="7" t="str">
        <f>IF(LEN(Sheet1!$N453)&gt;0,"Not_Active","Active")</f>
        <v>Active</v>
      </c>
      <c r="P453" s="8">
        <f>IF(Sheet1!$O453="Not_Active",0,1)</f>
        <v>1</v>
      </c>
      <c r="Q453" s="9">
        <f>IFERROR(Sheet1!$K453*Sheet1!$J453,0)</f>
        <v>10945.6</v>
      </c>
      <c r="R453" s="9">
        <f>Sheet1!$Q453+Sheet1!$J453</f>
        <v>120401.60000000001</v>
      </c>
      <c r="S453" s="8">
        <f>YEAR(Sheet1!$I453)</f>
        <v>1994</v>
      </c>
      <c r="T453" s="8">
        <f>WEEKNUM(Sheet1!$I453,1)</f>
        <v>26</v>
      </c>
      <c r="U453" s="8" t="str">
        <f>TEXT(Sheet1!$I453,"dddd")</f>
        <v>Monday</v>
      </c>
    </row>
    <row r="454" spans="1:21" ht="14.25" customHeight="1" x14ac:dyDescent="0.25">
      <c r="A454" s="5" t="s">
        <v>984</v>
      </c>
      <c r="B454" s="5" t="s">
        <v>985</v>
      </c>
      <c r="C454" s="5" t="s">
        <v>58</v>
      </c>
      <c r="D454" s="5" t="s">
        <v>3</v>
      </c>
      <c r="E454" s="5" t="s">
        <v>44</v>
      </c>
      <c r="F454" s="5" t="s">
        <v>45</v>
      </c>
      <c r="G454" s="5" t="s">
        <v>104</v>
      </c>
      <c r="H454" s="5">
        <v>65</v>
      </c>
      <c r="I454" s="5">
        <v>39728</v>
      </c>
      <c r="J454" s="5">
        <v>170221</v>
      </c>
      <c r="K454" s="5">
        <v>0.15</v>
      </c>
      <c r="L454" s="5" t="s">
        <v>19</v>
      </c>
      <c r="M454" s="5" t="s">
        <v>112</v>
      </c>
      <c r="N454" s="6" t="s">
        <v>55</v>
      </c>
      <c r="O454" s="7" t="str">
        <f>IF(LEN(Sheet1!$N454)&gt;0,"Not_Active","Active")</f>
        <v>Active</v>
      </c>
      <c r="P454" s="8">
        <f>IF(Sheet1!$O454="Not_Active",0,1)</f>
        <v>1</v>
      </c>
      <c r="Q454" s="9">
        <f>IFERROR(Sheet1!$K454*Sheet1!$J454,0)</f>
        <v>25533.149999999998</v>
      </c>
      <c r="R454" s="9">
        <f>Sheet1!$Q454+Sheet1!$J454</f>
        <v>195754.15</v>
      </c>
      <c r="S454" s="8">
        <f>YEAR(Sheet1!$I454)</f>
        <v>2008</v>
      </c>
      <c r="T454" s="8">
        <f>WEEKNUM(Sheet1!$I454,1)</f>
        <v>41</v>
      </c>
      <c r="U454" s="8" t="str">
        <f>TEXT(Sheet1!$I454,"dddd")</f>
        <v>Tuesday</v>
      </c>
    </row>
    <row r="455" spans="1:21" ht="14.25" customHeight="1" x14ac:dyDescent="0.25">
      <c r="A455" s="5" t="s">
        <v>739</v>
      </c>
      <c r="B455" s="5" t="s">
        <v>986</v>
      </c>
      <c r="C455" s="5" t="s">
        <v>64</v>
      </c>
      <c r="D455" s="5" t="s">
        <v>2</v>
      </c>
      <c r="E455" s="5" t="s">
        <v>44</v>
      </c>
      <c r="F455" s="5" t="s">
        <v>45</v>
      </c>
      <c r="G455" s="5" t="s">
        <v>60</v>
      </c>
      <c r="H455" s="5">
        <v>42</v>
      </c>
      <c r="I455" s="5">
        <v>38777</v>
      </c>
      <c r="J455" s="5">
        <v>97433</v>
      </c>
      <c r="K455" s="5">
        <v>0.05</v>
      </c>
      <c r="L455" s="5" t="s">
        <v>11</v>
      </c>
      <c r="M455" s="5" t="s">
        <v>47</v>
      </c>
      <c r="N455" s="6">
        <v>42224</v>
      </c>
      <c r="O455" s="7" t="str">
        <f>IF(LEN(Sheet1!$N455)&gt;0,"Not_Active","Active")</f>
        <v>Not_Active</v>
      </c>
      <c r="P455" s="8">
        <f>IF(Sheet1!$O455="Not_Active",0,1)</f>
        <v>0</v>
      </c>
      <c r="Q455" s="9">
        <f>IFERROR(Sheet1!$K455*Sheet1!$J455,0)</f>
        <v>4871.6500000000005</v>
      </c>
      <c r="R455" s="9">
        <f>Sheet1!$Q455+Sheet1!$J455</f>
        <v>102304.65</v>
      </c>
      <c r="S455" s="8">
        <f>YEAR(Sheet1!$I455)</f>
        <v>2006</v>
      </c>
      <c r="T455" s="8">
        <f>WEEKNUM(Sheet1!$I455,1)</f>
        <v>9</v>
      </c>
      <c r="U455" s="8" t="str">
        <f>TEXT(Sheet1!$I455,"dddd")</f>
        <v>Wednesday</v>
      </c>
    </row>
    <row r="456" spans="1:21" ht="14.25" customHeight="1" x14ac:dyDescent="0.25">
      <c r="A456" s="5" t="s">
        <v>987</v>
      </c>
      <c r="B456" s="5" t="s">
        <v>988</v>
      </c>
      <c r="C456" s="5" t="s">
        <v>71</v>
      </c>
      <c r="D456" s="5" t="s">
        <v>4</v>
      </c>
      <c r="E456" s="5" t="s">
        <v>51</v>
      </c>
      <c r="F456" s="5" t="s">
        <v>52</v>
      </c>
      <c r="G456" s="5" t="s">
        <v>53</v>
      </c>
      <c r="H456" s="5">
        <v>35</v>
      </c>
      <c r="I456" s="5">
        <v>41516</v>
      </c>
      <c r="J456" s="5">
        <v>59646</v>
      </c>
      <c r="K456" s="5">
        <v>0</v>
      </c>
      <c r="L456" s="5" t="s">
        <v>17</v>
      </c>
      <c r="M456" s="5" t="s">
        <v>94</v>
      </c>
      <c r="N456" s="6" t="s">
        <v>55</v>
      </c>
      <c r="O456" s="7" t="str">
        <f>IF(LEN(Sheet1!$N456)&gt;0,"Not_Active","Active")</f>
        <v>Active</v>
      </c>
      <c r="P456" s="8">
        <f>IF(Sheet1!$O456="Not_Active",0,1)</f>
        <v>1</v>
      </c>
      <c r="Q456" s="9">
        <f>IFERROR(Sheet1!$K456*Sheet1!$J456,0)</f>
        <v>0</v>
      </c>
      <c r="R456" s="9">
        <f>Sheet1!$Q456+Sheet1!$J456</f>
        <v>59646</v>
      </c>
      <c r="S456" s="8">
        <f>YEAR(Sheet1!$I456)</f>
        <v>2013</v>
      </c>
      <c r="T456" s="8">
        <f>WEEKNUM(Sheet1!$I456,1)</f>
        <v>35</v>
      </c>
      <c r="U456" s="8" t="str">
        <f>TEXT(Sheet1!$I456,"dddd")</f>
        <v>Friday</v>
      </c>
    </row>
    <row r="457" spans="1:21" ht="14.25" customHeight="1" x14ac:dyDescent="0.25">
      <c r="A457" s="5" t="s">
        <v>989</v>
      </c>
      <c r="B457" s="5" t="s">
        <v>990</v>
      </c>
      <c r="C457" s="5" t="s">
        <v>58</v>
      </c>
      <c r="D457" s="5" t="s">
        <v>7</v>
      </c>
      <c r="E457" s="5" t="s">
        <v>59</v>
      </c>
      <c r="F457" s="5" t="s">
        <v>52</v>
      </c>
      <c r="G457" s="5" t="s">
        <v>53</v>
      </c>
      <c r="H457" s="5">
        <v>64</v>
      </c>
      <c r="I457" s="5">
        <v>34940</v>
      </c>
      <c r="J457" s="5">
        <v>158787</v>
      </c>
      <c r="K457" s="5">
        <v>0.18</v>
      </c>
      <c r="L457" s="5" t="s">
        <v>17</v>
      </c>
      <c r="M457" s="5" t="s">
        <v>152</v>
      </c>
      <c r="N457" s="6" t="s">
        <v>55</v>
      </c>
      <c r="O457" s="7" t="str">
        <f>IF(LEN(Sheet1!$N457)&gt;0,"Not_Active","Active")</f>
        <v>Active</v>
      </c>
      <c r="P457" s="8">
        <f>IF(Sheet1!$O457="Not_Active",0,1)</f>
        <v>1</v>
      </c>
      <c r="Q457" s="9">
        <f>IFERROR(Sheet1!$K457*Sheet1!$J457,0)</f>
        <v>28581.66</v>
      </c>
      <c r="R457" s="9">
        <f>Sheet1!$Q457+Sheet1!$J457</f>
        <v>187368.66</v>
      </c>
      <c r="S457" s="8">
        <f>YEAR(Sheet1!$I457)</f>
        <v>1995</v>
      </c>
      <c r="T457" s="8">
        <f>WEEKNUM(Sheet1!$I457,1)</f>
        <v>35</v>
      </c>
      <c r="U457" s="8" t="str">
        <f>TEXT(Sheet1!$I457,"dddd")</f>
        <v>Tuesday</v>
      </c>
    </row>
    <row r="458" spans="1:21" ht="14.25" customHeight="1" x14ac:dyDescent="0.25">
      <c r="A458" s="5" t="s">
        <v>991</v>
      </c>
      <c r="B458" s="5" t="s">
        <v>992</v>
      </c>
      <c r="C458" s="5" t="s">
        <v>89</v>
      </c>
      <c r="D458" s="5" t="s">
        <v>7</v>
      </c>
      <c r="E458" s="5" t="s">
        <v>44</v>
      </c>
      <c r="F458" s="5" t="s">
        <v>52</v>
      </c>
      <c r="G458" s="5" t="s">
        <v>53</v>
      </c>
      <c r="H458" s="5">
        <v>55</v>
      </c>
      <c r="I458" s="5">
        <v>43219</v>
      </c>
      <c r="J458" s="5">
        <v>83378</v>
      </c>
      <c r="K458" s="5">
        <v>0</v>
      </c>
      <c r="L458" s="5" t="s">
        <v>17</v>
      </c>
      <c r="M458" s="5" t="s">
        <v>132</v>
      </c>
      <c r="N458" s="6" t="s">
        <v>55</v>
      </c>
      <c r="O458" s="7" t="str">
        <f>IF(LEN(Sheet1!$N458)&gt;0,"Not_Active","Active")</f>
        <v>Active</v>
      </c>
      <c r="P458" s="8">
        <f>IF(Sheet1!$O458="Not_Active",0,1)</f>
        <v>1</v>
      </c>
      <c r="Q458" s="9">
        <f>IFERROR(Sheet1!$K458*Sheet1!$J458,0)</f>
        <v>0</v>
      </c>
      <c r="R458" s="9">
        <f>Sheet1!$Q458+Sheet1!$J458</f>
        <v>83378</v>
      </c>
      <c r="S458" s="8">
        <f>YEAR(Sheet1!$I458)</f>
        <v>2018</v>
      </c>
      <c r="T458" s="8">
        <f>WEEKNUM(Sheet1!$I458,1)</f>
        <v>18</v>
      </c>
      <c r="U458" s="8" t="str">
        <f>TEXT(Sheet1!$I458,"dddd")</f>
        <v>Sunday</v>
      </c>
    </row>
    <row r="459" spans="1:21" ht="14.25" customHeight="1" x14ac:dyDescent="0.25">
      <c r="A459" s="5" t="s">
        <v>993</v>
      </c>
      <c r="B459" s="5" t="s">
        <v>994</v>
      </c>
      <c r="C459" s="5" t="s">
        <v>67</v>
      </c>
      <c r="D459" s="5" t="s">
        <v>8</v>
      </c>
      <c r="E459" s="5" t="s">
        <v>72</v>
      </c>
      <c r="F459" s="5" t="s">
        <v>45</v>
      </c>
      <c r="G459" s="5" t="s">
        <v>104</v>
      </c>
      <c r="H459" s="5">
        <v>32</v>
      </c>
      <c r="I459" s="5">
        <v>41590</v>
      </c>
      <c r="J459" s="5">
        <v>88895</v>
      </c>
      <c r="K459" s="5">
        <v>0</v>
      </c>
      <c r="L459" s="5" t="s">
        <v>11</v>
      </c>
      <c r="M459" s="5" t="s">
        <v>61</v>
      </c>
      <c r="N459" s="6" t="s">
        <v>55</v>
      </c>
      <c r="O459" s="7" t="str">
        <f>IF(LEN(Sheet1!$N459)&gt;0,"Not_Active","Active")</f>
        <v>Active</v>
      </c>
      <c r="P459" s="8">
        <f>IF(Sheet1!$O459="Not_Active",0,1)</f>
        <v>1</v>
      </c>
      <c r="Q459" s="9">
        <f>IFERROR(Sheet1!$K459*Sheet1!$J459,0)</f>
        <v>0</v>
      </c>
      <c r="R459" s="9">
        <f>Sheet1!$Q459+Sheet1!$J459</f>
        <v>88895</v>
      </c>
      <c r="S459" s="8">
        <f>YEAR(Sheet1!$I459)</f>
        <v>2013</v>
      </c>
      <c r="T459" s="8">
        <f>WEEKNUM(Sheet1!$I459,1)</f>
        <v>46</v>
      </c>
      <c r="U459" s="8" t="str">
        <f>TEXT(Sheet1!$I459,"dddd")</f>
        <v>Tuesday</v>
      </c>
    </row>
    <row r="460" spans="1:21" ht="14.25" customHeight="1" x14ac:dyDescent="0.25">
      <c r="A460" s="5" t="s">
        <v>995</v>
      </c>
      <c r="B460" s="5" t="s">
        <v>996</v>
      </c>
      <c r="C460" s="5" t="s">
        <v>58</v>
      </c>
      <c r="D460" s="5" t="s">
        <v>8</v>
      </c>
      <c r="E460" s="5" t="s">
        <v>72</v>
      </c>
      <c r="F460" s="5" t="s">
        <v>52</v>
      </c>
      <c r="G460" s="5" t="s">
        <v>53</v>
      </c>
      <c r="H460" s="5">
        <v>45</v>
      </c>
      <c r="I460" s="5">
        <v>38332</v>
      </c>
      <c r="J460" s="5">
        <v>168846</v>
      </c>
      <c r="K460" s="5">
        <v>0.24</v>
      </c>
      <c r="L460" s="5" t="s">
        <v>17</v>
      </c>
      <c r="M460" s="5" t="s">
        <v>54</v>
      </c>
      <c r="N460" s="6" t="s">
        <v>55</v>
      </c>
      <c r="O460" s="7" t="str">
        <f>IF(LEN(Sheet1!$N460)&gt;0,"Not_Active","Active")</f>
        <v>Active</v>
      </c>
      <c r="P460" s="8">
        <f>IF(Sheet1!$O460="Not_Active",0,1)</f>
        <v>1</v>
      </c>
      <c r="Q460" s="9">
        <f>IFERROR(Sheet1!$K460*Sheet1!$J460,0)</f>
        <v>40523.040000000001</v>
      </c>
      <c r="R460" s="9">
        <f>Sheet1!$Q460+Sheet1!$J460</f>
        <v>209369.04</v>
      </c>
      <c r="S460" s="8">
        <f>YEAR(Sheet1!$I460)</f>
        <v>2004</v>
      </c>
      <c r="T460" s="8">
        <f>WEEKNUM(Sheet1!$I460,1)</f>
        <v>50</v>
      </c>
      <c r="U460" s="8" t="str">
        <f>TEXT(Sheet1!$I460,"dddd")</f>
        <v>Saturday</v>
      </c>
    </row>
    <row r="461" spans="1:21" ht="14.25" customHeight="1" x14ac:dyDescent="0.25">
      <c r="A461" s="5" t="s">
        <v>997</v>
      </c>
      <c r="B461" s="5" t="s">
        <v>998</v>
      </c>
      <c r="C461" s="5" t="s">
        <v>202</v>
      </c>
      <c r="D461" s="5" t="s">
        <v>6</v>
      </c>
      <c r="E461" s="5" t="s">
        <v>44</v>
      </c>
      <c r="F461" s="5" t="s">
        <v>52</v>
      </c>
      <c r="G461" s="5" t="s">
        <v>53</v>
      </c>
      <c r="H461" s="5">
        <v>35</v>
      </c>
      <c r="I461" s="5">
        <v>40596</v>
      </c>
      <c r="J461" s="5">
        <v>43336</v>
      </c>
      <c r="K461" s="5">
        <v>0</v>
      </c>
      <c r="L461" s="5" t="s">
        <v>11</v>
      </c>
      <c r="M461" s="5" t="s">
        <v>82</v>
      </c>
      <c r="N461" s="6">
        <v>44024</v>
      </c>
      <c r="O461" s="7" t="str">
        <f>IF(LEN(Sheet1!$N461)&gt;0,"Not_Active","Active")</f>
        <v>Not_Active</v>
      </c>
      <c r="P461" s="8">
        <f>IF(Sheet1!$O461="Not_Active",0,1)</f>
        <v>0</v>
      </c>
      <c r="Q461" s="9">
        <f>IFERROR(Sheet1!$K461*Sheet1!$J461,0)</f>
        <v>0</v>
      </c>
      <c r="R461" s="9">
        <f>Sheet1!$Q461+Sheet1!$J461</f>
        <v>43336</v>
      </c>
      <c r="S461" s="8">
        <f>YEAR(Sheet1!$I461)</f>
        <v>2011</v>
      </c>
      <c r="T461" s="8">
        <f>WEEKNUM(Sheet1!$I461,1)</f>
        <v>9</v>
      </c>
      <c r="U461" s="8" t="str">
        <f>TEXT(Sheet1!$I461,"dddd")</f>
        <v>Tuesday</v>
      </c>
    </row>
    <row r="462" spans="1:21" ht="14.25" customHeight="1" x14ac:dyDescent="0.25">
      <c r="A462" s="5" t="s">
        <v>999</v>
      </c>
      <c r="B462" s="5" t="s">
        <v>1000</v>
      </c>
      <c r="C462" s="5" t="s">
        <v>43</v>
      </c>
      <c r="D462" s="5" t="s">
        <v>6</v>
      </c>
      <c r="E462" s="5" t="s">
        <v>72</v>
      </c>
      <c r="F462" s="5" t="s">
        <v>52</v>
      </c>
      <c r="G462" s="5" t="s">
        <v>104</v>
      </c>
      <c r="H462" s="5">
        <v>38</v>
      </c>
      <c r="I462" s="5">
        <v>40083</v>
      </c>
      <c r="J462" s="5">
        <v>127801</v>
      </c>
      <c r="K462" s="5">
        <v>0.15</v>
      </c>
      <c r="L462" s="5" t="s">
        <v>11</v>
      </c>
      <c r="M462" s="5" t="s">
        <v>68</v>
      </c>
      <c r="N462" s="6" t="s">
        <v>55</v>
      </c>
      <c r="O462" s="7" t="str">
        <f>IF(LEN(Sheet1!$N462)&gt;0,"Not_Active","Active")</f>
        <v>Active</v>
      </c>
      <c r="P462" s="8">
        <f>IF(Sheet1!$O462="Not_Active",0,1)</f>
        <v>1</v>
      </c>
      <c r="Q462" s="9">
        <f>IFERROR(Sheet1!$K462*Sheet1!$J462,0)</f>
        <v>19170.149999999998</v>
      </c>
      <c r="R462" s="9">
        <f>Sheet1!$Q462+Sheet1!$J462</f>
        <v>146971.15</v>
      </c>
      <c r="S462" s="8">
        <f>YEAR(Sheet1!$I462)</f>
        <v>2009</v>
      </c>
      <c r="T462" s="8">
        <f>WEEKNUM(Sheet1!$I462,1)</f>
        <v>40</v>
      </c>
      <c r="U462" s="8" t="str">
        <f>TEXT(Sheet1!$I462,"dddd")</f>
        <v>Sunday</v>
      </c>
    </row>
    <row r="463" spans="1:21" ht="14.25" customHeight="1" x14ac:dyDescent="0.25">
      <c r="A463" s="5" t="s">
        <v>1001</v>
      </c>
      <c r="B463" s="5" t="s">
        <v>1002</v>
      </c>
      <c r="C463" s="5" t="s">
        <v>503</v>
      </c>
      <c r="D463" s="5" t="s">
        <v>2</v>
      </c>
      <c r="E463" s="5" t="s">
        <v>72</v>
      </c>
      <c r="F463" s="5" t="s">
        <v>52</v>
      </c>
      <c r="G463" s="5" t="s">
        <v>46</v>
      </c>
      <c r="H463" s="5">
        <v>54</v>
      </c>
      <c r="I463" s="5">
        <v>36617</v>
      </c>
      <c r="J463" s="5">
        <v>76352</v>
      </c>
      <c r="K463" s="5">
        <v>0</v>
      </c>
      <c r="L463" s="5" t="s">
        <v>11</v>
      </c>
      <c r="M463" s="5" t="s">
        <v>82</v>
      </c>
      <c r="N463" s="6" t="s">
        <v>55</v>
      </c>
      <c r="O463" s="7" t="str">
        <f>IF(LEN(Sheet1!$N463)&gt;0,"Not_Active","Active")</f>
        <v>Active</v>
      </c>
      <c r="P463" s="8">
        <f>IF(Sheet1!$O463="Not_Active",0,1)</f>
        <v>1</v>
      </c>
      <c r="Q463" s="9">
        <f>IFERROR(Sheet1!$K463*Sheet1!$J463,0)</f>
        <v>0</v>
      </c>
      <c r="R463" s="9">
        <f>Sheet1!$Q463+Sheet1!$J463</f>
        <v>76352</v>
      </c>
      <c r="S463" s="8">
        <f>YEAR(Sheet1!$I463)</f>
        <v>2000</v>
      </c>
      <c r="T463" s="8">
        <f>WEEKNUM(Sheet1!$I463,1)</f>
        <v>14</v>
      </c>
      <c r="U463" s="8" t="str">
        <f>TEXT(Sheet1!$I463,"dddd")</f>
        <v>Saturday</v>
      </c>
    </row>
    <row r="464" spans="1:21" ht="14.25" customHeight="1" x14ac:dyDescent="0.25">
      <c r="A464" s="5" t="s">
        <v>1003</v>
      </c>
      <c r="B464" s="5" t="s">
        <v>1004</v>
      </c>
      <c r="C464" s="5" t="s">
        <v>99</v>
      </c>
      <c r="D464" s="5" t="s">
        <v>3</v>
      </c>
      <c r="E464" s="5" t="s">
        <v>72</v>
      </c>
      <c r="F464" s="5" t="s">
        <v>52</v>
      </c>
      <c r="G464" s="5" t="s">
        <v>60</v>
      </c>
      <c r="H464" s="5">
        <v>28</v>
      </c>
      <c r="I464" s="5">
        <v>43638</v>
      </c>
      <c r="J464" s="5">
        <v>250767</v>
      </c>
      <c r="K464" s="5">
        <v>0.38</v>
      </c>
      <c r="L464" s="5" t="s">
        <v>11</v>
      </c>
      <c r="M464" s="5" t="s">
        <v>47</v>
      </c>
      <c r="N464" s="6" t="s">
        <v>55</v>
      </c>
      <c r="O464" s="7" t="str">
        <f>IF(LEN(Sheet1!$N464)&gt;0,"Not_Active","Active")</f>
        <v>Active</v>
      </c>
      <c r="P464" s="8">
        <f>IF(Sheet1!$O464="Not_Active",0,1)</f>
        <v>1</v>
      </c>
      <c r="Q464" s="9">
        <f>IFERROR(Sheet1!$K464*Sheet1!$J464,0)</f>
        <v>95291.46</v>
      </c>
      <c r="R464" s="9">
        <f>Sheet1!$Q464+Sheet1!$J464</f>
        <v>346058.46</v>
      </c>
      <c r="S464" s="8">
        <f>YEAR(Sheet1!$I464)</f>
        <v>2019</v>
      </c>
      <c r="T464" s="8">
        <f>WEEKNUM(Sheet1!$I464,1)</f>
        <v>25</v>
      </c>
      <c r="U464" s="8" t="str">
        <f>TEXT(Sheet1!$I464,"dddd")</f>
        <v>Saturday</v>
      </c>
    </row>
    <row r="465" spans="1:21" ht="14.25" customHeight="1" x14ac:dyDescent="0.25">
      <c r="A465" s="5" t="s">
        <v>1005</v>
      </c>
      <c r="B465" s="5" t="s">
        <v>1006</v>
      </c>
      <c r="C465" s="5" t="s">
        <v>99</v>
      </c>
      <c r="D465" s="5" t="s">
        <v>8</v>
      </c>
      <c r="E465" s="5" t="s">
        <v>72</v>
      </c>
      <c r="F465" s="5" t="s">
        <v>52</v>
      </c>
      <c r="G465" s="5" t="s">
        <v>60</v>
      </c>
      <c r="H465" s="5">
        <v>26</v>
      </c>
      <c r="I465" s="5">
        <v>44101</v>
      </c>
      <c r="J465" s="5">
        <v>223055</v>
      </c>
      <c r="K465" s="5">
        <v>0.3</v>
      </c>
      <c r="L465" s="5" t="s">
        <v>11</v>
      </c>
      <c r="M465" s="5" t="s">
        <v>107</v>
      </c>
      <c r="N465" s="6" t="s">
        <v>55</v>
      </c>
      <c r="O465" s="7" t="str">
        <f>IF(LEN(Sheet1!$N465)&gt;0,"Not_Active","Active")</f>
        <v>Active</v>
      </c>
      <c r="P465" s="8">
        <f>IF(Sheet1!$O465="Not_Active",0,1)</f>
        <v>1</v>
      </c>
      <c r="Q465" s="9">
        <f>IFERROR(Sheet1!$K465*Sheet1!$J465,0)</f>
        <v>66916.5</v>
      </c>
      <c r="R465" s="9">
        <f>Sheet1!$Q465+Sheet1!$J465</f>
        <v>289971.5</v>
      </c>
      <c r="S465" s="8">
        <f>YEAR(Sheet1!$I465)</f>
        <v>2020</v>
      </c>
      <c r="T465" s="8">
        <f>WEEKNUM(Sheet1!$I465,1)</f>
        <v>40</v>
      </c>
      <c r="U465" s="8" t="str">
        <f>TEXT(Sheet1!$I465,"dddd")</f>
        <v>Sunday</v>
      </c>
    </row>
    <row r="466" spans="1:21" ht="14.25" customHeight="1" x14ac:dyDescent="0.25">
      <c r="A466" s="5" t="s">
        <v>1007</v>
      </c>
      <c r="B466" s="5" t="s">
        <v>1008</v>
      </c>
      <c r="C466" s="5" t="s">
        <v>58</v>
      </c>
      <c r="D466" s="5" t="s">
        <v>7</v>
      </c>
      <c r="E466" s="5" t="s">
        <v>72</v>
      </c>
      <c r="F466" s="5" t="s">
        <v>52</v>
      </c>
      <c r="G466" s="5" t="s">
        <v>104</v>
      </c>
      <c r="H466" s="5">
        <v>45</v>
      </c>
      <c r="I466" s="5">
        <v>39185</v>
      </c>
      <c r="J466" s="5">
        <v>189680</v>
      </c>
      <c r="K466" s="5">
        <v>0.23</v>
      </c>
      <c r="L466" s="5" t="s">
        <v>19</v>
      </c>
      <c r="M466" s="5" t="s">
        <v>236</v>
      </c>
      <c r="N466" s="6" t="s">
        <v>55</v>
      </c>
      <c r="O466" s="7" t="str">
        <f>IF(LEN(Sheet1!$N466)&gt;0,"Not_Active","Active")</f>
        <v>Active</v>
      </c>
      <c r="P466" s="8">
        <f>IF(Sheet1!$O466="Not_Active",0,1)</f>
        <v>1</v>
      </c>
      <c r="Q466" s="9">
        <f>IFERROR(Sheet1!$K466*Sheet1!$J466,0)</f>
        <v>43626.400000000001</v>
      </c>
      <c r="R466" s="9">
        <f>Sheet1!$Q466+Sheet1!$J466</f>
        <v>233306.4</v>
      </c>
      <c r="S466" s="8">
        <f>YEAR(Sheet1!$I466)</f>
        <v>2007</v>
      </c>
      <c r="T466" s="8">
        <f>WEEKNUM(Sheet1!$I466,1)</f>
        <v>15</v>
      </c>
      <c r="U466" s="8" t="str">
        <f>TEXT(Sheet1!$I466,"dddd")</f>
        <v>Friday</v>
      </c>
    </row>
    <row r="467" spans="1:21" ht="14.25" customHeight="1" x14ac:dyDescent="0.25">
      <c r="A467" s="5" t="s">
        <v>1009</v>
      </c>
      <c r="B467" s="5" t="s">
        <v>1010</v>
      </c>
      <c r="C467" s="5" t="s">
        <v>241</v>
      </c>
      <c r="D467" s="5" t="s">
        <v>7</v>
      </c>
      <c r="E467" s="5" t="s">
        <v>51</v>
      </c>
      <c r="F467" s="5" t="s">
        <v>52</v>
      </c>
      <c r="G467" s="5" t="s">
        <v>60</v>
      </c>
      <c r="H467" s="5">
        <v>57</v>
      </c>
      <c r="I467" s="5">
        <v>43299</v>
      </c>
      <c r="J467" s="5">
        <v>71167</v>
      </c>
      <c r="K467" s="5">
        <v>0</v>
      </c>
      <c r="L467" s="5" t="s">
        <v>11</v>
      </c>
      <c r="M467" s="5" t="s">
        <v>107</v>
      </c>
      <c r="N467" s="6" t="s">
        <v>55</v>
      </c>
      <c r="O467" s="7" t="str">
        <f>IF(LEN(Sheet1!$N467)&gt;0,"Not_Active","Active")</f>
        <v>Active</v>
      </c>
      <c r="P467" s="8">
        <f>IF(Sheet1!$O467="Not_Active",0,1)</f>
        <v>1</v>
      </c>
      <c r="Q467" s="9">
        <f>IFERROR(Sheet1!$K467*Sheet1!$J467,0)</f>
        <v>0</v>
      </c>
      <c r="R467" s="9">
        <f>Sheet1!$Q467+Sheet1!$J467</f>
        <v>71167</v>
      </c>
      <c r="S467" s="8">
        <f>YEAR(Sheet1!$I467)</f>
        <v>2018</v>
      </c>
      <c r="T467" s="8">
        <f>WEEKNUM(Sheet1!$I467,1)</f>
        <v>29</v>
      </c>
      <c r="U467" s="8" t="str">
        <f>TEXT(Sheet1!$I467,"dddd")</f>
        <v>Wednesday</v>
      </c>
    </row>
    <row r="468" spans="1:21" ht="14.25" customHeight="1" x14ac:dyDescent="0.25">
      <c r="A468" s="5" t="s">
        <v>1011</v>
      </c>
      <c r="B468" s="5" t="s">
        <v>1012</v>
      </c>
      <c r="C468" s="5" t="s">
        <v>50</v>
      </c>
      <c r="D468" s="5" t="s">
        <v>2</v>
      </c>
      <c r="E468" s="5" t="s">
        <v>59</v>
      </c>
      <c r="F468" s="5" t="s">
        <v>45</v>
      </c>
      <c r="G468" s="5" t="s">
        <v>60</v>
      </c>
      <c r="H468" s="5">
        <v>59</v>
      </c>
      <c r="I468" s="5">
        <v>40272</v>
      </c>
      <c r="J468" s="5">
        <v>76027</v>
      </c>
      <c r="K468" s="5">
        <v>0</v>
      </c>
      <c r="L468" s="5" t="s">
        <v>11</v>
      </c>
      <c r="M468" s="5" t="s">
        <v>47</v>
      </c>
      <c r="N468" s="6" t="s">
        <v>55</v>
      </c>
      <c r="O468" s="7" t="str">
        <f>IF(LEN(Sheet1!$N468)&gt;0,"Not_Active","Active")</f>
        <v>Active</v>
      </c>
      <c r="P468" s="8">
        <f>IF(Sheet1!$O468="Not_Active",0,1)</f>
        <v>1</v>
      </c>
      <c r="Q468" s="9">
        <f>IFERROR(Sheet1!$K468*Sheet1!$J468,0)</f>
        <v>0</v>
      </c>
      <c r="R468" s="9">
        <f>Sheet1!$Q468+Sheet1!$J468</f>
        <v>76027</v>
      </c>
      <c r="S468" s="8">
        <f>YEAR(Sheet1!$I468)</f>
        <v>2010</v>
      </c>
      <c r="T468" s="8">
        <f>WEEKNUM(Sheet1!$I468,1)</f>
        <v>15</v>
      </c>
      <c r="U468" s="8" t="str">
        <f>TEXT(Sheet1!$I468,"dddd")</f>
        <v>Sunday</v>
      </c>
    </row>
    <row r="469" spans="1:21" ht="14.25" customHeight="1" x14ac:dyDescent="0.25">
      <c r="A469" s="5" t="s">
        <v>1013</v>
      </c>
      <c r="B469" s="5" t="s">
        <v>1014</v>
      </c>
      <c r="C469" s="5" t="s">
        <v>58</v>
      </c>
      <c r="D469" s="5" t="s">
        <v>7</v>
      </c>
      <c r="E469" s="5" t="s">
        <v>72</v>
      </c>
      <c r="F469" s="5" t="s">
        <v>52</v>
      </c>
      <c r="G469" s="5" t="s">
        <v>104</v>
      </c>
      <c r="H469" s="5">
        <v>48</v>
      </c>
      <c r="I469" s="5">
        <v>43809</v>
      </c>
      <c r="J469" s="5">
        <v>183113</v>
      </c>
      <c r="K469" s="5">
        <v>0.24</v>
      </c>
      <c r="L469" s="5" t="s">
        <v>19</v>
      </c>
      <c r="M469" s="5" t="s">
        <v>117</v>
      </c>
      <c r="N469" s="6" t="s">
        <v>55</v>
      </c>
      <c r="O469" s="7" t="str">
        <f>IF(LEN(Sheet1!$N469)&gt;0,"Not_Active","Active")</f>
        <v>Active</v>
      </c>
      <c r="P469" s="8">
        <f>IF(Sheet1!$O469="Not_Active",0,1)</f>
        <v>1</v>
      </c>
      <c r="Q469" s="9">
        <f>IFERROR(Sheet1!$K469*Sheet1!$J469,0)</f>
        <v>43947.119999999995</v>
      </c>
      <c r="R469" s="9">
        <f>Sheet1!$Q469+Sheet1!$J469</f>
        <v>227060.12</v>
      </c>
      <c r="S469" s="8">
        <f>YEAR(Sheet1!$I469)</f>
        <v>2019</v>
      </c>
      <c r="T469" s="8">
        <f>WEEKNUM(Sheet1!$I469,1)</f>
        <v>50</v>
      </c>
      <c r="U469" s="8" t="str">
        <f>TEXT(Sheet1!$I469,"dddd")</f>
        <v>Tuesday</v>
      </c>
    </row>
    <row r="470" spans="1:21" ht="14.25" customHeight="1" x14ac:dyDescent="0.25">
      <c r="A470" s="5" t="s">
        <v>1015</v>
      </c>
      <c r="B470" s="5" t="s">
        <v>1016</v>
      </c>
      <c r="C470" s="5" t="s">
        <v>142</v>
      </c>
      <c r="D470" s="5" t="s">
        <v>5</v>
      </c>
      <c r="E470" s="5" t="s">
        <v>51</v>
      </c>
      <c r="F470" s="5" t="s">
        <v>52</v>
      </c>
      <c r="G470" s="5" t="s">
        <v>46</v>
      </c>
      <c r="H470" s="5">
        <v>30</v>
      </c>
      <c r="I470" s="5">
        <v>44124</v>
      </c>
      <c r="J470" s="5">
        <v>67753</v>
      </c>
      <c r="K470" s="5">
        <v>0</v>
      </c>
      <c r="L470" s="5" t="s">
        <v>11</v>
      </c>
      <c r="M470" s="5" t="s">
        <v>68</v>
      </c>
      <c r="N470" s="6" t="s">
        <v>55</v>
      </c>
      <c r="O470" s="7" t="str">
        <f>IF(LEN(Sheet1!$N470)&gt;0,"Not_Active","Active")</f>
        <v>Active</v>
      </c>
      <c r="P470" s="8">
        <f>IF(Sheet1!$O470="Not_Active",0,1)</f>
        <v>1</v>
      </c>
      <c r="Q470" s="9">
        <f>IFERROR(Sheet1!$K470*Sheet1!$J470,0)</f>
        <v>0</v>
      </c>
      <c r="R470" s="9">
        <f>Sheet1!$Q470+Sheet1!$J470</f>
        <v>67753</v>
      </c>
      <c r="S470" s="8">
        <f>YEAR(Sheet1!$I470)</f>
        <v>2020</v>
      </c>
      <c r="T470" s="8">
        <f>WEEKNUM(Sheet1!$I470,1)</f>
        <v>43</v>
      </c>
      <c r="U470" s="8" t="str">
        <f>TEXT(Sheet1!$I470,"dddd")</f>
        <v>Tuesday</v>
      </c>
    </row>
    <row r="471" spans="1:21" ht="14.25" customHeight="1" x14ac:dyDescent="0.25">
      <c r="A471" s="5" t="s">
        <v>1017</v>
      </c>
      <c r="B471" s="5" t="s">
        <v>1018</v>
      </c>
      <c r="C471" s="5" t="s">
        <v>64</v>
      </c>
      <c r="D471" s="5" t="s">
        <v>2</v>
      </c>
      <c r="E471" s="5" t="s">
        <v>72</v>
      </c>
      <c r="F471" s="5" t="s">
        <v>52</v>
      </c>
      <c r="G471" s="5" t="s">
        <v>46</v>
      </c>
      <c r="H471" s="5">
        <v>31</v>
      </c>
      <c r="I471" s="5">
        <v>42656</v>
      </c>
      <c r="J471" s="5">
        <v>63744</v>
      </c>
      <c r="K471" s="5">
        <v>0.08</v>
      </c>
      <c r="L471" s="5" t="s">
        <v>11</v>
      </c>
      <c r="M471" s="5" t="s">
        <v>82</v>
      </c>
      <c r="N471" s="6" t="s">
        <v>55</v>
      </c>
      <c r="O471" s="7" t="str">
        <f>IF(LEN(Sheet1!$N471)&gt;0,"Not_Active","Active")</f>
        <v>Active</v>
      </c>
      <c r="P471" s="8">
        <f>IF(Sheet1!$O471="Not_Active",0,1)</f>
        <v>1</v>
      </c>
      <c r="Q471" s="9">
        <f>IFERROR(Sheet1!$K471*Sheet1!$J471,0)</f>
        <v>5099.5200000000004</v>
      </c>
      <c r="R471" s="9">
        <f>Sheet1!$Q471+Sheet1!$J471</f>
        <v>68843.520000000004</v>
      </c>
      <c r="S471" s="8">
        <f>YEAR(Sheet1!$I471)</f>
        <v>2016</v>
      </c>
      <c r="T471" s="8">
        <f>WEEKNUM(Sheet1!$I471,1)</f>
        <v>42</v>
      </c>
      <c r="U471" s="8" t="str">
        <f>TEXT(Sheet1!$I471,"dddd")</f>
        <v>Thursday</v>
      </c>
    </row>
    <row r="472" spans="1:21" ht="14.25" customHeight="1" x14ac:dyDescent="0.25">
      <c r="A472" s="5" t="s">
        <v>359</v>
      </c>
      <c r="B472" s="5" t="s">
        <v>1019</v>
      </c>
      <c r="C472" s="5" t="s">
        <v>126</v>
      </c>
      <c r="D472" s="5" t="s">
        <v>7</v>
      </c>
      <c r="E472" s="5" t="s">
        <v>51</v>
      </c>
      <c r="F472" s="5" t="s">
        <v>45</v>
      </c>
      <c r="G472" s="5" t="s">
        <v>53</v>
      </c>
      <c r="H472" s="5">
        <v>50</v>
      </c>
      <c r="I472" s="5">
        <v>37446</v>
      </c>
      <c r="J472" s="5">
        <v>92209</v>
      </c>
      <c r="K472" s="5">
        <v>0</v>
      </c>
      <c r="L472" s="5" t="s">
        <v>17</v>
      </c>
      <c r="M472" s="5" t="s">
        <v>94</v>
      </c>
      <c r="N472" s="6" t="s">
        <v>55</v>
      </c>
      <c r="O472" s="7" t="str">
        <f>IF(LEN(Sheet1!$N472)&gt;0,"Not_Active","Active")</f>
        <v>Active</v>
      </c>
      <c r="P472" s="8">
        <f>IF(Sheet1!$O472="Not_Active",0,1)</f>
        <v>1</v>
      </c>
      <c r="Q472" s="9">
        <f>IFERROR(Sheet1!$K472*Sheet1!$J472,0)</f>
        <v>0</v>
      </c>
      <c r="R472" s="9">
        <f>Sheet1!$Q472+Sheet1!$J472</f>
        <v>92209</v>
      </c>
      <c r="S472" s="8">
        <f>YEAR(Sheet1!$I472)</f>
        <v>2002</v>
      </c>
      <c r="T472" s="8">
        <f>WEEKNUM(Sheet1!$I472,1)</f>
        <v>28</v>
      </c>
      <c r="U472" s="8" t="str">
        <f>TEXT(Sheet1!$I472,"dddd")</f>
        <v>Tuesday</v>
      </c>
    </row>
    <row r="473" spans="1:21" ht="14.25" customHeight="1" x14ac:dyDescent="0.25">
      <c r="A473" s="5" t="s">
        <v>1020</v>
      </c>
      <c r="B473" s="5" t="s">
        <v>1021</v>
      </c>
      <c r="C473" s="5" t="s">
        <v>43</v>
      </c>
      <c r="D473" s="5" t="s">
        <v>4</v>
      </c>
      <c r="E473" s="5" t="s">
        <v>72</v>
      </c>
      <c r="F473" s="5" t="s">
        <v>52</v>
      </c>
      <c r="G473" s="5" t="s">
        <v>46</v>
      </c>
      <c r="H473" s="5">
        <v>51</v>
      </c>
      <c r="I473" s="5">
        <v>36770</v>
      </c>
      <c r="J473" s="5">
        <v>157487</v>
      </c>
      <c r="K473" s="5">
        <v>0.12</v>
      </c>
      <c r="L473" s="5" t="s">
        <v>11</v>
      </c>
      <c r="M473" s="5" t="s">
        <v>68</v>
      </c>
      <c r="N473" s="6" t="s">
        <v>55</v>
      </c>
      <c r="O473" s="7" t="str">
        <f>IF(LEN(Sheet1!$N473)&gt;0,"Not_Active","Active")</f>
        <v>Active</v>
      </c>
      <c r="P473" s="8">
        <f>IF(Sheet1!$O473="Not_Active",0,1)</f>
        <v>1</v>
      </c>
      <c r="Q473" s="9">
        <f>IFERROR(Sheet1!$K473*Sheet1!$J473,0)</f>
        <v>18898.439999999999</v>
      </c>
      <c r="R473" s="9">
        <f>Sheet1!$Q473+Sheet1!$J473</f>
        <v>176385.44</v>
      </c>
      <c r="S473" s="8">
        <f>YEAR(Sheet1!$I473)</f>
        <v>2000</v>
      </c>
      <c r="T473" s="8">
        <f>WEEKNUM(Sheet1!$I473,1)</f>
        <v>36</v>
      </c>
      <c r="U473" s="8" t="str">
        <f>TEXT(Sheet1!$I473,"dddd")</f>
        <v>Friday</v>
      </c>
    </row>
    <row r="474" spans="1:21" ht="14.25" customHeight="1" x14ac:dyDescent="0.25">
      <c r="A474" s="5" t="s">
        <v>1022</v>
      </c>
      <c r="B474" s="5" t="s">
        <v>1023</v>
      </c>
      <c r="C474" s="5" t="s">
        <v>67</v>
      </c>
      <c r="D474" s="5" t="s">
        <v>8</v>
      </c>
      <c r="E474" s="5" t="s">
        <v>44</v>
      </c>
      <c r="F474" s="5" t="s">
        <v>52</v>
      </c>
      <c r="G474" s="5" t="s">
        <v>104</v>
      </c>
      <c r="H474" s="5">
        <v>42</v>
      </c>
      <c r="I474" s="5">
        <v>42101</v>
      </c>
      <c r="J474" s="5">
        <v>99697</v>
      </c>
      <c r="K474" s="5">
        <v>0</v>
      </c>
      <c r="L474" s="5" t="s">
        <v>19</v>
      </c>
      <c r="M474" s="5" t="s">
        <v>117</v>
      </c>
      <c r="N474" s="6" t="s">
        <v>55</v>
      </c>
      <c r="O474" s="7" t="str">
        <f>IF(LEN(Sheet1!$N474)&gt;0,"Not_Active","Active")</f>
        <v>Active</v>
      </c>
      <c r="P474" s="8">
        <f>IF(Sheet1!$O474="Not_Active",0,1)</f>
        <v>1</v>
      </c>
      <c r="Q474" s="9">
        <f>IFERROR(Sheet1!$K474*Sheet1!$J474,0)</f>
        <v>0</v>
      </c>
      <c r="R474" s="9">
        <f>Sheet1!$Q474+Sheet1!$J474</f>
        <v>99697</v>
      </c>
      <c r="S474" s="8">
        <f>YEAR(Sheet1!$I474)</f>
        <v>2015</v>
      </c>
      <c r="T474" s="8">
        <f>WEEKNUM(Sheet1!$I474,1)</f>
        <v>15</v>
      </c>
      <c r="U474" s="8" t="str">
        <f>TEXT(Sheet1!$I474,"dddd")</f>
        <v>Tuesday</v>
      </c>
    </row>
    <row r="475" spans="1:21" ht="14.25" customHeight="1" x14ac:dyDescent="0.25">
      <c r="A475" s="5" t="s">
        <v>1024</v>
      </c>
      <c r="B475" s="5" t="s">
        <v>1025</v>
      </c>
      <c r="C475" s="5" t="s">
        <v>503</v>
      </c>
      <c r="D475" s="5" t="s">
        <v>2</v>
      </c>
      <c r="E475" s="5" t="s">
        <v>44</v>
      </c>
      <c r="F475" s="5" t="s">
        <v>52</v>
      </c>
      <c r="G475" s="5" t="s">
        <v>53</v>
      </c>
      <c r="H475" s="5">
        <v>45</v>
      </c>
      <c r="I475" s="5">
        <v>40235</v>
      </c>
      <c r="J475" s="5">
        <v>90770</v>
      </c>
      <c r="K475" s="5">
        <v>0</v>
      </c>
      <c r="L475" s="5" t="s">
        <v>11</v>
      </c>
      <c r="M475" s="5" t="s">
        <v>107</v>
      </c>
      <c r="N475" s="6" t="s">
        <v>55</v>
      </c>
      <c r="O475" s="7" t="str">
        <f>IF(LEN(Sheet1!$N475)&gt;0,"Not_Active","Active")</f>
        <v>Active</v>
      </c>
      <c r="P475" s="8">
        <f>IF(Sheet1!$O475="Not_Active",0,1)</f>
        <v>1</v>
      </c>
      <c r="Q475" s="9">
        <f>IFERROR(Sheet1!$K475*Sheet1!$J475,0)</f>
        <v>0</v>
      </c>
      <c r="R475" s="9">
        <f>Sheet1!$Q475+Sheet1!$J475</f>
        <v>90770</v>
      </c>
      <c r="S475" s="8">
        <f>YEAR(Sheet1!$I475)</f>
        <v>2010</v>
      </c>
      <c r="T475" s="8">
        <f>WEEKNUM(Sheet1!$I475,1)</f>
        <v>9</v>
      </c>
      <c r="U475" s="8" t="str">
        <f>TEXT(Sheet1!$I475,"dddd")</f>
        <v>Friday</v>
      </c>
    </row>
    <row r="476" spans="1:21" ht="14.25" customHeight="1" x14ac:dyDescent="0.25">
      <c r="A476" s="5" t="s">
        <v>1026</v>
      </c>
      <c r="B476" s="5" t="s">
        <v>1027</v>
      </c>
      <c r="C476" s="5" t="s">
        <v>78</v>
      </c>
      <c r="D476" s="5" t="s">
        <v>4</v>
      </c>
      <c r="E476" s="5" t="s">
        <v>59</v>
      </c>
      <c r="F476" s="5" t="s">
        <v>45</v>
      </c>
      <c r="G476" s="5" t="s">
        <v>53</v>
      </c>
      <c r="H476" s="5">
        <v>64</v>
      </c>
      <c r="I476" s="5">
        <v>38380</v>
      </c>
      <c r="J476" s="5">
        <v>55369</v>
      </c>
      <c r="K476" s="5">
        <v>0</v>
      </c>
      <c r="L476" s="5" t="s">
        <v>11</v>
      </c>
      <c r="M476" s="5" t="s">
        <v>68</v>
      </c>
      <c r="N476" s="6" t="s">
        <v>55</v>
      </c>
      <c r="O476" s="7" t="str">
        <f>IF(LEN(Sheet1!$N476)&gt;0,"Not_Active","Active")</f>
        <v>Active</v>
      </c>
      <c r="P476" s="8">
        <f>IF(Sheet1!$O476="Not_Active",0,1)</f>
        <v>1</v>
      </c>
      <c r="Q476" s="9">
        <f>IFERROR(Sheet1!$K476*Sheet1!$J476,0)</f>
        <v>0</v>
      </c>
      <c r="R476" s="9">
        <f>Sheet1!$Q476+Sheet1!$J476</f>
        <v>55369</v>
      </c>
      <c r="S476" s="8">
        <f>YEAR(Sheet1!$I476)</f>
        <v>2005</v>
      </c>
      <c r="T476" s="8">
        <f>WEEKNUM(Sheet1!$I476,1)</f>
        <v>5</v>
      </c>
      <c r="U476" s="8" t="str">
        <f>TEXT(Sheet1!$I476,"dddd")</f>
        <v>Friday</v>
      </c>
    </row>
    <row r="477" spans="1:21" ht="14.25" customHeight="1" x14ac:dyDescent="0.25">
      <c r="A477" s="5" t="s">
        <v>1028</v>
      </c>
      <c r="B477" s="5" t="s">
        <v>1029</v>
      </c>
      <c r="C477" s="5" t="s">
        <v>193</v>
      </c>
      <c r="D477" s="5" t="s">
        <v>7</v>
      </c>
      <c r="E477" s="5" t="s">
        <v>59</v>
      </c>
      <c r="F477" s="5" t="s">
        <v>45</v>
      </c>
      <c r="G477" s="5" t="s">
        <v>104</v>
      </c>
      <c r="H477" s="5">
        <v>59</v>
      </c>
      <c r="I477" s="5">
        <v>41898</v>
      </c>
      <c r="J477" s="5">
        <v>69578</v>
      </c>
      <c r="K477" s="5">
        <v>0</v>
      </c>
      <c r="L477" s="5" t="s">
        <v>19</v>
      </c>
      <c r="M477" s="5" t="s">
        <v>117</v>
      </c>
      <c r="N477" s="6" t="s">
        <v>55</v>
      </c>
      <c r="O477" s="7" t="str">
        <f>IF(LEN(Sheet1!$N477)&gt;0,"Not_Active","Active")</f>
        <v>Active</v>
      </c>
      <c r="P477" s="8">
        <f>IF(Sheet1!$O477="Not_Active",0,1)</f>
        <v>1</v>
      </c>
      <c r="Q477" s="9">
        <f>IFERROR(Sheet1!$K477*Sheet1!$J477,0)</f>
        <v>0</v>
      </c>
      <c r="R477" s="9">
        <f>Sheet1!$Q477+Sheet1!$J477</f>
        <v>69578</v>
      </c>
      <c r="S477" s="8">
        <f>YEAR(Sheet1!$I477)</f>
        <v>2014</v>
      </c>
      <c r="T477" s="8">
        <f>WEEKNUM(Sheet1!$I477,1)</f>
        <v>38</v>
      </c>
      <c r="U477" s="8" t="str">
        <f>TEXT(Sheet1!$I477,"dddd")</f>
        <v>Tuesday</v>
      </c>
    </row>
    <row r="478" spans="1:21" ht="14.25" customHeight="1" x14ac:dyDescent="0.25">
      <c r="A478" s="5" t="s">
        <v>1030</v>
      </c>
      <c r="B478" s="5" t="s">
        <v>1031</v>
      </c>
      <c r="C478" s="5" t="s">
        <v>58</v>
      </c>
      <c r="D478" s="5" t="s">
        <v>5</v>
      </c>
      <c r="E478" s="5" t="s">
        <v>59</v>
      </c>
      <c r="F478" s="5" t="s">
        <v>52</v>
      </c>
      <c r="G478" s="5" t="s">
        <v>60</v>
      </c>
      <c r="H478" s="5">
        <v>41</v>
      </c>
      <c r="I478" s="5">
        <v>41429</v>
      </c>
      <c r="J478" s="5">
        <v>167526</v>
      </c>
      <c r="K478" s="5">
        <v>0.26</v>
      </c>
      <c r="L478" s="5" t="s">
        <v>11</v>
      </c>
      <c r="M478" s="5" t="s">
        <v>79</v>
      </c>
      <c r="N478" s="6" t="s">
        <v>55</v>
      </c>
      <c r="O478" s="7" t="str">
        <f>IF(LEN(Sheet1!$N478)&gt;0,"Not_Active","Active")</f>
        <v>Active</v>
      </c>
      <c r="P478" s="8">
        <f>IF(Sheet1!$O478="Not_Active",0,1)</f>
        <v>1</v>
      </c>
      <c r="Q478" s="9">
        <f>IFERROR(Sheet1!$K478*Sheet1!$J478,0)</f>
        <v>43556.76</v>
      </c>
      <c r="R478" s="9">
        <f>Sheet1!$Q478+Sheet1!$J478</f>
        <v>211082.76</v>
      </c>
      <c r="S478" s="8">
        <f>YEAR(Sheet1!$I478)</f>
        <v>2013</v>
      </c>
      <c r="T478" s="8">
        <f>WEEKNUM(Sheet1!$I478,1)</f>
        <v>23</v>
      </c>
      <c r="U478" s="8" t="str">
        <f>TEXT(Sheet1!$I478,"dddd")</f>
        <v>Tuesday</v>
      </c>
    </row>
    <row r="479" spans="1:21" ht="14.25" customHeight="1" x14ac:dyDescent="0.25">
      <c r="A479" s="5" t="s">
        <v>1032</v>
      </c>
      <c r="B479" s="5" t="s">
        <v>1033</v>
      </c>
      <c r="C479" s="5" t="s">
        <v>193</v>
      </c>
      <c r="D479" s="5" t="s">
        <v>7</v>
      </c>
      <c r="E479" s="5" t="s">
        <v>59</v>
      </c>
      <c r="F479" s="5" t="s">
        <v>45</v>
      </c>
      <c r="G479" s="5" t="s">
        <v>104</v>
      </c>
      <c r="H479" s="5">
        <v>42</v>
      </c>
      <c r="I479" s="5">
        <v>44232</v>
      </c>
      <c r="J479" s="5">
        <v>65507</v>
      </c>
      <c r="K479" s="5">
        <v>0</v>
      </c>
      <c r="L479" s="5" t="s">
        <v>19</v>
      </c>
      <c r="M479" s="5" t="s">
        <v>112</v>
      </c>
      <c r="N479" s="6" t="s">
        <v>55</v>
      </c>
      <c r="O479" s="7" t="str">
        <f>IF(LEN(Sheet1!$N479)&gt;0,"Not_Active","Active")</f>
        <v>Active</v>
      </c>
      <c r="P479" s="8">
        <f>IF(Sheet1!$O479="Not_Active",0,1)</f>
        <v>1</v>
      </c>
      <c r="Q479" s="9">
        <f>IFERROR(Sheet1!$K479*Sheet1!$J479,0)</f>
        <v>0</v>
      </c>
      <c r="R479" s="9">
        <f>Sheet1!$Q479+Sheet1!$J479</f>
        <v>65507</v>
      </c>
      <c r="S479" s="8">
        <f>YEAR(Sheet1!$I479)</f>
        <v>2021</v>
      </c>
      <c r="T479" s="8">
        <f>WEEKNUM(Sheet1!$I479,1)</f>
        <v>6</v>
      </c>
      <c r="U479" s="8" t="str">
        <f>TEXT(Sheet1!$I479,"dddd")</f>
        <v>Friday</v>
      </c>
    </row>
    <row r="480" spans="1:21" ht="14.25" customHeight="1" x14ac:dyDescent="0.25">
      <c r="A480" s="5" t="s">
        <v>1034</v>
      </c>
      <c r="B480" s="5" t="s">
        <v>1035</v>
      </c>
      <c r="C480" s="5" t="s">
        <v>75</v>
      </c>
      <c r="D480" s="5" t="s">
        <v>3</v>
      </c>
      <c r="E480" s="5" t="s">
        <v>44</v>
      </c>
      <c r="F480" s="5" t="s">
        <v>52</v>
      </c>
      <c r="G480" s="5" t="s">
        <v>104</v>
      </c>
      <c r="H480" s="5">
        <v>54</v>
      </c>
      <c r="I480" s="5">
        <v>35913</v>
      </c>
      <c r="J480" s="5">
        <v>108268</v>
      </c>
      <c r="K480" s="5">
        <v>0.09</v>
      </c>
      <c r="L480" s="5" t="s">
        <v>19</v>
      </c>
      <c r="M480" s="5" t="s">
        <v>236</v>
      </c>
      <c r="N480" s="6">
        <v>38122</v>
      </c>
      <c r="O480" s="7" t="str">
        <f>IF(LEN(Sheet1!$N480)&gt;0,"Not_Active","Active")</f>
        <v>Not_Active</v>
      </c>
      <c r="P480" s="8">
        <f>IF(Sheet1!$O480="Not_Active",0,1)</f>
        <v>0</v>
      </c>
      <c r="Q480" s="9">
        <f>IFERROR(Sheet1!$K480*Sheet1!$J480,0)</f>
        <v>9744.119999999999</v>
      </c>
      <c r="R480" s="9">
        <f>Sheet1!$Q480+Sheet1!$J480</f>
        <v>118012.12</v>
      </c>
      <c r="S480" s="8">
        <f>YEAR(Sheet1!$I480)</f>
        <v>1998</v>
      </c>
      <c r="T480" s="8">
        <f>WEEKNUM(Sheet1!$I480,1)</f>
        <v>18</v>
      </c>
      <c r="U480" s="8" t="str">
        <f>TEXT(Sheet1!$I480,"dddd")</f>
        <v>Tuesday</v>
      </c>
    </row>
    <row r="481" spans="1:21" ht="14.25" customHeight="1" x14ac:dyDescent="0.25">
      <c r="A481" s="5" t="s">
        <v>1036</v>
      </c>
      <c r="B481" s="5" t="s">
        <v>1037</v>
      </c>
      <c r="C481" s="5" t="s">
        <v>50</v>
      </c>
      <c r="D481" s="5" t="s">
        <v>2</v>
      </c>
      <c r="E481" s="5" t="s">
        <v>44</v>
      </c>
      <c r="F481" s="5" t="s">
        <v>52</v>
      </c>
      <c r="G481" s="5" t="s">
        <v>53</v>
      </c>
      <c r="H481" s="5">
        <v>37</v>
      </c>
      <c r="I481" s="5">
        <v>42405</v>
      </c>
      <c r="J481" s="5">
        <v>80055</v>
      </c>
      <c r="K481" s="5">
        <v>0</v>
      </c>
      <c r="L481" s="5" t="s">
        <v>17</v>
      </c>
      <c r="M481" s="5" t="s">
        <v>132</v>
      </c>
      <c r="N481" s="6" t="s">
        <v>55</v>
      </c>
      <c r="O481" s="7" t="str">
        <f>IF(LEN(Sheet1!$N481)&gt;0,"Not_Active","Active")</f>
        <v>Active</v>
      </c>
      <c r="P481" s="8">
        <f>IF(Sheet1!$O481="Not_Active",0,1)</f>
        <v>1</v>
      </c>
      <c r="Q481" s="9">
        <f>IFERROR(Sheet1!$K481*Sheet1!$J481,0)</f>
        <v>0</v>
      </c>
      <c r="R481" s="9">
        <f>Sheet1!$Q481+Sheet1!$J481</f>
        <v>80055</v>
      </c>
      <c r="S481" s="8">
        <f>YEAR(Sheet1!$I481)</f>
        <v>2016</v>
      </c>
      <c r="T481" s="8">
        <f>WEEKNUM(Sheet1!$I481,1)</f>
        <v>6</v>
      </c>
      <c r="U481" s="8" t="str">
        <f>TEXT(Sheet1!$I481,"dddd")</f>
        <v>Friday</v>
      </c>
    </row>
    <row r="482" spans="1:21" ht="14.25" customHeight="1" x14ac:dyDescent="0.25">
      <c r="A482" s="5" t="s">
        <v>1038</v>
      </c>
      <c r="B482" s="5" t="s">
        <v>1039</v>
      </c>
      <c r="C482" s="5" t="s">
        <v>67</v>
      </c>
      <c r="D482" s="5" t="s">
        <v>4</v>
      </c>
      <c r="E482" s="5" t="s">
        <v>44</v>
      </c>
      <c r="F482" s="5" t="s">
        <v>52</v>
      </c>
      <c r="G482" s="5" t="s">
        <v>104</v>
      </c>
      <c r="H482" s="5">
        <v>58</v>
      </c>
      <c r="I482" s="5">
        <v>39930</v>
      </c>
      <c r="J482" s="5">
        <v>76802</v>
      </c>
      <c r="K482" s="5">
        <v>0</v>
      </c>
      <c r="L482" s="5" t="s">
        <v>19</v>
      </c>
      <c r="M482" s="5" t="s">
        <v>112</v>
      </c>
      <c r="N482" s="6" t="s">
        <v>55</v>
      </c>
      <c r="O482" s="7" t="str">
        <f>IF(LEN(Sheet1!$N482)&gt;0,"Not_Active","Active")</f>
        <v>Active</v>
      </c>
      <c r="P482" s="8">
        <f>IF(Sheet1!$O482="Not_Active",0,1)</f>
        <v>1</v>
      </c>
      <c r="Q482" s="9">
        <f>IFERROR(Sheet1!$K482*Sheet1!$J482,0)</f>
        <v>0</v>
      </c>
      <c r="R482" s="9">
        <f>Sheet1!$Q482+Sheet1!$J482</f>
        <v>76802</v>
      </c>
      <c r="S482" s="8">
        <f>YEAR(Sheet1!$I482)</f>
        <v>2009</v>
      </c>
      <c r="T482" s="8">
        <f>WEEKNUM(Sheet1!$I482,1)</f>
        <v>18</v>
      </c>
      <c r="U482" s="8" t="str">
        <f>TEXT(Sheet1!$I482,"dddd")</f>
        <v>Monday</v>
      </c>
    </row>
    <row r="483" spans="1:21" ht="14.25" customHeight="1" x14ac:dyDescent="0.25">
      <c r="A483" s="5" t="s">
        <v>1040</v>
      </c>
      <c r="B483" s="5" t="s">
        <v>1041</v>
      </c>
      <c r="C483" s="5" t="s">
        <v>99</v>
      </c>
      <c r="D483" s="5" t="s">
        <v>4</v>
      </c>
      <c r="E483" s="5" t="s">
        <v>59</v>
      </c>
      <c r="F483" s="5" t="s">
        <v>52</v>
      </c>
      <c r="G483" s="5" t="s">
        <v>53</v>
      </c>
      <c r="H483" s="5">
        <v>47</v>
      </c>
      <c r="I483" s="5">
        <v>42696</v>
      </c>
      <c r="J483" s="5">
        <v>253249</v>
      </c>
      <c r="K483" s="5">
        <v>0.31</v>
      </c>
      <c r="L483" s="5" t="s">
        <v>11</v>
      </c>
      <c r="M483" s="5" t="s">
        <v>82</v>
      </c>
      <c r="N483" s="6" t="s">
        <v>55</v>
      </c>
      <c r="O483" s="7" t="str">
        <f>IF(LEN(Sheet1!$N483)&gt;0,"Not_Active","Active")</f>
        <v>Active</v>
      </c>
      <c r="P483" s="8">
        <f>IF(Sheet1!$O483="Not_Active",0,1)</f>
        <v>1</v>
      </c>
      <c r="Q483" s="9">
        <f>IFERROR(Sheet1!$K483*Sheet1!$J483,0)</f>
        <v>78507.19</v>
      </c>
      <c r="R483" s="9">
        <f>Sheet1!$Q483+Sheet1!$J483</f>
        <v>331756.19</v>
      </c>
      <c r="S483" s="8">
        <f>YEAR(Sheet1!$I483)</f>
        <v>2016</v>
      </c>
      <c r="T483" s="8">
        <f>WEEKNUM(Sheet1!$I483,1)</f>
        <v>48</v>
      </c>
      <c r="U483" s="8" t="str">
        <f>TEXT(Sheet1!$I483,"dddd")</f>
        <v>Tuesday</v>
      </c>
    </row>
    <row r="484" spans="1:21" ht="14.25" customHeight="1" x14ac:dyDescent="0.25">
      <c r="A484" s="5" t="s">
        <v>172</v>
      </c>
      <c r="B484" s="5" t="s">
        <v>1042</v>
      </c>
      <c r="C484" s="5" t="s">
        <v>161</v>
      </c>
      <c r="D484" s="5" t="s">
        <v>6</v>
      </c>
      <c r="E484" s="5" t="s">
        <v>44</v>
      </c>
      <c r="F484" s="5" t="s">
        <v>45</v>
      </c>
      <c r="G484" s="5" t="s">
        <v>53</v>
      </c>
      <c r="H484" s="5">
        <v>60</v>
      </c>
      <c r="I484" s="5">
        <v>38667</v>
      </c>
      <c r="J484" s="5">
        <v>78388</v>
      </c>
      <c r="K484" s="5">
        <v>0</v>
      </c>
      <c r="L484" s="5" t="s">
        <v>17</v>
      </c>
      <c r="M484" s="5" t="s">
        <v>54</v>
      </c>
      <c r="N484" s="6" t="s">
        <v>55</v>
      </c>
      <c r="O484" s="7" t="str">
        <f>IF(LEN(Sheet1!$N484)&gt;0,"Not_Active","Active")</f>
        <v>Active</v>
      </c>
      <c r="P484" s="8">
        <f>IF(Sheet1!$O484="Not_Active",0,1)</f>
        <v>1</v>
      </c>
      <c r="Q484" s="9">
        <f>IFERROR(Sheet1!$K484*Sheet1!$J484,0)</f>
        <v>0</v>
      </c>
      <c r="R484" s="9">
        <f>Sheet1!$Q484+Sheet1!$J484</f>
        <v>78388</v>
      </c>
      <c r="S484" s="8">
        <f>YEAR(Sheet1!$I484)</f>
        <v>2005</v>
      </c>
      <c r="T484" s="8">
        <f>WEEKNUM(Sheet1!$I484,1)</f>
        <v>46</v>
      </c>
      <c r="U484" s="8" t="str">
        <f>TEXT(Sheet1!$I484,"dddd")</f>
        <v>Friday</v>
      </c>
    </row>
    <row r="485" spans="1:21" ht="14.25" customHeight="1" x14ac:dyDescent="0.25">
      <c r="A485" s="5" t="s">
        <v>558</v>
      </c>
      <c r="B485" s="5" t="s">
        <v>1043</v>
      </c>
      <c r="C485" s="5" t="s">
        <v>99</v>
      </c>
      <c r="D485" s="5" t="s">
        <v>2</v>
      </c>
      <c r="E485" s="5" t="s">
        <v>72</v>
      </c>
      <c r="F485" s="5" t="s">
        <v>52</v>
      </c>
      <c r="G485" s="5" t="s">
        <v>60</v>
      </c>
      <c r="H485" s="5">
        <v>38</v>
      </c>
      <c r="I485" s="5">
        <v>42543</v>
      </c>
      <c r="J485" s="5">
        <v>249870</v>
      </c>
      <c r="K485" s="5">
        <v>0.34</v>
      </c>
      <c r="L485" s="5" t="s">
        <v>11</v>
      </c>
      <c r="M485" s="5" t="s">
        <v>61</v>
      </c>
      <c r="N485" s="6" t="s">
        <v>55</v>
      </c>
      <c r="O485" s="7" t="str">
        <f>IF(LEN(Sheet1!$N485)&gt;0,"Not_Active","Active")</f>
        <v>Active</v>
      </c>
      <c r="P485" s="8">
        <f>IF(Sheet1!$O485="Not_Active",0,1)</f>
        <v>1</v>
      </c>
      <c r="Q485" s="9">
        <f>IFERROR(Sheet1!$K485*Sheet1!$J485,0)</f>
        <v>84955.8</v>
      </c>
      <c r="R485" s="9">
        <f>Sheet1!$Q485+Sheet1!$J485</f>
        <v>334825.8</v>
      </c>
      <c r="S485" s="8">
        <f>YEAR(Sheet1!$I485)</f>
        <v>2016</v>
      </c>
      <c r="T485" s="8">
        <f>WEEKNUM(Sheet1!$I485,1)</f>
        <v>26</v>
      </c>
      <c r="U485" s="8" t="str">
        <f>TEXT(Sheet1!$I485,"dddd")</f>
        <v>Wednesday</v>
      </c>
    </row>
    <row r="486" spans="1:21" ht="14.25" customHeight="1" x14ac:dyDescent="0.25">
      <c r="A486" s="5" t="s">
        <v>760</v>
      </c>
      <c r="B486" s="5" t="s">
        <v>1044</v>
      </c>
      <c r="C486" s="5" t="s">
        <v>43</v>
      </c>
      <c r="D486" s="5" t="s">
        <v>8</v>
      </c>
      <c r="E486" s="5" t="s">
        <v>51</v>
      </c>
      <c r="F486" s="5" t="s">
        <v>52</v>
      </c>
      <c r="G486" s="5" t="s">
        <v>53</v>
      </c>
      <c r="H486" s="5">
        <v>63</v>
      </c>
      <c r="I486" s="5">
        <v>42064</v>
      </c>
      <c r="J486" s="5">
        <v>148321</v>
      </c>
      <c r="K486" s="5">
        <v>0.15</v>
      </c>
      <c r="L486" s="5" t="s">
        <v>17</v>
      </c>
      <c r="M486" s="5" t="s">
        <v>132</v>
      </c>
      <c r="N486" s="6" t="s">
        <v>55</v>
      </c>
      <c r="O486" s="7" t="str">
        <f>IF(LEN(Sheet1!$N486)&gt;0,"Not_Active","Active")</f>
        <v>Active</v>
      </c>
      <c r="P486" s="8">
        <f>IF(Sheet1!$O486="Not_Active",0,1)</f>
        <v>1</v>
      </c>
      <c r="Q486" s="9">
        <f>IFERROR(Sheet1!$K486*Sheet1!$J486,0)</f>
        <v>22248.149999999998</v>
      </c>
      <c r="R486" s="9">
        <f>Sheet1!$Q486+Sheet1!$J486</f>
        <v>170569.15</v>
      </c>
      <c r="S486" s="8">
        <f>YEAR(Sheet1!$I486)</f>
        <v>2015</v>
      </c>
      <c r="T486" s="8">
        <f>WEEKNUM(Sheet1!$I486,1)</f>
        <v>10</v>
      </c>
      <c r="U486" s="8" t="str">
        <f>TEXT(Sheet1!$I486,"dddd")</f>
        <v>Sunday</v>
      </c>
    </row>
    <row r="487" spans="1:21" ht="14.25" customHeight="1" x14ac:dyDescent="0.25">
      <c r="A487" s="5" t="s">
        <v>1045</v>
      </c>
      <c r="B487" s="5" t="s">
        <v>1046</v>
      </c>
      <c r="C487" s="5" t="s">
        <v>480</v>
      </c>
      <c r="D487" s="5" t="s">
        <v>2</v>
      </c>
      <c r="E487" s="5" t="s">
        <v>72</v>
      </c>
      <c r="F487" s="5" t="s">
        <v>45</v>
      </c>
      <c r="G487" s="5" t="s">
        <v>53</v>
      </c>
      <c r="H487" s="5">
        <v>60</v>
      </c>
      <c r="I487" s="5">
        <v>38027</v>
      </c>
      <c r="J487" s="5">
        <v>90258</v>
      </c>
      <c r="K487" s="5">
        <v>0</v>
      </c>
      <c r="L487" s="5" t="s">
        <v>17</v>
      </c>
      <c r="M487" s="5" t="s">
        <v>54</v>
      </c>
      <c r="N487" s="6" t="s">
        <v>55</v>
      </c>
      <c r="O487" s="7" t="str">
        <f>IF(LEN(Sheet1!$N487)&gt;0,"Not_Active","Active")</f>
        <v>Active</v>
      </c>
      <c r="P487" s="8">
        <f>IF(Sheet1!$O487="Not_Active",0,1)</f>
        <v>1</v>
      </c>
      <c r="Q487" s="9">
        <f>IFERROR(Sheet1!$K487*Sheet1!$J487,0)</f>
        <v>0</v>
      </c>
      <c r="R487" s="9">
        <f>Sheet1!$Q487+Sheet1!$J487</f>
        <v>90258</v>
      </c>
      <c r="S487" s="8">
        <f>YEAR(Sheet1!$I487)</f>
        <v>2004</v>
      </c>
      <c r="T487" s="8">
        <f>WEEKNUM(Sheet1!$I487,1)</f>
        <v>7</v>
      </c>
      <c r="U487" s="8" t="str">
        <f>TEXT(Sheet1!$I487,"dddd")</f>
        <v>Tuesday</v>
      </c>
    </row>
    <row r="488" spans="1:21" ht="14.25" customHeight="1" x14ac:dyDescent="0.25">
      <c r="A488" s="5" t="s">
        <v>1047</v>
      </c>
      <c r="B488" s="5" t="s">
        <v>1048</v>
      </c>
      <c r="C488" s="5" t="s">
        <v>317</v>
      </c>
      <c r="D488" s="5" t="s">
        <v>2</v>
      </c>
      <c r="E488" s="5" t="s">
        <v>51</v>
      </c>
      <c r="F488" s="5" t="s">
        <v>45</v>
      </c>
      <c r="G488" s="5" t="s">
        <v>46</v>
      </c>
      <c r="H488" s="5">
        <v>42</v>
      </c>
      <c r="I488" s="5">
        <v>40593</v>
      </c>
      <c r="J488" s="5">
        <v>72486</v>
      </c>
      <c r="K488" s="5">
        <v>0</v>
      </c>
      <c r="L488" s="5" t="s">
        <v>11</v>
      </c>
      <c r="M488" s="5" t="s">
        <v>47</v>
      </c>
      <c r="N488" s="6" t="s">
        <v>55</v>
      </c>
      <c r="O488" s="7" t="str">
        <f>IF(LEN(Sheet1!$N488)&gt;0,"Not_Active","Active")</f>
        <v>Active</v>
      </c>
      <c r="P488" s="8">
        <f>IF(Sheet1!$O488="Not_Active",0,1)</f>
        <v>1</v>
      </c>
      <c r="Q488" s="9">
        <f>IFERROR(Sheet1!$K488*Sheet1!$J488,0)</f>
        <v>0</v>
      </c>
      <c r="R488" s="9">
        <f>Sheet1!$Q488+Sheet1!$J488</f>
        <v>72486</v>
      </c>
      <c r="S488" s="8">
        <f>YEAR(Sheet1!$I488)</f>
        <v>2011</v>
      </c>
      <c r="T488" s="8">
        <f>WEEKNUM(Sheet1!$I488,1)</f>
        <v>8</v>
      </c>
      <c r="U488" s="8" t="str">
        <f>TEXT(Sheet1!$I488,"dddd")</f>
        <v>Saturday</v>
      </c>
    </row>
    <row r="489" spans="1:21" ht="14.25" customHeight="1" x14ac:dyDescent="0.25">
      <c r="A489" s="5" t="s">
        <v>1049</v>
      </c>
      <c r="B489" s="5" t="s">
        <v>1050</v>
      </c>
      <c r="C489" s="5" t="s">
        <v>67</v>
      </c>
      <c r="D489" s="5" t="s">
        <v>3</v>
      </c>
      <c r="E489" s="5" t="s">
        <v>72</v>
      </c>
      <c r="F489" s="5" t="s">
        <v>52</v>
      </c>
      <c r="G489" s="5" t="s">
        <v>104</v>
      </c>
      <c r="H489" s="5">
        <v>34</v>
      </c>
      <c r="I489" s="5">
        <v>41886</v>
      </c>
      <c r="J489" s="5">
        <v>95499</v>
      </c>
      <c r="K489" s="5">
        <v>0</v>
      </c>
      <c r="L489" s="5" t="s">
        <v>19</v>
      </c>
      <c r="M489" s="5" t="s">
        <v>236</v>
      </c>
      <c r="N489" s="6">
        <v>42958</v>
      </c>
      <c r="O489" s="7" t="str">
        <f>IF(LEN(Sheet1!$N489)&gt;0,"Not_Active","Active")</f>
        <v>Not_Active</v>
      </c>
      <c r="P489" s="8">
        <f>IF(Sheet1!$O489="Not_Active",0,1)</f>
        <v>0</v>
      </c>
      <c r="Q489" s="9">
        <f>IFERROR(Sheet1!$K489*Sheet1!$J489,0)</f>
        <v>0</v>
      </c>
      <c r="R489" s="9">
        <f>Sheet1!$Q489+Sheet1!$J489</f>
        <v>95499</v>
      </c>
      <c r="S489" s="8">
        <f>YEAR(Sheet1!$I489)</f>
        <v>2014</v>
      </c>
      <c r="T489" s="8">
        <f>WEEKNUM(Sheet1!$I489,1)</f>
        <v>36</v>
      </c>
      <c r="U489" s="8" t="str">
        <f>TEXT(Sheet1!$I489,"dddd")</f>
        <v>Thursday</v>
      </c>
    </row>
    <row r="490" spans="1:21" ht="14.25" customHeight="1" x14ac:dyDescent="0.25">
      <c r="A490" s="5" t="s">
        <v>1051</v>
      </c>
      <c r="B490" s="5" t="s">
        <v>1052</v>
      </c>
      <c r="C490" s="5" t="s">
        <v>67</v>
      </c>
      <c r="D490" s="5" t="s">
        <v>5</v>
      </c>
      <c r="E490" s="5" t="s">
        <v>44</v>
      </c>
      <c r="F490" s="5" t="s">
        <v>45</v>
      </c>
      <c r="G490" s="5" t="s">
        <v>104</v>
      </c>
      <c r="H490" s="5">
        <v>53</v>
      </c>
      <c r="I490" s="5">
        <v>38344</v>
      </c>
      <c r="J490" s="5">
        <v>90212</v>
      </c>
      <c r="K490" s="5">
        <v>0</v>
      </c>
      <c r="L490" s="5" t="s">
        <v>19</v>
      </c>
      <c r="M490" s="5" t="s">
        <v>236</v>
      </c>
      <c r="N490" s="6" t="s">
        <v>55</v>
      </c>
      <c r="O490" s="7" t="str">
        <f>IF(LEN(Sheet1!$N490)&gt;0,"Not_Active","Active")</f>
        <v>Active</v>
      </c>
      <c r="P490" s="8">
        <f>IF(Sheet1!$O490="Not_Active",0,1)</f>
        <v>1</v>
      </c>
      <c r="Q490" s="9">
        <f>IFERROR(Sheet1!$K490*Sheet1!$J490,0)</f>
        <v>0</v>
      </c>
      <c r="R490" s="9">
        <f>Sheet1!$Q490+Sheet1!$J490</f>
        <v>90212</v>
      </c>
      <c r="S490" s="8">
        <f>YEAR(Sheet1!$I490)</f>
        <v>2004</v>
      </c>
      <c r="T490" s="8">
        <f>WEEKNUM(Sheet1!$I490,1)</f>
        <v>52</v>
      </c>
      <c r="U490" s="8" t="str">
        <f>TEXT(Sheet1!$I490,"dddd")</f>
        <v>Thursday</v>
      </c>
    </row>
    <row r="491" spans="1:21" ht="14.25" customHeight="1" x14ac:dyDescent="0.25">
      <c r="A491" s="5" t="s">
        <v>1053</v>
      </c>
      <c r="B491" s="5" t="s">
        <v>1054</v>
      </c>
      <c r="C491" s="5" t="s">
        <v>99</v>
      </c>
      <c r="D491" s="5" t="s">
        <v>8</v>
      </c>
      <c r="E491" s="5" t="s">
        <v>44</v>
      </c>
      <c r="F491" s="5" t="s">
        <v>52</v>
      </c>
      <c r="G491" s="5" t="s">
        <v>53</v>
      </c>
      <c r="H491" s="5">
        <v>39</v>
      </c>
      <c r="I491" s="5">
        <v>43804</v>
      </c>
      <c r="J491" s="5">
        <v>254057</v>
      </c>
      <c r="K491" s="5">
        <v>0.39</v>
      </c>
      <c r="L491" s="5" t="s">
        <v>17</v>
      </c>
      <c r="M491" s="5" t="s">
        <v>94</v>
      </c>
      <c r="N491" s="6" t="s">
        <v>55</v>
      </c>
      <c r="O491" s="7" t="str">
        <f>IF(LEN(Sheet1!$N491)&gt;0,"Not_Active","Active")</f>
        <v>Active</v>
      </c>
      <c r="P491" s="8">
        <f>IF(Sheet1!$O491="Not_Active",0,1)</f>
        <v>1</v>
      </c>
      <c r="Q491" s="9">
        <f>IFERROR(Sheet1!$K491*Sheet1!$J491,0)</f>
        <v>99082.23000000001</v>
      </c>
      <c r="R491" s="9">
        <f>Sheet1!$Q491+Sheet1!$J491</f>
        <v>353139.23</v>
      </c>
      <c r="S491" s="8">
        <f>YEAR(Sheet1!$I491)</f>
        <v>2019</v>
      </c>
      <c r="T491" s="8">
        <f>WEEKNUM(Sheet1!$I491,1)</f>
        <v>49</v>
      </c>
      <c r="U491" s="8" t="str">
        <f>TEXT(Sheet1!$I491,"dddd")</f>
        <v>Thursday</v>
      </c>
    </row>
    <row r="492" spans="1:21" ht="14.25" customHeight="1" x14ac:dyDescent="0.25">
      <c r="A492" s="5" t="s">
        <v>1055</v>
      </c>
      <c r="B492" s="5" t="s">
        <v>1056</v>
      </c>
      <c r="C492" s="5" t="s">
        <v>202</v>
      </c>
      <c r="D492" s="5" t="s">
        <v>6</v>
      </c>
      <c r="E492" s="5" t="s">
        <v>51</v>
      </c>
      <c r="F492" s="5" t="s">
        <v>45</v>
      </c>
      <c r="G492" s="5" t="s">
        <v>104</v>
      </c>
      <c r="H492" s="5">
        <v>58</v>
      </c>
      <c r="I492" s="5">
        <v>40463</v>
      </c>
      <c r="J492" s="5">
        <v>43001</v>
      </c>
      <c r="K492" s="5">
        <v>0</v>
      </c>
      <c r="L492" s="5" t="s">
        <v>11</v>
      </c>
      <c r="M492" s="5" t="s">
        <v>82</v>
      </c>
      <c r="N492" s="6" t="s">
        <v>55</v>
      </c>
      <c r="O492" s="7" t="str">
        <f>IF(LEN(Sheet1!$N492)&gt;0,"Not_Active","Active")</f>
        <v>Active</v>
      </c>
      <c r="P492" s="8">
        <f>IF(Sheet1!$O492="Not_Active",0,1)</f>
        <v>1</v>
      </c>
      <c r="Q492" s="9">
        <f>IFERROR(Sheet1!$K492*Sheet1!$J492,0)</f>
        <v>0</v>
      </c>
      <c r="R492" s="9">
        <f>Sheet1!$Q492+Sheet1!$J492</f>
        <v>43001</v>
      </c>
      <c r="S492" s="8">
        <f>YEAR(Sheet1!$I492)</f>
        <v>2010</v>
      </c>
      <c r="T492" s="8">
        <f>WEEKNUM(Sheet1!$I492,1)</f>
        <v>42</v>
      </c>
      <c r="U492" s="8" t="str">
        <f>TEXT(Sheet1!$I492,"dddd")</f>
        <v>Tuesday</v>
      </c>
    </row>
    <row r="493" spans="1:21" ht="14.25" customHeight="1" x14ac:dyDescent="0.25">
      <c r="A493" s="5" t="s">
        <v>217</v>
      </c>
      <c r="B493" s="5" t="s">
        <v>1057</v>
      </c>
      <c r="C493" s="5" t="s">
        <v>64</v>
      </c>
      <c r="D493" s="5" t="s">
        <v>2</v>
      </c>
      <c r="E493" s="5" t="s">
        <v>51</v>
      </c>
      <c r="F493" s="5" t="s">
        <v>52</v>
      </c>
      <c r="G493" s="5" t="s">
        <v>104</v>
      </c>
      <c r="H493" s="5">
        <v>60</v>
      </c>
      <c r="I493" s="5">
        <v>36010</v>
      </c>
      <c r="J493" s="5">
        <v>85120</v>
      </c>
      <c r="K493" s="5">
        <v>0.09</v>
      </c>
      <c r="L493" s="5" t="s">
        <v>11</v>
      </c>
      <c r="M493" s="5" t="s">
        <v>47</v>
      </c>
      <c r="N493" s="6" t="s">
        <v>55</v>
      </c>
      <c r="O493" s="7" t="str">
        <f>IF(LEN(Sheet1!$N493)&gt;0,"Not_Active","Active")</f>
        <v>Active</v>
      </c>
      <c r="P493" s="8">
        <f>IF(Sheet1!$O493="Not_Active",0,1)</f>
        <v>1</v>
      </c>
      <c r="Q493" s="9">
        <f>IFERROR(Sheet1!$K493*Sheet1!$J493,0)</f>
        <v>7660.7999999999993</v>
      </c>
      <c r="R493" s="9">
        <f>Sheet1!$Q493+Sheet1!$J493</f>
        <v>92780.800000000003</v>
      </c>
      <c r="S493" s="8">
        <f>YEAR(Sheet1!$I493)</f>
        <v>1998</v>
      </c>
      <c r="T493" s="8">
        <f>WEEKNUM(Sheet1!$I493,1)</f>
        <v>32</v>
      </c>
      <c r="U493" s="8" t="str">
        <f>TEXT(Sheet1!$I493,"dddd")</f>
        <v>Monday</v>
      </c>
    </row>
    <row r="494" spans="1:21" ht="14.25" customHeight="1" x14ac:dyDescent="0.25">
      <c r="A494" s="5" t="s">
        <v>1058</v>
      </c>
      <c r="B494" s="5" t="s">
        <v>1059</v>
      </c>
      <c r="C494" s="5" t="s">
        <v>202</v>
      </c>
      <c r="D494" s="5" t="s">
        <v>6</v>
      </c>
      <c r="E494" s="5" t="s">
        <v>51</v>
      </c>
      <c r="F494" s="5" t="s">
        <v>52</v>
      </c>
      <c r="G494" s="5" t="s">
        <v>104</v>
      </c>
      <c r="H494" s="5">
        <v>34</v>
      </c>
      <c r="I494" s="5">
        <v>42219</v>
      </c>
      <c r="J494" s="5">
        <v>52200</v>
      </c>
      <c r="K494" s="5">
        <v>0</v>
      </c>
      <c r="L494" s="5" t="s">
        <v>11</v>
      </c>
      <c r="M494" s="5" t="s">
        <v>107</v>
      </c>
      <c r="N494" s="6" t="s">
        <v>55</v>
      </c>
      <c r="O494" s="7" t="str">
        <f>IF(LEN(Sheet1!$N494)&gt;0,"Not_Active","Active")</f>
        <v>Active</v>
      </c>
      <c r="P494" s="8">
        <f>IF(Sheet1!$O494="Not_Active",0,1)</f>
        <v>1</v>
      </c>
      <c r="Q494" s="9">
        <f>IFERROR(Sheet1!$K494*Sheet1!$J494,0)</f>
        <v>0</v>
      </c>
      <c r="R494" s="9">
        <f>Sheet1!$Q494+Sheet1!$J494</f>
        <v>52200</v>
      </c>
      <c r="S494" s="8">
        <f>YEAR(Sheet1!$I494)</f>
        <v>2015</v>
      </c>
      <c r="T494" s="8">
        <f>WEEKNUM(Sheet1!$I494,1)</f>
        <v>32</v>
      </c>
      <c r="U494" s="8" t="str">
        <f>TEXT(Sheet1!$I494,"dddd")</f>
        <v>Monday</v>
      </c>
    </row>
    <row r="495" spans="1:21" ht="14.25" customHeight="1" x14ac:dyDescent="0.25">
      <c r="A495" s="5" t="s">
        <v>1060</v>
      </c>
      <c r="B495" s="5" t="s">
        <v>1061</v>
      </c>
      <c r="C495" s="5" t="s">
        <v>43</v>
      </c>
      <c r="D495" s="5" t="s">
        <v>6</v>
      </c>
      <c r="E495" s="5" t="s">
        <v>72</v>
      </c>
      <c r="F495" s="5" t="s">
        <v>45</v>
      </c>
      <c r="G495" s="5" t="s">
        <v>60</v>
      </c>
      <c r="H495" s="5">
        <v>60</v>
      </c>
      <c r="I495" s="5">
        <v>39739</v>
      </c>
      <c r="J495" s="5">
        <v>150855</v>
      </c>
      <c r="K495" s="5">
        <v>0.11</v>
      </c>
      <c r="L495" s="5" t="s">
        <v>11</v>
      </c>
      <c r="M495" s="5" t="s">
        <v>68</v>
      </c>
      <c r="N495" s="6" t="s">
        <v>55</v>
      </c>
      <c r="O495" s="7" t="str">
        <f>IF(LEN(Sheet1!$N495)&gt;0,"Not_Active","Active")</f>
        <v>Active</v>
      </c>
      <c r="P495" s="8">
        <f>IF(Sheet1!$O495="Not_Active",0,1)</f>
        <v>1</v>
      </c>
      <c r="Q495" s="9">
        <f>IFERROR(Sheet1!$K495*Sheet1!$J495,0)</f>
        <v>16594.05</v>
      </c>
      <c r="R495" s="9">
        <f>Sheet1!$Q495+Sheet1!$J495</f>
        <v>167449.04999999999</v>
      </c>
      <c r="S495" s="8">
        <f>YEAR(Sheet1!$I495)</f>
        <v>2008</v>
      </c>
      <c r="T495" s="8">
        <f>WEEKNUM(Sheet1!$I495,1)</f>
        <v>42</v>
      </c>
      <c r="U495" s="8" t="str">
        <f>TEXT(Sheet1!$I495,"dddd")</f>
        <v>Saturday</v>
      </c>
    </row>
    <row r="496" spans="1:21" ht="14.25" customHeight="1" x14ac:dyDescent="0.25">
      <c r="A496" s="5" t="s">
        <v>1062</v>
      </c>
      <c r="B496" s="5" t="s">
        <v>1063</v>
      </c>
      <c r="C496" s="5" t="s">
        <v>149</v>
      </c>
      <c r="D496" s="5" t="s">
        <v>2</v>
      </c>
      <c r="E496" s="5" t="s">
        <v>51</v>
      </c>
      <c r="F496" s="5" t="s">
        <v>45</v>
      </c>
      <c r="G496" s="5" t="s">
        <v>104</v>
      </c>
      <c r="H496" s="5">
        <v>53</v>
      </c>
      <c r="I496" s="5">
        <v>38188</v>
      </c>
      <c r="J496" s="5">
        <v>65702</v>
      </c>
      <c r="K496" s="5">
        <v>0</v>
      </c>
      <c r="L496" s="5" t="s">
        <v>11</v>
      </c>
      <c r="M496" s="5" t="s">
        <v>107</v>
      </c>
      <c r="N496" s="6" t="s">
        <v>55</v>
      </c>
      <c r="O496" s="7" t="str">
        <f>IF(LEN(Sheet1!$N496)&gt;0,"Not_Active","Active")</f>
        <v>Active</v>
      </c>
      <c r="P496" s="8">
        <f>IF(Sheet1!$O496="Not_Active",0,1)</f>
        <v>1</v>
      </c>
      <c r="Q496" s="9">
        <f>IFERROR(Sheet1!$K496*Sheet1!$J496,0)</f>
        <v>0</v>
      </c>
      <c r="R496" s="9">
        <f>Sheet1!$Q496+Sheet1!$J496</f>
        <v>65702</v>
      </c>
      <c r="S496" s="8">
        <f>YEAR(Sheet1!$I496)</f>
        <v>2004</v>
      </c>
      <c r="T496" s="8">
        <f>WEEKNUM(Sheet1!$I496,1)</f>
        <v>30</v>
      </c>
      <c r="U496" s="8" t="str">
        <f>TEXT(Sheet1!$I496,"dddd")</f>
        <v>Tuesday</v>
      </c>
    </row>
    <row r="497" spans="1:21" ht="14.25" customHeight="1" x14ac:dyDescent="0.25">
      <c r="A497" s="5" t="s">
        <v>1064</v>
      </c>
      <c r="B497" s="5" t="s">
        <v>1065</v>
      </c>
      <c r="C497" s="5" t="s">
        <v>58</v>
      </c>
      <c r="D497" s="5" t="s">
        <v>3</v>
      </c>
      <c r="E497" s="5" t="s">
        <v>72</v>
      </c>
      <c r="F497" s="5" t="s">
        <v>52</v>
      </c>
      <c r="G497" s="5" t="s">
        <v>53</v>
      </c>
      <c r="H497" s="5">
        <v>58</v>
      </c>
      <c r="I497" s="5">
        <v>39367</v>
      </c>
      <c r="J497" s="5">
        <v>162038</v>
      </c>
      <c r="K497" s="5">
        <v>0.24</v>
      </c>
      <c r="L497" s="5" t="s">
        <v>17</v>
      </c>
      <c r="M497" s="5" t="s">
        <v>54</v>
      </c>
      <c r="N497" s="6" t="s">
        <v>55</v>
      </c>
      <c r="O497" s="7" t="str">
        <f>IF(LEN(Sheet1!$N497)&gt;0,"Not_Active","Active")</f>
        <v>Active</v>
      </c>
      <c r="P497" s="8">
        <f>IF(Sheet1!$O497="Not_Active",0,1)</f>
        <v>1</v>
      </c>
      <c r="Q497" s="9">
        <f>IFERROR(Sheet1!$K497*Sheet1!$J497,0)</f>
        <v>38889.119999999995</v>
      </c>
      <c r="R497" s="9">
        <f>Sheet1!$Q497+Sheet1!$J497</f>
        <v>200927.12</v>
      </c>
      <c r="S497" s="8">
        <f>YEAR(Sheet1!$I497)</f>
        <v>2007</v>
      </c>
      <c r="T497" s="8">
        <f>WEEKNUM(Sheet1!$I497,1)</f>
        <v>41</v>
      </c>
      <c r="U497" s="8" t="str">
        <f>TEXT(Sheet1!$I497,"dddd")</f>
        <v>Friday</v>
      </c>
    </row>
    <row r="498" spans="1:21" ht="14.25" customHeight="1" x14ac:dyDescent="0.25">
      <c r="A498" s="5" t="s">
        <v>1066</v>
      </c>
      <c r="B498" s="5" t="s">
        <v>1067</v>
      </c>
      <c r="C498" s="5" t="s">
        <v>43</v>
      </c>
      <c r="D498" s="5" t="s">
        <v>8</v>
      </c>
      <c r="E498" s="5" t="s">
        <v>44</v>
      </c>
      <c r="F498" s="5" t="s">
        <v>45</v>
      </c>
      <c r="G498" s="5" t="s">
        <v>53</v>
      </c>
      <c r="H498" s="5">
        <v>25</v>
      </c>
      <c r="I498" s="5">
        <v>43930</v>
      </c>
      <c r="J498" s="5">
        <v>157057</v>
      </c>
      <c r="K498" s="5">
        <v>0.1</v>
      </c>
      <c r="L498" s="5" t="s">
        <v>11</v>
      </c>
      <c r="M498" s="5" t="s">
        <v>107</v>
      </c>
      <c r="N498" s="6" t="s">
        <v>55</v>
      </c>
      <c r="O498" s="7" t="str">
        <f>IF(LEN(Sheet1!$N498)&gt;0,"Not_Active","Active")</f>
        <v>Active</v>
      </c>
      <c r="P498" s="8">
        <f>IF(Sheet1!$O498="Not_Active",0,1)</f>
        <v>1</v>
      </c>
      <c r="Q498" s="9">
        <f>IFERROR(Sheet1!$K498*Sheet1!$J498,0)</f>
        <v>15705.7</v>
      </c>
      <c r="R498" s="9">
        <f>Sheet1!$Q498+Sheet1!$J498</f>
        <v>172762.7</v>
      </c>
      <c r="S498" s="8">
        <f>YEAR(Sheet1!$I498)</f>
        <v>2020</v>
      </c>
      <c r="T498" s="8">
        <f>WEEKNUM(Sheet1!$I498,1)</f>
        <v>15</v>
      </c>
      <c r="U498" s="8" t="str">
        <f>TEXT(Sheet1!$I498,"dddd")</f>
        <v>Thursday</v>
      </c>
    </row>
    <row r="499" spans="1:21" ht="14.25" customHeight="1" x14ac:dyDescent="0.25">
      <c r="A499" s="5" t="s">
        <v>1068</v>
      </c>
      <c r="B499" s="5" t="s">
        <v>1069</v>
      </c>
      <c r="C499" s="5" t="s">
        <v>75</v>
      </c>
      <c r="D499" s="5" t="s">
        <v>2</v>
      </c>
      <c r="E499" s="5" t="s">
        <v>44</v>
      </c>
      <c r="F499" s="5" t="s">
        <v>52</v>
      </c>
      <c r="G499" s="5" t="s">
        <v>60</v>
      </c>
      <c r="H499" s="5">
        <v>46</v>
      </c>
      <c r="I499" s="5">
        <v>44419</v>
      </c>
      <c r="J499" s="5">
        <v>127559</v>
      </c>
      <c r="K499" s="5">
        <v>0.1</v>
      </c>
      <c r="L499" s="5" t="s">
        <v>11</v>
      </c>
      <c r="M499" s="5" t="s">
        <v>82</v>
      </c>
      <c r="N499" s="6" t="s">
        <v>55</v>
      </c>
      <c r="O499" s="7" t="str">
        <f>IF(LEN(Sheet1!$N499)&gt;0,"Not_Active","Active")</f>
        <v>Active</v>
      </c>
      <c r="P499" s="8">
        <f>IF(Sheet1!$O499="Not_Active",0,1)</f>
        <v>1</v>
      </c>
      <c r="Q499" s="9">
        <f>IFERROR(Sheet1!$K499*Sheet1!$J499,0)</f>
        <v>12755.900000000001</v>
      </c>
      <c r="R499" s="9">
        <f>Sheet1!$Q499+Sheet1!$J499</f>
        <v>140314.9</v>
      </c>
      <c r="S499" s="8">
        <f>YEAR(Sheet1!$I499)</f>
        <v>2021</v>
      </c>
      <c r="T499" s="8">
        <f>WEEKNUM(Sheet1!$I499,1)</f>
        <v>33</v>
      </c>
      <c r="U499" s="8" t="str">
        <f>TEXT(Sheet1!$I499,"dddd")</f>
        <v>Wednesday</v>
      </c>
    </row>
    <row r="500" spans="1:21" ht="14.25" customHeight="1" x14ac:dyDescent="0.25">
      <c r="A500" s="5" t="s">
        <v>1070</v>
      </c>
      <c r="B500" s="5" t="s">
        <v>1071</v>
      </c>
      <c r="C500" s="5" t="s">
        <v>193</v>
      </c>
      <c r="D500" s="5" t="s">
        <v>7</v>
      </c>
      <c r="E500" s="5" t="s">
        <v>72</v>
      </c>
      <c r="F500" s="5" t="s">
        <v>45</v>
      </c>
      <c r="G500" s="5" t="s">
        <v>60</v>
      </c>
      <c r="H500" s="5">
        <v>39</v>
      </c>
      <c r="I500" s="5">
        <v>43536</v>
      </c>
      <c r="J500" s="5">
        <v>62644</v>
      </c>
      <c r="K500" s="5">
        <v>0</v>
      </c>
      <c r="L500" s="5" t="s">
        <v>11</v>
      </c>
      <c r="M500" s="5" t="s">
        <v>47</v>
      </c>
      <c r="N500" s="6" t="s">
        <v>55</v>
      </c>
      <c r="O500" s="7" t="str">
        <f>IF(LEN(Sheet1!$N500)&gt;0,"Not_Active","Active")</f>
        <v>Active</v>
      </c>
      <c r="P500" s="8">
        <f>IF(Sheet1!$O500="Not_Active",0,1)</f>
        <v>1</v>
      </c>
      <c r="Q500" s="9">
        <f>IFERROR(Sheet1!$K500*Sheet1!$J500,0)</f>
        <v>0</v>
      </c>
      <c r="R500" s="9">
        <f>Sheet1!$Q500+Sheet1!$J500</f>
        <v>62644</v>
      </c>
      <c r="S500" s="8">
        <f>YEAR(Sheet1!$I500)</f>
        <v>2019</v>
      </c>
      <c r="T500" s="8">
        <f>WEEKNUM(Sheet1!$I500,1)</f>
        <v>11</v>
      </c>
      <c r="U500" s="8" t="str">
        <f>TEXT(Sheet1!$I500,"dddd")</f>
        <v>Tuesday</v>
      </c>
    </row>
    <row r="501" spans="1:21" ht="14.25" customHeight="1" x14ac:dyDescent="0.25">
      <c r="A501" s="5" t="s">
        <v>1072</v>
      </c>
      <c r="B501" s="5" t="s">
        <v>1073</v>
      </c>
      <c r="C501" s="5" t="s">
        <v>266</v>
      </c>
      <c r="D501" s="5" t="s">
        <v>2</v>
      </c>
      <c r="E501" s="5" t="s">
        <v>51</v>
      </c>
      <c r="F501" s="5" t="s">
        <v>52</v>
      </c>
      <c r="G501" s="5" t="s">
        <v>53</v>
      </c>
      <c r="H501" s="5">
        <v>50</v>
      </c>
      <c r="I501" s="5">
        <v>36956</v>
      </c>
      <c r="J501" s="5">
        <v>73907</v>
      </c>
      <c r="K501" s="5">
        <v>0</v>
      </c>
      <c r="L501" s="5" t="s">
        <v>17</v>
      </c>
      <c r="M501" s="5" t="s">
        <v>94</v>
      </c>
      <c r="N501" s="6" t="s">
        <v>55</v>
      </c>
      <c r="O501" s="7" t="str">
        <f>IF(LEN(Sheet1!$N501)&gt;0,"Not_Active","Active")</f>
        <v>Active</v>
      </c>
      <c r="P501" s="8">
        <f>IF(Sheet1!$O501="Not_Active",0,1)</f>
        <v>1</v>
      </c>
      <c r="Q501" s="9">
        <f>IFERROR(Sheet1!$K501*Sheet1!$J501,0)</f>
        <v>0</v>
      </c>
      <c r="R501" s="9">
        <f>Sheet1!$Q501+Sheet1!$J501</f>
        <v>73907</v>
      </c>
      <c r="S501" s="8">
        <f>YEAR(Sheet1!$I501)</f>
        <v>2001</v>
      </c>
      <c r="T501" s="8">
        <f>WEEKNUM(Sheet1!$I501,1)</f>
        <v>10</v>
      </c>
      <c r="U501" s="8" t="str">
        <f>TEXT(Sheet1!$I501,"dddd")</f>
        <v>Tuesday</v>
      </c>
    </row>
    <row r="502" spans="1:21" ht="14.25" customHeight="1" x14ac:dyDescent="0.25">
      <c r="A502" s="5" t="s">
        <v>1074</v>
      </c>
      <c r="B502" s="5" t="s">
        <v>1075</v>
      </c>
      <c r="C502" s="5" t="s">
        <v>67</v>
      </c>
      <c r="D502" s="5" t="s">
        <v>5</v>
      </c>
      <c r="E502" s="5" t="s">
        <v>51</v>
      </c>
      <c r="F502" s="5" t="s">
        <v>45</v>
      </c>
      <c r="G502" s="5" t="s">
        <v>60</v>
      </c>
      <c r="H502" s="5">
        <v>56</v>
      </c>
      <c r="I502" s="5">
        <v>43169</v>
      </c>
      <c r="J502" s="5">
        <v>90040</v>
      </c>
      <c r="K502" s="5">
        <v>0</v>
      </c>
      <c r="L502" s="5" t="s">
        <v>11</v>
      </c>
      <c r="M502" s="5" t="s">
        <v>61</v>
      </c>
      <c r="N502" s="6" t="s">
        <v>55</v>
      </c>
      <c r="O502" s="7" t="str">
        <f>IF(LEN(Sheet1!$N502)&gt;0,"Not_Active","Active")</f>
        <v>Active</v>
      </c>
      <c r="P502" s="8">
        <f>IF(Sheet1!$O502="Not_Active",0,1)</f>
        <v>1</v>
      </c>
      <c r="Q502" s="9">
        <f>IFERROR(Sheet1!$K502*Sheet1!$J502,0)</f>
        <v>0</v>
      </c>
      <c r="R502" s="9">
        <f>Sheet1!$Q502+Sheet1!$J502</f>
        <v>90040</v>
      </c>
      <c r="S502" s="8">
        <f>YEAR(Sheet1!$I502)</f>
        <v>2018</v>
      </c>
      <c r="T502" s="8">
        <f>WEEKNUM(Sheet1!$I502,1)</f>
        <v>10</v>
      </c>
      <c r="U502" s="8" t="str">
        <f>TEXT(Sheet1!$I502,"dddd")</f>
        <v>Saturday</v>
      </c>
    </row>
    <row r="503" spans="1:21" ht="14.25" customHeight="1" x14ac:dyDescent="0.25">
      <c r="A503" s="5" t="s">
        <v>1076</v>
      </c>
      <c r="B503" s="5" t="s">
        <v>1077</v>
      </c>
      <c r="C503" s="5" t="s">
        <v>295</v>
      </c>
      <c r="D503" s="5" t="s">
        <v>7</v>
      </c>
      <c r="E503" s="5" t="s">
        <v>51</v>
      </c>
      <c r="F503" s="5" t="s">
        <v>45</v>
      </c>
      <c r="G503" s="5" t="s">
        <v>104</v>
      </c>
      <c r="H503" s="5">
        <v>30</v>
      </c>
      <c r="I503" s="5">
        <v>42516</v>
      </c>
      <c r="J503" s="5">
        <v>91134</v>
      </c>
      <c r="K503" s="5">
        <v>0</v>
      </c>
      <c r="L503" s="5" t="s">
        <v>19</v>
      </c>
      <c r="M503" s="5" t="s">
        <v>236</v>
      </c>
      <c r="N503" s="6" t="s">
        <v>55</v>
      </c>
      <c r="O503" s="7" t="str">
        <f>IF(LEN(Sheet1!$N503)&gt;0,"Not_Active","Active")</f>
        <v>Active</v>
      </c>
      <c r="P503" s="8">
        <f>IF(Sheet1!$O503="Not_Active",0,1)</f>
        <v>1</v>
      </c>
      <c r="Q503" s="9">
        <f>IFERROR(Sheet1!$K503*Sheet1!$J503,0)</f>
        <v>0</v>
      </c>
      <c r="R503" s="9">
        <f>Sheet1!$Q503+Sheet1!$J503</f>
        <v>91134</v>
      </c>
      <c r="S503" s="8">
        <f>YEAR(Sheet1!$I503)</f>
        <v>2016</v>
      </c>
      <c r="T503" s="8">
        <f>WEEKNUM(Sheet1!$I503,1)</f>
        <v>22</v>
      </c>
      <c r="U503" s="8" t="str">
        <f>TEXT(Sheet1!$I503,"dddd")</f>
        <v>Thursday</v>
      </c>
    </row>
    <row r="504" spans="1:21" ht="14.25" customHeight="1" x14ac:dyDescent="0.25">
      <c r="A504" s="5" t="s">
        <v>1078</v>
      </c>
      <c r="B504" s="5" t="s">
        <v>1079</v>
      </c>
      <c r="C504" s="5" t="s">
        <v>99</v>
      </c>
      <c r="D504" s="5" t="s">
        <v>6</v>
      </c>
      <c r="E504" s="5" t="s">
        <v>59</v>
      </c>
      <c r="F504" s="5" t="s">
        <v>45</v>
      </c>
      <c r="G504" s="5" t="s">
        <v>53</v>
      </c>
      <c r="H504" s="5">
        <v>45</v>
      </c>
      <c r="I504" s="5">
        <v>44461</v>
      </c>
      <c r="J504" s="5">
        <v>201396</v>
      </c>
      <c r="K504" s="5">
        <v>0.32</v>
      </c>
      <c r="L504" s="5" t="s">
        <v>11</v>
      </c>
      <c r="M504" s="5" t="s">
        <v>79</v>
      </c>
      <c r="N504" s="6" t="s">
        <v>55</v>
      </c>
      <c r="O504" s="7" t="str">
        <f>IF(LEN(Sheet1!$N504)&gt;0,"Not_Active","Active")</f>
        <v>Active</v>
      </c>
      <c r="P504" s="8">
        <f>IF(Sheet1!$O504="Not_Active",0,1)</f>
        <v>1</v>
      </c>
      <c r="Q504" s="9">
        <f>IFERROR(Sheet1!$K504*Sheet1!$J504,0)</f>
        <v>64446.720000000001</v>
      </c>
      <c r="R504" s="9">
        <f>Sheet1!$Q504+Sheet1!$J504</f>
        <v>265842.71999999997</v>
      </c>
      <c r="S504" s="8">
        <f>YEAR(Sheet1!$I504)</f>
        <v>2021</v>
      </c>
      <c r="T504" s="8">
        <f>WEEKNUM(Sheet1!$I504,1)</f>
        <v>39</v>
      </c>
      <c r="U504" s="8" t="str">
        <f>TEXT(Sheet1!$I504,"dddd")</f>
        <v>Wednesday</v>
      </c>
    </row>
    <row r="505" spans="1:21" ht="14.25" customHeight="1" x14ac:dyDescent="0.25">
      <c r="A505" s="5" t="s">
        <v>1080</v>
      </c>
      <c r="B505" s="5" t="s">
        <v>1081</v>
      </c>
      <c r="C505" s="5" t="s">
        <v>78</v>
      </c>
      <c r="D505" s="5" t="s">
        <v>5</v>
      </c>
      <c r="E505" s="5" t="s">
        <v>72</v>
      </c>
      <c r="F505" s="5" t="s">
        <v>45</v>
      </c>
      <c r="G505" s="5" t="s">
        <v>53</v>
      </c>
      <c r="H505" s="5">
        <v>55</v>
      </c>
      <c r="I505" s="5">
        <v>40899</v>
      </c>
      <c r="J505" s="5">
        <v>54733</v>
      </c>
      <c r="K505" s="5">
        <v>0</v>
      </c>
      <c r="L505" s="5" t="s">
        <v>17</v>
      </c>
      <c r="M505" s="5" t="s">
        <v>54</v>
      </c>
      <c r="N505" s="6" t="s">
        <v>55</v>
      </c>
      <c r="O505" s="7" t="str">
        <f>IF(LEN(Sheet1!$N505)&gt;0,"Not_Active","Active")</f>
        <v>Active</v>
      </c>
      <c r="P505" s="8">
        <f>IF(Sheet1!$O505="Not_Active",0,1)</f>
        <v>1</v>
      </c>
      <c r="Q505" s="9">
        <f>IFERROR(Sheet1!$K505*Sheet1!$J505,0)</f>
        <v>0</v>
      </c>
      <c r="R505" s="9">
        <f>Sheet1!$Q505+Sheet1!$J505</f>
        <v>54733</v>
      </c>
      <c r="S505" s="8">
        <f>YEAR(Sheet1!$I505)</f>
        <v>2011</v>
      </c>
      <c r="T505" s="8">
        <f>WEEKNUM(Sheet1!$I505,1)</f>
        <v>52</v>
      </c>
      <c r="U505" s="8" t="str">
        <f>TEXT(Sheet1!$I505,"dddd")</f>
        <v>Thursday</v>
      </c>
    </row>
    <row r="506" spans="1:21" ht="14.25" customHeight="1" x14ac:dyDescent="0.25">
      <c r="A506" s="5" t="s">
        <v>1082</v>
      </c>
      <c r="B506" s="5" t="s">
        <v>1083</v>
      </c>
      <c r="C506" s="5" t="s">
        <v>317</v>
      </c>
      <c r="D506" s="5" t="s">
        <v>2</v>
      </c>
      <c r="E506" s="5" t="s">
        <v>72</v>
      </c>
      <c r="F506" s="5" t="s">
        <v>52</v>
      </c>
      <c r="G506" s="5" t="s">
        <v>46</v>
      </c>
      <c r="H506" s="5">
        <v>28</v>
      </c>
      <c r="I506" s="5">
        <v>43633</v>
      </c>
      <c r="J506" s="5">
        <v>65341</v>
      </c>
      <c r="K506" s="5">
        <v>0</v>
      </c>
      <c r="L506" s="5" t="s">
        <v>11</v>
      </c>
      <c r="M506" s="5" t="s">
        <v>79</v>
      </c>
      <c r="N506" s="6">
        <v>44662</v>
      </c>
      <c r="O506" s="7" t="str">
        <f>IF(LEN(Sheet1!$N506)&gt;0,"Not_Active","Active")</f>
        <v>Not_Active</v>
      </c>
      <c r="P506" s="8">
        <f>IF(Sheet1!$O506="Not_Active",0,1)</f>
        <v>0</v>
      </c>
      <c r="Q506" s="9">
        <f>IFERROR(Sheet1!$K506*Sheet1!$J506,0)</f>
        <v>0</v>
      </c>
      <c r="R506" s="9">
        <f>Sheet1!$Q506+Sheet1!$J506</f>
        <v>65341</v>
      </c>
      <c r="S506" s="8">
        <f>YEAR(Sheet1!$I506)</f>
        <v>2019</v>
      </c>
      <c r="T506" s="8">
        <f>WEEKNUM(Sheet1!$I506,1)</f>
        <v>25</v>
      </c>
      <c r="U506" s="8" t="str">
        <f>TEXT(Sheet1!$I506,"dddd")</f>
        <v>Monday</v>
      </c>
    </row>
    <row r="507" spans="1:21" ht="14.25" customHeight="1" x14ac:dyDescent="0.25">
      <c r="A507" s="5" t="s">
        <v>1084</v>
      </c>
      <c r="B507" s="5" t="s">
        <v>1085</v>
      </c>
      <c r="C507" s="5" t="s">
        <v>43</v>
      </c>
      <c r="D507" s="5" t="s">
        <v>3</v>
      </c>
      <c r="E507" s="5" t="s">
        <v>72</v>
      </c>
      <c r="F507" s="5" t="s">
        <v>45</v>
      </c>
      <c r="G507" s="5" t="s">
        <v>46</v>
      </c>
      <c r="H507" s="5">
        <v>59</v>
      </c>
      <c r="I507" s="5">
        <v>43400</v>
      </c>
      <c r="J507" s="5">
        <v>139208</v>
      </c>
      <c r="K507" s="5">
        <v>0.11</v>
      </c>
      <c r="L507" s="5" t="s">
        <v>11</v>
      </c>
      <c r="M507" s="5" t="s">
        <v>82</v>
      </c>
      <c r="N507" s="6" t="s">
        <v>55</v>
      </c>
      <c r="O507" s="7" t="str">
        <f>IF(LEN(Sheet1!$N507)&gt;0,"Not_Active","Active")</f>
        <v>Active</v>
      </c>
      <c r="P507" s="8">
        <f>IF(Sheet1!$O507="Not_Active",0,1)</f>
        <v>1</v>
      </c>
      <c r="Q507" s="9">
        <f>IFERROR(Sheet1!$K507*Sheet1!$J507,0)</f>
        <v>15312.88</v>
      </c>
      <c r="R507" s="9">
        <f>Sheet1!$Q507+Sheet1!$J507</f>
        <v>154520.88</v>
      </c>
      <c r="S507" s="8">
        <f>YEAR(Sheet1!$I507)</f>
        <v>2018</v>
      </c>
      <c r="T507" s="8">
        <f>WEEKNUM(Sheet1!$I507,1)</f>
        <v>43</v>
      </c>
      <c r="U507" s="8" t="str">
        <f>TEXT(Sheet1!$I507,"dddd")</f>
        <v>Saturday</v>
      </c>
    </row>
    <row r="508" spans="1:21" ht="14.25" customHeight="1" x14ac:dyDescent="0.25">
      <c r="A508" s="5" t="s">
        <v>1086</v>
      </c>
      <c r="B508" s="5" t="s">
        <v>1087</v>
      </c>
      <c r="C508" s="5" t="s">
        <v>67</v>
      </c>
      <c r="D508" s="5" t="s">
        <v>4</v>
      </c>
      <c r="E508" s="5" t="s">
        <v>59</v>
      </c>
      <c r="F508" s="5" t="s">
        <v>52</v>
      </c>
      <c r="G508" s="5" t="s">
        <v>53</v>
      </c>
      <c r="H508" s="5">
        <v>63</v>
      </c>
      <c r="I508" s="5">
        <v>43171</v>
      </c>
      <c r="J508" s="5">
        <v>73200</v>
      </c>
      <c r="K508" s="5">
        <v>0</v>
      </c>
      <c r="L508" s="5" t="s">
        <v>17</v>
      </c>
      <c r="M508" s="5" t="s">
        <v>94</v>
      </c>
      <c r="N508" s="6" t="s">
        <v>55</v>
      </c>
      <c r="O508" s="7" t="str">
        <f>IF(LEN(Sheet1!$N508)&gt;0,"Not_Active","Active")</f>
        <v>Active</v>
      </c>
      <c r="P508" s="8">
        <f>IF(Sheet1!$O508="Not_Active",0,1)</f>
        <v>1</v>
      </c>
      <c r="Q508" s="9">
        <f>IFERROR(Sheet1!$K508*Sheet1!$J508,0)</f>
        <v>0</v>
      </c>
      <c r="R508" s="9">
        <f>Sheet1!$Q508+Sheet1!$J508</f>
        <v>73200</v>
      </c>
      <c r="S508" s="8">
        <f>YEAR(Sheet1!$I508)</f>
        <v>2018</v>
      </c>
      <c r="T508" s="8">
        <f>WEEKNUM(Sheet1!$I508,1)</f>
        <v>11</v>
      </c>
      <c r="U508" s="8" t="str">
        <f>TEXT(Sheet1!$I508,"dddd")</f>
        <v>Monday</v>
      </c>
    </row>
    <row r="509" spans="1:21" ht="14.25" customHeight="1" x14ac:dyDescent="0.25">
      <c r="A509" s="5" t="s">
        <v>1088</v>
      </c>
      <c r="B509" s="5" t="s">
        <v>1089</v>
      </c>
      <c r="C509" s="5" t="s">
        <v>75</v>
      </c>
      <c r="D509" s="5" t="s">
        <v>5</v>
      </c>
      <c r="E509" s="5" t="s">
        <v>59</v>
      </c>
      <c r="F509" s="5" t="s">
        <v>45</v>
      </c>
      <c r="G509" s="5" t="s">
        <v>104</v>
      </c>
      <c r="H509" s="5">
        <v>46</v>
      </c>
      <c r="I509" s="5">
        <v>40292</v>
      </c>
      <c r="J509" s="5">
        <v>102636</v>
      </c>
      <c r="K509" s="5">
        <v>0.06</v>
      </c>
      <c r="L509" s="5" t="s">
        <v>11</v>
      </c>
      <c r="M509" s="5" t="s">
        <v>47</v>
      </c>
      <c r="N509" s="6" t="s">
        <v>55</v>
      </c>
      <c r="O509" s="7" t="str">
        <f>IF(LEN(Sheet1!$N509)&gt;0,"Not_Active","Active")</f>
        <v>Active</v>
      </c>
      <c r="P509" s="8">
        <f>IF(Sheet1!$O509="Not_Active",0,1)</f>
        <v>1</v>
      </c>
      <c r="Q509" s="9">
        <f>IFERROR(Sheet1!$K509*Sheet1!$J509,0)</f>
        <v>6158.16</v>
      </c>
      <c r="R509" s="9">
        <f>Sheet1!$Q509+Sheet1!$J509</f>
        <v>108794.16</v>
      </c>
      <c r="S509" s="8">
        <f>YEAR(Sheet1!$I509)</f>
        <v>2010</v>
      </c>
      <c r="T509" s="8">
        <f>WEEKNUM(Sheet1!$I509,1)</f>
        <v>17</v>
      </c>
      <c r="U509" s="8" t="str">
        <f>TEXT(Sheet1!$I509,"dddd")</f>
        <v>Saturday</v>
      </c>
    </row>
    <row r="510" spans="1:21" ht="14.25" customHeight="1" x14ac:dyDescent="0.25">
      <c r="A510" s="5" t="s">
        <v>1090</v>
      </c>
      <c r="B510" s="5" t="s">
        <v>1091</v>
      </c>
      <c r="C510" s="5" t="s">
        <v>312</v>
      </c>
      <c r="D510" s="5" t="s">
        <v>4</v>
      </c>
      <c r="E510" s="5" t="s">
        <v>59</v>
      </c>
      <c r="F510" s="5" t="s">
        <v>45</v>
      </c>
      <c r="G510" s="5" t="s">
        <v>104</v>
      </c>
      <c r="H510" s="5">
        <v>26</v>
      </c>
      <c r="I510" s="5">
        <v>44236</v>
      </c>
      <c r="J510" s="5">
        <v>87427</v>
      </c>
      <c r="K510" s="5">
        <v>0</v>
      </c>
      <c r="L510" s="5" t="s">
        <v>19</v>
      </c>
      <c r="M510" s="5" t="s">
        <v>236</v>
      </c>
      <c r="N510" s="6" t="s">
        <v>55</v>
      </c>
      <c r="O510" s="7" t="str">
        <f>IF(LEN(Sheet1!$N510)&gt;0,"Not_Active","Active")</f>
        <v>Active</v>
      </c>
      <c r="P510" s="8">
        <f>IF(Sheet1!$O510="Not_Active",0,1)</f>
        <v>1</v>
      </c>
      <c r="Q510" s="9">
        <f>IFERROR(Sheet1!$K510*Sheet1!$J510,0)</f>
        <v>0</v>
      </c>
      <c r="R510" s="9">
        <f>Sheet1!$Q510+Sheet1!$J510</f>
        <v>87427</v>
      </c>
      <c r="S510" s="8">
        <f>YEAR(Sheet1!$I510)</f>
        <v>2021</v>
      </c>
      <c r="T510" s="8">
        <f>WEEKNUM(Sheet1!$I510,1)</f>
        <v>7</v>
      </c>
      <c r="U510" s="8" t="str">
        <f>TEXT(Sheet1!$I510,"dddd")</f>
        <v>Tuesday</v>
      </c>
    </row>
    <row r="511" spans="1:21" ht="14.25" customHeight="1" x14ac:dyDescent="0.25">
      <c r="A511" s="5" t="s">
        <v>1092</v>
      </c>
      <c r="B511" s="5" t="s">
        <v>1093</v>
      </c>
      <c r="C511" s="5" t="s">
        <v>137</v>
      </c>
      <c r="D511" s="5" t="s">
        <v>2</v>
      </c>
      <c r="E511" s="5" t="s">
        <v>44</v>
      </c>
      <c r="F511" s="5" t="s">
        <v>52</v>
      </c>
      <c r="G511" s="5" t="s">
        <v>60</v>
      </c>
      <c r="H511" s="5">
        <v>45</v>
      </c>
      <c r="I511" s="5">
        <v>43248</v>
      </c>
      <c r="J511" s="5">
        <v>49219</v>
      </c>
      <c r="K511" s="5">
        <v>0</v>
      </c>
      <c r="L511" s="5" t="s">
        <v>11</v>
      </c>
      <c r="M511" s="5" t="s">
        <v>107</v>
      </c>
      <c r="N511" s="6" t="s">
        <v>55</v>
      </c>
      <c r="O511" s="7" t="str">
        <f>IF(LEN(Sheet1!$N511)&gt;0,"Not_Active","Active")</f>
        <v>Active</v>
      </c>
      <c r="P511" s="8">
        <f>IF(Sheet1!$O511="Not_Active",0,1)</f>
        <v>1</v>
      </c>
      <c r="Q511" s="9">
        <f>IFERROR(Sheet1!$K511*Sheet1!$J511,0)</f>
        <v>0</v>
      </c>
      <c r="R511" s="9">
        <f>Sheet1!$Q511+Sheet1!$J511</f>
        <v>49219</v>
      </c>
      <c r="S511" s="8">
        <f>YEAR(Sheet1!$I511)</f>
        <v>2018</v>
      </c>
      <c r="T511" s="8">
        <f>WEEKNUM(Sheet1!$I511,1)</f>
        <v>22</v>
      </c>
      <c r="U511" s="8" t="str">
        <f>TEXT(Sheet1!$I511,"dddd")</f>
        <v>Monday</v>
      </c>
    </row>
    <row r="512" spans="1:21" ht="14.25" customHeight="1" x14ac:dyDescent="0.25">
      <c r="A512" s="5" t="s">
        <v>1094</v>
      </c>
      <c r="B512" s="5" t="s">
        <v>642</v>
      </c>
      <c r="C512" s="5" t="s">
        <v>75</v>
      </c>
      <c r="D512" s="5" t="s">
        <v>3</v>
      </c>
      <c r="E512" s="5" t="s">
        <v>51</v>
      </c>
      <c r="F512" s="5" t="s">
        <v>52</v>
      </c>
      <c r="G512" s="5" t="s">
        <v>53</v>
      </c>
      <c r="H512" s="5">
        <v>50</v>
      </c>
      <c r="I512" s="5">
        <v>43239</v>
      </c>
      <c r="J512" s="5">
        <v>106437</v>
      </c>
      <c r="K512" s="5">
        <v>7.0000000000000007E-2</v>
      </c>
      <c r="L512" s="5" t="s">
        <v>17</v>
      </c>
      <c r="M512" s="5" t="s">
        <v>54</v>
      </c>
      <c r="N512" s="6" t="s">
        <v>55</v>
      </c>
      <c r="O512" s="7" t="str">
        <f>IF(LEN(Sheet1!$N512)&gt;0,"Not_Active","Active")</f>
        <v>Active</v>
      </c>
      <c r="P512" s="8">
        <f>IF(Sheet1!$O512="Not_Active",0,1)</f>
        <v>1</v>
      </c>
      <c r="Q512" s="9">
        <f>IFERROR(Sheet1!$K512*Sheet1!$J512,0)</f>
        <v>7450.5900000000011</v>
      </c>
      <c r="R512" s="9">
        <f>Sheet1!$Q512+Sheet1!$J512</f>
        <v>113887.59</v>
      </c>
      <c r="S512" s="8">
        <f>YEAR(Sheet1!$I512)</f>
        <v>2018</v>
      </c>
      <c r="T512" s="8">
        <f>WEEKNUM(Sheet1!$I512,1)</f>
        <v>20</v>
      </c>
      <c r="U512" s="8" t="str">
        <f>TEXT(Sheet1!$I512,"dddd")</f>
        <v>Saturday</v>
      </c>
    </row>
    <row r="513" spans="1:21" ht="14.25" customHeight="1" x14ac:dyDescent="0.25">
      <c r="A513" s="5" t="s">
        <v>1095</v>
      </c>
      <c r="B513" s="5" t="s">
        <v>1096</v>
      </c>
      <c r="C513" s="5" t="s">
        <v>142</v>
      </c>
      <c r="D513" s="5" t="s">
        <v>3</v>
      </c>
      <c r="E513" s="5" t="s">
        <v>51</v>
      </c>
      <c r="F513" s="5" t="s">
        <v>52</v>
      </c>
      <c r="G513" s="5" t="s">
        <v>104</v>
      </c>
      <c r="H513" s="5">
        <v>46</v>
      </c>
      <c r="I513" s="5">
        <v>42129</v>
      </c>
      <c r="J513" s="5">
        <v>64364</v>
      </c>
      <c r="K513" s="5">
        <v>0</v>
      </c>
      <c r="L513" s="5" t="s">
        <v>19</v>
      </c>
      <c r="M513" s="5" t="s">
        <v>236</v>
      </c>
      <c r="N513" s="6" t="s">
        <v>55</v>
      </c>
      <c r="O513" s="7" t="str">
        <f>IF(LEN(Sheet1!$N513)&gt;0,"Not_Active","Active")</f>
        <v>Active</v>
      </c>
      <c r="P513" s="8">
        <f>IF(Sheet1!$O513="Not_Active",0,1)</f>
        <v>1</v>
      </c>
      <c r="Q513" s="9">
        <f>IFERROR(Sheet1!$K513*Sheet1!$J513,0)</f>
        <v>0</v>
      </c>
      <c r="R513" s="9">
        <f>Sheet1!$Q513+Sheet1!$J513</f>
        <v>64364</v>
      </c>
      <c r="S513" s="8">
        <f>YEAR(Sheet1!$I513)</f>
        <v>2015</v>
      </c>
      <c r="T513" s="8">
        <f>WEEKNUM(Sheet1!$I513,1)</f>
        <v>19</v>
      </c>
      <c r="U513" s="8" t="str">
        <f>TEXT(Sheet1!$I513,"dddd")</f>
        <v>Tuesday</v>
      </c>
    </row>
    <row r="514" spans="1:21" ht="14.25" customHeight="1" x14ac:dyDescent="0.25">
      <c r="A514" s="5" t="s">
        <v>1097</v>
      </c>
      <c r="B514" s="5" t="s">
        <v>1098</v>
      </c>
      <c r="C514" s="5" t="s">
        <v>58</v>
      </c>
      <c r="D514" s="5" t="s">
        <v>6</v>
      </c>
      <c r="E514" s="5" t="s">
        <v>51</v>
      </c>
      <c r="F514" s="5" t="s">
        <v>52</v>
      </c>
      <c r="G514" s="5" t="s">
        <v>60</v>
      </c>
      <c r="H514" s="5">
        <v>50</v>
      </c>
      <c r="I514" s="5">
        <v>44486</v>
      </c>
      <c r="J514" s="5">
        <v>172180</v>
      </c>
      <c r="K514" s="5">
        <v>0.3</v>
      </c>
      <c r="L514" s="5" t="s">
        <v>11</v>
      </c>
      <c r="M514" s="5" t="s">
        <v>107</v>
      </c>
      <c r="N514" s="6" t="s">
        <v>55</v>
      </c>
      <c r="O514" s="7" t="str">
        <f>IF(LEN(Sheet1!$N514)&gt;0,"Not_Active","Active")</f>
        <v>Active</v>
      </c>
      <c r="P514" s="8">
        <f>IF(Sheet1!$O514="Not_Active",0,1)</f>
        <v>1</v>
      </c>
      <c r="Q514" s="9">
        <f>IFERROR(Sheet1!$K514*Sheet1!$J514,0)</f>
        <v>51654</v>
      </c>
      <c r="R514" s="9">
        <f>Sheet1!$Q514+Sheet1!$J514</f>
        <v>223834</v>
      </c>
      <c r="S514" s="8">
        <f>YEAR(Sheet1!$I514)</f>
        <v>2021</v>
      </c>
      <c r="T514" s="8">
        <f>WEEKNUM(Sheet1!$I514,1)</f>
        <v>43</v>
      </c>
      <c r="U514" s="8" t="str">
        <f>TEXT(Sheet1!$I514,"dddd")</f>
        <v>Sunday</v>
      </c>
    </row>
    <row r="515" spans="1:21" ht="14.25" customHeight="1" x14ac:dyDescent="0.25">
      <c r="A515" s="5" t="s">
        <v>1099</v>
      </c>
      <c r="B515" s="5" t="s">
        <v>1100</v>
      </c>
      <c r="C515" s="5" t="s">
        <v>67</v>
      </c>
      <c r="D515" s="5" t="s">
        <v>4</v>
      </c>
      <c r="E515" s="5" t="s">
        <v>51</v>
      </c>
      <c r="F515" s="5" t="s">
        <v>45</v>
      </c>
      <c r="G515" s="5" t="s">
        <v>104</v>
      </c>
      <c r="H515" s="5">
        <v>33</v>
      </c>
      <c r="I515" s="5">
        <v>41043</v>
      </c>
      <c r="J515" s="5">
        <v>88343</v>
      </c>
      <c r="K515" s="5">
        <v>0</v>
      </c>
      <c r="L515" s="5" t="s">
        <v>19</v>
      </c>
      <c r="M515" s="5" t="s">
        <v>117</v>
      </c>
      <c r="N515" s="6" t="s">
        <v>55</v>
      </c>
      <c r="O515" s="7" t="str">
        <f>IF(LEN(Sheet1!$N515)&gt;0,"Not_Active","Active")</f>
        <v>Active</v>
      </c>
      <c r="P515" s="8">
        <f>IF(Sheet1!$O515="Not_Active",0,1)</f>
        <v>1</v>
      </c>
      <c r="Q515" s="9">
        <f>IFERROR(Sheet1!$K515*Sheet1!$J515,0)</f>
        <v>0</v>
      </c>
      <c r="R515" s="9">
        <f>Sheet1!$Q515+Sheet1!$J515</f>
        <v>88343</v>
      </c>
      <c r="S515" s="8">
        <f>YEAR(Sheet1!$I515)</f>
        <v>2012</v>
      </c>
      <c r="T515" s="8">
        <f>WEEKNUM(Sheet1!$I515,1)</f>
        <v>20</v>
      </c>
      <c r="U515" s="8" t="str">
        <f>TEXT(Sheet1!$I515,"dddd")</f>
        <v>Monday</v>
      </c>
    </row>
    <row r="516" spans="1:21" ht="14.25" customHeight="1" x14ac:dyDescent="0.25">
      <c r="A516" s="5" t="s">
        <v>1101</v>
      </c>
      <c r="B516" s="5" t="s">
        <v>1102</v>
      </c>
      <c r="C516" s="5" t="s">
        <v>390</v>
      </c>
      <c r="D516" s="5" t="s">
        <v>2</v>
      </c>
      <c r="E516" s="5" t="s">
        <v>59</v>
      </c>
      <c r="F516" s="5" t="s">
        <v>52</v>
      </c>
      <c r="G516" s="5" t="s">
        <v>104</v>
      </c>
      <c r="H516" s="5">
        <v>57</v>
      </c>
      <c r="I516" s="5">
        <v>41830</v>
      </c>
      <c r="J516" s="5">
        <v>66649</v>
      </c>
      <c r="K516" s="5">
        <v>0</v>
      </c>
      <c r="L516" s="5" t="s">
        <v>19</v>
      </c>
      <c r="M516" s="5" t="s">
        <v>117</v>
      </c>
      <c r="N516" s="6" t="s">
        <v>55</v>
      </c>
      <c r="O516" s="7" t="str">
        <f>IF(LEN(Sheet1!$N516)&gt;0,"Not_Active","Active")</f>
        <v>Active</v>
      </c>
      <c r="P516" s="8">
        <f>IF(Sheet1!$O516="Not_Active",0,1)</f>
        <v>1</v>
      </c>
      <c r="Q516" s="9">
        <f>IFERROR(Sheet1!$K516*Sheet1!$J516,0)</f>
        <v>0</v>
      </c>
      <c r="R516" s="9">
        <f>Sheet1!$Q516+Sheet1!$J516</f>
        <v>66649</v>
      </c>
      <c r="S516" s="8">
        <f>YEAR(Sheet1!$I516)</f>
        <v>2014</v>
      </c>
      <c r="T516" s="8">
        <f>WEEKNUM(Sheet1!$I516,1)</f>
        <v>28</v>
      </c>
      <c r="U516" s="8" t="str">
        <f>TEXT(Sheet1!$I516,"dddd")</f>
        <v>Thursday</v>
      </c>
    </row>
    <row r="517" spans="1:21" ht="14.25" customHeight="1" x14ac:dyDescent="0.25">
      <c r="A517" s="5" t="s">
        <v>176</v>
      </c>
      <c r="B517" s="5" t="s">
        <v>1103</v>
      </c>
      <c r="C517" s="5" t="s">
        <v>75</v>
      </c>
      <c r="D517" s="5" t="s">
        <v>3</v>
      </c>
      <c r="E517" s="5" t="s">
        <v>72</v>
      </c>
      <c r="F517" s="5" t="s">
        <v>45</v>
      </c>
      <c r="G517" s="5" t="s">
        <v>60</v>
      </c>
      <c r="H517" s="5">
        <v>48</v>
      </c>
      <c r="I517" s="5">
        <v>36272</v>
      </c>
      <c r="J517" s="5">
        <v>102847</v>
      </c>
      <c r="K517" s="5">
        <v>0.05</v>
      </c>
      <c r="L517" s="5" t="s">
        <v>11</v>
      </c>
      <c r="M517" s="5" t="s">
        <v>61</v>
      </c>
      <c r="N517" s="6" t="s">
        <v>55</v>
      </c>
      <c r="O517" s="7" t="str">
        <f>IF(LEN(Sheet1!$N517)&gt;0,"Not_Active","Active")</f>
        <v>Active</v>
      </c>
      <c r="P517" s="8">
        <f>IF(Sheet1!$O517="Not_Active",0,1)</f>
        <v>1</v>
      </c>
      <c r="Q517" s="9">
        <f>IFERROR(Sheet1!$K517*Sheet1!$J517,0)</f>
        <v>5142.3500000000004</v>
      </c>
      <c r="R517" s="9">
        <f>Sheet1!$Q517+Sheet1!$J517</f>
        <v>107989.35</v>
      </c>
      <c r="S517" s="8">
        <f>YEAR(Sheet1!$I517)</f>
        <v>1999</v>
      </c>
      <c r="T517" s="8">
        <f>WEEKNUM(Sheet1!$I517,1)</f>
        <v>17</v>
      </c>
      <c r="U517" s="8" t="str">
        <f>TEXT(Sheet1!$I517,"dddd")</f>
        <v>Thursday</v>
      </c>
    </row>
    <row r="518" spans="1:21" ht="14.25" customHeight="1" x14ac:dyDescent="0.25">
      <c r="A518" s="5" t="s">
        <v>1104</v>
      </c>
      <c r="B518" s="5" t="s">
        <v>1105</v>
      </c>
      <c r="C518" s="5" t="s">
        <v>43</v>
      </c>
      <c r="D518" s="5" t="s">
        <v>3</v>
      </c>
      <c r="E518" s="5" t="s">
        <v>51</v>
      </c>
      <c r="F518" s="5" t="s">
        <v>52</v>
      </c>
      <c r="G518" s="5" t="s">
        <v>104</v>
      </c>
      <c r="H518" s="5">
        <v>46</v>
      </c>
      <c r="I518" s="5">
        <v>40378</v>
      </c>
      <c r="J518" s="5">
        <v>134881</v>
      </c>
      <c r="K518" s="5">
        <v>0.15</v>
      </c>
      <c r="L518" s="5" t="s">
        <v>19</v>
      </c>
      <c r="M518" s="5" t="s">
        <v>112</v>
      </c>
      <c r="N518" s="6" t="s">
        <v>55</v>
      </c>
      <c r="O518" s="7" t="str">
        <f>IF(LEN(Sheet1!$N518)&gt;0,"Not_Active","Active")</f>
        <v>Active</v>
      </c>
      <c r="P518" s="8">
        <f>IF(Sheet1!$O518="Not_Active",0,1)</f>
        <v>1</v>
      </c>
      <c r="Q518" s="9">
        <f>IFERROR(Sheet1!$K518*Sheet1!$J518,0)</f>
        <v>20232.149999999998</v>
      </c>
      <c r="R518" s="9">
        <f>Sheet1!$Q518+Sheet1!$J518</f>
        <v>155113.15</v>
      </c>
      <c r="S518" s="8">
        <f>YEAR(Sheet1!$I518)</f>
        <v>2010</v>
      </c>
      <c r="T518" s="8">
        <f>WEEKNUM(Sheet1!$I518,1)</f>
        <v>30</v>
      </c>
      <c r="U518" s="8" t="str">
        <f>TEXT(Sheet1!$I518,"dddd")</f>
        <v>Monday</v>
      </c>
    </row>
    <row r="519" spans="1:21" ht="14.25" customHeight="1" x14ac:dyDescent="0.25">
      <c r="A519" s="5" t="s">
        <v>1106</v>
      </c>
      <c r="B519" s="5" t="s">
        <v>1107</v>
      </c>
      <c r="C519" s="5" t="s">
        <v>142</v>
      </c>
      <c r="D519" s="5" t="s">
        <v>8</v>
      </c>
      <c r="E519" s="5" t="s">
        <v>51</v>
      </c>
      <c r="F519" s="5" t="s">
        <v>52</v>
      </c>
      <c r="G519" s="5" t="s">
        <v>53</v>
      </c>
      <c r="H519" s="5">
        <v>52</v>
      </c>
      <c r="I519" s="5">
        <v>36303</v>
      </c>
      <c r="J519" s="5">
        <v>68807</v>
      </c>
      <c r="K519" s="5">
        <v>0</v>
      </c>
      <c r="L519" s="5" t="s">
        <v>17</v>
      </c>
      <c r="M519" s="5" t="s">
        <v>152</v>
      </c>
      <c r="N519" s="6">
        <v>42338</v>
      </c>
      <c r="O519" s="7" t="str">
        <f>IF(LEN(Sheet1!$N519)&gt;0,"Not_Active","Active")</f>
        <v>Not_Active</v>
      </c>
      <c r="P519" s="8">
        <f>IF(Sheet1!$O519="Not_Active",0,1)</f>
        <v>0</v>
      </c>
      <c r="Q519" s="9">
        <f>IFERROR(Sheet1!$K519*Sheet1!$J519,0)</f>
        <v>0</v>
      </c>
      <c r="R519" s="9">
        <f>Sheet1!$Q519+Sheet1!$J519</f>
        <v>68807</v>
      </c>
      <c r="S519" s="8">
        <f>YEAR(Sheet1!$I519)</f>
        <v>1999</v>
      </c>
      <c r="T519" s="8">
        <f>WEEKNUM(Sheet1!$I519,1)</f>
        <v>22</v>
      </c>
      <c r="U519" s="8" t="str">
        <f>TEXT(Sheet1!$I519,"dddd")</f>
        <v>Sunday</v>
      </c>
    </row>
    <row r="520" spans="1:21" ht="14.25" customHeight="1" x14ac:dyDescent="0.25">
      <c r="A520" s="5" t="s">
        <v>1108</v>
      </c>
      <c r="B520" s="5" t="s">
        <v>1109</v>
      </c>
      <c r="C520" s="5" t="s">
        <v>99</v>
      </c>
      <c r="D520" s="5" t="s">
        <v>2</v>
      </c>
      <c r="E520" s="5" t="s">
        <v>51</v>
      </c>
      <c r="F520" s="5" t="s">
        <v>52</v>
      </c>
      <c r="G520" s="5" t="s">
        <v>60</v>
      </c>
      <c r="H520" s="5">
        <v>56</v>
      </c>
      <c r="I520" s="5">
        <v>38866</v>
      </c>
      <c r="J520" s="5">
        <v>228822</v>
      </c>
      <c r="K520" s="5">
        <v>0.36</v>
      </c>
      <c r="L520" s="5" t="s">
        <v>11</v>
      </c>
      <c r="M520" s="5" t="s">
        <v>79</v>
      </c>
      <c r="N520" s="6" t="s">
        <v>55</v>
      </c>
      <c r="O520" s="7" t="str">
        <f>IF(LEN(Sheet1!$N520)&gt;0,"Not_Active","Active")</f>
        <v>Active</v>
      </c>
      <c r="P520" s="8">
        <f>IF(Sheet1!$O520="Not_Active",0,1)</f>
        <v>1</v>
      </c>
      <c r="Q520" s="9">
        <f>IFERROR(Sheet1!$K520*Sheet1!$J520,0)</f>
        <v>82375.92</v>
      </c>
      <c r="R520" s="9">
        <f>Sheet1!$Q520+Sheet1!$J520</f>
        <v>311197.92</v>
      </c>
      <c r="S520" s="8">
        <f>YEAR(Sheet1!$I520)</f>
        <v>2006</v>
      </c>
      <c r="T520" s="8">
        <f>WEEKNUM(Sheet1!$I520,1)</f>
        <v>22</v>
      </c>
      <c r="U520" s="8" t="str">
        <f>TEXT(Sheet1!$I520,"dddd")</f>
        <v>Monday</v>
      </c>
    </row>
    <row r="521" spans="1:21" ht="14.25" customHeight="1" x14ac:dyDescent="0.25">
      <c r="A521" s="5" t="s">
        <v>1110</v>
      </c>
      <c r="B521" s="5" t="s">
        <v>1111</v>
      </c>
      <c r="C521" s="5" t="s">
        <v>78</v>
      </c>
      <c r="D521" s="5" t="s">
        <v>8</v>
      </c>
      <c r="E521" s="5" t="s">
        <v>51</v>
      </c>
      <c r="F521" s="5" t="s">
        <v>52</v>
      </c>
      <c r="G521" s="5" t="s">
        <v>60</v>
      </c>
      <c r="H521" s="5">
        <v>28</v>
      </c>
      <c r="I521" s="5">
        <v>44395</v>
      </c>
      <c r="J521" s="5">
        <v>43391</v>
      </c>
      <c r="K521" s="5">
        <v>0</v>
      </c>
      <c r="L521" s="5" t="s">
        <v>11</v>
      </c>
      <c r="M521" s="5" t="s">
        <v>107</v>
      </c>
      <c r="N521" s="6" t="s">
        <v>55</v>
      </c>
      <c r="O521" s="7" t="str">
        <f>IF(LEN(Sheet1!$N521)&gt;0,"Not_Active","Active")</f>
        <v>Active</v>
      </c>
      <c r="P521" s="8">
        <f>IF(Sheet1!$O521="Not_Active",0,1)</f>
        <v>1</v>
      </c>
      <c r="Q521" s="9">
        <f>IFERROR(Sheet1!$K521*Sheet1!$J521,0)</f>
        <v>0</v>
      </c>
      <c r="R521" s="9">
        <f>Sheet1!$Q521+Sheet1!$J521</f>
        <v>43391</v>
      </c>
      <c r="S521" s="8">
        <f>YEAR(Sheet1!$I521)</f>
        <v>2021</v>
      </c>
      <c r="T521" s="8">
        <f>WEEKNUM(Sheet1!$I521,1)</f>
        <v>30</v>
      </c>
      <c r="U521" s="8" t="str">
        <f>TEXT(Sheet1!$I521,"dddd")</f>
        <v>Sunday</v>
      </c>
    </row>
    <row r="522" spans="1:21" ht="14.25" customHeight="1" x14ac:dyDescent="0.25">
      <c r="A522" s="5" t="s">
        <v>1112</v>
      </c>
      <c r="B522" s="5" t="s">
        <v>1113</v>
      </c>
      <c r="C522" s="5" t="s">
        <v>126</v>
      </c>
      <c r="D522" s="5" t="s">
        <v>7</v>
      </c>
      <c r="E522" s="5" t="s">
        <v>59</v>
      </c>
      <c r="F522" s="5" t="s">
        <v>52</v>
      </c>
      <c r="G522" s="5" t="s">
        <v>53</v>
      </c>
      <c r="H522" s="5">
        <v>29</v>
      </c>
      <c r="I522" s="5">
        <v>44515</v>
      </c>
      <c r="J522" s="5">
        <v>91782</v>
      </c>
      <c r="K522" s="5">
        <v>0</v>
      </c>
      <c r="L522" s="5" t="s">
        <v>17</v>
      </c>
      <c r="M522" s="5" t="s">
        <v>54</v>
      </c>
      <c r="N522" s="6" t="s">
        <v>55</v>
      </c>
      <c r="O522" s="7" t="str">
        <f>IF(LEN(Sheet1!$N522)&gt;0,"Not_Active","Active")</f>
        <v>Active</v>
      </c>
      <c r="P522" s="8">
        <f>IF(Sheet1!$O522="Not_Active",0,1)</f>
        <v>1</v>
      </c>
      <c r="Q522" s="9">
        <f>IFERROR(Sheet1!$K522*Sheet1!$J522,0)</f>
        <v>0</v>
      </c>
      <c r="R522" s="9">
        <f>Sheet1!$Q522+Sheet1!$J522</f>
        <v>91782</v>
      </c>
      <c r="S522" s="8">
        <f>YEAR(Sheet1!$I522)</f>
        <v>2021</v>
      </c>
      <c r="T522" s="8">
        <f>WEEKNUM(Sheet1!$I522,1)</f>
        <v>47</v>
      </c>
      <c r="U522" s="8" t="str">
        <f>TEXT(Sheet1!$I522,"dddd")</f>
        <v>Monday</v>
      </c>
    </row>
    <row r="523" spans="1:21" ht="14.25" customHeight="1" x14ac:dyDescent="0.25">
      <c r="A523" s="5" t="s">
        <v>1114</v>
      </c>
      <c r="B523" s="5" t="s">
        <v>1115</v>
      </c>
      <c r="C523" s="5" t="s">
        <v>99</v>
      </c>
      <c r="D523" s="5" t="s">
        <v>8</v>
      </c>
      <c r="E523" s="5" t="s">
        <v>72</v>
      </c>
      <c r="F523" s="5" t="s">
        <v>45</v>
      </c>
      <c r="G523" s="5" t="s">
        <v>53</v>
      </c>
      <c r="H523" s="5">
        <v>45</v>
      </c>
      <c r="I523" s="5">
        <v>42428</v>
      </c>
      <c r="J523" s="5">
        <v>211637</v>
      </c>
      <c r="K523" s="5">
        <v>0.31</v>
      </c>
      <c r="L523" s="5" t="s">
        <v>11</v>
      </c>
      <c r="M523" s="5" t="s">
        <v>61</v>
      </c>
      <c r="N523" s="6" t="s">
        <v>55</v>
      </c>
      <c r="O523" s="7" t="str">
        <f>IF(LEN(Sheet1!$N523)&gt;0,"Not_Active","Active")</f>
        <v>Active</v>
      </c>
      <c r="P523" s="8">
        <f>IF(Sheet1!$O523="Not_Active",0,1)</f>
        <v>1</v>
      </c>
      <c r="Q523" s="9">
        <f>IFERROR(Sheet1!$K523*Sheet1!$J523,0)</f>
        <v>65607.47</v>
      </c>
      <c r="R523" s="9">
        <f>Sheet1!$Q523+Sheet1!$J523</f>
        <v>277244.46999999997</v>
      </c>
      <c r="S523" s="8">
        <f>YEAR(Sheet1!$I523)</f>
        <v>2016</v>
      </c>
      <c r="T523" s="8">
        <f>WEEKNUM(Sheet1!$I523,1)</f>
        <v>10</v>
      </c>
      <c r="U523" s="8" t="str">
        <f>TEXT(Sheet1!$I523,"dddd")</f>
        <v>Sunday</v>
      </c>
    </row>
    <row r="524" spans="1:21" ht="14.25" customHeight="1" x14ac:dyDescent="0.25">
      <c r="A524" s="5" t="s">
        <v>228</v>
      </c>
      <c r="B524" s="5" t="s">
        <v>1116</v>
      </c>
      <c r="C524" s="5" t="s">
        <v>64</v>
      </c>
      <c r="D524" s="5" t="s">
        <v>2</v>
      </c>
      <c r="E524" s="5" t="s">
        <v>51</v>
      </c>
      <c r="F524" s="5" t="s">
        <v>52</v>
      </c>
      <c r="G524" s="5" t="s">
        <v>60</v>
      </c>
      <c r="H524" s="5">
        <v>28</v>
      </c>
      <c r="I524" s="5">
        <v>44051</v>
      </c>
      <c r="J524" s="5">
        <v>73255</v>
      </c>
      <c r="K524" s="5">
        <v>0.09</v>
      </c>
      <c r="L524" s="5" t="s">
        <v>11</v>
      </c>
      <c r="M524" s="5" t="s">
        <v>68</v>
      </c>
      <c r="N524" s="6" t="s">
        <v>55</v>
      </c>
      <c r="O524" s="7" t="str">
        <f>IF(LEN(Sheet1!$N524)&gt;0,"Not_Active","Active")</f>
        <v>Active</v>
      </c>
      <c r="P524" s="8">
        <f>IF(Sheet1!$O524="Not_Active",0,1)</f>
        <v>1</v>
      </c>
      <c r="Q524" s="9">
        <f>IFERROR(Sheet1!$K524*Sheet1!$J524,0)</f>
        <v>6592.95</v>
      </c>
      <c r="R524" s="9">
        <f>Sheet1!$Q524+Sheet1!$J524</f>
        <v>79847.95</v>
      </c>
      <c r="S524" s="8">
        <f>YEAR(Sheet1!$I524)</f>
        <v>2020</v>
      </c>
      <c r="T524" s="8">
        <f>WEEKNUM(Sheet1!$I524,1)</f>
        <v>32</v>
      </c>
      <c r="U524" s="8" t="str">
        <f>TEXT(Sheet1!$I524,"dddd")</f>
        <v>Saturday</v>
      </c>
    </row>
    <row r="525" spans="1:21" ht="14.25" customHeight="1" x14ac:dyDescent="0.25">
      <c r="A525" s="5" t="s">
        <v>1117</v>
      </c>
      <c r="B525" s="5" t="s">
        <v>1118</v>
      </c>
      <c r="C525" s="5" t="s">
        <v>75</v>
      </c>
      <c r="D525" s="5" t="s">
        <v>4</v>
      </c>
      <c r="E525" s="5" t="s">
        <v>72</v>
      </c>
      <c r="F525" s="5" t="s">
        <v>52</v>
      </c>
      <c r="G525" s="5" t="s">
        <v>60</v>
      </c>
      <c r="H525" s="5">
        <v>28</v>
      </c>
      <c r="I525" s="5">
        <v>44204</v>
      </c>
      <c r="J525" s="5">
        <v>108826</v>
      </c>
      <c r="K525" s="5">
        <v>0.1</v>
      </c>
      <c r="L525" s="5" t="s">
        <v>11</v>
      </c>
      <c r="M525" s="5" t="s">
        <v>79</v>
      </c>
      <c r="N525" s="6" t="s">
        <v>55</v>
      </c>
      <c r="O525" s="7" t="str">
        <f>IF(LEN(Sheet1!$N525)&gt;0,"Not_Active","Active")</f>
        <v>Active</v>
      </c>
      <c r="P525" s="8">
        <f>IF(Sheet1!$O525="Not_Active",0,1)</f>
        <v>1</v>
      </c>
      <c r="Q525" s="9">
        <f>IFERROR(Sheet1!$K525*Sheet1!$J525,0)</f>
        <v>10882.6</v>
      </c>
      <c r="R525" s="9">
        <f>Sheet1!$Q525+Sheet1!$J525</f>
        <v>119708.6</v>
      </c>
      <c r="S525" s="8">
        <f>YEAR(Sheet1!$I525)</f>
        <v>2021</v>
      </c>
      <c r="T525" s="8">
        <f>WEEKNUM(Sheet1!$I525,1)</f>
        <v>2</v>
      </c>
      <c r="U525" s="8" t="str">
        <f>TEXT(Sheet1!$I525,"dddd")</f>
        <v>Friday</v>
      </c>
    </row>
    <row r="526" spans="1:21" ht="14.25" customHeight="1" x14ac:dyDescent="0.25">
      <c r="A526" s="5" t="s">
        <v>1119</v>
      </c>
      <c r="B526" s="5" t="s">
        <v>1120</v>
      </c>
      <c r="C526" s="5" t="s">
        <v>390</v>
      </c>
      <c r="D526" s="5" t="s">
        <v>2</v>
      </c>
      <c r="E526" s="5" t="s">
        <v>59</v>
      </c>
      <c r="F526" s="5" t="s">
        <v>52</v>
      </c>
      <c r="G526" s="5" t="s">
        <v>60</v>
      </c>
      <c r="H526" s="5">
        <v>34</v>
      </c>
      <c r="I526" s="5">
        <v>42514</v>
      </c>
      <c r="J526" s="5">
        <v>94352</v>
      </c>
      <c r="K526" s="5">
        <v>0</v>
      </c>
      <c r="L526" s="5" t="s">
        <v>11</v>
      </c>
      <c r="M526" s="5" t="s">
        <v>79</v>
      </c>
      <c r="N526" s="6" t="s">
        <v>55</v>
      </c>
      <c r="O526" s="7" t="str">
        <f>IF(LEN(Sheet1!$N526)&gt;0,"Not_Active","Active")</f>
        <v>Active</v>
      </c>
      <c r="P526" s="8">
        <f>IF(Sheet1!$O526="Not_Active",0,1)</f>
        <v>1</v>
      </c>
      <c r="Q526" s="9">
        <f>IFERROR(Sheet1!$K526*Sheet1!$J526,0)</f>
        <v>0</v>
      </c>
      <c r="R526" s="9">
        <f>Sheet1!$Q526+Sheet1!$J526</f>
        <v>94352</v>
      </c>
      <c r="S526" s="8">
        <f>YEAR(Sheet1!$I526)</f>
        <v>2016</v>
      </c>
      <c r="T526" s="8">
        <f>WEEKNUM(Sheet1!$I526,1)</f>
        <v>22</v>
      </c>
      <c r="U526" s="8" t="str">
        <f>TEXT(Sheet1!$I526,"dddd")</f>
        <v>Tuesday</v>
      </c>
    </row>
    <row r="527" spans="1:21" ht="14.25" customHeight="1" x14ac:dyDescent="0.25">
      <c r="A527" s="5" t="s">
        <v>1121</v>
      </c>
      <c r="B527" s="5" t="s">
        <v>1122</v>
      </c>
      <c r="C527" s="5" t="s">
        <v>460</v>
      </c>
      <c r="D527" s="5" t="s">
        <v>2</v>
      </c>
      <c r="E527" s="5" t="s">
        <v>44</v>
      </c>
      <c r="F527" s="5" t="s">
        <v>45</v>
      </c>
      <c r="G527" s="5" t="s">
        <v>104</v>
      </c>
      <c r="H527" s="5">
        <v>55</v>
      </c>
      <c r="I527" s="5">
        <v>34576</v>
      </c>
      <c r="J527" s="5">
        <v>73955</v>
      </c>
      <c r="K527" s="5">
        <v>0</v>
      </c>
      <c r="L527" s="5" t="s">
        <v>11</v>
      </c>
      <c r="M527" s="5" t="s">
        <v>68</v>
      </c>
      <c r="N527" s="6" t="s">
        <v>55</v>
      </c>
      <c r="O527" s="7" t="str">
        <f>IF(LEN(Sheet1!$N527)&gt;0,"Not_Active","Active")</f>
        <v>Active</v>
      </c>
      <c r="P527" s="8">
        <f>IF(Sheet1!$O527="Not_Active",0,1)</f>
        <v>1</v>
      </c>
      <c r="Q527" s="9">
        <f>IFERROR(Sheet1!$K527*Sheet1!$J527,0)</f>
        <v>0</v>
      </c>
      <c r="R527" s="9">
        <f>Sheet1!$Q527+Sheet1!$J527</f>
        <v>73955</v>
      </c>
      <c r="S527" s="8">
        <f>YEAR(Sheet1!$I527)</f>
        <v>1994</v>
      </c>
      <c r="T527" s="8">
        <f>WEEKNUM(Sheet1!$I527,1)</f>
        <v>36</v>
      </c>
      <c r="U527" s="8" t="str">
        <f>TEXT(Sheet1!$I527,"dddd")</f>
        <v>Tuesday</v>
      </c>
    </row>
    <row r="528" spans="1:21" ht="14.25" customHeight="1" x14ac:dyDescent="0.25">
      <c r="A528" s="5" t="s">
        <v>1123</v>
      </c>
      <c r="B528" s="5" t="s">
        <v>1124</v>
      </c>
      <c r="C528" s="5" t="s">
        <v>75</v>
      </c>
      <c r="D528" s="5" t="s">
        <v>6</v>
      </c>
      <c r="E528" s="5" t="s">
        <v>51</v>
      </c>
      <c r="F528" s="5" t="s">
        <v>52</v>
      </c>
      <c r="G528" s="5" t="s">
        <v>104</v>
      </c>
      <c r="H528" s="5">
        <v>34</v>
      </c>
      <c r="I528" s="5">
        <v>41499</v>
      </c>
      <c r="J528" s="5">
        <v>113909</v>
      </c>
      <c r="K528" s="5">
        <v>0.06</v>
      </c>
      <c r="L528" s="5" t="s">
        <v>19</v>
      </c>
      <c r="M528" s="5" t="s">
        <v>117</v>
      </c>
      <c r="N528" s="6" t="s">
        <v>55</v>
      </c>
      <c r="O528" s="7" t="str">
        <f>IF(LEN(Sheet1!$N528)&gt;0,"Not_Active","Active")</f>
        <v>Active</v>
      </c>
      <c r="P528" s="8">
        <f>IF(Sheet1!$O528="Not_Active",0,1)</f>
        <v>1</v>
      </c>
      <c r="Q528" s="9">
        <f>IFERROR(Sheet1!$K528*Sheet1!$J528,0)</f>
        <v>6834.54</v>
      </c>
      <c r="R528" s="9">
        <f>Sheet1!$Q528+Sheet1!$J528</f>
        <v>120743.54</v>
      </c>
      <c r="S528" s="8">
        <f>YEAR(Sheet1!$I528)</f>
        <v>2013</v>
      </c>
      <c r="T528" s="8">
        <f>WEEKNUM(Sheet1!$I528,1)</f>
        <v>33</v>
      </c>
      <c r="U528" s="8" t="str">
        <f>TEXT(Sheet1!$I528,"dddd")</f>
        <v>Tuesday</v>
      </c>
    </row>
    <row r="529" spans="1:21" ht="14.25" customHeight="1" x14ac:dyDescent="0.25">
      <c r="A529" s="5" t="s">
        <v>1125</v>
      </c>
      <c r="B529" s="5" t="s">
        <v>1126</v>
      </c>
      <c r="C529" s="5" t="s">
        <v>503</v>
      </c>
      <c r="D529" s="5" t="s">
        <v>2</v>
      </c>
      <c r="E529" s="5" t="s">
        <v>51</v>
      </c>
      <c r="F529" s="5" t="s">
        <v>52</v>
      </c>
      <c r="G529" s="5" t="s">
        <v>53</v>
      </c>
      <c r="H529" s="5">
        <v>27</v>
      </c>
      <c r="I529" s="5">
        <v>44189</v>
      </c>
      <c r="J529" s="5">
        <v>92321</v>
      </c>
      <c r="K529" s="5">
        <v>0</v>
      </c>
      <c r="L529" s="5" t="s">
        <v>11</v>
      </c>
      <c r="M529" s="5" t="s">
        <v>61</v>
      </c>
      <c r="N529" s="6" t="s">
        <v>55</v>
      </c>
      <c r="O529" s="7" t="str">
        <f>IF(LEN(Sheet1!$N529)&gt;0,"Not_Active","Active")</f>
        <v>Active</v>
      </c>
      <c r="P529" s="8">
        <f>IF(Sheet1!$O529="Not_Active",0,1)</f>
        <v>1</v>
      </c>
      <c r="Q529" s="9">
        <f>IFERROR(Sheet1!$K529*Sheet1!$J529,0)</f>
        <v>0</v>
      </c>
      <c r="R529" s="9">
        <f>Sheet1!$Q529+Sheet1!$J529</f>
        <v>92321</v>
      </c>
      <c r="S529" s="8">
        <f>YEAR(Sheet1!$I529)</f>
        <v>2020</v>
      </c>
      <c r="T529" s="8">
        <f>WEEKNUM(Sheet1!$I529,1)</f>
        <v>52</v>
      </c>
      <c r="U529" s="8" t="str">
        <f>TEXT(Sheet1!$I529,"dddd")</f>
        <v>Thursday</v>
      </c>
    </row>
    <row r="530" spans="1:21" ht="14.25" customHeight="1" x14ac:dyDescent="0.25">
      <c r="A530" s="5" t="s">
        <v>1064</v>
      </c>
      <c r="B530" s="5" t="s">
        <v>1127</v>
      </c>
      <c r="C530" s="5" t="s">
        <v>64</v>
      </c>
      <c r="D530" s="5" t="s">
        <v>2</v>
      </c>
      <c r="E530" s="5" t="s">
        <v>44</v>
      </c>
      <c r="F530" s="5" t="s">
        <v>52</v>
      </c>
      <c r="G530" s="5" t="s">
        <v>60</v>
      </c>
      <c r="H530" s="5">
        <v>52</v>
      </c>
      <c r="I530" s="5">
        <v>41417</v>
      </c>
      <c r="J530" s="5">
        <v>99557</v>
      </c>
      <c r="K530" s="5">
        <v>0.09</v>
      </c>
      <c r="L530" s="5" t="s">
        <v>11</v>
      </c>
      <c r="M530" s="5" t="s">
        <v>47</v>
      </c>
      <c r="N530" s="6" t="s">
        <v>55</v>
      </c>
      <c r="O530" s="7" t="str">
        <f>IF(LEN(Sheet1!$N530)&gt;0,"Not_Active","Active")</f>
        <v>Active</v>
      </c>
      <c r="P530" s="8">
        <f>IF(Sheet1!$O530="Not_Active",0,1)</f>
        <v>1</v>
      </c>
      <c r="Q530" s="9">
        <f>IFERROR(Sheet1!$K530*Sheet1!$J530,0)</f>
        <v>8960.1299999999992</v>
      </c>
      <c r="R530" s="9">
        <f>Sheet1!$Q530+Sheet1!$J530</f>
        <v>108517.13</v>
      </c>
      <c r="S530" s="8">
        <f>YEAR(Sheet1!$I530)</f>
        <v>2013</v>
      </c>
      <c r="T530" s="8">
        <f>WEEKNUM(Sheet1!$I530,1)</f>
        <v>21</v>
      </c>
      <c r="U530" s="8" t="str">
        <f>TEXT(Sheet1!$I530,"dddd")</f>
        <v>Thursday</v>
      </c>
    </row>
    <row r="531" spans="1:21" ht="14.25" customHeight="1" x14ac:dyDescent="0.25">
      <c r="A531" s="5" t="s">
        <v>1128</v>
      </c>
      <c r="B531" s="5" t="s">
        <v>1129</v>
      </c>
      <c r="C531" s="5" t="s">
        <v>196</v>
      </c>
      <c r="D531" s="5" t="s">
        <v>7</v>
      </c>
      <c r="E531" s="5" t="s">
        <v>59</v>
      </c>
      <c r="F531" s="5" t="s">
        <v>45</v>
      </c>
      <c r="G531" s="5" t="s">
        <v>60</v>
      </c>
      <c r="H531" s="5">
        <v>28</v>
      </c>
      <c r="I531" s="5">
        <v>43418</v>
      </c>
      <c r="J531" s="5">
        <v>115854</v>
      </c>
      <c r="K531" s="5">
        <v>0</v>
      </c>
      <c r="L531" s="5" t="s">
        <v>11</v>
      </c>
      <c r="M531" s="5" t="s">
        <v>68</v>
      </c>
      <c r="N531" s="6" t="s">
        <v>55</v>
      </c>
      <c r="O531" s="7" t="str">
        <f>IF(LEN(Sheet1!$N531)&gt;0,"Not_Active","Active")</f>
        <v>Active</v>
      </c>
      <c r="P531" s="8">
        <f>IF(Sheet1!$O531="Not_Active",0,1)</f>
        <v>1</v>
      </c>
      <c r="Q531" s="9">
        <f>IFERROR(Sheet1!$K531*Sheet1!$J531,0)</f>
        <v>0</v>
      </c>
      <c r="R531" s="9">
        <f>Sheet1!$Q531+Sheet1!$J531</f>
        <v>115854</v>
      </c>
      <c r="S531" s="8">
        <f>YEAR(Sheet1!$I531)</f>
        <v>2018</v>
      </c>
      <c r="T531" s="8">
        <f>WEEKNUM(Sheet1!$I531,1)</f>
        <v>46</v>
      </c>
      <c r="U531" s="8" t="str">
        <f>TEXT(Sheet1!$I531,"dddd")</f>
        <v>Wednesday</v>
      </c>
    </row>
    <row r="532" spans="1:21" ht="14.25" customHeight="1" x14ac:dyDescent="0.25">
      <c r="A532" s="5" t="s">
        <v>1130</v>
      </c>
      <c r="B532" s="5" t="s">
        <v>1131</v>
      </c>
      <c r="C532" s="5" t="s">
        <v>460</v>
      </c>
      <c r="D532" s="5" t="s">
        <v>2</v>
      </c>
      <c r="E532" s="5" t="s">
        <v>51</v>
      </c>
      <c r="F532" s="5" t="s">
        <v>45</v>
      </c>
      <c r="G532" s="5" t="s">
        <v>104</v>
      </c>
      <c r="H532" s="5">
        <v>44</v>
      </c>
      <c r="I532" s="5">
        <v>40603</v>
      </c>
      <c r="J532" s="5">
        <v>82462</v>
      </c>
      <c r="K532" s="5">
        <v>0</v>
      </c>
      <c r="L532" s="5" t="s">
        <v>11</v>
      </c>
      <c r="M532" s="5" t="s">
        <v>82</v>
      </c>
      <c r="N532" s="6" t="s">
        <v>55</v>
      </c>
      <c r="O532" s="7" t="str">
        <f>IF(LEN(Sheet1!$N532)&gt;0,"Not_Active","Active")</f>
        <v>Active</v>
      </c>
      <c r="P532" s="8">
        <f>IF(Sheet1!$O532="Not_Active",0,1)</f>
        <v>1</v>
      </c>
      <c r="Q532" s="9">
        <f>IFERROR(Sheet1!$K532*Sheet1!$J532,0)</f>
        <v>0</v>
      </c>
      <c r="R532" s="9">
        <f>Sheet1!$Q532+Sheet1!$J532</f>
        <v>82462</v>
      </c>
      <c r="S532" s="8">
        <f>YEAR(Sheet1!$I532)</f>
        <v>2011</v>
      </c>
      <c r="T532" s="8">
        <f>WEEKNUM(Sheet1!$I532,1)</f>
        <v>10</v>
      </c>
      <c r="U532" s="8" t="str">
        <f>TEXT(Sheet1!$I532,"dddd")</f>
        <v>Tuesday</v>
      </c>
    </row>
    <row r="533" spans="1:21" ht="14.25" customHeight="1" x14ac:dyDescent="0.25">
      <c r="A533" s="5" t="s">
        <v>1132</v>
      </c>
      <c r="B533" s="5" t="s">
        <v>1133</v>
      </c>
      <c r="C533" s="5" t="s">
        <v>99</v>
      </c>
      <c r="D533" s="5" t="s">
        <v>2</v>
      </c>
      <c r="E533" s="5" t="s">
        <v>44</v>
      </c>
      <c r="F533" s="5" t="s">
        <v>45</v>
      </c>
      <c r="G533" s="5" t="s">
        <v>60</v>
      </c>
      <c r="H533" s="5">
        <v>53</v>
      </c>
      <c r="I533" s="5">
        <v>40856</v>
      </c>
      <c r="J533" s="5">
        <v>198473</v>
      </c>
      <c r="K533" s="5">
        <v>0.32</v>
      </c>
      <c r="L533" s="5" t="s">
        <v>11</v>
      </c>
      <c r="M533" s="5" t="s">
        <v>79</v>
      </c>
      <c r="N533" s="6" t="s">
        <v>55</v>
      </c>
      <c r="O533" s="7" t="str">
        <f>IF(LEN(Sheet1!$N533)&gt;0,"Not_Active","Active")</f>
        <v>Active</v>
      </c>
      <c r="P533" s="8">
        <f>IF(Sheet1!$O533="Not_Active",0,1)</f>
        <v>1</v>
      </c>
      <c r="Q533" s="9">
        <f>IFERROR(Sheet1!$K533*Sheet1!$J533,0)</f>
        <v>63511.360000000001</v>
      </c>
      <c r="R533" s="9">
        <f>Sheet1!$Q533+Sheet1!$J533</f>
        <v>261984.36</v>
      </c>
      <c r="S533" s="8">
        <f>YEAR(Sheet1!$I533)</f>
        <v>2011</v>
      </c>
      <c r="T533" s="8">
        <f>WEEKNUM(Sheet1!$I533,1)</f>
        <v>46</v>
      </c>
      <c r="U533" s="8" t="str">
        <f>TEXT(Sheet1!$I533,"dddd")</f>
        <v>Wednesday</v>
      </c>
    </row>
    <row r="534" spans="1:21" ht="14.25" customHeight="1" x14ac:dyDescent="0.25">
      <c r="A534" s="5" t="s">
        <v>1134</v>
      </c>
      <c r="B534" s="5" t="s">
        <v>1135</v>
      </c>
      <c r="C534" s="5" t="s">
        <v>43</v>
      </c>
      <c r="D534" s="5" t="s">
        <v>3</v>
      </c>
      <c r="E534" s="5" t="s">
        <v>72</v>
      </c>
      <c r="F534" s="5" t="s">
        <v>45</v>
      </c>
      <c r="G534" s="5" t="s">
        <v>53</v>
      </c>
      <c r="H534" s="5">
        <v>43</v>
      </c>
      <c r="I534" s="5">
        <v>39005</v>
      </c>
      <c r="J534" s="5">
        <v>153492</v>
      </c>
      <c r="K534" s="5">
        <v>0.11</v>
      </c>
      <c r="L534" s="5" t="s">
        <v>11</v>
      </c>
      <c r="M534" s="5" t="s">
        <v>61</v>
      </c>
      <c r="N534" s="6" t="s">
        <v>55</v>
      </c>
      <c r="O534" s="7" t="str">
        <f>IF(LEN(Sheet1!$N534)&gt;0,"Not_Active","Active")</f>
        <v>Active</v>
      </c>
      <c r="P534" s="8">
        <f>IF(Sheet1!$O534="Not_Active",0,1)</f>
        <v>1</v>
      </c>
      <c r="Q534" s="9">
        <f>IFERROR(Sheet1!$K534*Sheet1!$J534,0)</f>
        <v>16884.12</v>
      </c>
      <c r="R534" s="9">
        <f>Sheet1!$Q534+Sheet1!$J534</f>
        <v>170376.12</v>
      </c>
      <c r="S534" s="8">
        <f>YEAR(Sheet1!$I534)</f>
        <v>2006</v>
      </c>
      <c r="T534" s="8">
        <f>WEEKNUM(Sheet1!$I534,1)</f>
        <v>42</v>
      </c>
      <c r="U534" s="8" t="str">
        <f>TEXT(Sheet1!$I534,"dddd")</f>
        <v>Sunday</v>
      </c>
    </row>
    <row r="535" spans="1:21" ht="14.25" customHeight="1" x14ac:dyDescent="0.25">
      <c r="A535" s="5" t="s">
        <v>1136</v>
      </c>
      <c r="B535" s="5" t="s">
        <v>1137</v>
      </c>
      <c r="C535" s="5" t="s">
        <v>99</v>
      </c>
      <c r="D535" s="5" t="s">
        <v>6</v>
      </c>
      <c r="E535" s="5" t="s">
        <v>72</v>
      </c>
      <c r="F535" s="5" t="s">
        <v>45</v>
      </c>
      <c r="G535" s="5" t="s">
        <v>46</v>
      </c>
      <c r="H535" s="5">
        <v>28</v>
      </c>
      <c r="I535" s="5">
        <v>43121</v>
      </c>
      <c r="J535" s="5">
        <v>208210</v>
      </c>
      <c r="K535" s="5">
        <v>0.3</v>
      </c>
      <c r="L535" s="5" t="s">
        <v>11</v>
      </c>
      <c r="M535" s="5" t="s">
        <v>47</v>
      </c>
      <c r="N535" s="6" t="s">
        <v>55</v>
      </c>
      <c r="O535" s="7" t="str">
        <f>IF(LEN(Sheet1!$N535)&gt;0,"Not_Active","Active")</f>
        <v>Active</v>
      </c>
      <c r="P535" s="8">
        <f>IF(Sheet1!$O535="Not_Active",0,1)</f>
        <v>1</v>
      </c>
      <c r="Q535" s="9">
        <f>IFERROR(Sheet1!$K535*Sheet1!$J535,0)</f>
        <v>62463</v>
      </c>
      <c r="R535" s="9">
        <f>Sheet1!$Q535+Sheet1!$J535</f>
        <v>270673</v>
      </c>
      <c r="S535" s="8">
        <f>YEAR(Sheet1!$I535)</f>
        <v>2018</v>
      </c>
      <c r="T535" s="8">
        <f>WEEKNUM(Sheet1!$I535,1)</f>
        <v>4</v>
      </c>
      <c r="U535" s="8" t="str">
        <f>TEXT(Sheet1!$I535,"dddd")</f>
        <v>Sunday</v>
      </c>
    </row>
    <row r="536" spans="1:21" ht="14.25" customHeight="1" x14ac:dyDescent="0.25">
      <c r="A536" s="5" t="s">
        <v>1138</v>
      </c>
      <c r="B536" s="5" t="s">
        <v>1139</v>
      </c>
      <c r="C536" s="5" t="s">
        <v>67</v>
      </c>
      <c r="D536" s="5" t="s">
        <v>8</v>
      </c>
      <c r="E536" s="5" t="s">
        <v>72</v>
      </c>
      <c r="F536" s="5" t="s">
        <v>52</v>
      </c>
      <c r="G536" s="5" t="s">
        <v>60</v>
      </c>
      <c r="H536" s="5">
        <v>33</v>
      </c>
      <c r="I536" s="5">
        <v>42325</v>
      </c>
      <c r="J536" s="5">
        <v>91632</v>
      </c>
      <c r="K536" s="5">
        <v>0</v>
      </c>
      <c r="L536" s="5" t="s">
        <v>11</v>
      </c>
      <c r="M536" s="5" t="s">
        <v>68</v>
      </c>
      <c r="N536" s="6" t="s">
        <v>55</v>
      </c>
      <c r="O536" s="7" t="str">
        <f>IF(LEN(Sheet1!$N536)&gt;0,"Not_Active","Active")</f>
        <v>Active</v>
      </c>
      <c r="P536" s="8">
        <f>IF(Sheet1!$O536="Not_Active",0,1)</f>
        <v>1</v>
      </c>
      <c r="Q536" s="9">
        <f>IFERROR(Sheet1!$K536*Sheet1!$J536,0)</f>
        <v>0</v>
      </c>
      <c r="R536" s="9">
        <f>Sheet1!$Q536+Sheet1!$J536</f>
        <v>91632</v>
      </c>
      <c r="S536" s="8">
        <f>YEAR(Sheet1!$I536)</f>
        <v>2015</v>
      </c>
      <c r="T536" s="8">
        <f>WEEKNUM(Sheet1!$I536,1)</f>
        <v>47</v>
      </c>
      <c r="U536" s="8" t="str">
        <f>TEXT(Sheet1!$I536,"dddd")</f>
        <v>Tuesday</v>
      </c>
    </row>
    <row r="537" spans="1:21" ht="14.25" customHeight="1" x14ac:dyDescent="0.25">
      <c r="A537" s="5" t="s">
        <v>1140</v>
      </c>
      <c r="B537" s="5" t="s">
        <v>1141</v>
      </c>
      <c r="C537" s="5" t="s">
        <v>182</v>
      </c>
      <c r="D537" s="5" t="s">
        <v>6</v>
      </c>
      <c r="E537" s="5" t="s">
        <v>72</v>
      </c>
      <c r="F537" s="5" t="s">
        <v>52</v>
      </c>
      <c r="G537" s="5" t="s">
        <v>53</v>
      </c>
      <c r="H537" s="5">
        <v>31</v>
      </c>
      <c r="I537" s="5">
        <v>43002</v>
      </c>
      <c r="J537" s="5">
        <v>71755</v>
      </c>
      <c r="K537" s="5">
        <v>0</v>
      </c>
      <c r="L537" s="5" t="s">
        <v>17</v>
      </c>
      <c r="M537" s="5" t="s">
        <v>54</v>
      </c>
      <c r="N537" s="6" t="s">
        <v>55</v>
      </c>
      <c r="O537" s="7" t="str">
        <f>IF(LEN(Sheet1!$N537)&gt;0,"Not_Active","Active")</f>
        <v>Active</v>
      </c>
      <c r="P537" s="8">
        <f>IF(Sheet1!$O537="Not_Active",0,1)</f>
        <v>1</v>
      </c>
      <c r="Q537" s="9">
        <f>IFERROR(Sheet1!$K537*Sheet1!$J537,0)</f>
        <v>0</v>
      </c>
      <c r="R537" s="9">
        <f>Sheet1!$Q537+Sheet1!$J537</f>
        <v>71755</v>
      </c>
      <c r="S537" s="8">
        <f>YEAR(Sheet1!$I537)</f>
        <v>2017</v>
      </c>
      <c r="T537" s="8">
        <f>WEEKNUM(Sheet1!$I537,1)</f>
        <v>39</v>
      </c>
      <c r="U537" s="8" t="str">
        <f>TEXT(Sheet1!$I537,"dddd")</f>
        <v>Sunday</v>
      </c>
    </row>
    <row r="538" spans="1:21" ht="14.25" customHeight="1" x14ac:dyDescent="0.25">
      <c r="A538" s="5" t="s">
        <v>1142</v>
      </c>
      <c r="B538" s="5" t="s">
        <v>1143</v>
      </c>
      <c r="C538" s="5" t="s">
        <v>75</v>
      </c>
      <c r="D538" s="5" t="s">
        <v>5</v>
      </c>
      <c r="E538" s="5" t="s">
        <v>72</v>
      </c>
      <c r="F538" s="5" t="s">
        <v>45</v>
      </c>
      <c r="G538" s="5" t="s">
        <v>53</v>
      </c>
      <c r="H538" s="5">
        <v>52</v>
      </c>
      <c r="I538" s="5">
        <v>44519</v>
      </c>
      <c r="J538" s="5">
        <v>111006</v>
      </c>
      <c r="K538" s="5">
        <v>0.08</v>
      </c>
      <c r="L538" s="5" t="s">
        <v>17</v>
      </c>
      <c r="M538" s="5" t="s">
        <v>54</v>
      </c>
      <c r="N538" s="6" t="s">
        <v>55</v>
      </c>
      <c r="O538" s="7" t="str">
        <f>IF(LEN(Sheet1!$N538)&gt;0,"Not_Active","Active")</f>
        <v>Active</v>
      </c>
      <c r="P538" s="8">
        <f>IF(Sheet1!$O538="Not_Active",0,1)</f>
        <v>1</v>
      </c>
      <c r="Q538" s="9">
        <f>IFERROR(Sheet1!$K538*Sheet1!$J538,0)</f>
        <v>8880.48</v>
      </c>
      <c r="R538" s="9">
        <f>Sheet1!$Q538+Sheet1!$J538</f>
        <v>119886.48</v>
      </c>
      <c r="S538" s="8">
        <f>YEAR(Sheet1!$I538)</f>
        <v>2021</v>
      </c>
      <c r="T538" s="8">
        <f>WEEKNUM(Sheet1!$I538,1)</f>
        <v>47</v>
      </c>
      <c r="U538" s="8" t="str">
        <f>TEXT(Sheet1!$I538,"dddd")</f>
        <v>Friday</v>
      </c>
    </row>
    <row r="539" spans="1:21" ht="14.25" customHeight="1" x14ac:dyDescent="0.25">
      <c r="A539" s="5" t="s">
        <v>1144</v>
      </c>
      <c r="B539" s="5" t="s">
        <v>1145</v>
      </c>
      <c r="C539" s="5" t="s">
        <v>225</v>
      </c>
      <c r="D539" s="5" t="s">
        <v>2</v>
      </c>
      <c r="E539" s="5" t="s">
        <v>72</v>
      </c>
      <c r="F539" s="5" t="s">
        <v>52</v>
      </c>
      <c r="G539" s="5" t="s">
        <v>53</v>
      </c>
      <c r="H539" s="5">
        <v>55</v>
      </c>
      <c r="I539" s="5">
        <v>34692</v>
      </c>
      <c r="J539" s="5">
        <v>99774</v>
      </c>
      <c r="K539" s="5">
        <v>0</v>
      </c>
      <c r="L539" s="5" t="s">
        <v>11</v>
      </c>
      <c r="M539" s="5" t="s">
        <v>82</v>
      </c>
      <c r="N539" s="6" t="s">
        <v>55</v>
      </c>
      <c r="O539" s="7" t="str">
        <f>IF(LEN(Sheet1!$N539)&gt;0,"Not_Active","Active")</f>
        <v>Active</v>
      </c>
      <c r="P539" s="8">
        <f>IF(Sheet1!$O539="Not_Active",0,1)</f>
        <v>1</v>
      </c>
      <c r="Q539" s="9">
        <f>IFERROR(Sheet1!$K539*Sheet1!$J539,0)</f>
        <v>0</v>
      </c>
      <c r="R539" s="9">
        <f>Sheet1!$Q539+Sheet1!$J539</f>
        <v>99774</v>
      </c>
      <c r="S539" s="8">
        <f>YEAR(Sheet1!$I539)</f>
        <v>1994</v>
      </c>
      <c r="T539" s="8">
        <f>WEEKNUM(Sheet1!$I539,1)</f>
        <v>52</v>
      </c>
      <c r="U539" s="8" t="str">
        <f>TEXT(Sheet1!$I539,"dddd")</f>
        <v>Saturday</v>
      </c>
    </row>
    <row r="540" spans="1:21" ht="14.25" customHeight="1" x14ac:dyDescent="0.25">
      <c r="A540" s="5" t="s">
        <v>1146</v>
      </c>
      <c r="B540" s="5" t="s">
        <v>1147</v>
      </c>
      <c r="C540" s="5" t="s">
        <v>58</v>
      </c>
      <c r="D540" s="5" t="s">
        <v>2</v>
      </c>
      <c r="E540" s="5" t="s">
        <v>44</v>
      </c>
      <c r="F540" s="5" t="s">
        <v>52</v>
      </c>
      <c r="G540" s="5" t="s">
        <v>53</v>
      </c>
      <c r="H540" s="5">
        <v>55</v>
      </c>
      <c r="I540" s="5">
        <v>39154</v>
      </c>
      <c r="J540" s="5">
        <v>184648</v>
      </c>
      <c r="K540" s="5">
        <v>0.24</v>
      </c>
      <c r="L540" s="5" t="s">
        <v>17</v>
      </c>
      <c r="M540" s="5" t="s">
        <v>94</v>
      </c>
      <c r="N540" s="6" t="s">
        <v>55</v>
      </c>
      <c r="O540" s="7" t="str">
        <f>IF(LEN(Sheet1!$N540)&gt;0,"Not_Active","Active")</f>
        <v>Active</v>
      </c>
      <c r="P540" s="8">
        <f>IF(Sheet1!$O540="Not_Active",0,1)</f>
        <v>1</v>
      </c>
      <c r="Q540" s="9">
        <f>IFERROR(Sheet1!$K540*Sheet1!$J540,0)</f>
        <v>44315.519999999997</v>
      </c>
      <c r="R540" s="9">
        <f>Sheet1!$Q540+Sheet1!$J540</f>
        <v>228963.52</v>
      </c>
      <c r="S540" s="8">
        <f>YEAR(Sheet1!$I540)</f>
        <v>2007</v>
      </c>
      <c r="T540" s="8">
        <f>WEEKNUM(Sheet1!$I540,1)</f>
        <v>11</v>
      </c>
      <c r="U540" s="8" t="str">
        <f>TEXT(Sheet1!$I540,"dddd")</f>
        <v>Tuesday</v>
      </c>
    </row>
    <row r="541" spans="1:21" ht="14.25" customHeight="1" x14ac:dyDescent="0.25">
      <c r="A541" s="5" t="s">
        <v>1148</v>
      </c>
      <c r="B541" s="5" t="s">
        <v>1149</v>
      </c>
      <c r="C541" s="5" t="s">
        <v>99</v>
      </c>
      <c r="D541" s="5" t="s">
        <v>2</v>
      </c>
      <c r="E541" s="5" t="s">
        <v>51</v>
      </c>
      <c r="F541" s="5" t="s">
        <v>52</v>
      </c>
      <c r="G541" s="5" t="s">
        <v>104</v>
      </c>
      <c r="H541" s="5">
        <v>51</v>
      </c>
      <c r="I541" s="5">
        <v>37091</v>
      </c>
      <c r="J541" s="5">
        <v>247874</v>
      </c>
      <c r="K541" s="5">
        <v>0.33</v>
      </c>
      <c r="L541" s="5" t="s">
        <v>19</v>
      </c>
      <c r="M541" s="5" t="s">
        <v>112</v>
      </c>
      <c r="N541" s="6" t="s">
        <v>55</v>
      </c>
      <c r="O541" s="7" t="str">
        <f>IF(LEN(Sheet1!$N541)&gt;0,"Not_Active","Active")</f>
        <v>Active</v>
      </c>
      <c r="P541" s="8">
        <f>IF(Sheet1!$O541="Not_Active",0,1)</f>
        <v>1</v>
      </c>
      <c r="Q541" s="9">
        <f>IFERROR(Sheet1!$K541*Sheet1!$J541,0)</f>
        <v>81798.42</v>
      </c>
      <c r="R541" s="9">
        <f>Sheet1!$Q541+Sheet1!$J541</f>
        <v>329672.42</v>
      </c>
      <c r="S541" s="8">
        <f>YEAR(Sheet1!$I541)</f>
        <v>2001</v>
      </c>
      <c r="T541" s="8">
        <f>WEEKNUM(Sheet1!$I541,1)</f>
        <v>29</v>
      </c>
      <c r="U541" s="8" t="str">
        <f>TEXT(Sheet1!$I541,"dddd")</f>
        <v>Thursday</v>
      </c>
    </row>
    <row r="542" spans="1:21" ht="14.25" customHeight="1" x14ac:dyDescent="0.25">
      <c r="A542" s="5" t="s">
        <v>1150</v>
      </c>
      <c r="B542" s="5" t="s">
        <v>1151</v>
      </c>
      <c r="C542" s="5" t="s">
        <v>295</v>
      </c>
      <c r="D542" s="5" t="s">
        <v>7</v>
      </c>
      <c r="E542" s="5" t="s">
        <v>51</v>
      </c>
      <c r="F542" s="5" t="s">
        <v>52</v>
      </c>
      <c r="G542" s="5" t="s">
        <v>53</v>
      </c>
      <c r="H542" s="5">
        <v>60</v>
      </c>
      <c r="I542" s="5">
        <v>39944</v>
      </c>
      <c r="J542" s="5">
        <v>62239</v>
      </c>
      <c r="K542" s="5">
        <v>0</v>
      </c>
      <c r="L542" s="5" t="s">
        <v>17</v>
      </c>
      <c r="M542" s="5" t="s">
        <v>132</v>
      </c>
      <c r="N542" s="6" t="s">
        <v>55</v>
      </c>
      <c r="O542" s="7" t="str">
        <f>IF(LEN(Sheet1!$N542)&gt;0,"Not_Active","Active")</f>
        <v>Active</v>
      </c>
      <c r="P542" s="8">
        <f>IF(Sheet1!$O542="Not_Active",0,1)</f>
        <v>1</v>
      </c>
      <c r="Q542" s="9">
        <f>IFERROR(Sheet1!$K542*Sheet1!$J542,0)</f>
        <v>0</v>
      </c>
      <c r="R542" s="9">
        <f>Sheet1!$Q542+Sheet1!$J542</f>
        <v>62239</v>
      </c>
      <c r="S542" s="8">
        <f>YEAR(Sheet1!$I542)</f>
        <v>2009</v>
      </c>
      <c r="T542" s="8">
        <f>WEEKNUM(Sheet1!$I542,1)</f>
        <v>20</v>
      </c>
      <c r="U542" s="8" t="str">
        <f>TEXT(Sheet1!$I542,"dddd")</f>
        <v>Monday</v>
      </c>
    </row>
    <row r="543" spans="1:21" ht="14.25" customHeight="1" x14ac:dyDescent="0.25">
      <c r="A543" s="5" t="s">
        <v>1152</v>
      </c>
      <c r="B543" s="5" t="s">
        <v>1153</v>
      </c>
      <c r="C543" s="5" t="s">
        <v>75</v>
      </c>
      <c r="D543" s="5" t="s">
        <v>5</v>
      </c>
      <c r="E543" s="5" t="s">
        <v>59</v>
      </c>
      <c r="F543" s="5" t="s">
        <v>45</v>
      </c>
      <c r="G543" s="5" t="s">
        <v>60</v>
      </c>
      <c r="H543" s="5">
        <v>31</v>
      </c>
      <c r="I543" s="5">
        <v>41919</v>
      </c>
      <c r="J543" s="5">
        <v>114911</v>
      </c>
      <c r="K543" s="5">
        <v>7.0000000000000007E-2</v>
      </c>
      <c r="L543" s="5" t="s">
        <v>11</v>
      </c>
      <c r="M543" s="5" t="s">
        <v>61</v>
      </c>
      <c r="N543" s="6" t="s">
        <v>55</v>
      </c>
      <c r="O543" s="7" t="str">
        <f>IF(LEN(Sheet1!$N543)&gt;0,"Not_Active","Active")</f>
        <v>Active</v>
      </c>
      <c r="P543" s="8">
        <f>IF(Sheet1!$O543="Not_Active",0,1)</f>
        <v>1</v>
      </c>
      <c r="Q543" s="9">
        <f>IFERROR(Sheet1!$K543*Sheet1!$J543,0)</f>
        <v>8043.77</v>
      </c>
      <c r="R543" s="9">
        <f>Sheet1!$Q543+Sheet1!$J543</f>
        <v>122954.77</v>
      </c>
      <c r="S543" s="8">
        <f>YEAR(Sheet1!$I543)</f>
        <v>2014</v>
      </c>
      <c r="T543" s="8">
        <f>WEEKNUM(Sheet1!$I543,1)</f>
        <v>41</v>
      </c>
      <c r="U543" s="8" t="str">
        <f>TEXT(Sheet1!$I543,"dddd")</f>
        <v>Tuesday</v>
      </c>
    </row>
    <row r="544" spans="1:21" ht="14.25" customHeight="1" x14ac:dyDescent="0.25">
      <c r="A544" s="5" t="s">
        <v>1154</v>
      </c>
      <c r="B544" s="5" t="s">
        <v>1155</v>
      </c>
      <c r="C544" s="5" t="s">
        <v>131</v>
      </c>
      <c r="D544" s="5" t="s">
        <v>7</v>
      </c>
      <c r="E544" s="5" t="s">
        <v>72</v>
      </c>
      <c r="F544" s="5" t="s">
        <v>52</v>
      </c>
      <c r="G544" s="5" t="s">
        <v>104</v>
      </c>
      <c r="H544" s="5">
        <v>45</v>
      </c>
      <c r="I544" s="5">
        <v>43217</v>
      </c>
      <c r="J544" s="5">
        <v>115490</v>
      </c>
      <c r="K544" s="5">
        <v>0.12</v>
      </c>
      <c r="L544" s="5" t="s">
        <v>11</v>
      </c>
      <c r="M544" s="5" t="s">
        <v>61</v>
      </c>
      <c r="N544" s="6" t="s">
        <v>55</v>
      </c>
      <c r="O544" s="7" t="str">
        <f>IF(LEN(Sheet1!$N544)&gt;0,"Not_Active","Active")</f>
        <v>Active</v>
      </c>
      <c r="P544" s="8">
        <f>IF(Sheet1!$O544="Not_Active",0,1)</f>
        <v>1</v>
      </c>
      <c r="Q544" s="9">
        <f>IFERROR(Sheet1!$K544*Sheet1!$J544,0)</f>
        <v>13858.8</v>
      </c>
      <c r="R544" s="9">
        <f>Sheet1!$Q544+Sheet1!$J544</f>
        <v>129348.8</v>
      </c>
      <c r="S544" s="8">
        <f>YEAR(Sheet1!$I544)</f>
        <v>2018</v>
      </c>
      <c r="T544" s="8">
        <f>WEEKNUM(Sheet1!$I544,1)</f>
        <v>17</v>
      </c>
      <c r="U544" s="8" t="str">
        <f>TEXT(Sheet1!$I544,"dddd")</f>
        <v>Friday</v>
      </c>
    </row>
    <row r="545" spans="1:21" ht="14.25" customHeight="1" x14ac:dyDescent="0.25">
      <c r="A545" s="5" t="s">
        <v>1156</v>
      </c>
      <c r="B545" s="5" t="s">
        <v>1157</v>
      </c>
      <c r="C545" s="5" t="s">
        <v>75</v>
      </c>
      <c r="D545" s="5" t="s">
        <v>5</v>
      </c>
      <c r="E545" s="5" t="s">
        <v>59</v>
      </c>
      <c r="F545" s="5" t="s">
        <v>52</v>
      </c>
      <c r="G545" s="5" t="s">
        <v>53</v>
      </c>
      <c r="H545" s="5">
        <v>34</v>
      </c>
      <c r="I545" s="5">
        <v>40952</v>
      </c>
      <c r="J545" s="5">
        <v>118708</v>
      </c>
      <c r="K545" s="5">
        <v>7.0000000000000007E-2</v>
      </c>
      <c r="L545" s="5" t="s">
        <v>17</v>
      </c>
      <c r="M545" s="5" t="s">
        <v>94</v>
      </c>
      <c r="N545" s="6" t="s">
        <v>55</v>
      </c>
      <c r="O545" s="7" t="str">
        <f>IF(LEN(Sheet1!$N545)&gt;0,"Not_Active","Active")</f>
        <v>Active</v>
      </c>
      <c r="P545" s="8">
        <f>IF(Sheet1!$O545="Not_Active",0,1)</f>
        <v>1</v>
      </c>
      <c r="Q545" s="9">
        <f>IFERROR(Sheet1!$K545*Sheet1!$J545,0)</f>
        <v>8309.5600000000013</v>
      </c>
      <c r="R545" s="9">
        <f>Sheet1!$Q545+Sheet1!$J545</f>
        <v>127017.56</v>
      </c>
      <c r="S545" s="8">
        <f>YEAR(Sheet1!$I545)</f>
        <v>2012</v>
      </c>
      <c r="T545" s="8">
        <f>WEEKNUM(Sheet1!$I545,1)</f>
        <v>7</v>
      </c>
      <c r="U545" s="8" t="str">
        <f>TEXT(Sheet1!$I545,"dddd")</f>
        <v>Monday</v>
      </c>
    </row>
    <row r="546" spans="1:21" ht="14.25" customHeight="1" x14ac:dyDescent="0.25">
      <c r="A546" s="5" t="s">
        <v>1158</v>
      </c>
      <c r="B546" s="5" t="s">
        <v>1159</v>
      </c>
      <c r="C546" s="5" t="s">
        <v>58</v>
      </c>
      <c r="D546" s="5" t="s">
        <v>5</v>
      </c>
      <c r="E546" s="5" t="s">
        <v>59</v>
      </c>
      <c r="F546" s="5" t="s">
        <v>45</v>
      </c>
      <c r="G546" s="5" t="s">
        <v>53</v>
      </c>
      <c r="H546" s="5">
        <v>29</v>
      </c>
      <c r="I546" s="5">
        <v>42914</v>
      </c>
      <c r="J546" s="5">
        <v>197649</v>
      </c>
      <c r="K546" s="5">
        <v>0.2</v>
      </c>
      <c r="L546" s="5" t="s">
        <v>11</v>
      </c>
      <c r="M546" s="5" t="s">
        <v>107</v>
      </c>
      <c r="N546" s="6" t="s">
        <v>55</v>
      </c>
      <c r="O546" s="7" t="str">
        <f>IF(LEN(Sheet1!$N546)&gt;0,"Not_Active","Active")</f>
        <v>Active</v>
      </c>
      <c r="P546" s="8">
        <f>IF(Sheet1!$O546="Not_Active",0,1)</f>
        <v>1</v>
      </c>
      <c r="Q546" s="9">
        <f>IFERROR(Sheet1!$K546*Sheet1!$J546,0)</f>
        <v>39529.800000000003</v>
      </c>
      <c r="R546" s="9">
        <f>Sheet1!$Q546+Sheet1!$J546</f>
        <v>237178.8</v>
      </c>
      <c r="S546" s="8">
        <f>YEAR(Sheet1!$I546)</f>
        <v>2017</v>
      </c>
      <c r="T546" s="8">
        <f>WEEKNUM(Sheet1!$I546,1)</f>
        <v>26</v>
      </c>
      <c r="U546" s="8" t="str">
        <f>TEXT(Sheet1!$I546,"dddd")</f>
        <v>Wednesday</v>
      </c>
    </row>
    <row r="547" spans="1:21" ht="14.25" customHeight="1" x14ac:dyDescent="0.25">
      <c r="A547" s="5" t="s">
        <v>1160</v>
      </c>
      <c r="B547" s="5" t="s">
        <v>1161</v>
      </c>
      <c r="C547" s="5" t="s">
        <v>67</v>
      </c>
      <c r="D547" s="5" t="s">
        <v>5</v>
      </c>
      <c r="E547" s="5" t="s">
        <v>59</v>
      </c>
      <c r="F547" s="5" t="s">
        <v>45</v>
      </c>
      <c r="G547" s="5" t="s">
        <v>53</v>
      </c>
      <c r="H547" s="5">
        <v>45</v>
      </c>
      <c r="I547" s="5">
        <v>43999</v>
      </c>
      <c r="J547" s="5">
        <v>89841</v>
      </c>
      <c r="K547" s="5">
        <v>0</v>
      </c>
      <c r="L547" s="5" t="s">
        <v>17</v>
      </c>
      <c r="M547" s="5" t="s">
        <v>132</v>
      </c>
      <c r="N547" s="6" t="s">
        <v>55</v>
      </c>
      <c r="O547" s="7" t="str">
        <f>IF(LEN(Sheet1!$N547)&gt;0,"Not_Active","Active")</f>
        <v>Active</v>
      </c>
      <c r="P547" s="8">
        <f>IF(Sheet1!$O547="Not_Active",0,1)</f>
        <v>1</v>
      </c>
      <c r="Q547" s="9">
        <f>IFERROR(Sheet1!$K547*Sheet1!$J547,0)</f>
        <v>0</v>
      </c>
      <c r="R547" s="9">
        <f>Sheet1!$Q547+Sheet1!$J547</f>
        <v>89841</v>
      </c>
      <c r="S547" s="8">
        <f>YEAR(Sheet1!$I547)</f>
        <v>2020</v>
      </c>
      <c r="T547" s="8">
        <f>WEEKNUM(Sheet1!$I547,1)</f>
        <v>25</v>
      </c>
      <c r="U547" s="8" t="str">
        <f>TEXT(Sheet1!$I547,"dddd")</f>
        <v>Wednesday</v>
      </c>
    </row>
    <row r="548" spans="1:21" ht="14.25" customHeight="1" x14ac:dyDescent="0.25">
      <c r="A548" s="5" t="s">
        <v>289</v>
      </c>
      <c r="B548" s="5" t="s">
        <v>1162</v>
      </c>
      <c r="C548" s="5" t="s">
        <v>142</v>
      </c>
      <c r="D548" s="5" t="s">
        <v>3</v>
      </c>
      <c r="E548" s="5" t="s">
        <v>59</v>
      </c>
      <c r="F548" s="5" t="s">
        <v>45</v>
      </c>
      <c r="G548" s="5" t="s">
        <v>60</v>
      </c>
      <c r="H548" s="5">
        <v>52</v>
      </c>
      <c r="I548" s="5">
        <v>43819</v>
      </c>
      <c r="J548" s="5">
        <v>61026</v>
      </c>
      <c r="K548" s="5">
        <v>0</v>
      </c>
      <c r="L548" s="5" t="s">
        <v>11</v>
      </c>
      <c r="M548" s="5" t="s">
        <v>68</v>
      </c>
      <c r="N548" s="6" t="s">
        <v>55</v>
      </c>
      <c r="O548" s="7" t="str">
        <f>IF(LEN(Sheet1!$N548)&gt;0,"Not_Active","Active")</f>
        <v>Active</v>
      </c>
      <c r="P548" s="8">
        <f>IF(Sheet1!$O548="Not_Active",0,1)</f>
        <v>1</v>
      </c>
      <c r="Q548" s="9">
        <f>IFERROR(Sheet1!$K548*Sheet1!$J548,0)</f>
        <v>0</v>
      </c>
      <c r="R548" s="9">
        <f>Sheet1!$Q548+Sheet1!$J548</f>
        <v>61026</v>
      </c>
      <c r="S548" s="8">
        <f>YEAR(Sheet1!$I548)</f>
        <v>2019</v>
      </c>
      <c r="T548" s="8">
        <f>WEEKNUM(Sheet1!$I548,1)</f>
        <v>51</v>
      </c>
      <c r="U548" s="8" t="str">
        <f>TEXT(Sheet1!$I548,"dddd")</f>
        <v>Friday</v>
      </c>
    </row>
    <row r="549" spans="1:21" ht="14.25" customHeight="1" x14ac:dyDescent="0.25">
      <c r="A549" s="5" t="s">
        <v>1163</v>
      </c>
      <c r="B549" s="5" t="s">
        <v>1164</v>
      </c>
      <c r="C549" s="5" t="s">
        <v>89</v>
      </c>
      <c r="D549" s="5" t="s">
        <v>7</v>
      </c>
      <c r="E549" s="5" t="s">
        <v>59</v>
      </c>
      <c r="F549" s="5" t="s">
        <v>45</v>
      </c>
      <c r="G549" s="5" t="s">
        <v>60</v>
      </c>
      <c r="H549" s="5">
        <v>48</v>
      </c>
      <c r="I549" s="5">
        <v>41907</v>
      </c>
      <c r="J549" s="5">
        <v>96693</v>
      </c>
      <c r="K549" s="5">
        <v>0</v>
      </c>
      <c r="L549" s="5" t="s">
        <v>11</v>
      </c>
      <c r="M549" s="5" t="s">
        <v>61</v>
      </c>
      <c r="N549" s="6" t="s">
        <v>55</v>
      </c>
      <c r="O549" s="7" t="str">
        <f>IF(LEN(Sheet1!$N549)&gt;0,"Not_Active","Active")</f>
        <v>Active</v>
      </c>
      <c r="P549" s="8">
        <f>IF(Sheet1!$O549="Not_Active",0,1)</f>
        <v>1</v>
      </c>
      <c r="Q549" s="9">
        <f>IFERROR(Sheet1!$K549*Sheet1!$J549,0)</f>
        <v>0</v>
      </c>
      <c r="R549" s="9">
        <f>Sheet1!$Q549+Sheet1!$J549</f>
        <v>96693</v>
      </c>
      <c r="S549" s="8">
        <f>YEAR(Sheet1!$I549)</f>
        <v>2014</v>
      </c>
      <c r="T549" s="8">
        <f>WEEKNUM(Sheet1!$I549,1)</f>
        <v>39</v>
      </c>
      <c r="U549" s="8" t="str">
        <f>TEXT(Sheet1!$I549,"dddd")</f>
        <v>Thursday</v>
      </c>
    </row>
    <row r="550" spans="1:21" ht="14.25" customHeight="1" x14ac:dyDescent="0.25">
      <c r="A550" s="5" t="s">
        <v>1165</v>
      </c>
      <c r="B550" s="5" t="s">
        <v>1166</v>
      </c>
      <c r="C550" s="5" t="s">
        <v>241</v>
      </c>
      <c r="D550" s="5" t="s">
        <v>7</v>
      </c>
      <c r="E550" s="5" t="s">
        <v>59</v>
      </c>
      <c r="F550" s="5" t="s">
        <v>45</v>
      </c>
      <c r="G550" s="5" t="s">
        <v>104</v>
      </c>
      <c r="H550" s="5">
        <v>48</v>
      </c>
      <c r="I550" s="5">
        <v>39991</v>
      </c>
      <c r="J550" s="5">
        <v>82907</v>
      </c>
      <c r="K550" s="5">
        <v>0</v>
      </c>
      <c r="L550" s="5" t="s">
        <v>11</v>
      </c>
      <c r="M550" s="5" t="s">
        <v>47</v>
      </c>
      <c r="N550" s="6" t="s">
        <v>55</v>
      </c>
      <c r="O550" s="7" t="str">
        <f>IF(LEN(Sheet1!$N550)&gt;0,"Not_Active","Active")</f>
        <v>Active</v>
      </c>
      <c r="P550" s="8">
        <f>IF(Sheet1!$O550="Not_Active",0,1)</f>
        <v>1</v>
      </c>
      <c r="Q550" s="9">
        <f>IFERROR(Sheet1!$K550*Sheet1!$J550,0)</f>
        <v>0</v>
      </c>
      <c r="R550" s="9">
        <f>Sheet1!$Q550+Sheet1!$J550</f>
        <v>82907</v>
      </c>
      <c r="S550" s="8">
        <f>YEAR(Sheet1!$I550)</f>
        <v>2009</v>
      </c>
      <c r="T550" s="8">
        <f>WEEKNUM(Sheet1!$I550,1)</f>
        <v>26</v>
      </c>
      <c r="U550" s="8" t="str">
        <f>TEXT(Sheet1!$I550,"dddd")</f>
        <v>Saturday</v>
      </c>
    </row>
    <row r="551" spans="1:21" ht="14.25" customHeight="1" x14ac:dyDescent="0.25">
      <c r="A551" s="5" t="s">
        <v>1167</v>
      </c>
      <c r="B551" s="5" t="s">
        <v>1168</v>
      </c>
      <c r="C551" s="5" t="s">
        <v>99</v>
      </c>
      <c r="D551" s="5" t="s">
        <v>8</v>
      </c>
      <c r="E551" s="5" t="s">
        <v>72</v>
      </c>
      <c r="F551" s="5" t="s">
        <v>52</v>
      </c>
      <c r="G551" s="5" t="s">
        <v>53</v>
      </c>
      <c r="H551" s="5">
        <v>41</v>
      </c>
      <c r="I551" s="5">
        <v>41916</v>
      </c>
      <c r="J551" s="5">
        <v>257194</v>
      </c>
      <c r="K551" s="5">
        <v>0.35</v>
      </c>
      <c r="L551" s="5" t="s">
        <v>17</v>
      </c>
      <c r="M551" s="5" t="s">
        <v>54</v>
      </c>
      <c r="N551" s="6" t="s">
        <v>55</v>
      </c>
      <c r="O551" s="7" t="str">
        <f>IF(LEN(Sheet1!$N551)&gt;0,"Not_Active","Active")</f>
        <v>Active</v>
      </c>
      <c r="P551" s="8">
        <f>IF(Sheet1!$O551="Not_Active",0,1)</f>
        <v>1</v>
      </c>
      <c r="Q551" s="9">
        <f>IFERROR(Sheet1!$K551*Sheet1!$J551,0)</f>
        <v>90017.9</v>
      </c>
      <c r="R551" s="9">
        <f>Sheet1!$Q551+Sheet1!$J551</f>
        <v>347211.9</v>
      </c>
      <c r="S551" s="8">
        <f>YEAR(Sheet1!$I551)</f>
        <v>2014</v>
      </c>
      <c r="T551" s="8">
        <f>WEEKNUM(Sheet1!$I551,1)</f>
        <v>40</v>
      </c>
      <c r="U551" s="8" t="str">
        <f>TEXT(Sheet1!$I551,"dddd")</f>
        <v>Saturday</v>
      </c>
    </row>
    <row r="552" spans="1:21" ht="14.25" customHeight="1" x14ac:dyDescent="0.25">
      <c r="A552" s="5" t="s">
        <v>1169</v>
      </c>
      <c r="B552" s="5" t="s">
        <v>1170</v>
      </c>
      <c r="C552" s="5" t="s">
        <v>126</v>
      </c>
      <c r="D552" s="5" t="s">
        <v>7</v>
      </c>
      <c r="E552" s="5" t="s">
        <v>44</v>
      </c>
      <c r="F552" s="5" t="s">
        <v>52</v>
      </c>
      <c r="G552" s="5" t="s">
        <v>104</v>
      </c>
      <c r="H552" s="5">
        <v>41</v>
      </c>
      <c r="I552" s="5">
        <v>40929</v>
      </c>
      <c r="J552" s="5">
        <v>94658</v>
      </c>
      <c r="K552" s="5">
        <v>0</v>
      </c>
      <c r="L552" s="5" t="s">
        <v>11</v>
      </c>
      <c r="M552" s="5" t="s">
        <v>79</v>
      </c>
      <c r="N552" s="6" t="s">
        <v>55</v>
      </c>
      <c r="O552" s="7" t="str">
        <f>IF(LEN(Sheet1!$N552)&gt;0,"Not_Active","Active")</f>
        <v>Active</v>
      </c>
      <c r="P552" s="8">
        <f>IF(Sheet1!$O552="Not_Active",0,1)</f>
        <v>1</v>
      </c>
      <c r="Q552" s="9">
        <f>IFERROR(Sheet1!$K552*Sheet1!$J552,0)</f>
        <v>0</v>
      </c>
      <c r="R552" s="9">
        <f>Sheet1!$Q552+Sheet1!$J552</f>
        <v>94658</v>
      </c>
      <c r="S552" s="8">
        <f>YEAR(Sheet1!$I552)</f>
        <v>2012</v>
      </c>
      <c r="T552" s="8">
        <f>WEEKNUM(Sheet1!$I552,1)</f>
        <v>3</v>
      </c>
      <c r="U552" s="8" t="str">
        <f>TEXT(Sheet1!$I552,"dddd")</f>
        <v>Saturday</v>
      </c>
    </row>
    <row r="553" spans="1:21" ht="14.25" customHeight="1" x14ac:dyDescent="0.25">
      <c r="A553" s="5" t="s">
        <v>1171</v>
      </c>
      <c r="B553" s="5" t="s">
        <v>1172</v>
      </c>
      <c r="C553" s="5" t="s">
        <v>126</v>
      </c>
      <c r="D553" s="5" t="s">
        <v>7</v>
      </c>
      <c r="E553" s="5" t="s">
        <v>44</v>
      </c>
      <c r="F553" s="5" t="s">
        <v>52</v>
      </c>
      <c r="G553" s="5" t="s">
        <v>53</v>
      </c>
      <c r="H553" s="5">
        <v>55</v>
      </c>
      <c r="I553" s="5">
        <v>40663</v>
      </c>
      <c r="J553" s="5">
        <v>89419</v>
      </c>
      <c r="K553" s="5">
        <v>0</v>
      </c>
      <c r="L553" s="5" t="s">
        <v>17</v>
      </c>
      <c r="M553" s="5" t="s">
        <v>94</v>
      </c>
      <c r="N553" s="6" t="s">
        <v>55</v>
      </c>
      <c r="O553" s="7" t="str">
        <f>IF(LEN(Sheet1!$N553)&gt;0,"Not_Active","Active")</f>
        <v>Active</v>
      </c>
      <c r="P553" s="8">
        <f>IF(Sheet1!$O553="Not_Active",0,1)</f>
        <v>1</v>
      </c>
      <c r="Q553" s="9">
        <f>IFERROR(Sheet1!$K553*Sheet1!$J553,0)</f>
        <v>0</v>
      </c>
      <c r="R553" s="9">
        <f>Sheet1!$Q553+Sheet1!$J553</f>
        <v>89419</v>
      </c>
      <c r="S553" s="8">
        <f>YEAR(Sheet1!$I553)</f>
        <v>2011</v>
      </c>
      <c r="T553" s="8">
        <f>WEEKNUM(Sheet1!$I553,1)</f>
        <v>18</v>
      </c>
      <c r="U553" s="8" t="str">
        <f>TEXT(Sheet1!$I553,"dddd")</f>
        <v>Saturday</v>
      </c>
    </row>
    <row r="554" spans="1:21" ht="14.25" customHeight="1" x14ac:dyDescent="0.25">
      <c r="A554" s="5" t="s">
        <v>1173</v>
      </c>
      <c r="B554" s="5" t="s">
        <v>1174</v>
      </c>
      <c r="C554" s="5" t="s">
        <v>182</v>
      </c>
      <c r="D554" s="5" t="s">
        <v>6</v>
      </c>
      <c r="E554" s="5" t="s">
        <v>51</v>
      </c>
      <c r="F554" s="5" t="s">
        <v>52</v>
      </c>
      <c r="G554" s="5" t="s">
        <v>46</v>
      </c>
      <c r="H554" s="5">
        <v>45</v>
      </c>
      <c r="I554" s="5">
        <v>42357</v>
      </c>
      <c r="J554" s="5">
        <v>51983</v>
      </c>
      <c r="K554" s="5">
        <v>0</v>
      </c>
      <c r="L554" s="5" t="s">
        <v>11</v>
      </c>
      <c r="M554" s="5" t="s">
        <v>107</v>
      </c>
      <c r="N554" s="6" t="s">
        <v>55</v>
      </c>
      <c r="O554" s="7" t="str">
        <f>IF(LEN(Sheet1!$N554)&gt;0,"Not_Active","Active")</f>
        <v>Active</v>
      </c>
      <c r="P554" s="8">
        <f>IF(Sheet1!$O554="Not_Active",0,1)</f>
        <v>1</v>
      </c>
      <c r="Q554" s="9">
        <f>IFERROR(Sheet1!$K554*Sheet1!$J554,0)</f>
        <v>0</v>
      </c>
      <c r="R554" s="9">
        <f>Sheet1!$Q554+Sheet1!$J554</f>
        <v>51983</v>
      </c>
      <c r="S554" s="8">
        <f>YEAR(Sheet1!$I554)</f>
        <v>2015</v>
      </c>
      <c r="T554" s="8">
        <f>WEEKNUM(Sheet1!$I554,1)</f>
        <v>51</v>
      </c>
      <c r="U554" s="8" t="str">
        <f>TEXT(Sheet1!$I554,"dddd")</f>
        <v>Saturday</v>
      </c>
    </row>
    <row r="555" spans="1:21" ht="14.25" customHeight="1" x14ac:dyDescent="0.25">
      <c r="A555" s="5" t="s">
        <v>1175</v>
      </c>
      <c r="B555" s="5" t="s">
        <v>1176</v>
      </c>
      <c r="C555" s="5" t="s">
        <v>58</v>
      </c>
      <c r="D555" s="5" t="s">
        <v>3</v>
      </c>
      <c r="E555" s="5" t="s">
        <v>72</v>
      </c>
      <c r="F555" s="5" t="s">
        <v>45</v>
      </c>
      <c r="G555" s="5" t="s">
        <v>53</v>
      </c>
      <c r="H555" s="5">
        <v>53</v>
      </c>
      <c r="I555" s="5">
        <v>37304</v>
      </c>
      <c r="J555" s="5">
        <v>179494</v>
      </c>
      <c r="K555" s="5">
        <v>0.2</v>
      </c>
      <c r="L555" s="5" t="s">
        <v>17</v>
      </c>
      <c r="M555" s="5" t="s">
        <v>54</v>
      </c>
      <c r="N555" s="6" t="s">
        <v>55</v>
      </c>
      <c r="O555" s="7" t="str">
        <f>IF(LEN(Sheet1!$N555)&gt;0,"Not_Active","Active")</f>
        <v>Active</v>
      </c>
      <c r="P555" s="8">
        <f>IF(Sheet1!$O555="Not_Active",0,1)</f>
        <v>1</v>
      </c>
      <c r="Q555" s="9">
        <f>IFERROR(Sheet1!$K555*Sheet1!$J555,0)</f>
        <v>35898.800000000003</v>
      </c>
      <c r="R555" s="9">
        <f>Sheet1!$Q555+Sheet1!$J555</f>
        <v>215392.8</v>
      </c>
      <c r="S555" s="8">
        <f>YEAR(Sheet1!$I555)</f>
        <v>2002</v>
      </c>
      <c r="T555" s="8">
        <f>WEEKNUM(Sheet1!$I555,1)</f>
        <v>8</v>
      </c>
      <c r="U555" s="8" t="str">
        <f>TEXT(Sheet1!$I555,"dddd")</f>
        <v>Sunday</v>
      </c>
    </row>
    <row r="556" spans="1:21" ht="14.25" customHeight="1" x14ac:dyDescent="0.25">
      <c r="A556" s="5" t="s">
        <v>1177</v>
      </c>
      <c r="B556" s="5" t="s">
        <v>1178</v>
      </c>
      <c r="C556" s="5" t="s">
        <v>460</v>
      </c>
      <c r="D556" s="5" t="s">
        <v>2</v>
      </c>
      <c r="E556" s="5" t="s">
        <v>72</v>
      </c>
      <c r="F556" s="5" t="s">
        <v>52</v>
      </c>
      <c r="G556" s="5" t="s">
        <v>104</v>
      </c>
      <c r="H556" s="5">
        <v>49</v>
      </c>
      <c r="I556" s="5">
        <v>42545</v>
      </c>
      <c r="J556" s="5">
        <v>68426</v>
      </c>
      <c r="K556" s="5">
        <v>0</v>
      </c>
      <c r="L556" s="5" t="s">
        <v>19</v>
      </c>
      <c r="M556" s="5" t="s">
        <v>117</v>
      </c>
      <c r="N556" s="6" t="s">
        <v>55</v>
      </c>
      <c r="O556" s="7" t="str">
        <f>IF(LEN(Sheet1!$N556)&gt;0,"Not_Active","Active")</f>
        <v>Active</v>
      </c>
      <c r="P556" s="8">
        <f>IF(Sheet1!$O556="Not_Active",0,1)</f>
        <v>1</v>
      </c>
      <c r="Q556" s="9">
        <f>IFERROR(Sheet1!$K556*Sheet1!$J556,0)</f>
        <v>0</v>
      </c>
      <c r="R556" s="9">
        <f>Sheet1!$Q556+Sheet1!$J556</f>
        <v>68426</v>
      </c>
      <c r="S556" s="8">
        <f>YEAR(Sheet1!$I556)</f>
        <v>2016</v>
      </c>
      <c r="T556" s="8">
        <f>WEEKNUM(Sheet1!$I556,1)</f>
        <v>26</v>
      </c>
      <c r="U556" s="8" t="str">
        <f>TEXT(Sheet1!$I556,"dddd")</f>
        <v>Friday</v>
      </c>
    </row>
    <row r="557" spans="1:21" ht="14.25" customHeight="1" x14ac:dyDescent="0.25">
      <c r="A557" s="5" t="s">
        <v>1179</v>
      </c>
      <c r="B557" s="5" t="s">
        <v>1180</v>
      </c>
      <c r="C557" s="5" t="s">
        <v>43</v>
      </c>
      <c r="D557" s="5" t="s">
        <v>3</v>
      </c>
      <c r="E557" s="5" t="s">
        <v>72</v>
      </c>
      <c r="F557" s="5" t="s">
        <v>45</v>
      </c>
      <c r="G557" s="5" t="s">
        <v>104</v>
      </c>
      <c r="H557" s="5">
        <v>55</v>
      </c>
      <c r="I557" s="5">
        <v>42772</v>
      </c>
      <c r="J557" s="5">
        <v>144986</v>
      </c>
      <c r="K557" s="5">
        <v>0.12</v>
      </c>
      <c r="L557" s="5" t="s">
        <v>11</v>
      </c>
      <c r="M557" s="5" t="s">
        <v>68</v>
      </c>
      <c r="N557" s="6" t="s">
        <v>55</v>
      </c>
      <c r="O557" s="7" t="str">
        <f>IF(LEN(Sheet1!$N557)&gt;0,"Not_Active","Active")</f>
        <v>Active</v>
      </c>
      <c r="P557" s="8">
        <f>IF(Sheet1!$O557="Not_Active",0,1)</f>
        <v>1</v>
      </c>
      <c r="Q557" s="9">
        <f>IFERROR(Sheet1!$K557*Sheet1!$J557,0)</f>
        <v>17398.32</v>
      </c>
      <c r="R557" s="9">
        <f>Sheet1!$Q557+Sheet1!$J557</f>
        <v>162384.32000000001</v>
      </c>
      <c r="S557" s="8">
        <f>YEAR(Sheet1!$I557)</f>
        <v>2017</v>
      </c>
      <c r="T557" s="8">
        <f>WEEKNUM(Sheet1!$I557,1)</f>
        <v>6</v>
      </c>
      <c r="U557" s="8" t="str">
        <f>TEXT(Sheet1!$I557,"dddd")</f>
        <v>Monday</v>
      </c>
    </row>
    <row r="558" spans="1:21" ht="14.25" customHeight="1" x14ac:dyDescent="0.25">
      <c r="A558" s="5" t="s">
        <v>1181</v>
      </c>
      <c r="B558" s="5" t="s">
        <v>1182</v>
      </c>
      <c r="C558" s="5" t="s">
        <v>71</v>
      </c>
      <c r="D558" s="5" t="s">
        <v>4</v>
      </c>
      <c r="E558" s="5" t="s">
        <v>59</v>
      </c>
      <c r="F558" s="5" t="s">
        <v>45</v>
      </c>
      <c r="G558" s="5" t="s">
        <v>53</v>
      </c>
      <c r="H558" s="5">
        <v>45</v>
      </c>
      <c r="I558" s="5">
        <v>36754</v>
      </c>
      <c r="J558" s="5">
        <v>60113</v>
      </c>
      <c r="K558" s="5">
        <v>0</v>
      </c>
      <c r="L558" s="5" t="s">
        <v>11</v>
      </c>
      <c r="M558" s="5" t="s">
        <v>61</v>
      </c>
      <c r="N558" s="6" t="s">
        <v>55</v>
      </c>
      <c r="O558" s="7" t="str">
        <f>IF(LEN(Sheet1!$N558)&gt;0,"Not_Active","Active")</f>
        <v>Active</v>
      </c>
      <c r="P558" s="8">
        <f>IF(Sheet1!$O558="Not_Active",0,1)</f>
        <v>1</v>
      </c>
      <c r="Q558" s="9">
        <f>IFERROR(Sheet1!$K558*Sheet1!$J558,0)</f>
        <v>0</v>
      </c>
      <c r="R558" s="9">
        <f>Sheet1!$Q558+Sheet1!$J558</f>
        <v>60113</v>
      </c>
      <c r="S558" s="8">
        <f>YEAR(Sheet1!$I558)</f>
        <v>2000</v>
      </c>
      <c r="T558" s="8">
        <f>WEEKNUM(Sheet1!$I558,1)</f>
        <v>34</v>
      </c>
      <c r="U558" s="8" t="str">
        <f>TEXT(Sheet1!$I558,"dddd")</f>
        <v>Wednesday</v>
      </c>
    </row>
    <row r="559" spans="1:21" ht="14.25" customHeight="1" x14ac:dyDescent="0.25">
      <c r="A559" s="5" t="s">
        <v>274</v>
      </c>
      <c r="B559" s="5" t="s">
        <v>1183</v>
      </c>
      <c r="C559" s="5" t="s">
        <v>182</v>
      </c>
      <c r="D559" s="5" t="s">
        <v>6</v>
      </c>
      <c r="E559" s="5" t="s">
        <v>44</v>
      </c>
      <c r="F559" s="5" t="s">
        <v>45</v>
      </c>
      <c r="G559" s="5" t="s">
        <v>104</v>
      </c>
      <c r="H559" s="5">
        <v>52</v>
      </c>
      <c r="I559" s="5">
        <v>44304</v>
      </c>
      <c r="J559" s="5">
        <v>50548</v>
      </c>
      <c r="K559" s="5">
        <v>0</v>
      </c>
      <c r="L559" s="5" t="s">
        <v>19</v>
      </c>
      <c r="M559" s="5" t="s">
        <v>236</v>
      </c>
      <c r="N559" s="6" t="s">
        <v>55</v>
      </c>
      <c r="O559" s="7" t="str">
        <f>IF(LEN(Sheet1!$N559)&gt;0,"Not_Active","Active")</f>
        <v>Active</v>
      </c>
      <c r="P559" s="8">
        <f>IF(Sheet1!$O559="Not_Active",0,1)</f>
        <v>1</v>
      </c>
      <c r="Q559" s="9">
        <f>IFERROR(Sheet1!$K559*Sheet1!$J559,0)</f>
        <v>0</v>
      </c>
      <c r="R559" s="9">
        <f>Sheet1!$Q559+Sheet1!$J559</f>
        <v>50548</v>
      </c>
      <c r="S559" s="8">
        <f>YEAR(Sheet1!$I559)</f>
        <v>2021</v>
      </c>
      <c r="T559" s="8">
        <f>WEEKNUM(Sheet1!$I559,1)</f>
        <v>17</v>
      </c>
      <c r="U559" s="8" t="str">
        <f>TEXT(Sheet1!$I559,"dddd")</f>
        <v>Sunday</v>
      </c>
    </row>
    <row r="560" spans="1:21" ht="14.25" customHeight="1" x14ac:dyDescent="0.25">
      <c r="A560" s="5" t="s">
        <v>1184</v>
      </c>
      <c r="B560" s="5" t="s">
        <v>1185</v>
      </c>
      <c r="C560" s="5" t="s">
        <v>142</v>
      </c>
      <c r="D560" s="5" t="s">
        <v>8</v>
      </c>
      <c r="E560" s="5" t="s">
        <v>51</v>
      </c>
      <c r="F560" s="5" t="s">
        <v>45</v>
      </c>
      <c r="G560" s="5" t="s">
        <v>60</v>
      </c>
      <c r="H560" s="5">
        <v>33</v>
      </c>
      <c r="I560" s="5">
        <v>43904</v>
      </c>
      <c r="J560" s="5">
        <v>68846</v>
      </c>
      <c r="K560" s="5">
        <v>0</v>
      </c>
      <c r="L560" s="5" t="s">
        <v>11</v>
      </c>
      <c r="M560" s="5" t="s">
        <v>61</v>
      </c>
      <c r="N560" s="6" t="s">
        <v>55</v>
      </c>
      <c r="O560" s="7" t="str">
        <f>IF(LEN(Sheet1!$N560)&gt;0,"Not_Active","Active")</f>
        <v>Active</v>
      </c>
      <c r="P560" s="8">
        <f>IF(Sheet1!$O560="Not_Active",0,1)</f>
        <v>1</v>
      </c>
      <c r="Q560" s="9">
        <f>IFERROR(Sheet1!$K560*Sheet1!$J560,0)</f>
        <v>0</v>
      </c>
      <c r="R560" s="9">
        <f>Sheet1!$Q560+Sheet1!$J560</f>
        <v>68846</v>
      </c>
      <c r="S560" s="8">
        <f>YEAR(Sheet1!$I560)</f>
        <v>2020</v>
      </c>
      <c r="T560" s="8">
        <f>WEEKNUM(Sheet1!$I560,1)</f>
        <v>11</v>
      </c>
      <c r="U560" s="8" t="str">
        <f>TEXT(Sheet1!$I560,"dddd")</f>
        <v>Saturday</v>
      </c>
    </row>
    <row r="561" spans="1:21" ht="14.25" customHeight="1" x14ac:dyDescent="0.25">
      <c r="A561" s="5" t="s">
        <v>560</v>
      </c>
      <c r="B561" s="5" t="s">
        <v>1186</v>
      </c>
      <c r="C561" s="5" t="s">
        <v>390</v>
      </c>
      <c r="D561" s="5" t="s">
        <v>2</v>
      </c>
      <c r="E561" s="5" t="s">
        <v>72</v>
      </c>
      <c r="F561" s="5" t="s">
        <v>45</v>
      </c>
      <c r="G561" s="5" t="s">
        <v>104</v>
      </c>
      <c r="H561" s="5">
        <v>59</v>
      </c>
      <c r="I561" s="5">
        <v>41717</v>
      </c>
      <c r="J561" s="5">
        <v>90901</v>
      </c>
      <c r="K561" s="5">
        <v>0</v>
      </c>
      <c r="L561" s="5" t="s">
        <v>11</v>
      </c>
      <c r="M561" s="5" t="s">
        <v>47</v>
      </c>
      <c r="N561" s="6" t="s">
        <v>55</v>
      </c>
      <c r="O561" s="7" t="str">
        <f>IF(LEN(Sheet1!$N561)&gt;0,"Not_Active","Active")</f>
        <v>Active</v>
      </c>
      <c r="P561" s="8">
        <f>IF(Sheet1!$O561="Not_Active",0,1)</f>
        <v>1</v>
      </c>
      <c r="Q561" s="9">
        <f>IFERROR(Sheet1!$K561*Sheet1!$J561,0)</f>
        <v>0</v>
      </c>
      <c r="R561" s="9">
        <f>Sheet1!$Q561+Sheet1!$J561</f>
        <v>90901</v>
      </c>
      <c r="S561" s="8">
        <f>YEAR(Sheet1!$I561)</f>
        <v>2014</v>
      </c>
      <c r="T561" s="8">
        <f>WEEKNUM(Sheet1!$I561,1)</f>
        <v>12</v>
      </c>
      <c r="U561" s="8" t="str">
        <f>TEXT(Sheet1!$I561,"dddd")</f>
        <v>Wednesday</v>
      </c>
    </row>
    <row r="562" spans="1:21" ht="14.25" customHeight="1" x14ac:dyDescent="0.25">
      <c r="A562" s="5" t="s">
        <v>1187</v>
      </c>
      <c r="B562" s="5" t="s">
        <v>1188</v>
      </c>
      <c r="C562" s="5" t="s">
        <v>75</v>
      </c>
      <c r="D562" s="5" t="s">
        <v>5</v>
      </c>
      <c r="E562" s="5" t="s">
        <v>72</v>
      </c>
      <c r="F562" s="5" t="s">
        <v>45</v>
      </c>
      <c r="G562" s="5" t="s">
        <v>53</v>
      </c>
      <c r="H562" s="5">
        <v>50</v>
      </c>
      <c r="I562" s="5">
        <v>41155</v>
      </c>
      <c r="J562" s="5">
        <v>102033</v>
      </c>
      <c r="K562" s="5">
        <v>0.08</v>
      </c>
      <c r="L562" s="5" t="s">
        <v>11</v>
      </c>
      <c r="M562" s="5" t="s">
        <v>82</v>
      </c>
      <c r="N562" s="6" t="s">
        <v>55</v>
      </c>
      <c r="O562" s="7" t="str">
        <f>IF(LEN(Sheet1!$N562)&gt;0,"Not_Active","Active")</f>
        <v>Active</v>
      </c>
      <c r="P562" s="8">
        <f>IF(Sheet1!$O562="Not_Active",0,1)</f>
        <v>1</v>
      </c>
      <c r="Q562" s="9">
        <f>IFERROR(Sheet1!$K562*Sheet1!$J562,0)</f>
        <v>8162.64</v>
      </c>
      <c r="R562" s="9">
        <f>Sheet1!$Q562+Sheet1!$J562</f>
        <v>110195.64</v>
      </c>
      <c r="S562" s="8">
        <f>YEAR(Sheet1!$I562)</f>
        <v>2012</v>
      </c>
      <c r="T562" s="8">
        <f>WEEKNUM(Sheet1!$I562,1)</f>
        <v>36</v>
      </c>
      <c r="U562" s="8" t="str">
        <f>TEXT(Sheet1!$I562,"dddd")</f>
        <v>Monday</v>
      </c>
    </row>
    <row r="563" spans="1:21" ht="14.25" customHeight="1" x14ac:dyDescent="0.25">
      <c r="A563" s="5" t="s">
        <v>1189</v>
      </c>
      <c r="B563" s="5" t="s">
        <v>1190</v>
      </c>
      <c r="C563" s="5" t="s">
        <v>58</v>
      </c>
      <c r="D563" s="5" t="s">
        <v>4</v>
      </c>
      <c r="E563" s="5" t="s">
        <v>51</v>
      </c>
      <c r="F563" s="5" t="s">
        <v>45</v>
      </c>
      <c r="G563" s="5" t="s">
        <v>60</v>
      </c>
      <c r="H563" s="5">
        <v>61</v>
      </c>
      <c r="I563" s="5">
        <v>44219</v>
      </c>
      <c r="J563" s="5">
        <v>151783</v>
      </c>
      <c r="K563" s="5">
        <v>0.26</v>
      </c>
      <c r="L563" s="5" t="s">
        <v>11</v>
      </c>
      <c r="M563" s="5" t="s">
        <v>47</v>
      </c>
      <c r="N563" s="6" t="s">
        <v>55</v>
      </c>
      <c r="O563" s="7" t="str">
        <f>IF(LEN(Sheet1!$N563)&gt;0,"Not_Active","Active")</f>
        <v>Active</v>
      </c>
      <c r="P563" s="8">
        <f>IF(Sheet1!$O563="Not_Active",0,1)</f>
        <v>1</v>
      </c>
      <c r="Q563" s="9">
        <f>IFERROR(Sheet1!$K563*Sheet1!$J563,0)</f>
        <v>39463.58</v>
      </c>
      <c r="R563" s="9">
        <f>Sheet1!$Q563+Sheet1!$J563</f>
        <v>191246.58000000002</v>
      </c>
      <c r="S563" s="8">
        <f>YEAR(Sheet1!$I563)</f>
        <v>2021</v>
      </c>
      <c r="T563" s="8">
        <f>WEEKNUM(Sheet1!$I563,1)</f>
        <v>4</v>
      </c>
      <c r="U563" s="8" t="str">
        <f>TEXT(Sheet1!$I563,"dddd")</f>
        <v>Saturday</v>
      </c>
    </row>
    <row r="564" spans="1:21" ht="14.25" customHeight="1" x14ac:dyDescent="0.25">
      <c r="A564" s="5" t="s">
        <v>1191</v>
      </c>
      <c r="B564" s="5" t="s">
        <v>1192</v>
      </c>
      <c r="C564" s="5" t="s">
        <v>58</v>
      </c>
      <c r="D564" s="5" t="s">
        <v>7</v>
      </c>
      <c r="E564" s="5" t="s">
        <v>72</v>
      </c>
      <c r="F564" s="5" t="s">
        <v>45</v>
      </c>
      <c r="G564" s="5" t="s">
        <v>104</v>
      </c>
      <c r="H564" s="5">
        <v>27</v>
      </c>
      <c r="I564" s="5">
        <v>43441</v>
      </c>
      <c r="J564" s="5">
        <v>170164</v>
      </c>
      <c r="K564" s="5">
        <v>0.17</v>
      </c>
      <c r="L564" s="5" t="s">
        <v>11</v>
      </c>
      <c r="M564" s="5" t="s">
        <v>82</v>
      </c>
      <c r="N564" s="6" t="s">
        <v>55</v>
      </c>
      <c r="O564" s="7" t="str">
        <f>IF(LEN(Sheet1!$N564)&gt;0,"Not_Active","Active")</f>
        <v>Active</v>
      </c>
      <c r="P564" s="8">
        <f>IF(Sheet1!$O564="Not_Active",0,1)</f>
        <v>1</v>
      </c>
      <c r="Q564" s="9">
        <f>IFERROR(Sheet1!$K564*Sheet1!$J564,0)</f>
        <v>28927.88</v>
      </c>
      <c r="R564" s="9">
        <f>Sheet1!$Q564+Sheet1!$J564</f>
        <v>199091.88</v>
      </c>
      <c r="S564" s="8">
        <f>YEAR(Sheet1!$I564)</f>
        <v>2018</v>
      </c>
      <c r="T564" s="8">
        <f>WEEKNUM(Sheet1!$I564,1)</f>
        <v>49</v>
      </c>
      <c r="U564" s="8" t="str">
        <f>TEXT(Sheet1!$I564,"dddd")</f>
        <v>Friday</v>
      </c>
    </row>
    <row r="565" spans="1:21" ht="14.25" customHeight="1" x14ac:dyDescent="0.25">
      <c r="A565" s="5" t="s">
        <v>1193</v>
      </c>
      <c r="B565" s="5" t="s">
        <v>1194</v>
      </c>
      <c r="C565" s="5" t="s">
        <v>43</v>
      </c>
      <c r="D565" s="5" t="s">
        <v>8</v>
      </c>
      <c r="E565" s="5" t="s">
        <v>59</v>
      </c>
      <c r="F565" s="5" t="s">
        <v>45</v>
      </c>
      <c r="G565" s="5" t="s">
        <v>53</v>
      </c>
      <c r="H565" s="5">
        <v>35</v>
      </c>
      <c r="I565" s="5">
        <v>41690</v>
      </c>
      <c r="J565" s="5">
        <v>155905</v>
      </c>
      <c r="K565" s="5">
        <v>0.14000000000000001</v>
      </c>
      <c r="L565" s="5" t="s">
        <v>11</v>
      </c>
      <c r="M565" s="5" t="s">
        <v>68</v>
      </c>
      <c r="N565" s="6" t="s">
        <v>55</v>
      </c>
      <c r="O565" s="7" t="str">
        <f>IF(LEN(Sheet1!$N565)&gt;0,"Not_Active","Active")</f>
        <v>Active</v>
      </c>
      <c r="P565" s="8">
        <f>IF(Sheet1!$O565="Not_Active",0,1)</f>
        <v>1</v>
      </c>
      <c r="Q565" s="9">
        <f>IFERROR(Sheet1!$K565*Sheet1!$J565,0)</f>
        <v>21826.7</v>
      </c>
      <c r="R565" s="9">
        <f>Sheet1!$Q565+Sheet1!$J565</f>
        <v>177731.7</v>
      </c>
      <c r="S565" s="8">
        <f>YEAR(Sheet1!$I565)</f>
        <v>2014</v>
      </c>
      <c r="T565" s="8">
        <f>WEEKNUM(Sheet1!$I565,1)</f>
        <v>8</v>
      </c>
      <c r="U565" s="8" t="str">
        <f>TEXT(Sheet1!$I565,"dddd")</f>
        <v>Thursday</v>
      </c>
    </row>
    <row r="566" spans="1:21" ht="14.25" customHeight="1" x14ac:dyDescent="0.25">
      <c r="A566" s="5" t="s">
        <v>940</v>
      </c>
      <c r="B566" s="5" t="s">
        <v>1195</v>
      </c>
      <c r="C566" s="5" t="s">
        <v>78</v>
      </c>
      <c r="D566" s="5" t="s">
        <v>4</v>
      </c>
      <c r="E566" s="5" t="s">
        <v>72</v>
      </c>
      <c r="F566" s="5" t="s">
        <v>52</v>
      </c>
      <c r="G566" s="5" t="s">
        <v>53</v>
      </c>
      <c r="H566" s="5">
        <v>40</v>
      </c>
      <c r="I566" s="5">
        <v>42721</v>
      </c>
      <c r="J566" s="5">
        <v>50733</v>
      </c>
      <c r="K566" s="5">
        <v>0</v>
      </c>
      <c r="L566" s="5" t="s">
        <v>11</v>
      </c>
      <c r="M566" s="5" t="s">
        <v>79</v>
      </c>
      <c r="N566" s="6" t="s">
        <v>55</v>
      </c>
      <c r="O566" s="7" t="str">
        <f>IF(LEN(Sheet1!$N566)&gt;0,"Not_Active","Active")</f>
        <v>Active</v>
      </c>
      <c r="P566" s="8">
        <f>IF(Sheet1!$O566="Not_Active",0,1)</f>
        <v>1</v>
      </c>
      <c r="Q566" s="9">
        <f>IFERROR(Sheet1!$K566*Sheet1!$J566,0)</f>
        <v>0</v>
      </c>
      <c r="R566" s="9">
        <f>Sheet1!$Q566+Sheet1!$J566</f>
        <v>50733</v>
      </c>
      <c r="S566" s="8">
        <f>YEAR(Sheet1!$I566)</f>
        <v>2016</v>
      </c>
      <c r="T566" s="8">
        <f>WEEKNUM(Sheet1!$I566,1)</f>
        <v>51</v>
      </c>
      <c r="U566" s="8" t="str">
        <f>TEXT(Sheet1!$I566,"dddd")</f>
        <v>Saturday</v>
      </c>
    </row>
    <row r="567" spans="1:21" ht="14.25" customHeight="1" x14ac:dyDescent="0.25">
      <c r="A567" s="5" t="s">
        <v>1196</v>
      </c>
      <c r="B567" s="5" t="s">
        <v>1197</v>
      </c>
      <c r="C567" s="5" t="s">
        <v>161</v>
      </c>
      <c r="D567" s="5" t="s">
        <v>6</v>
      </c>
      <c r="E567" s="5" t="s">
        <v>72</v>
      </c>
      <c r="F567" s="5" t="s">
        <v>45</v>
      </c>
      <c r="G567" s="5" t="s">
        <v>60</v>
      </c>
      <c r="H567" s="5">
        <v>30</v>
      </c>
      <c r="I567" s="5">
        <v>42761</v>
      </c>
      <c r="J567" s="5">
        <v>88663</v>
      </c>
      <c r="K567" s="5">
        <v>0</v>
      </c>
      <c r="L567" s="5" t="s">
        <v>11</v>
      </c>
      <c r="M567" s="5" t="s">
        <v>68</v>
      </c>
      <c r="N567" s="6" t="s">
        <v>55</v>
      </c>
      <c r="O567" s="7" t="str">
        <f>IF(LEN(Sheet1!$N567)&gt;0,"Not_Active","Active")</f>
        <v>Active</v>
      </c>
      <c r="P567" s="8">
        <f>IF(Sheet1!$O567="Not_Active",0,1)</f>
        <v>1</v>
      </c>
      <c r="Q567" s="9">
        <f>IFERROR(Sheet1!$K567*Sheet1!$J567,0)</f>
        <v>0</v>
      </c>
      <c r="R567" s="9">
        <f>Sheet1!$Q567+Sheet1!$J567</f>
        <v>88663</v>
      </c>
      <c r="S567" s="8">
        <f>YEAR(Sheet1!$I567)</f>
        <v>2017</v>
      </c>
      <c r="T567" s="8">
        <f>WEEKNUM(Sheet1!$I567,1)</f>
        <v>4</v>
      </c>
      <c r="U567" s="8" t="str">
        <f>TEXT(Sheet1!$I567,"dddd")</f>
        <v>Thursday</v>
      </c>
    </row>
    <row r="568" spans="1:21" ht="14.25" customHeight="1" x14ac:dyDescent="0.25">
      <c r="A568" s="5" t="s">
        <v>1198</v>
      </c>
      <c r="B568" s="5" t="s">
        <v>1199</v>
      </c>
      <c r="C568" s="5" t="s">
        <v>193</v>
      </c>
      <c r="D568" s="5" t="s">
        <v>7</v>
      </c>
      <c r="E568" s="5" t="s">
        <v>51</v>
      </c>
      <c r="F568" s="5" t="s">
        <v>52</v>
      </c>
      <c r="G568" s="5" t="s">
        <v>53</v>
      </c>
      <c r="H568" s="5">
        <v>60</v>
      </c>
      <c r="I568" s="5">
        <v>33890</v>
      </c>
      <c r="J568" s="5">
        <v>88213</v>
      </c>
      <c r="K568" s="5">
        <v>0</v>
      </c>
      <c r="L568" s="5" t="s">
        <v>17</v>
      </c>
      <c r="M568" s="5" t="s">
        <v>54</v>
      </c>
      <c r="N568" s="6" t="s">
        <v>55</v>
      </c>
      <c r="O568" s="7" t="str">
        <f>IF(LEN(Sheet1!$N568)&gt;0,"Not_Active","Active")</f>
        <v>Active</v>
      </c>
      <c r="P568" s="8">
        <f>IF(Sheet1!$O568="Not_Active",0,1)</f>
        <v>1</v>
      </c>
      <c r="Q568" s="9">
        <f>IFERROR(Sheet1!$K568*Sheet1!$J568,0)</f>
        <v>0</v>
      </c>
      <c r="R568" s="9">
        <f>Sheet1!$Q568+Sheet1!$J568</f>
        <v>88213</v>
      </c>
      <c r="S568" s="8">
        <f>YEAR(Sheet1!$I568)</f>
        <v>1992</v>
      </c>
      <c r="T568" s="8">
        <f>WEEKNUM(Sheet1!$I568,1)</f>
        <v>42</v>
      </c>
      <c r="U568" s="8" t="str">
        <f>TEXT(Sheet1!$I568,"dddd")</f>
        <v>Tuesday</v>
      </c>
    </row>
    <row r="569" spans="1:21" ht="14.25" customHeight="1" x14ac:dyDescent="0.25">
      <c r="A569" s="5" t="s">
        <v>1200</v>
      </c>
      <c r="B569" s="5" t="s">
        <v>1201</v>
      </c>
      <c r="C569" s="5" t="s">
        <v>142</v>
      </c>
      <c r="D569" s="5" t="s">
        <v>4</v>
      </c>
      <c r="E569" s="5" t="s">
        <v>59</v>
      </c>
      <c r="F569" s="5" t="s">
        <v>52</v>
      </c>
      <c r="G569" s="5" t="s">
        <v>53</v>
      </c>
      <c r="H569" s="5">
        <v>55</v>
      </c>
      <c r="I569" s="5">
        <v>44410</v>
      </c>
      <c r="J569" s="5">
        <v>67130</v>
      </c>
      <c r="K569" s="5">
        <v>0</v>
      </c>
      <c r="L569" s="5" t="s">
        <v>11</v>
      </c>
      <c r="M569" s="5" t="s">
        <v>79</v>
      </c>
      <c r="N569" s="6" t="s">
        <v>55</v>
      </c>
      <c r="O569" s="7" t="str">
        <f>IF(LEN(Sheet1!$N569)&gt;0,"Not_Active","Active")</f>
        <v>Active</v>
      </c>
      <c r="P569" s="8">
        <f>IF(Sheet1!$O569="Not_Active",0,1)</f>
        <v>1</v>
      </c>
      <c r="Q569" s="9">
        <f>IFERROR(Sheet1!$K569*Sheet1!$J569,0)</f>
        <v>0</v>
      </c>
      <c r="R569" s="9">
        <f>Sheet1!$Q569+Sheet1!$J569</f>
        <v>67130</v>
      </c>
      <c r="S569" s="8">
        <f>YEAR(Sheet1!$I569)</f>
        <v>2021</v>
      </c>
      <c r="T569" s="8">
        <f>WEEKNUM(Sheet1!$I569,1)</f>
        <v>32</v>
      </c>
      <c r="U569" s="8" t="str">
        <f>TEXT(Sheet1!$I569,"dddd")</f>
        <v>Monday</v>
      </c>
    </row>
    <row r="570" spans="1:21" ht="14.25" customHeight="1" x14ac:dyDescent="0.25">
      <c r="A570" s="5" t="s">
        <v>340</v>
      </c>
      <c r="B570" s="5" t="s">
        <v>1202</v>
      </c>
      <c r="C570" s="5" t="s">
        <v>67</v>
      </c>
      <c r="D570" s="5" t="s">
        <v>3</v>
      </c>
      <c r="E570" s="5" t="s">
        <v>59</v>
      </c>
      <c r="F570" s="5" t="s">
        <v>45</v>
      </c>
      <c r="G570" s="5" t="s">
        <v>53</v>
      </c>
      <c r="H570" s="5">
        <v>33</v>
      </c>
      <c r="I570" s="5">
        <v>42285</v>
      </c>
      <c r="J570" s="5">
        <v>94876</v>
      </c>
      <c r="K570" s="5">
        <v>0</v>
      </c>
      <c r="L570" s="5" t="s">
        <v>11</v>
      </c>
      <c r="M570" s="5" t="s">
        <v>79</v>
      </c>
      <c r="N570" s="6" t="s">
        <v>55</v>
      </c>
      <c r="O570" s="7" t="str">
        <f>IF(LEN(Sheet1!$N570)&gt;0,"Not_Active","Active")</f>
        <v>Active</v>
      </c>
      <c r="P570" s="8">
        <f>IF(Sheet1!$O570="Not_Active",0,1)</f>
        <v>1</v>
      </c>
      <c r="Q570" s="9">
        <f>IFERROR(Sheet1!$K570*Sheet1!$J570,0)</f>
        <v>0</v>
      </c>
      <c r="R570" s="9">
        <f>Sheet1!$Q570+Sheet1!$J570</f>
        <v>94876</v>
      </c>
      <c r="S570" s="8">
        <f>YEAR(Sheet1!$I570)</f>
        <v>2015</v>
      </c>
      <c r="T570" s="8">
        <f>WEEKNUM(Sheet1!$I570,1)</f>
        <v>41</v>
      </c>
      <c r="U570" s="8" t="str">
        <f>TEXT(Sheet1!$I570,"dddd")</f>
        <v>Thursday</v>
      </c>
    </row>
    <row r="571" spans="1:21" ht="14.25" customHeight="1" x14ac:dyDescent="0.25">
      <c r="A571" s="5" t="s">
        <v>1203</v>
      </c>
      <c r="B571" s="5" t="s">
        <v>1204</v>
      </c>
      <c r="C571" s="5" t="s">
        <v>295</v>
      </c>
      <c r="D571" s="5" t="s">
        <v>7</v>
      </c>
      <c r="E571" s="5" t="s">
        <v>59</v>
      </c>
      <c r="F571" s="5" t="s">
        <v>52</v>
      </c>
      <c r="G571" s="5" t="s">
        <v>104</v>
      </c>
      <c r="H571" s="5">
        <v>62</v>
      </c>
      <c r="I571" s="5">
        <v>34616</v>
      </c>
      <c r="J571" s="5">
        <v>98230</v>
      </c>
      <c r="K571" s="5">
        <v>0</v>
      </c>
      <c r="L571" s="5" t="s">
        <v>11</v>
      </c>
      <c r="M571" s="5" t="s">
        <v>79</v>
      </c>
      <c r="N571" s="6" t="s">
        <v>55</v>
      </c>
      <c r="O571" s="7" t="str">
        <f>IF(LEN(Sheet1!$N571)&gt;0,"Not_Active","Active")</f>
        <v>Active</v>
      </c>
      <c r="P571" s="8">
        <f>IF(Sheet1!$O571="Not_Active",0,1)</f>
        <v>1</v>
      </c>
      <c r="Q571" s="9">
        <f>IFERROR(Sheet1!$K571*Sheet1!$J571,0)</f>
        <v>0</v>
      </c>
      <c r="R571" s="9">
        <f>Sheet1!$Q571+Sheet1!$J571</f>
        <v>98230</v>
      </c>
      <c r="S571" s="8">
        <f>YEAR(Sheet1!$I571)</f>
        <v>1994</v>
      </c>
      <c r="T571" s="8">
        <f>WEEKNUM(Sheet1!$I571,1)</f>
        <v>42</v>
      </c>
      <c r="U571" s="8" t="str">
        <f>TEXT(Sheet1!$I571,"dddd")</f>
        <v>Sunday</v>
      </c>
    </row>
    <row r="572" spans="1:21" ht="14.25" customHeight="1" x14ac:dyDescent="0.25">
      <c r="A572" s="5" t="s">
        <v>1205</v>
      </c>
      <c r="B572" s="5" t="s">
        <v>1206</v>
      </c>
      <c r="C572" s="5" t="s">
        <v>241</v>
      </c>
      <c r="D572" s="5" t="s">
        <v>7</v>
      </c>
      <c r="E572" s="5" t="s">
        <v>44</v>
      </c>
      <c r="F572" s="5" t="s">
        <v>45</v>
      </c>
      <c r="G572" s="5" t="s">
        <v>53</v>
      </c>
      <c r="H572" s="5">
        <v>36</v>
      </c>
      <c r="I572" s="5">
        <v>43448</v>
      </c>
      <c r="J572" s="5">
        <v>96757</v>
      </c>
      <c r="K572" s="5">
        <v>0</v>
      </c>
      <c r="L572" s="5" t="s">
        <v>11</v>
      </c>
      <c r="M572" s="5" t="s">
        <v>107</v>
      </c>
      <c r="N572" s="6" t="s">
        <v>55</v>
      </c>
      <c r="O572" s="7" t="str">
        <f>IF(LEN(Sheet1!$N572)&gt;0,"Not_Active","Active")</f>
        <v>Active</v>
      </c>
      <c r="P572" s="8">
        <f>IF(Sheet1!$O572="Not_Active",0,1)</f>
        <v>1</v>
      </c>
      <c r="Q572" s="9">
        <f>IFERROR(Sheet1!$K572*Sheet1!$J572,0)</f>
        <v>0</v>
      </c>
      <c r="R572" s="9">
        <f>Sheet1!$Q572+Sheet1!$J572</f>
        <v>96757</v>
      </c>
      <c r="S572" s="8">
        <f>YEAR(Sheet1!$I572)</f>
        <v>2018</v>
      </c>
      <c r="T572" s="8">
        <f>WEEKNUM(Sheet1!$I572,1)</f>
        <v>50</v>
      </c>
      <c r="U572" s="8" t="str">
        <f>TEXT(Sheet1!$I572,"dddd")</f>
        <v>Friday</v>
      </c>
    </row>
    <row r="573" spans="1:21" ht="14.25" customHeight="1" x14ac:dyDescent="0.25">
      <c r="A573" s="5" t="s">
        <v>1207</v>
      </c>
      <c r="B573" s="5" t="s">
        <v>1208</v>
      </c>
      <c r="C573" s="5" t="s">
        <v>142</v>
      </c>
      <c r="D573" s="5" t="s">
        <v>8</v>
      </c>
      <c r="E573" s="5" t="s">
        <v>51</v>
      </c>
      <c r="F573" s="5" t="s">
        <v>52</v>
      </c>
      <c r="G573" s="5" t="s">
        <v>46</v>
      </c>
      <c r="H573" s="5">
        <v>35</v>
      </c>
      <c r="I573" s="5">
        <v>44015</v>
      </c>
      <c r="J573" s="5">
        <v>51513</v>
      </c>
      <c r="K573" s="5">
        <v>0</v>
      </c>
      <c r="L573" s="5" t="s">
        <v>11</v>
      </c>
      <c r="M573" s="5" t="s">
        <v>107</v>
      </c>
      <c r="N573" s="6" t="s">
        <v>55</v>
      </c>
      <c r="O573" s="7" t="str">
        <f>IF(LEN(Sheet1!$N573)&gt;0,"Not_Active","Active")</f>
        <v>Active</v>
      </c>
      <c r="P573" s="8">
        <f>IF(Sheet1!$O573="Not_Active",0,1)</f>
        <v>1</v>
      </c>
      <c r="Q573" s="9">
        <f>IFERROR(Sheet1!$K573*Sheet1!$J573,0)</f>
        <v>0</v>
      </c>
      <c r="R573" s="9">
        <f>Sheet1!$Q573+Sheet1!$J573</f>
        <v>51513</v>
      </c>
      <c r="S573" s="8">
        <f>YEAR(Sheet1!$I573)</f>
        <v>2020</v>
      </c>
      <c r="T573" s="8">
        <f>WEEKNUM(Sheet1!$I573,1)</f>
        <v>27</v>
      </c>
      <c r="U573" s="8" t="str">
        <f>TEXT(Sheet1!$I573,"dddd")</f>
        <v>Friday</v>
      </c>
    </row>
    <row r="574" spans="1:21" ht="14.25" customHeight="1" x14ac:dyDescent="0.25">
      <c r="A574" s="5" t="s">
        <v>1209</v>
      </c>
      <c r="B574" s="5" t="s">
        <v>1210</v>
      </c>
      <c r="C574" s="5" t="s">
        <v>99</v>
      </c>
      <c r="D574" s="5" t="s">
        <v>8</v>
      </c>
      <c r="E574" s="5" t="s">
        <v>72</v>
      </c>
      <c r="F574" s="5" t="s">
        <v>52</v>
      </c>
      <c r="G574" s="5" t="s">
        <v>53</v>
      </c>
      <c r="H574" s="5">
        <v>60</v>
      </c>
      <c r="I574" s="5">
        <v>39109</v>
      </c>
      <c r="J574" s="5">
        <v>234311</v>
      </c>
      <c r="K574" s="5">
        <v>0.37</v>
      </c>
      <c r="L574" s="5" t="s">
        <v>11</v>
      </c>
      <c r="M574" s="5" t="s">
        <v>79</v>
      </c>
      <c r="N574" s="6" t="s">
        <v>55</v>
      </c>
      <c r="O574" s="7" t="str">
        <f>IF(LEN(Sheet1!$N574)&gt;0,"Not_Active","Active")</f>
        <v>Active</v>
      </c>
      <c r="P574" s="8">
        <f>IF(Sheet1!$O574="Not_Active",0,1)</f>
        <v>1</v>
      </c>
      <c r="Q574" s="9">
        <f>IFERROR(Sheet1!$K574*Sheet1!$J574,0)</f>
        <v>86695.069999999992</v>
      </c>
      <c r="R574" s="9">
        <f>Sheet1!$Q574+Sheet1!$J574</f>
        <v>321006.07</v>
      </c>
      <c r="S574" s="8">
        <f>YEAR(Sheet1!$I574)</f>
        <v>2007</v>
      </c>
      <c r="T574" s="8">
        <f>WEEKNUM(Sheet1!$I574,1)</f>
        <v>4</v>
      </c>
      <c r="U574" s="8" t="str">
        <f>TEXT(Sheet1!$I574,"dddd")</f>
        <v>Saturday</v>
      </c>
    </row>
    <row r="575" spans="1:21" ht="14.25" customHeight="1" x14ac:dyDescent="0.25">
      <c r="A575" s="5" t="s">
        <v>1211</v>
      </c>
      <c r="B575" s="5" t="s">
        <v>1212</v>
      </c>
      <c r="C575" s="5" t="s">
        <v>43</v>
      </c>
      <c r="D575" s="5" t="s">
        <v>6</v>
      </c>
      <c r="E575" s="5" t="s">
        <v>59</v>
      </c>
      <c r="F575" s="5" t="s">
        <v>45</v>
      </c>
      <c r="G575" s="5" t="s">
        <v>104</v>
      </c>
      <c r="H575" s="5">
        <v>45</v>
      </c>
      <c r="I575" s="5">
        <v>40685</v>
      </c>
      <c r="J575" s="5">
        <v>152353</v>
      </c>
      <c r="K575" s="5">
        <v>0.14000000000000001</v>
      </c>
      <c r="L575" s="5" t="s">
        <v>11</v>
      </c>
      <c r="M575" s="5" t="s">
        <v>47</v>
      </c>
      <c r="N575" s="6" t="s">
        <v>55</v>
      </c>
      <c r="O575" s="7" t="str">
        <f>IF(LEN(Sheet1!$N575)&gt;0,"Not_Active","Active")</f>
        <v>Active</v>
      </c>
      <c r="P575" s="8">
        <f>IF(Sheet1!$O575="Not_Active",0,1)</f>
        <v>1</v>
      </c>
      <c r="Q575" s="9">
        <f>IFERROR(Sheet1!$K575*Sheet1!$J575,0)</f>
        <v>21329.420000000002</v>
      </c>
      <c r="R575" s="9">
        <f>Sheet1!$Q575+Sheet1!$J575</f>
        <v>173682.42</v>
      </c>
      <c r="S575" s="8">
        <f>YEAR(Sheet1!$I575)</f>
        <v>2011</v>
      </c>
      <c r="T575" s="8">
        <f>WEEKNUM(Sheet1!$I575,1)</f>
        <v>22</v>
      </c>
      <c r="U575" s="8" t="str">
        <f>TEXT(Sheet1!$I575,"dddd")</f>
        <v>Sunday</v>
      </c>
    </row>
    <row r="576" spans="1:21" ht="14.25" customHeight="1" x14ac:dyDescent="0.25">
      <c r="A576" s="5" t="s">
        <v>1213</v>
      </c>
      <c r="B576" s="5" t="s">
        <v>1214</v>
      </c>
      <c r="C576" s="5" t="s">
        <v>43</v>
      </c>
      <c r="D576" s="5" t="s">
        <v>5</v>
      </c>
      <c r="E576" s="5" t="s">
        <v>59</v>
      </c>
      <c r="F576" s="5" t="s">
        <v>45</v>
      </c>
      <c r="G576" s="5" t="s">
        <v>60</v>
      </c>
      <c r="H576" s="5">
        <v>48</v>
      </c>
      <c r="I576" s="5">
        <v>40389</v>
      </c>
      <c r="J576" s="5">
        <v>124774</v>
      </c>
      <c r="K576" s="5">
        <v>0.12</v>
      </c>
      <c r="L576" s="5" t="s">
        <v>11</v>
      </c>
      <c r="M576" s="5" t="s">
        <v>68</v>
      </c>
      <c r="N576" s="6" t="s">
        <v>55</v>
      </c>
      <c r="O576" s="7" t="str">
        <f>IF(LEN(Sheet1!$N576)&gt;0,"Not_Active","Active")</f>
        <v>Active</v>
      </c>
      <c r="P576" s="8">
        <f>IF(Sheet1!$O576="Not_Active",0,1)</f>
        <v>1</v>
      </c>
      <c r="Q576" s="9">
        <f>IFERROR(Sheet1!$K576*Sheet1!$J576,0)</f>
        <v>14972.88</v>
      </c>
      <c r="R576" s="9">
        <f>Sheet1!$Q576+Sheet1!$J576</f>
        <v>139746.88</v>
      </c>
      <c r="S576" s="8">
        <f>YEAR(Sheet1!$I576)</f>
        <v>2010</v>
      </c>
      <c r="T576" s="8">
        <f>WEEKNUM(Sheet1!$I576,1)</f>
        <v>31</v>
      </c>
      <c r="U576" s="8" t="str">
        <f>TEXT(Sheet1!$I576,"dddd")</f>
        <v>Friday</v>
      </c>
    </row>
    <row r="577" spans="1:21" ht="14.25" customHeight="1" x14ac:dyDescent="0.25">
      <c r="A577" s="5" t="s">
        <v>930</v>
      </c>
      <c r="B577" s="5" t="s">
        <v>1215</v>
      </c>
      <c r="C577" s="5" t="s">
        <v>58</v>
      </c>
      <c r="D577" s="5" t="s">
        <v>8</v>
      </c>
      <c r="E577" s="5" t="s">
        <v>72</v>
      </c>
      <c r="F577" s="5" t="s">
        <v>45</v>
      </c>
      <c r="G577" s="5" t="s">
        <v>53</v>
      </c>
      <c r="H577" s="5">
        <v>36</v>
      </c>
      <c r="I577" s="5">
        <v>40434</v>
      </c>
      <c r="J577" s="5">
        <v>157070</v>
      </c>
      <c r="K577" s="5">
        <v>0.28000000000000003</v>
      </c>
      <c r="L577" s="5" t="s">
        <v>17</v>
      </c>
      <c r="M577" s="5" t="s">
        <v>54</v>
      </c>
      <c r="N577" s="6" t="s">
        <v>55</v>
      </c>
      <c r="O577" s="7" t="str">
        <f>IF(LEN(Sheet1!$N577)&gt;0,"Not_Active","Active")</f>
        <v>Active</v>
      </c>
      <c r="P577" s="8">
        <f>IF(Sheet1!$O577="Not_Active",0,1)</f>
        <v>1</v>
      </c>
      <c r="Q577" s="9">
        <f>IFERROR(Sheet1!$K577*Sheet1!$J577,0)</f>
        <v>43979.600000000006</v>
      </c>
      <c r="R577" s="9">
        <f>Sheet1!$Q577+Sheet1!$J577</f>
        <v>201049.60000000001</v>
      </c>
      <c r="S577" s="8">
        <f>YEAR(Sheet1!$I577)</f>
        <v>2010</v>
      </c>
      <c r="T577" s="8">
        <f>WEEKNUM(Sheet1!$I577,1)</f>
        <v>38</v>
      </c>
      <c r="U577" s="8" t="str">
        <f>TEXT(Sheet1!$I577,"dddd")</f>
        <v>Monday</v>
      </c>
    </row>
    <row r="578" spans="1:21" ht="14.25" customHeight="1" x14ac:dyDescent="0.25">
      <c r="A578" s="5" t="s">
        <v>1216</v>
      </c>
      <c r="B578" s="5" t="s">
        <v>1217</v>
      </c>
      <c r="C578" s="5" t="s">
        <v>43</v>
      </c>
      <c r="D578" s="5" t="s">
        <v>3</v>
      </c>
      <c r="E578" s="5" t="s">
        <v>59</v>
      </c>
      <c r="F578" s="5" t="s">
        <v>52</v>
      </c>
      <c r="G578" s="5" t="s">
        <v>104</v>
      </c>
      <c r="H578" s="5">
        <v>44</v>
      </c>
      <c r="I578" s="5">
        <v>43685</v>
      </c>
      <c r="J578" s="5">
        <v>130133</v>
      </c>
      <c r="K578" s="5">
        <v>0.15</v>
      </c>
      <c r="L578" s="5" t="s">
        <v>11</v>
      </c>
      <c r="M578" s="5" t="s">
        <v>82</v>
      </c>
      <c r="N578" s="6">
        <v>44699</v>
      </c>
      <c r="O578" s="7" t="str">
        <f>IF(LEN(Sheet1!$N578)&gt;0,"Not_Active","Active")</f>
        <v>Not_Active</v>
      </c>
      <c r="P578" s="8">
        <f>IF(Sheet1!$O578="Not_Active",0,1)</f>
        <v>0</v>
      </c>
      <c r="Q578" s="9">
        <f>IFERROR(Sheet1!$K578*Sheet1!$J578,0)</f>
        <v>19519.95</v>
      </c>
      <c r="R578" s="9">
        <f>Sheet1!$Q578+Sheet1!$J578</f>
        <v>149652.95000000001</v>
      </c>
      <c r="S578" s="8">
        <f>YEAR(Sheet1!$I578)</f>
        <v>2019</v>
      </c>
      <c r="T578" s="8">
        <f>WEEKNUM(Sheet1!$I578,1)</f>
        <v>32</v>
      </c>
      <c r="U578" s="8" t="str">
        <f>TEXT(Sheet1!$I578,"dddd")</f>
        <v>Thursday</v>
      </c>
    </row>
    <row r="579" spans="1:21" ht="14.25" customHeight="1" x14ac:dyDescent="0.25">
      <c r="A579" s="5" t="s">
        <v>1218</v>
      </c>
      <c r="B579" s="5" t="s">
        <v>1219</v>
      </c>
      <c r="C579" s="5" t="s">
        <v>75</v>
      </c>
      <c r="D579" s="5" t="s">
        <v>8</v>
      </c>
      <c r="E579" s="5" t="s">
        <v>51</v>
      </c>
      <c r="F579" s="5" t="s">
        <v>45</v>
      </c>
      <c r="G579" s="5" t="s">
        <v>53</v>
      </c>
      <c r="H579" s="5">
        <v>64</v>
      </c>
      <c r="I579" s="5">
        <v>43729</v>
      </c>
      <c r="J579" s="5">
        <v>108780</v>
      </c>
      <c r="K579" s="5">
        <v>0.06</v>
      </c>
      <c r="L579" s="5" t="s">
        <v>17</v>
      </c>
      <c r="M579" s="5" t="s">
        <v>94</v>
      </c>
      <c r="N579" s="6" t="s">
        <v>55</v>
      </c>
      <c r="O579" s="7" t="str">
        <f>IF(LEN(Sheet1!$N579)&gt;0,"Not_Active","Active")</f>
        <v>Active</v>
      </c>
      <c r="P579" s="8">
        <f>IF(Sheet1!$O579="Not_Active",0,1)</f>
        <v>1</v>
      </c>
      <c r="Q579" s="9">
        <f>IFERROR(Sheet1!$K579*Sheet1!$J579,0)</f>
        <v>6526.8</v>
      </c>
      <c r="R579" s="9">
        <f>Sheet1!$Q579+Sheet1!$J579</f>
        <v>115306.8</v>
      </c>
      <c r="S579" s="8">
        <f>YEAR(Sheet1!$I579)</f>
        <v>2019</v>
      </c>
      <c r="T579" s="8">
        <f>WEEKNUM(Sheet1!$I579,1)</f>
        <v>38</v>
      </c>
      <c r="U579" s="8" t="str">
        <f>TEXT(Sheet1!$I579,"dddd")</f>
        <v>Saturday</v>
      </c>
    </row>
    <row r="580" spans="1:21" ht="14.25" customHeight="1" x14ac:dyDescent="0.25">
      <c r="A580" s="5" t="s">
        <v>1220</v>
      </c>
      <c r="B580" s="5" t="s">
        <v>1221</v>
      </c>
      <c r="C580" s="5" t="s">
        <v>58</v>
      </c>
      <c r="D580" s="5" t="s">
        <v>7</v>
      </c>
      <c r="E580" s="5" t="s">
        <v>59</v>
      </c>
      <c r="F580" s="5" t="s">
        <v>45</v>
      </c>
      <c r="G580" s="5" t="s">
        <v>53</v>
      </c>
      <c r="H580" s="5">
        <v>46</v>
      </c>
      <c r="I580" s="5">
        <v>44125</v>
      </c>
      <c r="J580" s="5">
        <v>151853</v>
      </c>
      <c r="K580" s="5">
        <v>0.16</v>
      </c>
      <c r="L580" s="5" t="s">
        <v>17</v>
      </c>
      <c r="M580" s="5" t="s">
        <v>152</v>
      </c>
      <c r="N580" s="6" t="s">
        <v>55</v>
      </c>
      <c r="O580" s="7" t="str">
        <f>IF(LEN(Sheet1!$N580)&gt;0,"Not_Active","Active")</f>
        <v>Active</v>
      </c>
      <c r="P580" s="8">
        <f>IF(Sheet1!$O580="Not_Active",0,1)</f>
        <v>1</v>
      </c>
      <c r="Q580" s="9">
        <f>IFERROR(Sheet1!$K580*Sheet1!$J580,0)</f>
        <v>24296.48</v>
      </c>
      <c r="R580" s="9">
        <f>Sheet1!$Q580+Sheet1!$J580</f>
        <v>176149.48</v>
      </c>
      <c r="S580" s="8">
        <f>YEAR(Sheet1!$I580)</f>
        <v>2020</v>
      </c>
      <c r="T580" s="8">
        <f>WEEKNUM(Sheet1!$I580,1)</f>
        <v>43</v>
      </c>
      <c r="U580" s="8" t="str">
        <f>TEXT(Sheet1!$I580,"dddd")</f>
        <v>Wednesday</v>
      </c>
    </row>
    <row r="581" spans="1:21" ht="14.25" customHeight="1" x14ac:dyDescent="0.25">
      <c r="A581" s="5" t="s">
        <v>1222</v>
      </c>
      <c r="B581" s="5" t="s">
        <v>1223</v>
      </c>
      <c r="C581" s="5" t="s">
        <v>71</v>
      </c>
      <c r="D581" s="5" t="s">
        <v>4</v>
      </c>
      <c r="E581" s="5" t="s">
        <v>51</v>
      </c>
      <c r="F581" s="5" t="s">
        <v>45</v>
      </c>
      <c r="G581" s="5" t="s">
        <v>53</v>
      </c>
      <c r="H581" s="5">
        <v>62</v>
      </c>
      <c r="I581" s="5">
        <v>38977</v>
      </c>
      <c r="J581" s="5">
        <v>64669</v>
      </c>
      <c r="K581" s="5">
        <v>0</v>
      </c>
      <c r="L581" s="5" t="s">
        <v>17</v>
      </c>
      <c r="M581" s="5" t="s">
        <v>54</v>
      </c>
      <c r="N581" s="6" t="s">
        <v>55</v>
      </c>
      <c r="O581" s="7" t="str">
        <f>IF(LEN(Sheet1!$N581)&gt;0,"Not_Active","Active")</f>
        <v>Active</v>
      </c>
      <c r="P581" s="8">
        <f>IF(Sheet1!$O581="Not_Active",0,1)</f>
        <v>1</v>
      </c>
      <c r="Q581" s="9">
        <f>IFERROR(Sheet1!$K581*Sheet1!$J581,0)</f>
        <v>0</v>
      </c>
      <c r="R581" s="9">
        <f>Sheet1!$Q581+Sheet1!$J581</f>
        <v>64669</v>
      </c>
      <c r="S581" s="8">
        <f>YEAR(Sheet1!$I581)</f>
        <v>2006</v>
      </c>
      <c r="T581" s="8">
        <f>WEEKNUM(Sheet1!$I581,1)</f>
        <v>38</v>
      </c>
      <c r="U581" s="8" t="str">
        <f>TEXT(Sheet1!$I581,"dddd")</f>
        <v>Sunday</v>
      </c>
    </row>
    <row r="582" spans="1:21" ht="14.25" customHeight="1" x14ac:dyDescent="0.25">
      <c r="A582" s="5" t="s">
        <v>1224</v>
      </c>
      <c r="B582" s="5" t="s">
        <v>1225</v>
      </c>
      <c r="C582" s="5" t="s">
        <v>142</v>
      </c>
      <c r="D582" s="5" t="s">
        <v>8</v>
      </c>
      <c r="E582" s="5" t="s">
        <v>44</v>
      </c>
      <c r="F582" s="5" t="s">
        <v>52</v>
      </c>
      <c r="G582" s="5" t="s">
        <v>104</v>
      </c>
      <c r="H582" s="5">
        <v>61</v>
      </c>
      <c r="I582" s="5">
        <v>39568</v>
      </c>
      <c r="J582" s="5">
        <v>69352</v>
      </c>
      <c r="K582" s="5">
        <v>0</v>
      </c>
      <c r="L582" s="5" t="s">
        <v>19</v>
      </c>
      <c r="M582" s="5" t="s">
        <v>117</v>
      </c>
      <c r="N582" s="6" t="s">
        <v>55</v>
      </c>
      <c r="O582" s="7" t="str">
        <f>IF(LEN(Sheet1!$N582)&gt;0,"Not_Active","Active")</f>
        <v>Active</v>
      </c>
      <c r="P582" s="8">
        <f>IF(Sheet1!$O582="Not_Active",0,1)</f>
        <v>1</v>
      </c>
      <c r="Q582" s="9">
        <f>IFERROR(Sheet1!$K582*Sheet1!$J582,0)</f>
        <v>0</v>
      </c>
      <c r="R582" s="9">
        <f>Sheet1!$Q582+Sheet1!$J582</f>
        <v>69352</v>
      </c>
      <c r="S582" s="8">
        <f>YEAR(Sheet1!$I582)</f>
        <v>2008</v>
      </c>
      <c r="T582" s="8">
        <f>WEEKNUM(Sheet1!$I582,1)</f>
        <v>18</v>
      </c>
      <c r="U582" s="8" t="str">
        <f>TEXT(Sheet1!$I582,"dddd")</f>
        <v>Wednesday</v>
      </c>
    </row>
    <row r="583" spans="1:21" ht="14.25" customHeight="1" x14ac:dyDescent="0.25">
      <c r="A583" s="5" t="s">
        <v>1226</v>
      </c>
      <c r="B583" s="5" t="s">
        <v>1227</v>
      </c>
      <c r="C583" s="5" t="s">
        <v>142</v>
      </c>
      <c r="D583" s="5" t="s">
        <v>8</v>
      </c>
      <c r="E583" s="5" t="s">
        <v>44</v>
      </c>
      <c r="F583" s="5" t="s">
        <v>52</v>
      </c>
      <c r="G583" s="5" t="s">
        <v>53</v>
      </c>
      <c r="H583" s="5">
        <v>65</v>
      </c>
      <c r="I583" s="5">
        <v>37181</v>
      </c>
      <c r="J583" s="5">
        <v>74631</v>
      </c>
      <c r="K583" s="5">
        <v>0</v>
      </c>
      <c r="L583" s="5" t="s">
        <v>17</v>
      </c>
      <c r="M583" s="5" t="s">
        <v>54</v>
      </c>
      <c r="N583" s="6" t="s">
        <v>55</v>
      </c>
      <c r="O583" s="7" t="str">
        <f>IF(LEN(Sheet1!$N583)&gt;0,"Not_Active","Active")</f>
        <v>Active</v>
      </c>
      <c r="P583" s="8">
        <f>IF(Sheet1!$O583="Not_Active",0,1)</f>
        <v>1</v>
      </c>
      <c r="Q583" s="9">
        <f>IFERROR(Sheet1!$K583*Sheet1!$J583,0)</f>
        <v>0</v>
      </c>
      <c r="R583" s="9">
        <f>Sheet1!$Q583+Sheet1!$J583</f>
        <v>74631</v>
      </c>
      <c r="S583" s="8">
        <f>YEAR(Sheet1!$I583)</f>
        <v>2001</v>
      </c>
      <c r="T583" s="8">
        <f>WEEKNUM(Sheet1!$I583,1)</f>
        <v>42</v>
      </c>
      <c r="U583" s="8" t="str">
        <f>TEXT(Sheet1!$I583,"dddd")</f>
        <v>Wednesday</v>
      </c>
    </row>
    <row r="584" spans="1:21" ht="14.25" customHeight="1" x14ac:dyDescent="0.25">
      <c r="A584" s="5" t="s">
        <v>1228</v>
      </c>
      <c r="B584" s="5" t="s">
        <v>1229</v>
      </c>
      <c r="C584" s="5" t="s">
        <v>126</v>
      </c>
      <c r="D584" s="5" t="s">
        <v>7</v>
      </c>
      <c r="E584" s="5" t="s">
        <v>59</v>
      </c>
      <c r="F584" s="5" t="s">
        <v>52</v>
      </c>
      <c r="G584" s="5" t="s">
        <v>104</v>
      </c>
      <c r="H584" s="5">
        <v>54</v>
      </c>
      <c r="I584" s="5">
        <v>41028</v>
      </c>
      <c r="J584" s="5">
        <v>96441</v>
      </c>
      <c r="K584" s="5">
        <v>0</v>
      </c>
      <c r="L584" s="5" t="s">
        <v>19</v>
      </c>
      <c r="M584" s="5" t="s">
        <v>236</v>
      </c>
      <c r="N584" s="6" t="s">
        <v>55</v>
      </c>
      <c r="O584" s="7" t="str">
        <f>IF(LEN(Sheet1!$N584)&gt;0,"Not_Active","Active")</f>
        <v>Active</v>
      </c>
      <c r="P584" s="8">
        <f>IF(Sheet1!$O584="Not_Active",0,1)</f>
        <v>1</v>
      </c>
      <c r="Q584" s="9">
        <f>IFERROR(Sheet1!$K584*Sheet1!$J584,0)</f>
        <v>0</v>
      </c>
      <c r="R584" s="9">
        <f>Sheet1!$Q584+Sheet1!$J584</f>
        <v>96441</v>
      </c>
      <c r="S584" s="8">
        <f>YEAR(Sheet1!$I584)</f>
        <v>2012</v>
      </c>
      <c r="T584" s="8">
        <f>WEEKNUM(Sheet1!$I584,1)</f>
        <v>18</v>
      </c>
      <c r="U584" s="8" t="str">
        <f>TEXT(Sheet1!$I584,"dddd")</f>
        <v>Sunday</v>
      </c>
    </row>
    <row r="585" spans="1:21" ht="14.25" customHeight="1" x14ac:dyDescent="0.25">
      <c r="A585" s="5" t="s">
        <v>1230</v>
      </c>
      <c r="B585" s="5" t="s">
        <v>1231</v>
      </c>
      <c r="C585" s="5" t="s">
        <v>131</v>
      </c>
      <c r="D585" s="5" t="s">
        <v>7</v>
      </c>
      <c r="E585" s="5" t="s">
        <v>59</v>
      </c>
      <c r="F585" s="5" t="s">
        <v>52</v>
      </c>
      <c r="G585" s="5" t="s">
        <v>53</v>
      </c>
      <c r="H585" s="5">
        <v>46</v>
      </c>
      <c r="I585" s="5">
        <v>40836</v>
      </c>
      <c r="J585" s="5">
        <v>114250</v>
      </c>
      <c r="K585" s="5">
        <v>0.14000000000000001</v>
      </c>
      <c r="L585" s="5" t="s">
        <v>17</v>
      </c>
      <c r="M585" s="5" t="s">
        <v>152</v>
      </c>
      <c r="N585" s="6" t="s">
        <v>55</v>
      </c>
      <c r="O585" s="7" t="str">
        <f>IF(LEN(Sheet1!$N585)&gt;0,"Not_Active","Active")</f>
        <v>Active</v>
      </c>
      <c r="P585" s="8">
        <f>IF(Sheet1!$O585="Not_Active",0,1)</f>
        <v>1</v>
      </c>
      <c r="Q585" s="9">
        <f>IFERROR(Sheet1!$K585*Sheet1!$J585,0)</f>
        <v>15995.000000000002</v>
      </c>
      <c r="R585" s="9">
        <f>Sheet1!$Q585+Sheet1!$J585</f>
        <v>130245</v>
      </c>
      <c r="S585" s="8">
        <f>YEAR(Sheet1!$I585)</f>
        <v>2011</v>
      </c>
      <c r="T585" s="8">
        <f>WEEKNUM(Sheet1!$I585,1)</f>
        <v>43</v>
      </c>
      <c r="U585" s="8" t="str">
        <f>TEXT(Sheet1!$I585,"dddd")</f>
        <v>Thursday</v>
      </c>
    </row>
    <row r="586" spans="1:21" ht="14.25" customHeight="1" x14ac:dyDescent="0.25">
      <c r="A586" s="5" t="s">
        <v>1232</v>
      </c>
      <c r="B586" s="5" t="s">
        <v>1233</v>
      </c>
      <c r="C586" s="5" t="s">
        <v>64</v>
      </c>
      <c r="D586" s="5" t="s">
        <v>2</v>
      </c>
      <c r="E586" s="5" t="s">
        <v>72</v>
      </c>
      <c r="F586" s="5" t="s">
        <v>52</v>
      </c>
      <c r="G586" s="5" t="s">
        <v>104</v>
      </c>
      <c r="H586" s="5">
        <v>36</v>
      </c>
      <c r="I586" s="5">
        <v>44192</v>
      </c>
      <c r="J586" s="5">
        <v>70165</v>
      </c>
      <c r="K586" s="5">
        <v>7.0000000000000007E-2</v>
      </c>
      <c r="L586" s="5" t="s">
        <v>19</v>
      </c>
      <c r="M586" s="5" t="s">
        <v>112</v>
      </c>
      <c r="N586" s="6" t="s">
        <v>55</v>
      </c>
      <c r="O586" s="7" t="str">
        <f>IF(LEN(Sheet1!$N586)&gt;0,"Not_Active","Active")</f>
        <v>Active</v>
      </c>
      <c r="P586" s="8">
        <f>IF(Sheet1!$O586="Not_Active",0,1)</f>
        <v>1</v>
      </c>
      <c r="Q586" s="9">
        <f>IFERROR(Sheet1!$K586*Sheet1!$J586,0)</f>
        <v>4911.55</v>
      </c>
      <c r="R586" s="9">
        <f>Sheet1!$Q586+Sheet1!$J586</f>
        <v>75076.55</v>
      </c>
      <c r="S586" s="8">
        <f>YEAR(Sheet1!$I586)</f>
        <v>2020</v>
      </c>
      <c r="T586" s="8">
        <f>WEEKNUM(Sheet1!$I586,1)</f>
        <v>53</v>
      </c>
      <c r="U586" s="8" t="str">
        <f>TEXT(Sheet1!$I586,"dddd")</f>
        <v>Sunday</v>
      </c>
    </row>
    <row r="587" spans="1:21" ht="14.25" customHeight="1" x14ac:dyDescent="0.25">
      <c r="A587" s="5" t="s">
        <v>1234</v>
      </c>
      <c r="B587" s="5" t="s">
        <v>1235</v>
      </c>
      <c r="C587" s="5" t="s">
        <v>75</v>
      </c>
      <c r="D587" s="5" t="s">
        <v>2</v>
      </c>
      <c r="E587" s="5" t="s">
        <v>72</v>
      </c>
      <c r="F587" s="5" t="s">
        <v>52</v>
      </c>
      <c r="G587" s="5" t="s">
        <v>53</v>
      </c>
      <c r="H587" s="5">
        <v>60</v>
      </c>
      <c r="I587" s="5">
        <v>36554</v>
      </c>
      <c r="J587" s="5">
        <v>109059</v>
      </c>
      <c r="K587" s="5">
        <v>7.0000000000000007E-2</v>
      </c>
      <c r="L587" s="5" t="s">
        <v>17</v>
      </c>
      <c r="M587" s="5" t="s">
        <v>152</v>
      </c>
      <c r="N587" s="6" t="s">
        <v>55</v>
      </c>
      <c r="O587" s="7" t="str">
        <f>IF(LEN(Sheet1!$N587)&gt;0,"Not_Active","Active")</f>
        <v>Active</v>
      </c>
      <c r="P587" s="8">
        <f>IF(Sheet1!$O587="Not_Active",0,1)</f>
        <v>1</v>
      </c>
      <c r="Q587" s="9">
        <f>IFERROR(Sheet1!$K587*Sheet1!$J587,0)</f>
        <v>7634.130000000001</v>
      </c>
      <c r="R587" s="9">
        <f>Sheet1!$Q587+Sheet1!$J587</f>
        <v>116693.13</v>
      </c>
      <c r="S587" s="8">
        <f>YEAR(Sheet1!$I587)</f>
        <v>2000</v>
      </c>
      <c r="T587" s="8">
        <f>WEEKNUM(Sheet1!$I587,1)</f>
        <v>5</v>
      </c>
      <c r="U587" s="8" t="str">
        <f>TEXT(Sheet1!$I587,"dddd")</f>
        <v>Saturday</v>
      </c>
    </row>
    <row r="588" spans="1:21" ht="14.25" customHeight="1" x14ac:dyDescent="0.25">
      <c r="A588" s="5" t="s">
        <v>1236</v>
      </c>
      <c r="B588" s="5" t="s">
        <v>1237</v>
      </c>
      <c r="C588" s="5" t="s">
        <v>199</v>
      </c>
      <c r="D588" s="5" t="s">
        <v>7</v>
      </c>
      <c r="E588" s="5" t="s">
        <v>44</v>
      </c>
      <c r="F588" s="5" t="s">
        <v>45</v>
      </c>
      <c r="G588" s="5" t="s">
        <v>53</v>
      </c>
      <c r="H588" s="5">
        <v>30</v>
      </c>
      <c r="I588" s="5">
        <v>42322</v>
      </c>
      <c r="J588" s="5">
        <v>77442</v>
      </c>
      <c r="K588" s="5">
        <v>0</v>
      </c>
      <c r="L588" s="5" t="s">
        <v>11</v>
      </c>
      <c r="M588" s="5" t="s">
        <v>107</v>
      </c>
      <c r="N588" s="6" t="s">
        <v>55</v>
      </c>
      <c r="O588" s="7" t="str">
        <f>IF(LEN(Sheet1!$N588)&gt;0,"Not_Active","Active")</f>
        <v>Active</v>
      </c>
      <c r="P588" s="8">
        <f>IF(Sheet1!$O588="Not_Active",0,1)</f>
        <v>1</v>
      </c>
      <c r="Q588" s="9">
        <f>IFERROR(Sheet1!$K588*Sheet1!$J588,0)</f>
        <v>0</v>
      </c>
      <c r="R588" s="9">
        <f>Sheet1!$Q588+Sheet1!$J588</f>
        <v>77442</v>
      </c>
      <c r="S588" s="8">
        <f>YEAR(Sheet1!$I588)</f>
        <v>2015</v>
      </c>
      <c r="T588" s="8">
        <f>WEEKNUM(Sheet1!$I588,1)</f>
        <v>46</v>
      </c>
      <c r="U588" s="8" t="str">
        <f>TEXT(Sheet1!$I588,"dddd")</f>
        <v>Saturday</v>
      </c>
    </row>
    <row r="589" spans="1:21" ht="14.25" customHeight="1" x14ac:dyDescent="0.25">
      <c r="A589" s="5" t="s">
        <v>1238</v>
      </c>
      <c r="B589" s="5" t="s">
        <v>1239</v>
      </c>
      <c r="C589" s="5" t="s">
        <v>142</v>
      </c>
      <c r="D589" s="5" t="s">
        <v>4</v>
      </c>
      <c r="E589" s="5" t="s">
        <v>72</v>
      </c>
      <c r="F589" s="5" t="s">
        <v>45</v>
      </c>
      <c r="G589" s="5" t="s">
        <v>104</v>
      </c>
      <c r="H589" s="5">
        <v>34</v>
      </c>
      <c r="I589" s="5">
        <v>41066</v>
      </c>
      <c r="J589" s="5">
        <v>72126</v>
      </c>
      <c r="K589" s="5">
        <v>0</v>
      </c>
      <c r="L589" s="5" t="s">
        <v>19</v>
      </c>
      <c r="M589" s="5" t="s">
        <v>112</v>
      </c>
      <c r="N589" s="6" t="s">
        <v>55</v>
      </c>
      <c r="O589" s="7" t="str">
        <f>IF(LEN(Sheet1!$N589)&gt;0,"Not_Active","Active")</f>
        <v>Active</v>
      </c>
      <c r="P589" s="8">
        <f>IF(Sheet1!$O589="Not_Active",0,1)</f>
        <v>1</v>
      </c>
      <c r="Q589" s="9">
        <f>IFERROR(Sheet1!$K589*Sheet1!$J589,0)</f>
        <v>0</v>
      </c>
      <c r="R589" s="9">
        <f>Sheet1!$Q589+Sheet1!$J589</f>
        <v>72126</v>
      </c>
      <c r="S589" s="8">
        <f>YEAR(Sheet1!$I589)</f>
        <v>2012</v>
      </c>
      <c r="T589" s="8">
        <f>WEEKNUM(Sheet1!$I589,1)</f>
        <v>23</v>
      </c>
      <c r="U589" s="8" t="str">
        <f>TEXT(Sheet1!$I589,"dddd")</f>
        <v>Wednesday</v>
      </c>
    </row>
    <row r="590" spans="1:21" ht="14.25" customHeight="1" x14ac:dyDescent="0.25">
      <c r="A590" s="5" t="s">
        <v>1240</v>
      </c>
      <c r="B590" s="5" t="s">
        <v>1241</v>
      </c>
      <c r="C590" s="5" t="s">
        <v>480</v>
      </c>
      <c r="D590" s="5" t="s">
        <v>2</v>
      </c>
      <c r="E590" s="5" t="s">
        <v>51</v>
      </c>
      <c r="F590" s="5" t="s">
        <v>52</v>
      </c>
      <c r="G590" s="5" t="s">
        <v>60</v>
      </c>
      <c r="H590" s="5">
        <v>55</v>
      </c>
      <c r="I590" s="5">
        <v>41565</v>
      </c>
      <c r="J590" s="5">
        <v>70334</v>
      </c>
      <c r="K590" s="5">
        <v>0</v>
      </c>
      <c r="L590" s="5" t="s">
        <v>11</v>
      </c>
      <c r="M590" s="5" t="s">
        <v>79</v>
      </c>
      <c r="N590" s="6" t="s">
        <v>55</v>
      </c>
      <c r="O590" s="7" t="str">
        <f>IF(LEN(Sheet1!$N590)&gt;0,"Not_Active","Active")</f>
        <v>Active</v>
      </c>
      <c r="P590" s="8">
        <f>IF(Sheet1!$O590="Not_Active",0,1)</f>
        <v>1</v>
      </c>
      <c r="Q590" s="9">
        <f>IFERROR(Sheet1!$K590*Sheet1!$J590,0)</f>
        <v>0</v>
      </c>
      <c r="R590" s="9">
        <f>Sheet1!$Q590+Sheet1!$J590</f>
        <v>70334</v>
      </c>
      <c r="S590" s="8">
        <f>YEAR(Sheet1!$I590)</f>
        <v>2013</v>
      </c>
      <c r="T590" s="8">
        <f>WEEKNUM(Sheet1!$I590,1)</f>
        <v>42</v>
      </c>
      <c r="U590" s="8" t="str">
        <f>TEXT(Sheet1!$I590,"dddd")</f>
        <v>Friday</v>
      </c>
    </row>
    <row r="591" spans="1:21" ht="14.25" customHeight="1" x14ac:dyDescent="0.25">
      <c r="A591" s="5" t="s">
        <v>1242</v>
      </c>
      <c r="B591" s="5" t="s">
        <v>1243</v>
      </c>
      <c r="C591" s="5" t="s">
        <v>126</v>
      </c>
      <c r="D591" s="5" t="s">
        <v>7</v>
      </c>
      <c r="E591" s="5" t="s">
        <v>44</v>
      </c>
      <c r="F591" s="5" t="s">
        <v>52</v>
      </c>
      <c r="G591" s="5" t="s">
        <v>53</v>
      </c>
      <c r="H591" s="5">
        <v>59</v>
      </c>
      <c r="I591" s="5">
        <v>40170</v>
      </c>
      <c r="J591" s="5">
        <v>78006</v>
      </c>
      <c r="K591" s="5">
        <v>0</v>
      </c>
      <c r="L591" s="5" t="s">
        <v>11</v>
      </c>
      <c r="M591" s="5" t="s">
        <v>79</v>
      </c>
      <c r="N591" s="6" t="s">
        <v>55</v>
      </c>
      <c r="O591" s="7" t="str">
        <f>IF(LEN(Sheet1!$N591)&gt;0,"Not_Active","Active")</f>
        <v>Active</v>
      </c>
      <c r="P591" s="8">
        <f>IF(Sheet1!$O591="Not_Active",0,1)</f>
        <v>1</v>
      </c>
      <c r="Q591" s="9">
        <f>IFERROR(Sheet1!$K591*Sheet1!$J591,0)</f>
        <v>0</v>
      </c>
      <c r="R591" s="9">
        <f>Sheet1!$Q591+Sheet1!$J591</f>
        <v>78006</v>
      </c>
      <c r="S591" s="8">
        <f>YEAR(Sheet1!$I591)</f>
        <v>2009</v>
      </c>
      <c r="T591" s="8">
        <f>WEEKNUM(Sheet1!$I591,1)</f>
        <v>52</v>
      </c>
      <c r="U591" s="8" t="str">
        <f>TEXT(Sheet1!$I591,"dddd")</f>
        <v>Wednesday</v>
      </c>
    </row>
    <row r="592" spans="1:21" ht="14.25" customHeight="1" x14ac:dyDescent="0.25">
      <c r="A592" s="5" t="s">
        <v>1244</v>
      </c>
      <c r="B592" s="5" t="s">
        <v>1245</v>
      </c>
      <c r="C592" s="5" t="s">
        <v>58</v>
      </c>
      <c r="D592" s="5" t="s">
        <v>2</v>
      </c>
      <c r="E592" s="5" t="s">
        <v>51</v>
      </c>
      <c r="F592" s="5" t="s">
        <v>45</v>
      </c>
      <c r="G592" s="5" t="s">
        <v>104</v>
      </c>
      <c r="H592" s="5">
        <v>28</v>
      </c>
      <c r="I592" s="5">
        <v>44221</v>
      </c>
      <c r="J592" s="5">
        <v>160385</v>
      </c>
      <c r="K592" s="5">
        <v>0.23</v>
      </c>
      <c r="L592" s="5" t="s">
        <v>11</v>
      </c>
      <c r="M592" s="5" t="s">
        <v>79</v>
      </c>
      <c r="N592" s="6">
        <v>44334</v>
      </c>
      <c r="O592" s="7" t="str">
        <f>IF(LEN(Sheet1!$N592)&gt;0,"Not_Active","Active")</f>
        <v>Not_Active</v>
      </c>
      <c r="P592" s="8">
        <f>IF(Sheet1!$O592="Not_Active",0,1)</f>
        <v>0</v>
      </c>
      <c r="Q592" s="9">
        <f>IFERROR(Sheet1!$K592*Sheet1!$J592,0)</f>
        <v>36888.550000000003</v>
      </c>
      <c r="R592" s="9">
        <f>Sheet1!$Q592+Sheet1!$J592</f>
        <v>197273.55</v>
      </c>
      <c r="S592" s="8">
        <f>YEAR(Sheet1!$I592)</f>
        <v>2021</v>
      </c>
      <c r="T592" s="8">
        <f>WEEKNUM(Sheet1!$I592,1)</f>
        <v>5</v>
      </c>
      <c r="U592" s="8" t="str">
        <f>TEXT(Sheet1!$I592,"dddd")</f>
        <v>Monday</v>
      </c>
    </row>
    <row r="593" spans="1:21" ht="14.25" customHeight="1" x14ac:dyDescent="0.25">
      <c r="A593" s="5" t="s">
        <v>1246</v>
      </c>
      <c r="B593" s="5" t="s">
        <v>1247</v>
      </c>
      <c r="C593" s="5" t="s">
        <v>99</v>
      </c>
      <c r="D593" s="5" t="s">
        <v>3</v>
      </c>
      <c r="E593" s="5" t="s">
        <v>72</v>
      </c>
      <c r="F593" s="5" t="s">
        <v>45</v>
      </c>
      <c r="G593" s="5" t="s">
        <v>60</v>
      </c>
      <c r="H593" s="5">
        <v>36</v>
      </c>
      <c r="I593" s="5">
        <v>41650</v>
      </c>
      <c r="J593" s="5">
        <v>202323</v>
      </c>
      <c r="K593" s="5">
        <v>0.39</v>
      </c>
      <c r="L593" s="5" t="s">
        <v>11</v>
      </c>
      <c r="M593" s="5" t="s">
        <v>61</v>
      </c>
      <c r="N593" s="6" t="s">
        <v>55</v>
      </c>
      <c r="O593" s="7" t="str">
        <f>IF(LEN(Sheet1!$N593)&gt;0,"Not_Active","Active")</f>
        <v>Active</v>
      </c>
      <c r="P593" s="8">
        <f>IF(Sheet1!$O593="Not_Active",0,1)</f>
        <v>1</v>
      </c>
      <c r="Q593" s="9">
        <f>IFERROR(Sheet1!$K593*Sheet1!$J593,0)</f>
        <v>78905.97</v>
      </c>
      <c r="R593" s="9">
        <f>Sheet1!$Q593+Sheet1!$J593</f>
        <v>281228.96999999997</v>
      </c>
      <c r="S593" s="8">
        <f>YEAR(Sheet1!$I593)</f>
        <v>2014</v>
      </c>
      <c r="T593" s="8">
        <f>WEEKNUM(Sheet1!$I593,1)</f>
        <v>2</v>
      </c>
      <c r="U593" s="8" t="str">
        <f>TEXT(Sheet1!$I593,"dddd")</f>
        <v>Saturday</v>
      </c>
    </row>
    <row r="594" spans="1:21" ht="14.25" customHeight="1" x14ac:dyDescent="0.25">
      <c r="A594" s="5" t="s">
        <v>1248</v>
      </c>
      <c r="B594" s="5" t="s">
        <v>1249</v>
      </c>
      <c r="C594" s="5" t="s">
        <v>43</v>
      </c>
      <c r="D594" s="5" t="s">
        <v>6</v>
      </c>
      <c r="E594" s="5" t="s">
        <v>72</v>
      </c>
      <c r="F594" s="5" t="s">
        <v>45</v>
      </c>
      <c r="G594" s="5" t="s">
        <v>104</v>
      </c>
      <c r="H594" s="5">
        <v>29</v>
      </c>
      <c r="I594" s="5">
        <v>44025</v>
      </c>
      <c r="J594" s="5">
        <v>141555</v>
      </c>
      <c r="K594" s="5">
        <v>0.11</v>
      </c>
      <c r="L594" s="5" t="s">
        <v>19</v>
      </c>
      <c r="M594" s="5" t="s">
        <v>112</v>
      </c>
      <c r="N594" s="6" t="s">
        <v>55</v>
      </c>
      <c r="O594" s="7" t="str">
        <f>IF(LEN(Sheet1!$N594)&gt;0,"Not_Active","Active")</f>
        <v>Active</v>
      </c>
      <c r="P594" s="8">
        <f>IF(Sheet1!$O594="Not_Active",0,1)</f>
        <v>1</v>
      </c>
      <c r="Q594" s="9">
        <f>IFERROR(Sheet1!$K594*Sheet1!$J594,0)</f>
        <v>15571.05</v>
      </c>
      <c r="R594" s="9">
        <f>Sheet1!$Q594+Sheet1!$J594</f>
        <v>157126.04999999999</v>
      </c>
      <c r="S594" s="8">
        <f>YEAR(Sheet1!$I594)</f>
        <v>2020</v>
      </c>
      <c r="T594" s="8">
        <f>WEEKNUM(Sheet1!$I594,1)</f>
        <v>29</v>
      </c>
      <c r="U594" s="8" t="str">
        <f>TEXT(Sheet1!$I594,"dddd")</f>
        <v>Monday</v>
      </c>
    </row>
    <row r="595" spans="1:21" ht="14.25" customHeight="1" x14ac:dyDescent="0.25">
      <c r="A595" s="5" t="s">
        <v>1250</v>
      </c>
      <c r="B595" s="5" t="s">
        <v>1251</v>
      </c>
      <c r="C595" s="5" t="s">
        <v>58</v>
      </c>
      <c r="D595" s="5" t="s">
        <v>3</v>
      </c>
      <c r="E595" s="5" t="s">
        <v>59</v>
      </c>
      <c r="F595" s="5" t="s">
        <v>45</v>
      </c>
      <c r="G595" s="5" t="s">
        <v>53</v>
      </c>
      <c r="H595" s="5">
        <v>34</v>
      </c>
      <c r="I595" s="5">
        <v>44032</v>
      </c>
      <c r="J595" s="5">
        <v>184960</v>
      </c>
      <c r="K595" s="5">
        <v>0.18</v>
      </c>
      <c r="L595" s="5" t="s">
        <v>11</v>
      </c>
      <c r="M595" s="5" t="s">
        <v>47</v>
      </c>
      <c r="N595" s="6" t="s">
        <v>55</v>
      </c>
      <c r="O595" s="7" t="str">
        <f>IF(LEN(Sheet1!$N595)&gt;0,"Not_Active","Active")</f>
        <v>Active</v>
      </c>
      <c r="P595" s="8">
        <f>IF(Sheet1!$O595="Not_Active",0,1)</f>
        <v>1</v>
      </c>
      <c r="Q595" s="9">
        <f>IFERROR(Sheet1!$K595*Sheet1!$J595,0)</f>
        <v>33292.799999999996</v>
      </c>
      <c r="R595" s="9">
        <f>Sheet1!$Q595+Sheet1!$J595</f>
        <v>218252.79999999999</v>
      </c>
      <c r="S595" s="8">
        <f>YEAR(Sheet1!$I595)</f>
        <v>2020</v>
      </c>
      <c r="T595" s="8">
        <f>WEEKNUM(Sheet1!$I595,1)</f>
        <v>30</v>
      </c>
      <c r="U595" s="8" t="str">
        <f>TEXT(Sheet1!$I595,"dddd")</f>
        <v>Monday</v>
      </c>
    </row>
    <row r="596" spans="1:21" ht="14.25" customHeight="1" x14ac:dyDescent="0.25">
      <c r="A596" s="5" t="s">
        <v>1252</v>
      </c>
      <c r="B596" s="5" t="s">
        <v>1253</v>
      </c>
      <c r="C596" s="5" t="s">
        <v>99</v>
      </c>
      <c r="D596" s="5" t="s">
        <v>2</v>
      </c>
      <c r="E596" s="5" t="s">
        <v>51</v>
      </c>
      <c r="F596" s="5" t="s">
        <v>52</v>
      </c>
      <c r="G596" s="5" t="s">
        <v>53</v>
      </c>
      <c r="H596" s="5">
        <v>37</v>
      </c>
      <c r="I596" s="5">
        <v>40719</v>
      </c>
      <c r="J596" s="5">
        <v>221592</v>
      </c>
      <c r="K596" s="5">
        <v>0.31</v>
      </c>
      <c r="L596" s="5" t="s">
        <v>11</v>
      </c>
      <c r="M596" s="5" t="s">
        <v>107</v>
      </c>
      <c r="N596" s="6" t="s">
        <v>55</v>
      </c>
      <c r="O596" s="7" t="str">
        <f>IF(LEN(Sheet1!$N596)&gt;0,"Not_Active","Active")</f>
        <v>Active</v>
      </c>
      <c r="P596" s="8">
        <f>IF(Sheet1!$O596="Not_Active",0,1)</f>
        <v>1</v>
      </c>
      <c r="Q596" s="9">
        <f>IFERROR(Sheet1!$K596*Sheet1!$J596,0)</f>
        <v>68693.52</v>
      </c>
      <c r="R596" s="9">
        <f>Sheet1!$Q596+Sheet1!$J596</f>
        <v>290285.52</v>
      </c>
      <c r="S596" s="8">
        <f>YEAR(Sheet1!$I596)</f>
        <v>2011</v>
      </c>
      <c r="T596" s="8">
        <f>WEEKNUM(Sheet1!$I596,1)</f>
        <v>26</v>
      </c>
      <c r="U596" s="8" t="str">
        <f>TEXT(Sheet1!$I596,"dddd")</f>
        <v>Saturday</v>
      </c>
    </row>
    <row r="597" spans="1:21" ht="14.25" customHeight="1" x14ac:dyDescent="0.25">
      <c r="A597" s="5" t="s">
        <v>1254</v>
      </c>
      <c r="B597" s="5" t="s">
        <v>1255</v>
      </c>
      <c r="C597" s="5" t="s">
        <v>182</v>
      </c>
      <c r="D597" s="5" t="s">
        <v>6</v>
      </c>
      <c r="E597" s="5" t="s">
        <v>51</v>
      </c>
      <c r="F597" s="5" t="s">
        <v>45</v>
      </c>
      <c r="G597" s="5" t="s">
        <v>53</v>
      </c>
      <c r="H597" s="5">
        <v>44</v>
      </c>
      <c r="I597" s="5">
        <v>39841</v>
      </c>
      <c r="J597" s="5">
        <v>53301</v>
      </c>
      <c r="K597" s="5">
        <v>0</v>
      </c>
      <c r="L597" s="5" t="s">
        <v>11</v>
      </c>
      <c r="M597" s="5" t="s">
        <v>47</v>
      </c>
      <c r="N597" s="6" t="s">
        <v>55</v>
      </c>
      <c r="O597" s="7" t="str">
        <f>IF(LEN(Sheet1!$N597)&gt;0,"Not_Active","Active")</f>
        <v>Active</v>
      </c>
      <c r="P597" s="8">
        <f>IF(Sheet1!$O597="Not_Active",0,1)</f>
        <v>1</v>
      </c>
      <c r="Q597" s="9">
        <f>IFERROR(Sheet1!$K597*Sheet1!$J597,0)</f>
        <v>0</v>
      </c>
      <c r="R597" s="9">
        <f>Sheet1!$Q597+Sheet1!$J597</f>
        <v>53301</v>
      </c>
      <c r="S597" s="8">
        <f>YEAR(Sheet1!$I597)</f>
        <v>2009</v>
      </c>
      <c r="T597" s="8">
        <f>WEEKNUM(Sheet1!$I597,1)</f>
        <v>5</v>
      </c>
      <c r="U597" s="8" t="str">
        <f>TEXT(Sheet1!$I597,"dddd")</f>
        <v>Wednesday</v>
      </c>
    </row>
    <row r="598" spans="1:21" ht="14.25" customHeight="1" x14ac:dyDescent="0.25">
      <c r="A598" s="5" t="s">
        <v>1256</v>
      </c>
      <c r="B598" s="5" t="s">
        <v>1257</v>
      </c>
      <c r="C598" s="5" t="s">
        <v>225</v>
      </c>
      <c r="D598" s="5" t="s">
        <v>2</v>
      </c>
      <c r="E598" s="5" t="s">
        <v>72</v>
      </c>
      <c r="F598" s="5" t="s">
        <v>52</v>
      </c>
      <c r="G598" s="5" t="s">
        <v>53</v>
      </c>
      <c r="H598" s="5">
        <v>45</v>
      </c>
      <c r="I598" s="5">
        <v>36587</v>
      </c>
      <c r="J598" s="5">
        <v>91276</v>
      </c>
      <c r="K598" s="5">
        <v>0</v>
      </c>
      <c r="L598" s="5" t="s">
        <v>11</v>
      </c>
      <c r="M598" s="5" t="s">
        <v>47</v>
      </c>
      <c r="N598" s="6" t="s">
        <v>55</v>
      </c>
      <c r="O598" s="7" t="str">
        <f>IF(LEN(Sheet1!$N598)&gt;0,"Not_Active","Active")</f>
        <v>Active</v>
      </c>
      <c r="P598" s="8">
        <f>IF(Sheet1!$O598="Not_Active",0,1)</f>
        <v>1</v>
      </c>
      <c r="Q598" s="9">
        <f>IFERROR(Sheet1!$K598*Sheet1!$J598,0)</f>
        <v>0</v>
      </c>
      <c r="R598" s="9">
        <f>Sheet1!$Q598+Sheet1!$J598</f>
        <v>91276</v>
      </c>
      <c r="S598" s="8">
        <f>YEAR(Sheet1!$I598)</f>
        <v>2000</v>
      </c>
      <c r="T598" s="8">
        <f>WEEKNUM(Sheet1!$I598,1)</f>
        <v>10</v>
      </c>
      <c r="U598" s="8" t="str">
        <f>TEXT(Sheet1!$I598,"dddd")</f>
        <v>Thursday</v>
      </c>
    </row>
    <row r="599" spans="1:21" ht="14.25" customHeight="1" x14ac:dyDescent="0.25">
      <c r="A599" s="5" t="s">
        <v>1258</v>
      </c>
      <c r="B599" s="5" t="s">
        <v>1259</v>
      </c>
      <c r="C599" s="5" t="s">
        <v>43</v>
      </c>
      <c r="D599" s="5" t="s">
        <v>6</v>
      </c>
      <c r="E599" s="5" t="s">
        <v>44</v>
      </c>
      <c r="F599" s="5" t="s">
        <v>45</v>
      </c>
      <c r="G599" s="5" t="s">
        <v>53</v>
      </c>
      <c r="H599" s="5">
        <v>52</v>
      </c>
      <c r="I599" s="5">
        <v>42983</v>
      </c>
      <c r="J599" s="5">
        <v>140042</v>
      </c>
      <c r="K599" s="5">
        <v>0.13</v>
      </c>
      <c r="L599" s="5" t="s">
        <v>11</v>
      </c>
      <c r="M599" s="5" t="s">
        <v>82</v>
      </c>
      <c r="N599" s="6" t="s">
        <v>55</v>
      </c>
      <c r="O599" s="7" t="str">
        <f>IF(LEN(Sheet1!$N599)&gt;0,"Not_Active","Active")</f>
        <v>Active</v>
      </c>
      <c r="P599" s="8">
        <f>IF(Sheet1!$O599="Not_Active",0,1)</f>
        <v>1</v>
      </c>
      <c r="Q599" s="9">
        <f>IFERROR(Sheet1!$K599*Sheet1!$J599,0)</f>
        <v>18205.46</v>
      </c>
      <c r="R599" s="9">
        <f>Sheet1!$Q599+Sheet1!$J599</f>
        <v>158247.46</v>
      </c>
      <c r="S599" s="8">
        <f>YEAR(Sheet1!$I599)</f>
        <v>2017</v>
      </c>
      <c r="T599" s="8">
        <f>WEEKNUM(Sheet1!$I599,1)</f>
        <v>36</v>
      </c>
      <c r="U599" s="8" t="str">
        <f>TEXT(Sheet1!$I599,"dddd")</f>
        <v>Tuesday</v>
      </c>
    </row>
    <row r="600" spans="1:21" ht="14.25" customHeight="1" x14ac:dyDescent="0.25">
      <c r="A600" s="5" t="s">
        <v>328</v>
      </c>
      <c r="B600" s="5" t="s">
        <v>1260</v>
      </c>
      <c r="C600" s="5" t="s">
        <v>78</v>
      </c>
      <c r="D600" s="5" t="s">
        <v>5</v>
      </c>
      <c r="E600" s="5" t="s">
        <v>51</v>
      </c>
      <c r="F600" s="5" t="s">
        <v>45</v>
      </c>
      <c r="G600" s="5" t="s">
        <v>53</v>
      </c>
      <c r="H600" s="5">
        <v>40</v>
      </c>
      <c r="I600" s="5">
        <v>43440</v>
      </c>
      <c r="J600" s="5">
        <v>57225</v>
      </c>
      <c r="K600" s="5">
        <v>0</v>
      </c>
      <c r="L600" s="5" t="s">
        <v>11</v>
      </c>
      <c r="M600" s="5" t="s">
        <v>107</v>
      </c>
      <c r="N600" s="6" t="s">
        <v>55</v>
      </c>
      <c r="O600" s="7" t="str">
        <f>IF(LEN(Sheet1!$N600)&gt;0,"Not_Active","Active")</f>
        <v>Active</v>
      </c>
      <c r="P600" s="8">
        <f>IF(Sheet1!$O600="Not_Active",0,1)</f>
        <v>1</v>
      </c>
      <c r="Q600" s="9">
        <f>IFERROR(Sheet1!$K600*Sheet1!$J600,0)</f>
        <v>0</v>
      </c>
      <c r="R600" s="9">
        <f>Sheet1!$Q600+Sheet1!$J600</f>
        <v>57225</v>
      </c>
      <c r="S600" s="8">
        <f>YEAR(Sheet1!$I600)</f>
        <v>2018</v>
      </c>
      <c r="T600" s="8">
        <f>WEEKNUM(Sheet1!$I600,1)</f>
        <v>49</v>
      </c>
      <c r="U600" s="8" t="str">
        <f>TEXT(Sheet1!$I600,"dddd")</f>
        <v>Thursday</v>
      </c>
    </row>
    <row r="601" spans="1:21" ht="14.25" customHeight="1" x14ac:dyDescent="0.25">
      <c r="A601" s="5" t="s">
        <v>1261</v>
      </c>
      <c r="B601" s="5" t="s">
        <v>1262</v>
      </c>
      <c r="C601" s="5" t="s">
        <v>75</v>
      </c>
      <c r="D601" s="5" t="s">
        <v>6</v>
      </c>
      <c r="E601" s="5" t="s">
        <v>59</v>
      </c>
      <c r="F601" s="5" t="s">
        <v>45</v>
      </c>
      <c r="G601" s="5" t="s">
        <v>104</v>
      </c>
      <c r="H601" s="5">
        <v>55</v>
      </c>
      <c r="I601" s="5">
        <v>40233</v>
      </c>
      <c r="J601" s="5">
        <v>102839</v>
      </c>
      <c r="K601" s="5">
        <v>0.05</v>
      </c>
      <c r="L601" s="5" t="s">
        <v>11</v>
      </c>
      <c r="M601" s="5" t="s">
        <v>79</v>
      </c>
      <c r="N601" s="6" t="s">
        <v>55</v>
      </c>
      <c r="O601" s="7" t="str">
        <f>IF(LEN(Sheet1!$N601)&gt;0,"Not_Active","Active")</f>
        <v>Active</v>
      </c>
      <c r="P601" s="8">
        <f>IF(Sheet1!$O601="Not_Active",0,1)</f>
        <v>1</v>
      </c>
      <c r="Q601" s="9">
        <f>IFERROR(Sheet1!$K601*Sheet1!$J601,0)</f>
        <v>5141.9500000000007</v>
      </c>
      <c r="R601" s="9">
        <f>Sheet1!$Q601+Sheet1!$J601</f>
        <v>107980.95</v>
      </c>
      <c r="S601" s="8">
        <f>YEAR(Sheet1!$I601)</f>
        <v>2010</v>
      </c>
      <c r="T601" s="8">
        <f>WEEKNUM(Sheet1!$I601,1)</f>
        <v>9</v>
      </c>
      <c r="U601" s="8" t="str">
        <f>TEXT(Sheet1!$I601,"dddd")</f>
        <v>Wednesday</v>
      </c>
    </row>
    <row r="602" spans="1:21" ht="14.25" customHeight="1" x14ac:dyDescent="0.25">
      <c r="A602" s="5" t="s">
        <v>1263</v>
      </c>
      <c r="B602" s="5" t="s">
        <v>1264</v>
      </c>
      <c r="C602" s="5" t="s">
        <v>58</v>
      </c>
      <c r="D602" s="5" t="s">
        <v>8</v>
      </c>
      <c r="E602" s="5" t="s">
        <v>44</v>
      </c>
      <c r="F602" s="5" t="s">
        <v>52</v>
      </c>
      <c r="G602" s="5" t="s">
        <v>53</v>
      </c>
      <c r="H602" s="5">
        <v>29</v>
      </c>
      <c r="I602" s="5">
        <v>44454</v>
      </c>
      <c r="J602" s="5">
        <v>199783</v>
      </c>
      <c r="K602" s="5">
        <v>0.21</v>
      </c>
      <c r="L602" s="5" t="s">
        <v>11</v>
      </c>
      <c r="M602" s="5" t="s">
        <v>61</v>
      </c>
      <c r="N602" s="6">
        <v>44661</v>
      </c>
      <c r="O602" s="7" t="str">
        <f>IF(LEN(Sheet1!$N602)&gt;0,"Not_Active","Active")</f>
        <v>Not_Active</v>
      </c>
      <c r="P602" s="8">
        <f>IF(Sheet1!$O602="Not_Active",0,1)</f>
        <v>0</v>
      </c>
      <c r="Q602" s="9">
        <f>IFERROR(Sheet1!$K602*Sheet1!$J602,0)</f>
        <v>41954.43</v>
      </c>
      <c r="R602" s="9">
        <f>Sheet1!$Q602+Sheet1!$J602</f>
        <v>241737.43</v>
      </c>
      <c r="S602" s="8">
        <f>YEAR(Sheet1!$I602)</f>
        <v>2021</v>
      </c>
      <c r="T602" s="8">
        <f>WEEKNUM(Sheet1!$I602,1)</f>
        <v>38</v>
      </c>
      <c r="U602" s="8" t="str">
        <f>TEXT(Sheet1!$I602,"dddd")</f>
        <v>Wednesday</v>
      </c>
    </row>
    <row r="603" spans="1:21" ht="14.25" customHeight="1" x14ac:dyDescent="0.25">
      <c r="A603" s="5" t="s">
        <v>1265</v>
      </c>
      <c r="B603" s="5" t="s">
        <v>1266</v>
      </c>
      <c r="C603" s="5" t="s">
        <v>161</v>
      </c>
      <c r="D603" s="5" t="s">
        <v>6</v>
      </c>
      <c r="E603" s="5" t="s">
        <v>44</v>
      </c>
      <c r="F603" s="5" t="s">
        <v>52</v>
      </c>
      <c r="G603" s="5" t="s">
        <v>104</v>
      </c>
      <c r="H603" s="5">
        <v>32</v>
      </c>
      <c r="I603" s="5">
        <v>44295</v>
      </c>
      <c r="J603" s="5">
        <v>70980</v>
      </c>
      <c r="K603" s="5">
        <v>0</v>
      </c>
      <c r="L603" s="5" t="s">
        <v>19</v>
      </c>
      <c r="M603" s="5" t="s">
        <v>117</v>
      </c>
      <c r="N603" s="6" t="s">
        <v>55</v>
      </c>
      <c r="O603" s="7" t="str">
        <f>IF(LEN(Sheet1!$N603)&gt;0,"Not_Active","Active")</f>
        <v>Active</v>
      </c>
      <c r="P603" s="8">
        <f>IF(Sheet1!$O603="Not_Active",0,1)</f>
        <v>1</v>
      </c>
      <c r="Q603" s="9">
        <f>IFERROR(Sheet1!$K603*Sheet1!$J603,0)</f>
        <v>0</v>
      </c>
      <c r="R603" s="9">
        <f>Sheet1!$Q603+Sheet1!$J603</f>
        <v>70980</v>
      </c>
      <c r="S603" s="8">
        <f>YEAR(Sheet1!$I603)</f>
        <v>2021</v>
      </c>
      <c r="T603" s="8">
        <f>WEEKNUM(Sheet1!$I603,1)</f>
        <v>15</v>
      </c>
      <c r="U603" s="8" t="str">
        <f>TEXT(Sheet1!$I603,"dddd")</f>
        <v>Friday</v>
      </c>
    </row>
    <row r="604" spans="1:21" ht="14.25" customHeight="1" x14ac:dyDescent="0.25">
      <c r="A604" s="5" t="s">
        <v>1267</v>
      </c>
      <c r="B604" s="5" t="s">
        <v>1268</v>
      </c>
      <c r="C604" s="5" t="s">
        <v>75</v>
      </c>
      <c r="D604" s="5" t="s">
        <v>8</v>
      </c>
      <c r="E604" s="5" t="s">
        <v>72</v>
      </c>
      <c r="F604" s="5" t="s">
        <v>52</v>
      </c>
      <c r="G604" s="5" t="s">
        <v>60</v>
      </c>
      <c r="H604" s="5">
        <v>51</v>
      </c>
      <c r="I604" s="5">
        <v>35456</v>
      </c>
      <c r="J604" s="5">
        <v>104431</v>
      </c>
      <c r="K604" s="5">
        <v>7.0000000000000007E-2</v>
      </c>
      <c r="L604" s="5" t="s">
        <v>11</v>
      </c>
      <c r="M604" s="5" t="s">
        <v>68</v>
      </c>
      <c r="N604" s="6" t="s">
        <v>55</v>
      </c>
      <c r="O604" s="7" t="str">
        <f>IF(LEN(Sheet1!$N604)&gt;0,"Not_Active","Active")</f>
        <v>Active</v>
      </c>
      <c r="P604" s="8">
        <f>IF(Sheet1!$O604="Not_Active",0,1)</f>
        <v>1</v>
      </c>
      <c r="Q604" s="9">
        <f>IFERROR(Sheet1!$K604*Sheet1!$J604,0)</f>
        <v>7310.170000000001</v>
      </c>
      <c r="R604" s="9">
        <f>Sheet1!$Q604+Sheet1!$J604</f>
        <v>111741.17</v>
      </c>
      <c r="S604" s="8">
        <f>YEAR(Sheet1!$I604)</f>
        <v>1997</v>
      </c>
      <c r="T604" s="8">
        <f>WEEKNUM(Sheet1!$I604,1)</f>
        <v>5</v>
      </c>
      <c r="U604" s="8" t="str">
        <f>TEXT(Sheet1!$I604,"dddd")</f>
        <v>Sunday</v>
      </c>
    </row>
    <row r="605" spans="1:21" ht="14.25" customHeight="1" x14ac:dyDescent="0.25">
      <c r="A605" s="5" t="s">
        <v>1269</v>
      </c>
      <c r="B605" s="5" t="s">
        <v>1270</v>
      </c>
      <c r="C605" s="5" t="s">
        <v>202</v>
      </c>
      <c r="D605" s="5" t="s">
        <v>6</v>
      </c>
      <c r="E605" s="5" t="s">
        <v>59</v>
      </c>
      <c r="F605" s="5" t="s">
        <v>52</v>
      </c>
      <c r="G605" s="5" t="s">
        <v>60</v>
      </c>
      <c r="H605" s="5">
        <v>28</v>
      </c>
      <c r="I605" s="5">
        <v>44374</v>
      </c>
      <c r="J605" s="5">
        <v>48510</v>
      </c>
      <c r="K605" s="5">
        <v>0</v>
      </c>
      <c r="L605" s="5" t="s">
        <v>11</v>
      </c>
      <c r="M605" s="5" t="s">
        <v>61</v>
      </c>
      <c r="N605" s="6" t="s">
        <v>55</v>
      </c>
      <c r="O605" s="7" t="str">
        <f>IF(LEN(Sheet1!$N605)&gt;0,"Not_Active","Active")</f>
        <v>Active</v>
      </c>
      <c r="P605" s="8">
        <f>IF(Sheet1!$O605="Not_Active",0,1)</f>
        <v>1</v>
      </c>
      <c r="Q605" s="9">
        <f>IFERROR(Sheet1!$K605*Sheet1!$J605,0)</f>
        <v>0</v>
      </c>
      <c r="R605" s="9">
        <f>Sheet1!$Q605+Sheet1!$J605</f>
        <v>48510</v>
      </c>
      <c r="S605" s="8">
        <f>YEAR(Sheet1!$I605)</f>
        <v>2021</v>
      </c>
      <c r="T605" s="8">
        <f>WEEKNUM(Sheet1!$I605,1)</f>
        <v>27</v>
      </c>
      <c r="U605" s="8" t="str">
        <f>TEXT(Sheet1!$I605,"dddd")</f>
        <v>Sunday</v>
      </c>
    </row>
    <row r="606" spans="1:21" ht="14.25" customHeight="1" x14ac:dyDescent="0.25">
      <c r="A606" s="5" t="s">
        <v>1271</v>
      </c>
      <c r="B606" s="5" t="s">
        <v>1272</v>
      </c>
      <c r="C606" s="5" t="s">
        <v>126</v>
      </c>
      <c r="D606" s="5" t="s">
        <v>7</v>
      </c>
      <c r="E606" s="5" t="s">
        <v>59</v>
      </c>
      <c r="F606" s="5" t="s">
        <v>52</v>
      </c>
      <c r="G606" s="5" t="s">
        <v>46</v>
      </c>
      <c r="H606" s="5">
        <v>27</v>
      </c>
      <c r="I606" s="5">
        <v>43613</v>
      </c>
      <c r="J606" s="5">
        <v>70110</v>
      </c>
      <c r="K606" s="5">
        <v>0</v>
      </c>
      <c r="L606" s="5" t="s">
        <v>11</v>
      </c>
      <c r="M606" s="5" t="s">
        <v>79</v>
      </c>
      <c r="N606" s="6">
        <v>44203</v>
      </c>
      <c r="O606" s="7" t="str">
        <f>IF(LEN(Sheet1!$N606)&gt;0,"Not_Active","Active")</f>
        <v>Not_Active</v>
      </c>
      <c r="P606" s="8">
        <f>IF(Sheet1!$O606="Not_Active",0,1)</f>
        <v>0</v>
      </c>
      <c r="Q606" s="9">
        <f>IFERROR(Sheet1!$K606*Sheet1!$J606,0)</f>
        <v>0</v>
      </c>
      <c r="R606" s="9">
        <f>Sheet1!$Q606+Sheet1!$J606</f>
        <v>70110</v>
      </c>
      <c r="S606" s="8">
        <f>YEAR(Sheet1!$I606)</f>
        <v>2019</v>
      </c>
      <c r="T606" s="8">
        <f>WEEKNUM(Sheet1!$I606,1)</f>
        <v>22</v>
      </c>
      <c r="U606" s="8" t="str">
        <f>TEXT(Sheet1!$I606,"dddd")</f>
        <v>Tuesday</v>
      </c>
    </row>
    <row r="607" spans="1:21" ht="14.25" customHeight="1" x14ac:dyDescent="0.25">
      <c r="A607" s="5" t="s">
        <v>1273</v>
      </c>
      <c r="B607" s="5" t="s">
        <v>1274</v>
      </c>
      <c r="C607" s="5" t="s">
        <v>58</v>
      </c>
      <c r="D607" s="5" t="s">
        <v>8</v>
      </c>
      <c r="E607" s="5" t="s">
        <v>72</v>
      </c>
      <c r="F607" s="5" t="s">
        <v>52</v>
      </c>
      <c r="G607" s="5" t="s">
        <v>53</v>
      </c>
      <c r="H607" s="5">
        <v>45</v>
      </c>
      <c r="I607" s="5">
        <v>39519</v>
      </c>
      <c r="J607" s="5">
        <v>186138</v>
      </c>
      <c r="K607" s="5">
        <v>0.28000000000000003</v>
      </c>
      <c r="L607" s="5" t="s">
        <v>17</v>
      </c>
      <c r="M607" s="5" t="s">
        <v>54</v>
      </c>
      <c r="N607" s="6" t="s">
        <v>55</v>
      </c>
      <c r="O607" s="7" t="str">
        <f>IF(LEN(Sheet1!$N607)&gt;0,"Not_Active","Active")</f>
        <v>Active</v>
      </c>
      <c r="P607" s="8">
        <f>IF(Sheet1!$O607="Not_Active",0,1)</f>
        <v>1</v>
      </c>
      <c r="Q607" s="9">
        <f>IFERROR(Sheet1!$K607*Sheet1!$J607,0)</f>
        <v>52118.640000000007</v>
      </c>
      <c r="R607" s="9">
        <f>Sheet1!$Q607+Sheet1!$J607</f>
        <v>238256.64000000001</v>
      </c>
      <c r="S607" s="8">
        <f>YEAR(Sheet1!$I607)</f>
        <v>2008</v>
      </c>
      <c r="T607" s="8">
        <f>WEEKNUM(Sheet1!$I607,1)</f>
        <v>11</v>
      </c>
      <c r="U607" s="8" t="str">
        <f>TEXT(Sheet1!$I607,"dddd")</f>
        <v>Wednesday</v>
      </c>
    </row>
    <row r="608" spans="1:21" ht="14.25" customHeight="1" x14ac:dyDescent="0.25">
      <c r="A608" s="5" t="s">
        <v>1275</v>
      </c>
      <c r="B608" s="5" t="s">
        <v>1276</v>
      </c>
      <c r="C608" s="5" t="s">
        <v>78</v>
      </c>
      <c r="D608" s="5" t="s">
        <v>5</v>
      </c>
      <c r="E608" s="5" t="s">
        <v>51</v>
      </c>
      <c r="F608" s="5" t="s">
        <v>52</v>
      </c>
      <c r="G608" s="5" t="s">
        <v>104</v>
      </c>
      <c r="H608" s="5">
        <v>58</v>
      </c>
      <c r="I608" s="5">
        <v>40287</v>
      </c>
      <c r="J608" s="5">
        <v>56350</v>
      </c>
      <c r="K608" s="5">
        <v>0</v>
      </c>
      <c r="L608" s="5" t="s">
        <v>19</v>
      </c>
      <c r="M608" s="5" t="s">
        <v>117</v>
      </c>
      <c r="N608" s="6" t="s">
        <v>55</v>
      </c>
      <c r="O608" s="7" t="str">
        <f>IF(LEN(Sheet1!$N608)&gt;0,"Not_Active","Active")</f>
        <v>Active</v>
      </c>
      <c r="P608" s="8">
        <f>IF(Sheet1!$O608="Not_Active",0,1)</f>
        <v>1</v>
      </c>
      <c r="Q608" s="9">
        <f>IFERROR(Sheet1!$K608*Sheet1!$J608,0)</f>
        <v>0</v>
      </c>
      <c r="R608" s="9">
        <f>Sheet1!$Q608+Sheet1!$J608</f>
        <v>56350</v>
      </c>
      <c r="S608" s="8">
        <f>YEAR(Sheet1!$I608)</f>
        <v>2010</v>
      </c>
      <c r="T608" s="8">
        <f>WEEKNUM(Sheet1!$I608,1)</f>
        <v>17</v>
      </c>
      <c r="U608" s="8" t="str">
        <f>TEXT(Sheet1!$I608,"dddd")</f>
        <v>Monday</v>
      </c>
    </row>
    <row r="609" spans="1:21" ht="14.25" customHeight="1" x14ac:dyDescent="0.25">
      <c r="A609" s="5" t="s">
        <v>371</v>
      </c>
      <c r="B609" s="5" t="s">
        <v>1277</v>
      </c>
      <c r="C609" s="5" t="s">
        <v>43</v>
      </c>
      <c r="D609" s="5" t="s">
        <v>3</v>
      </c>
      <c r="E609" s="5" t="s">
        <v>44</v>
      </c>
      <c r="F609" s="5" t="s">
        <v>45</v>
      </c>
      <c r="G609" s="5" t="s">
        <v>104</v>
      </c>
      <c r="H609" s="5">
        <v>45</v>
      </c>
      <c r="I609" s="5">
        <v>42379</v>
      </c>
      <c r="J609" s="5">
        <v>149761</v>
      </c>
      <c r="K609" s="5">
        <v>0.12</v>
      </c>
      <c r="L609" s="5" t="s">
        <v>11</v>
      </c>
      <c r="M609" s="5" t="s">
        <v>107</v>
      </c>
      <c r="N609" s="6" t="s">
        <v>55</v>
      </c>
      <c r="O609" s="7" t="str">
        <f>IF(LEN(Sheet1!$N609)&gt;0,"Not_Active","Active")</f>
        <v>Active</v>
      </c>
      <c r="P609" s="8">
        <f>IF(Sheet1!$O609="Not_Active",0,1)</f>
        <v>1</v>
      </c>
      <c r="Q609" s="9">
        <f>IFERROR(Sheet1!$K609*Sheet1!$J609,0)</f>
        <v>17971.32</v>
      </c>
      <c r="R609" s="9">
        <f>Sheet1!$Q609+Sheet1!$J609</f>
        <v>167732.32</v>
      </c>
      <c r="S609" s="8">
        <f>YEAR(Sheet1!$I609)</f>
        <v>2016</v>
      </c>
      <c r="T609" s="8">
        <f>WEEKNUM(Sheet1!$I609,1)</f>
        <v>3</v>
      </c>
      <c r="U609" s="8" t="str">
        <f>TEXT(Sheet1!$I609,"dddd")</f>
        <v>Sunday</v>
      </c>
    </row>
    <row r="610" spans="1:21" ht="14.25" customHeight="1" x14ac:dyDescent="0.25">
      <c r="A610" s="5" t="s">
        <v>1278</v>
      </c>
      <c r="B610" s="5" t="s">
        <v>1279</v>
      </c>
      <c r="C610" s="5" t="s">
        <v>43</v>
      </c>
      <c r="D610" s="5" t="s">
        <v>3</v>
      </c>
      <c r="E610" s="5" t="s">
        <v>72</v>
      </c>
      <c r="F610" s="5" t="s">
        <v>52</v>
      </c>
      <c r="G610" s="5" t="s">
        <v>104</v>
      </c>
      <c r="H610" s="5">
        <v>44</v>
      </c>
      <c r="I610" s="5">
        <v>39305</v>
      </c>
      <c r="J610" s="5">
        <v>126277</v>
      </c>
      <c r="K610" s="5">
        <v>0.13</v>
      </c>
      <c r="L610" s="5" t="s">
        <v>19</v>
      </c>
      <c r="M610" s="5" t="s">
        <v>112</v>
      </c>
      <c r="N610" s="6" t="s">
        <v>55</v>
      </c>
      <c r="O610" s="7" t="str">
        <f>IF(LEN(Sheet1!$N610)&gt;0,"Not_Active","Active")</f>
        <v>Active</v>
      </c>
      <c r="P610" s="8">
        <f>IF(Sheet1!$O610="Not_Active",0,1)</f>
        <v>1</v>
      </c>
      <c r="Q610" s="9">
        <f>IFERROR(Sheet1!$K610*Sheet1!$J610,0)</f>
        <v>16416.010000000002</v>
      </c>
      <c r="R610" s="9">
        <f>Sheet1!$Q610+Sheet1!$J610</f>
        <v>142693.01</v>
      </c>
      <c r="S610" s="8">
        <f>YEAR(Sheet1!$I610)</f>
        <v>2007</v>
      </c>
      <c r="T610" s="8">
        <f>WEEKNUM(Sheet1!$I610,1)</f>
        <v>32</v>
      </c>
      <c r="U610" s="8" t="str">
        <f>TEXT(Sheet1!$I610,"dddd")</f>
        <v>Saturday</v>
      </c>
    </row>
    <row r="611" spans="1:21" ht="14.25" customHeight="1" x14ac:dyDescent="0.25">
      <c r="A611" s="5" t="s">
        <v>1280</v>
      </c>
      <c r="B611" s="5" t="s">
        <v>1281</v>
      </c>
      <c r="C611" s="5" t="s">
        <v>75</v>
      </c>
      <c r="D611" s="5" t="s">
        <v>4</v>
      </c>
      <c r="E611" s="5" t="s">
        <v>59</v>
      </c>
      <c r="F611" s="5" t="s">
        <v>52</v>
      </c>
      <c r="G611" s="5" t="s">
        <v>60</v>
      </c>
      <c r="H611" s="5">
        <v>33</v>
      </c>
      <c r="I611" s="5">
        <v>41446</v>
      </c>
      <c r="J611" s="5">
        <v>119631</v>
      </c>
      <c r="K611" s="5">
        <v>0.06</v>
      </c>
      <c r="L611" s="5" t="s">
        <v>11</v>
      </c>
      <c r="M611" s="5" t="s">
        <v>68</v>
      </c>
      <c r="N611" s="6" t="s">
        <v>55</v>
      </c>
      <c r="O611" s="7" t="str">
        <f>IF(LEN(Sheet1!$N611)&gt;0,"Not_Active","Active")</f>
        <v>Active</v>
      </c>
      <c r="P611" s="8">
        <f>IF(Sheet1!$O611="Not_Active",0,1)</f>
        <v>1</v>
      </c>
      <c r="Q611" s="9">
        <f>IFERROR(Sheet1!$K611*Sheet1!$J611,0)</f>
        <v>7177.86</v>
      </c>
      <c r="R611" s="9">
        <f>Sheet1!$Q611+Sheet1!$J611</f>
        <v>126808.86</v>
      </c>
      <c r="S611" s="8">
        <f>YEAR(Sheet1!$I611)</f>
        <v>2013</v>
      </c>
      <c r="T611" s="8">
        <f>WEEKNUM(Sheet1!$I611,1)</f>
        <v>25</v>
      </c>
      <c r="U611" s="8" t="str">
        <f>TEXT(Sheet1!$I611,"dddd")</f>
        <v>Friday</v>
      </c>
    </row>
    <row r="612" spans="1:21" ht="14.25" customHeight="1" x14ac:dyDescent="0.25">
      <c r="A612" s="5" t="s">
        <v>1282</v>
      </c>
      <c r="B612" s="5" t="s">
        <v>1283</v>
      </c>
      <c r="C612" s="5" t="s">
        <v>99</v>
      </c>
      <c r="D612" s="5" t="s">
        <v>2</v>
      </c>
      <c r="E612" s="5" t="s">
        <v>44</v>
      </c>
      <c r="F612" s="5" t="s">
        <v>52</v>
      </c>
      <c r="G612" s="5" t="s">
        <v>53</v>
      </c>
      <c r="H612" s="5">
        <v>26</v>
      </c>
      <c r="I612" s="5">
        <v>43960</v>
      </c>
      <c r="J612" s="5">
        <v>256561</v>
      </c>
      <c r="K612" s="5">
        <v>0.39</v>
      </c>
      <c r="L612" s="5" t="s">
        <v>11</v>
      </c>
      <c r="M612" s="5" t="s">
        <v>82</v>
      </c>
      <c r="N612" s="6" t="s">
        <v>55</v>
      </c>
      <c r="O612" s="7" t="str">
        <f>IF(LEN(Sheet1!$N612)&gt;0,"Not_Active","Active")</f>
        <v>Active</v>
      </c>
      <c r="P612" s="8">
        <f>IF(Sheet1!$O612="Not_Active",0,1)</f>
        <v>1</v>
      </c>
      <c r="Q612" s="9">
        <f>IFERROR(Sheet1!$K612*Sheet1!$J612,0)</f>
        <v>100058.79000000001</v>
      </c>
      <c r="R612" s="9">
        <f>Sheet1!$Q612+Sheet1!$J612</f>
        <v>356619.79000000004</v>
      </c>
      <c r="S612" s="8">
        <f>YEAR(Sheet1!$I612)</f>
        <v>2020</v>
      </c>
      <c r="T612" s="8">
        <f>WEEKNUM(Sheet1!$I612,1)</f>
        <v>19</v>
      </c>
      <c r="U612" s="8" t="str">
        <f>TEXT(Sheet1!$I612,"dddd")</f>
        <v>Saturday</v>
      </c>
    </row>
    <row r="613" spans="1:21" ht="14.25" customHeight="1" x14ac:dyDescent="0.25">
      <c r="A613" s="5" t="s">
        <v>1284</v>
      </c>
      <c r="B613" s="5" t="s">
        <v>1285</v>
      </c>
      <c r="C613" s="5" t="s">
        <v>390</v>
      </c>
      <c r="D613" s="5" t="s">
        <v>2</v>
      </c>
      <c r="E613" s="5" t="s">
        <v>59</v>
      </c>
      <c r="F613" s="5" t="s">
        <v>45</v>
      </c>
      <c r="G613" s="5" t="s">
        <v>104</v>
      </c>
      <c r="H613" s="5">
        <v>45</v>
      </c>
      <c r="I613" s="5">
        <v>43937</v>
      </c>
      <c r="J613" s="5">
        <v>66958</v>
      </c>
      <c r="K613" s="5">
        <v>0</v>
      </c>
      <c r="L613" s="5" t="s">
        <v>11</v>
      </c>
      <c r="M613" s="5" t="s">
        <v>79</v>
      </c>
      <c r="N613" s="6" t="s">
        <v>55</v>
      </c>
      <c r="O613" s="7" t="str">
        <f>IF(LEN(Sheet1!$N613)&gt;0,"Not_Active","Active")</f>
        <v>Active</v>
      </c>
      <c r="P613" s="8">
        <f>IF(Sheet1!$O613="Not_Active",0,1)</f>
        <v>1</v>
      </c>
      <c r="Q613" s="9">
        <f>IFERROR(Sheet1!$K613*Sheet1!$J613,0)</f>
        <v>0</v>
      </c>
      <c r="R613" s="9">
        <f>Sheet1!$Q613+Sheet1!$J613</f>
        <v>66958</v>
      </c>
      <c r="S613" s="8">
        <f>YEAR(Sheet1!$I613)</f>
        <v>2020</v>
      </c>
      <c r="T613" s="8">
        <f>WEEKNUM(Sheet1!$I613,1)</f>
        <v>16</v>
      </c>
      <c r="U613" s="8" t="str">
        <f>TEXT(Sheet1!$I613,"dddd")</f>
        <v>Thursday</v>
      </c>
    </row>
    <row r="614" spans="1:21" ht="14.25" customHeight="1" x14ac:dyDescent="0.25">
      <c r="A614" s="5" t="s">
        <v>90</v>
      </c>
      <c r="B614" s="5" t="s">
        <v>1286</v>
      </c>
      <c r="C614" s="5" t="s">
        <v>43</v>
      </c>
      <c r="D614" s="5" t="s">
        <v>4</v>
      </c>
      <c r="E614" s="5" t="s">
        <v>51</v>
      </c>
      <c r="F614" s="5" t="s">
        <v>45</v>
      </c>
      <c r="G614" s="5" t="s">
        <v>53</v>
      </c>
      <c r="H614" s="5">
        <v>46</v>
      </c>
      <c r="I614" s="5">
        <v>38046</v>
      </c>
      <c r="J614" s="5">
        <v>158897</v>
      </c>
      <c r="K614" s="5">
        <v>0.1</v>
      </c>
      <c r="L614" s="5" t="s">
        <v>17</v>
      </c>
      <c r="M614" s="5" t="s">
        <v>54</v>
      </c>
      <c r="N614" s="6" t="s">
        <v>55</v>
      </c>
      <c r="O614" s="7" t="str">
        <f>IF(LEN(Sheet1!$N614)&gt;0,"Not_Active","Active")</f>
        <v>Active</v>
      </c>
      <c r="P614" s="8">
        <f>IF(Sheet1!$O614="Not_Active",0,1)</f>
        <v>1</v>
      </c>
      <c r="Q614" s="9">
        <f>IFERROR(Sheet1!$K614*Sheet1!$J614,0)</f>
        <v>15889.7</v>
      </c>
      <c r="R614" s="9">
        <f>Sheet1!$Q614+Sheet1!$J614</f>
        <v>174786.7</v>
      </c>
      <c r="S614" s="8">
        <f>YEAR(Sheet1!$I614)</f>
        <v>2004</v>
      </c>
      <c r="T614" s="8">
        <f>WEEKNUM(Sheet1!$I614,1)</f>
        <v>10</v>
      </c>
      <c r="U614" s="8" t="str">
        <f>TEXT(Sheet1!$I614,"dddd")</f>
        <v>Sunday</v>
      </c>
    </row>
    <row r="615" spans="1:21" ht="14.25" customHeight="1" x14ac:dyDescent="0.25">
      <c r="A615" s="5" t="s">
        <v>213</v>
      </c>
      <c r="B615" s="5" t="s">
        <v>1287</v>
      </c>
      <c r="C615" s="5" t="s">
        <v>50</v>
      </c>
      <c r="D615" s="5" t="s">
        <v>2</v>
      </c>
      <c r="E615" s="5" t="s">
        <v>72</v>
      </c>
      <c r="F615" s="5" t="s">
        <v>52</v>
      </c>
      <c r="G615" s="5" t="s">
        <v>60</v>
      </c>
      <c r="H615" s="5">
        <v>37</v>
      </c>
      <c r="I615" s="5">
        <v>39493</v>
      </c>
      <c r="J615" s="5">
        <v>71695</v>
      </c>
      <c r="K615" s="5">
        <v>0</v>
      </c>
      <c r="L615" s="5" t="s">
        <v>11</v>
      </c>
      <c r="M615" s="5" t="s">
        <v>68</v>
      </c>
      <c r="N615" s="6" t="s">
        <v>55</v>
      </c>
      <c r="O615" s="7" t="str">
        <f>IF(LEN(Sheet1!$N615)&gt;0,"Not_Active","Active")</f>
        <v>Active</v>
      </c>
      <c r="P615" s="8">
        <f>IF(Sheet1!$O615="Not_Active",0,1)</f>
        <v>1</v>
      </c>
      <c r="Q615" s="9">
        <f>IFERROR(Sheet1!$K615*Sheet1!$J615,0)</f>
        <v>0</v>
      </c>
      <c r="R615" s="9">
        <f>Sheet1!$Q615+Sheet1!$J615</f>
        <v>71695</v>
      </c>
      <c r="S615" s="8">
        <f>YEAR(Sheet1!$I615)</f>
        <v>2008</v>
      </c>
      <c r="T615" s="8">
        <f>WEEKNUM(Sheet1!$I615,1)</f>
        <v>7</v>
      </c>
      <c r="U615" s="8" t="str">
        <f>TEXT(Sheet1!$I615,"dddd")</f>
        <v>Friday</v>
      </c>
    </row>
    <row r="616" spans="1:21" ht="14.25" customHeight="1" x14ac:dyDescent="0.25">
      <c r="A616" s="5" t="s">
        <v>1288</v>
      </c>
      <c r="B616" s="5" t="s">
        <v>1289</v>
      </c>
      <c r="C616" s="5" t="s">
        <v>67</v>
      </c>
      <c r="D616" s="5" t="s">
        <v>8</v>
      </c>
      <c r="E616" s="5" t="s">
        <v>72</v>
      </c>
      <c r="F616" s="5" t="s">
        <v>52</v>
      </c>
      <c r="G616" s="5" t="s">
        <v>53</v>
      </c>
      <c r="H616" s="5">
        <v>40</v>
      </c>
      <c r="I616" s="5">
        <v>41904</v>
      </c>
      <c r="J616" s="5">
        <v>73779</v>
      </c>
      <c r="K616" s="5">
        <v>0</v>
      </c>
      <c r="L616" s="5" t="s">
        <v>17</v>
      </c>
      <c r="M616" s="5" t="s">
        <v>54</v>
      </c>
      <c r="N616" s="6">
        <v>43594</v>
      </c>
      <c r="O616" s="7" t="str">
        <f>IF(LEN(Sheet1!$N616)&gt;0,"Not_Active","Active")</f>
        <v>Not_Active</v>
      </c>
      <c r="P616" s="8">
        <f>IF(Sheet1!$O616="Not_Active",0,1)</f>
        <v>0</v>
      </c>
      <c r="Q616" s="9">
        <f>IFERROR(Sheet1!$K616*Sheet1!$J616,0)</f>
        <v>0</v>
      </c>
      <c r="R616" s="9">
        <f>Sheet1!$Q616+Sheet1!$J616</f>
        <v>73779</v>
      </c>
      <c r="S616" s="8">
        <f>YEAR(Sheet1!$I616)</f>
        <v>2014</v>
      </c>
      <c r="T616" s="8">
        <f>WEEKNUM(Sheet1!$I616,1)</f>
        <v>39</v>
      </c>
      <c r="U616" s="8" t="str">
        <f>TEXT(Sheet1!$I616,"dddd")</f>
        <v>Monday</v>
      </c>
    </row>
    <row r="617" spans="1:21" ht="14.25" customHeight="1" x14ac:dyDescent="0.25">
      <c r="A617" s="5" t="s">
        <v>1290</v>
      </c>
      <c r="B617" s="5" t="s">
        <v>1291</v>
      </c>
      <c r="C617" s="5" t="s">
        <v>75</v>
      </c>
      <c r="D617" s="5" t="s">
        <v>4</v>
      </c>
      <c r="E617" s="5" t="s">
        <v>59</v>
      </c>
      <c r="F617" s="5" t="s">
        <v>45</v>
      </c>
      <c r="G617" s="5" t="s">
        <v>53</v>
      </c>
      <c r="H617" s="5">
        <v>45</v>
      </c>
      <c r="I617" s="5">
        <v>40836</v>
      </c>
      <c r="J617" s="5">
        <v>123640</v>
      </c>
      <c r="K617" s="5">
        <v>7.0000000000000007E-2</v>
      </c>
      <c r="L617" s="5" t="s">
        <v>17</v>
      </c>
      <c r="M617" s="5" t="s">
        <v>94</v>
      </c>
      <c r="N617" s="6" t="s">
        <v>55</v>
      </c>
      <c r="O617" s="7" t="str">
        <f>IF(LEN(Sheet1!$N617)&gt;0,"Not_Active","Active")</f>
        <v>Active</v>
      </c>
      <c r="P617" s="8">
        <f>IF(Sheet1!$O617="Not_Active",0,1)</f>
        <v>1</v>
      </c>
      <c r="Q617" s="9">
        <f>IFERROR(Sheet1!$K617*Sheet1!$J617,0)</f>
        <v>8654.8000000000011</v>
      </c>
      <c r="R617" s="9">
        <f>Sheet1!$Q617+Sheet1!$J617</f>
        <v>132294.79999999999</v>
      </c>
      <c r="S617" s="8">
        <f>YEAR(Sheet1!$I617)</f>
        <v>2011</v>
      </c>
      <c r="T617" s="8">
        <f>WEEKNUM(Sheet1!$I617,1)</f>
        <v>43</v>
      </c>
      <c r="U617" s="8" t="str">
        <f>TEXT(Sheet1!$I617,"dddd")</f>
        <v>Thursday</v>
      </c>
    </row>
    <row r="618" spans="1:21" ht="14.25" customHeight="1" x14ac:dyDescent="0.25">
      <c r="A618" s="5" t="s">
        <v>1216</v>
      </c>
      <c r="B618" s="5" t="s">
        <v>1292</v>
      </c>
      <c r="C618" s="5" t="s">
        <v>78</v>
      </c>
      <c r="D618" s="5" t="s">
        <v>4</v>
      </c>
      <c r="E618" s="5" t="s">
        <v>59</v>
      </c>
      <c r="F618" s="5" t="s">
        <v>45</v>
      </c>
      <c r="G618" s="5" t="s">
        <v>60</v>
      </c>
      <c r="H618" s="5">
        <v>33</v>
      </c>
      <c r="I618" s="5">
        <v>41742</v>
      </c>
      <c r="J618" s="5">
        <v>46878</v>
      </c>
      <c r="K618" s="5">
        <v>0</v>
      </c>
      <c r="L618" s="5" t="s">
        <v>11</v>
      </c>
      <c r="M618" s="5" t="s">
        <v>79</v>
      </c>
      <c r="N618" s="6" t="s">
        <v>55</v>
      </c>
      <c r="O618" s="7" t="str">
        <f>IF(LEN(Sheet1!$N618)&gt;0,"Not_Active","Active")</f>
        <v>Active</v>
      </c>
      <c r="P618" s="8">
        <f>IF(Sheet1!$O618="Not_Active",0,1)</f>
        <v>1</v>
      </c>
      <c r="Q618" s="9">
        <f>IFERROR(Sheet1!$K618*Sheet1!$J618,0)</f>
        <v>0</v>
      </c>
      <c r="R618" s="9">
        <f>Sheet1!$Q618+Sheet1!$J618</f>
        <v>46878</v>
      </c>
      <c r="S618" s="8">
        <f>YEAR(Sheet1!$I618)</f>
        <v>2014</v>
      </c>
      <c r="T618" s="8">
        <f>WEEKNUM(Sheet1!$I618,1)</f>
        <v>16</v>
      </c>
      <c r="U618" s="8" t="str">
        <f>TEXT(Sheet1!$I618,"dddd")</f>
        <v>Sunday</v>
      </c>
    </row>
    <row r="619" spans="1:21" ht="14.25" customHeight="1" x14ac:dyDescent="0.25">
      <c r="A619" s="5" t="s">
        <v>1293</v>
      </c>
      <c r="B619" s="5" t="s">
        <v>1294</v>
      </c>
      <c r="C619" s="5" t="s">
        <v>78</v>
      </c>
      <c r="D619" s="5" t="s">
        <v>8</v>
      </c>
      <c r="E619" s="5" t="s">
        <v>59</v>
      </c>
      <c r="F619" s="5" t="s">
        <v>45</v>
      </c>
      <c r="G619" s="5" t="s">
        <v>60</v>
      </c>
      <c r="H619" s="5">
        <v>64</v>
      </c>
      <c r="I619" s="5">
        <v>37662</v>
      </c>
      <c r="J619" s="5">
        <v>57032</v>
      </c>
      <c r="K619" s="5">
        <v>0</v>
      </c>
      <c r="L619" s="5" t="s">
        <v>11</v>
      </c>
      <c r="M619" s="5" t="s">
        <v>79</v>
      </c>
      <c r="N619" s="6" t="s">
        <v>55</v>
      </c>
      <c r="O619" s="7" t="str">
        <f>IF(LEN(Sheet1!$N619)&gt;0,"Not_Active","Active")</f>
        <v>Active</v>
      </c>
      <c r="P619" s="8">
        <f>IF(Sheet1!$O619="Not_Active",0,1)</f>
        <v>1</v>
      </c>
      <c r="Q619" s="9">
        <f>IFERROR(Sheet1!$K619*Sheet1!$J619,0)</f>
        <v>0</v>
      </c>
      <c r="R619" s="9">
        <f>Sheet1!$Q619+Sheet1!$J619</f>
        <v>57032</v>
      </c>
      <c r="S619" s="8">
        <f>YEAR(Sheet1!$I619)</f>
        <v>2003</v>
      </c>
      <c r="T619" s="8">
        <f>WEEKNUM(Sheet1!$I619,1)</f>
        <v>7</v>
      </c>
      <c r="U619" s="8" t="str">
        <f>TEXT(Sheet1!$I619,"dddd")</f>
        <v>Monday</v>
      </c>
    </row>
    <row r="620" spans="1:21" ht="14.25" customHeight="1" x14ac:dyDescent="0.25">
      <c r="A620" s="5" t="s">
        <v>1295</v>
      </c>
      <c r="B620" s="5" t="s">
        <v>1296</v>
      </c>
      <c r="C620" s="5" t="s">
        <v>67</v>
      </c>
      <c r="D620" s="5" t="s">
        <v>4</v>
      </c>
      <c r="E620" s="5" t="s">
        <v>51</v>
      </c>
      <c r="F620" s="5" t="s">
        <v>45</v>
      </c>
      <c r="G620" s="5" t="s">
        <v>104</v>
      </c>
      <c r="H620" s="5">
        <v>57</v>
      </c>
      <c r="I620" s="5">
        <v>39357</v>
      </c>
      <c r="J620" s="5">
        <v>98150</v>
      </c>
      <c r="K620" s="5">
        <v>0</v>
      </c>
      <c r="L620" s="5" t="s">
        <v>19</v>
      </c>
      <c r="M620" s="5" t="s">
        <v>117</v>
      </c>
      <c r="N620" s="6" t="s">
        <v>55</v>
      </c>
      <c r="O620" s="7" t="str">
        <f>IF(LEN(Sheet1!$N620)&gt;0,"Not_Active","Active")</f>
        <v>Active</v>
      </c>
      <c r="P620" s="8">
        <f>IF(Sheet1!$O620="Not_Active",0,1)</f>
        <v>1</v>
      </c>
      <c r="Q620" s="9">
        <f>IFERROR(Sheet1!$K620*Sheet1!$J620,0)</f>
        <v>0</v>
      </c>
      <c r="R620" s="9">
        <f>Sheet1!$Q620+Sheet1!$J620</f>
        <v>98150</v>
      </c>
      <c r="S620" s="8">
        <f>YEAR(Sheet1!$I620)</f>
        <v>2007</v>
      </c>
      <c r="T620" s="8">
        <f>WEEKNUM(Sheet1!$I620,1)</f>
        <v>40</v>
      </c>
      <c r="U620" s="8" t="str">
        <f>TEXT(Sheet1!$I620,"dddd")</f>
        <v>Tuesday</v>
      </c>
    </row>
    <row r="621" spans="1:21" ht="14.25" customHeight="1" x14ac:dyDescent="0.25">
      <c r="A621" s="5" t="s">
        <v>1297</v>
      </c>
      <c r="B621" s="5" t="s">
        <v>1298</v>
      </c>
      <c r="C621" s="5" t="s">
        <v>58</v>
      </c>
      <c r="D621" s="5" t="s">
        <v>8</v>
      </c>
      <c r="E621" s="5" t="s">
        <v>51</v>
      </c>
      <c r="F621" s="5" t="s">
        <v>45</v>
      </c>
      <c r="G621" s="5" t="s">
        <v>53</v>
      </c>
      <c r="H621" s="5">
        <v>35</v>
      </c>
      <c r="I621" s="5">
        <v>42800</v>
      </c>
      <c r="J621" s="5">
        <v>171426</v>
      </c>
      <c r="K621" s="5">
        <v>0.15</v>
      </c>
      <c r="L621" s="5" t="s">
        <v>17</v>
      </c>
      <c r="M621" s="5" t="s">
        <v>132</v>
      </c>
      <c r="N621" s="6">
        <v>43000</v>
      </c>
      <c r="O621" s="7" t="str">
        <f>IF(LEN(Sheet1!$N621)&gt;0,"Not_Active","Active")</f>
        <v>Not_Active</v>
      </c>
      <c r="P621" s="8">
        <f>IF(Sheet1!$O621="Not_Active",0,1)</f>
        <v>0</v>
      </c>
      <c r="Q621" s="9">
        <f>IFERROR(Sheet1!$K621*Sheet1!$J621,0)</f>
        <v>25713.899999999998</v>
      </c>
      <c r="R621" s="9">
        <f>Sheet1!$Q621+Sheet1!$J621</f>
        <v>197139.9</v>
      </c>
      <c r="S621" s="8">
        <f>YEAR(Sheet1!$I621)</f>
        <v>2017</v>
      </c>
      <c r="T621" s="8">
        <f>WEEKNUM(Sheet1!$I621,1)</f>
        <v>10</v>
      </c>
      <c r="U621" s="8" t="str">
        <f>TEXT(Sheet1!$I621,"dddd")</f>
        <v>Monday</v>
      </c>
    </row>
    <row r="622" spans="1:21" ht="14.25" customHeight="1" x14ac:dyDescent="0.25">
      <c r="A622" s="5" t="s">
        <v>65</v>
      </c>
      <c r="B622" s="5" t="s">
        <v>1299</v>
      </c>
      <c r="C622" s="5" t="s">
        <v>78</v>
      </c>
      <c r="D622" s="5" t="s">
        <v>3</v>
      </c>
      <c r="E622" s="5" t="s">
        <v>51</v>
      </c>
      <c r="F622" s="5" t="s">
        <v>45</v>
      </c>
      <c r="G622" s="5" t="s">
        <v>60</v>
      </c>
      <c r="H622" s="5">
        <v>55</v>
      </c>
      <c r="I622" s="5">
        <v>44302</v>
      </c>
      <c r="J622" s="5">
        <v>48266</v>
      </c>
      <c r="K622" s="5">
        <v>0</v>
      </c>
      <c r="L622" s="5" t="s">
        <v>11</v>
      </c>
      <c r="M622" s="5" t="s">
        <v>61</v>
      </c>
      <c r="N622" s="6" t="s">
        <v>55</v>
      </c>
      <c r="O622" s="7" t="str">
        <f>IF(LEN(Sheet1!$N622)&gt;0,"Not_Active","Active")</f>
        <v>Active</v>
      </c>
      <c r="P622" s="8">
        <f>IF(Sheet1!$O622="Not_Active",0,1)</f>
        <v>1</v>
      </c>
      <c r="Q622" s="9">
        <f>IFERROR(Sheet1!$K622*Sheet1!$J622,0)</f>
        <v>0</v>
      </c>
      <c r="R622" s="9">
        <f>Sheet1!$Q622+Sheet1!$J622</f>
        <v>48266</v>
      </c>
      <c r="S622" s="8">
        <f>YEAR(Sheet1!$I622)</f>
        <v>2021</v>
      </c>
      <c r="T622" s="8">
        <f>WEEKNUM(Sheet1!$I622,1)</f>
        <v>16</v>
      </c>
      <c r="U622" s="8" t="str">
        <f>TEXT(Sheet1!$I622,"dddd")</f>
        <v>Friday</v>
      </c>
    </row>
    <row r="623" spans="1:21" ht="14.25" customHeight="1" x14ac:dyDescent="0.25">
      <c r="A623" s="5" t="s">
        <v>1300</v>
      </c>
      <c r="B623" s="5" t="s">
        <v>1301</v>
      </c>
      <c r="C623" s="5" t="s">
        <v>99</v>
      </c>
      <c r="D623" s="5" t="s">
        <v>3</v>
      </c>
      <c r="E623" s="5" t="s">
        <v>44</v>
      </c>
      <c r="F623" s="5" t="s">
        <v>52</v>
      </c>
      <c r="G623" s="5" t="s">
        <v>104</v>
      </c>
      <c r="H623" s="5">
        <v>36</v>
      </c>
      <c r="I623" s="5">
        <v>43330</v>
      </c>
      <c r="J623" s="5">
        <v>223404</v>
      </c>
      <c r="K623" s="5">
        <v>0.32</v>
      </c>
      <c r="L623" s="5" t="s">
        <v>11</v>
      </c>
      <c r="M623" s="5" t="s">
        <v>107</v>
      </c>
      <c r="N623" s="6" t="s">
        <v>55</v>
      </c>
      <c r="O623" s="7" t="str">
        <f>IF(LEN(Sheet1!$N623)&gt;0,"Not_Active","Active")</f>
        <v>Active</v>
      </c>
      <c r="P623" s="8">
        <f>IF(Sheet1!$O623="Not_Active",0,1)</f>
        <v>1</v>
      </c>
      <c r="Q623" s="9">
        <f>IFERROR(Sheet1!$K623*Sheet1!$J623,0)</f>
        <v>71489.279999999999</v>
      </c>
      <c r="R623" s="9">
        <f>Sheet1!$Q623+Sheet1!$J623</f>
        <v>294893.28000000003</v>
      </c>
      <c r="S623" s="8">
        <f>YEAR(Sheet1!$I623)</f>
        <v>2018</v>
      </c>
      <c r="T623" s="8">
        <f>WEEKNUM(Sheet1!$I623,1)</f>
        <v>33</v>
      </c>
      <c r="U623" s="8" t="str">
        <f>TEXT(Sheet1!$I623,"dddd")</f>
        <v>Saturday</v>
      </c>
    </row>
    <row r="624" spans="1:21" ht="14.25" customHeight="1" x14ac:dyDescent="0.25">
      <c r="A624" s="5" t="s">
        <v>1302</v>
      </c>
      <c r="B624" s="5" t="s">
        <v>1303</v>
      </c>
      <c r="C624" s="5" t="s">
        <v>317</v>
      </c>
      <c r="D624" s="5" t="s">
        <v>2</v>
      </c>
      <c r="E624" s="5" t="s">
        <v>59</v>
      </c>
      <c r="F624" s="5" t="s">
        <v>45</v>
      </c>
      <c r="G624" s="5" t="s">
        <v>53</v>
      </c>
      <c r="H624" s="5">
        <v>57</v>
      </c>
      <c r="I624" s="5">
        <v>41649</v>
      </c>
      <c r="J624" s="5">
        <v>74854</v>
      </c>
      <c r="K624" s="5">
        <v>0</v>
      </c>
      <c r="L624" s="5" t="s">
        <v>11</v>
      </c>
      <c r="M624" s="5" t="s">
        <v>47</v>
      </c>
      <c r="N624" s="6" t="s">
        <v>55</v>
      </c>
      <c r="O624" s="7" t="str">
        <f>IF(LEN(Sheet1!$N624)&gt;0,"Not_Active","Active")</f>
        <v>Active</v>
      </c>
      <c r="P624" s="8">
        <f>IF(Sheet1!$O624="Not_Active",0,1)</f>
        <v>1</v>
      </c>
      <c r="Q624" s="9">
        <f>IFERROR(Sheet1!$K624*Sheet1!$J624,0)</f>
        <v>0</v>
      </c>
      <c r="R624" s="9">
        <f>Sheet1!$Q624+Sheet1!$J624</f>
        <v>74854</v>
      </c>
      <c r="S624" s="8">
        <f>YEAR(Sheet1!$I624)</f>
        <v>2014</v>
      </c>
      <c r="T624" s="8">
        <f>WEEKNUM(Sheet1!$I624,1)</f>
        <v>2</v>
      </c>
      <c r="U624" s="8" t="str">
        <f>TEXT(Sheet1!$I624,"dddd")</f>
        <v>Friday</v>
      </c>
    </row>
    <row r="625" spans="1:21" ht="14.25" customHeight="1" x14ac:dyDescent="0.25">
      <c r="A625" s="5" t="s">
        <v>1304</v>
      </c>
      <c r="B625" s="5" t="s">
        <v>1305</v>
      </c>
      <c r="C625" s="5" t="s">
        <v>99</v>
      </c>
      <c r="D625" s="5" t="s">
        <v>5</v>
      </c>
      <c r="E625" s="5" t="s">
        <v>59</v>
      </c>
      <c r="F625" s="5" t="s">
        <v>45</v>
      </c>
      <c r="G625" s="5" t="s">
        <v>60</v>
      </c>
      <c r="H625" s="5">
        <v>48</v>
      </c>
      <c r="I625" s="5">
        <v>39197</v>
      </c>
      <c r="J625" s="5">
        <v>217783</v>
      </c>
      <c r="K625" s="5">
        <v>0.36</v>
      </c>
      <c r="L625" s="5" t="s">
        <v>11</v>
      </c>
      <c r="M625" s="5" t="s">
        <v>47</v>
      </c>
      <c r="N625" s="6" t="s">
        <v>55</v>
      </c>
      <c r="O625" s="7" t="str">
        <f>IF(LEN(Sheet1!$N625)&gt;0,"Not_Active","Active")</f>
        <v>Active</v>
      </c>
      <c r="P625" s="8">
        <f>IF(Sheet1!$O625="Not_Active",0,1)</f>
        <v>1</v>
      </c>
      <c r="Q625" s="9">
        <f>IFERROR(Sheet1!$K625*Sheet1!$J625,0)</f>
        <v>78401.87999999999</v>
      </c>
      <c r="R625" s="9">
        <f>Sheet1!$Q625+Sheet1!$J625</f>
        <v>296184.88</v>
      </c>
      <c r="S625" s="8">
        <f>YEAR(Sheet1!$I625)</f>
        <v>2007</v>
      </c>
      <c r="T625" s="8">
        <f>WEEKNUM(Sheet1!$I625,1)</f>
        <v>17</v>
      </c>
      <c r="U625" s="8" t="str">
        <f>TEXT(Sheet1!$I625,"dddd")</f>
        <v>Wednesday</v>
      </c>
    </row>
    <row r="626" spans="1:21" ht="14.25" customHeight="1" x14ac:dyDescent="0.25">
      <c r="A626" s="5" t="s">
        <v>1306</v>
      </c>
      <c r="B626" s="5" t="s">
        <v>1307</v>
      </c>
      <c r="C626" s="5" t="s">
        <v>348</v>
      </c>
      <c r="D626" s="5" t="s">
        <v>2</v>
      </c>
      <c r="E626" s="5" t="s">
        <v>51</v>
      </c>
      <c r="F626" s="5" t="s">
        <v>45</v>
      </c>
      <c r="G626" s="5" t="s">
        <v>104</v>
      </c>
      <c r="H626" s="5">
        <v>53</v>
      </c>
      <c r="I626" s="5">
        <v>38214</v>
      </c>
      <c r="J626" s="5">
        <v>44735</v>
      </c>
      <c r="K626" s="5">
        <v>0</v>
      </c>
      <c r="L626" s="5" t="s">
        <v>19</v>
      </c>
      <c r="M626" s="5" t="s">
        <v>112</v>
      </c>
      <c r="N626" s="6" t="s">
        <v>55</v>
      </c>
      <c r="O626" s="7" t="str">
        <f>IF(LEN(Sheet1!$N626)&gt;0,"Not_Active","Active")</f>
        <v>Active</v>
      </c>
      <c r="P626" s="8">
        <f>IF(Sheet1!$O626="Not_Active",0,1)</f>
        <v>1</v>
      </c>
      <c r="Q626" s="9">
        <f>IFERROR(Sheet1!$K626*Sheet1!$J626,0)</f>
        <v>0</v>
      </c>
      <c r="R626" s="9">
        <f>Sheet1!$Q626+Sheet1!$J626</f>
        <v>44735</v>
      </c>
      <c r="S626" s="8">
        <f>YEAR(Sheet1!$I626)</f>
        <v>2004</v>
      </c>
      <c r="T626" s="8">
        <f>WEEKNUM(Sheet1!$I626,1)</f>
        <v>34</v>
      </c>
      <c r="U626" s="8" t="str">
        <f>TEXT(Sheet1!$I626,"dddd")</f>
        <v>Sunday</v>
      </c>
    </row>
    <row r="627" spans="1:21" ht="14.25" customHeight="1" x14ac:dyDescent="0.25">
      <c r="A627" s="5" t="s">
        <v>1308</v>
      </c>
      <c r="B627" s="5" t="s">
        <v>1309</v>
      </c>
      <c r="C627" s="5" t="s">
        <v>142</v>
      </c>
      <c r="D627" s="5" t="s">
        <v>3</v>
      </c>
      <c r="E627" s="5" t="s">
        <v>51</v>
      </c>
      <c r="F627" s="5" t="s">
        <v>45</v>
      </c>
      <c r="G627" s="5" t="s">
        <v>60</v>
      </c>
      <c r="H627" s="5">
        <v>41</v>
      </c>
      <c r="I627" s="5">
        <v>39091</v>
      </c>
      <c r="J627" s="5">
        <v>50685</v>
      </c>
      <c r="K627" s="5">
        <v>0</v>
      </c>
      <c r="L627" s="5" t="s">
        <v>11</v>
      </c>
      <c r="M627" s="5" t="s">
        <v>107</v>
      </c>
      <c r="N627" s="6" t="s">
        <v>55</v>
      </c>
      <c r="O627" s="7" t="str">
        <f>IF(LEN(Sheet1!$N627)&gt;0,"Not_Active","Active")</f>
        <v>Active</v>
      </c>
      <c r="P627" s="8">
        <f>IF(Sheet1!$O627="Not_Active",0,1)</f>
        <v>1</v>
      </c>
      <c r="Q627" s="9">
        <f>IFERROR(Sheet1!$K627*Sheet1!$J627,0)</f>
        <v>0</v>
      </c>
      <c r="R627" s="9">
        <f>Sheet1!$Q627+Sheet1!$J627</f>
        <v>50685</v>
      </c>
      <c r="S627" s="8">
        <f>YEAR(Sheet1!$I627)</f>
        <v>2007</v>
      </c>
      <c r="T627" s="8">
        <f>WEEKNUM(Sheet1!$I627,1)</f>
        <v>2</v>
      </c>
      <c r="U627" s="8" t="str">
        <f>TEXT(Sheet1!$I627,"dddd")</f>
        <v>Tuesday</v>
      </c>
    </row>
    <row r="628" spans="1:21" ht="14.25" customHeight="1" x14ac:dyDescent="0.25">
      <c r="A628" s="5" t="s">
        <v>1310</v>
      </c>
      <c r="B628" s="5" t="s">
        <v>1311</v>
      </c>
      <c r="C628" s="5" t="s">
        <v>142</v>
      </c>
      <c r="D628" s="5" t="s">
        <v>4</v>
      </c>
      <c r="E628" s="5" t="s">
        <v>44</v>
      </c>
      <c r="F628" s="5" t="s">
        <v>52</v>
      </c>
      <c r="G628" s="5" t="s">
        <v>53</v>
      </c>
      <c r="H628" s="5">
        <v>34</v>
      </c>
      <c r="I628" s="5">
        <v>43169</v>
      </c>
      <c r="J628" s="5">
        <v>58993</v>
      </c>
      <c r="K628" s="5">
        <v>0</v>
      </c>
      <c r="L628" s="5" t="s">
        <v>11</v>
      </c>
      <c r="M628" s="5" t="s">
        <v>82</v>
      </c>
      <c r="N628" s="6" t="s">
        <v>55</v>
      </c>
      <c r="O628" s="7" t="str">
        <f>IF(LEN(Sheet1!$N628)&gt;0,"Not_Active","Active")</f>
        <v>Active</v>
      </c>
      <c r="P628" s="8">
        <f>IF(Sheet1!$O628="Not_Active",0,1)</f>
        <v>1</v>
      </c>
      <c r="Q628" s="9">
        <f>IFERROR(Sheet1!$K628*Sheet1!$J628,0)</f>
        <v>0</v>
      </c>
      <c r="R628" s="9">
        <f>Sheet1!$Q628+Sheet1!$J628</f>
        <v>58993</v>
      </c>
      <c r="S628" s="8">
        <f>YEAR(Sheet1!$I628)</f>
        <v>2018</v>
      </c>
      <c r="T628" s="8">
        <f>WEEKNUM(Sheet1!$I628,1)</f>
        <v>10</v>
      </c>
      <c r="U628" s="8" t="str">
        <f>TEXT(Sheet1!$I628,"dddd")</f>
        <v>Saturday</v>
      </c>
    </row>
    <row r="629" spans="1:21" ht="14.25" customHeight="1" x14ac:dyDescent="0.25">
      <c r="A629" s="5" t="s">
        <v>1312</v>
      </c>
      <c r="B629" s="5" t="s">
        <v>1313</v>
      </c>
      <c r="C629" s="5" t="s">
        <v>199</v>
      </c>
      <c r="D629" s="5" t="s">
        <v>7</v>
      </c>
      <c r="E629" s="5" t="s">
        <v>72</v>
      </c>
      <c r="F629" s="5" t="s">
        <v>52</v>
      </c>
      <c r="G629" s="5" t="s">
        <v>60</v>
      </c>
      <c r="H629" s="5">
        <v>47</v>
      </c>
      <c r="I629" s="5">
        <v>43990</v>
      </c>
      <c r="J629" s="5">
        <v>115765</v>
      </c>
      <c r="K629" s="5">
        <v>0</v>
      </c>
      <c r="L629" s="5" t="s">
        <v>11</v>
      </c>
      <c r="M629" s="5" t="s">
        <v>79</v>
      </c>
      <c r="N629" s="6">
        <v>44229</v>
      </c>
      <c r="O629" s="7" t="str">
        <f>IF(LEN(Sheet1!$N629)&gt;0,"Not_Active","Active")</f>
        <v>Not_Active</v>
      </c>
      <c r="P629" s="8">
        <f>IF(Sheet1!$O629="Not_Active",0,1)</f>
        <v>0</v>
      </c>
      <c r="Q629" s="9">
        <f>IFERROR(Sheet1!$K629*Sheet1!$J629,0)</f>
        <v>0</v>
      </c>
      <c r="R629" s="9">
        <f>Sheet1!$Q629+Sheet1!$J629</f>
        <v>115765</v>
      </c>
      <c r="S629" s="8">
        <f>YEAR(Sheet1!$I629)</f>
        <v>2020</v>
      </c>
      <c r="T629" s="8">
        <f>WEEKNUM(Sheet1!$I629,1)</f>
        <v>24</v>
      </c>
      <c r="U629" s="8" t="str">
        <f>TEXT(Sheet1!$I629,"dddd")</f>
        <v>Monday</v>
      </c>
    </row>
    <row r="630" spans="1:21" ht="14.25" customHeight="1" x14ac:dyDescent="0.25">
      <c r="A630" s="5" t="s">
        <v>1314</v>
      </c>
      <c r="B630" s="5" t="s">
        <v>1315</v>
      </c>
      <c r="C630" s="5" t="s">
        <v>58</v>
      </c>
      <c r="D630" s="5" t="s">
        <v>5</v>
      </c>
      <c r="E630" s="5" t="s">
        <v>51</v>
      </c>
      <c r="F630" s="5" t="s">
        <v>45</v>
      </c>
      <c r="G630" s="5" t="s">
        <v>53</v>
      </c>
      <c r="H630" s="5">
        <v>63</v>
      </c>
      <c r="I630" s="5">
        <v>39147</v>
      </c>
      <c r="J630" s="5">
        <v>193044</v>
      </c>
      <c r="K630" s="5">
        <v>0.15</v>
      </c>
      <c r="L630" s="5" t="s">
        <v>11</v>
      </c>
      <c r="M630" s="5" t="s">
        <v>79</v>
      </c>
      <c r="N630" s="6" t="s">
        <v>55</v>
      </c>
      <c r="O630" s="7" t="str">
        <f>IF(LEN(Sheet1!$N630)&gt;0,"Not_Active","Active")</f>
        <v>Active</v>
      </c>
      <c r="P630" s="8">
        <f>IF(Sheet1!$O630="Not_Active",0,1)</f>
        <v>1</v>
      </c>
      <c r="Q630" s="9">
        <f>IFERROR(Sheet1!$K630*Sheet1!$J630,0)</f>
        <v>28956.6</v>
      </c>
      <c r="R630" s="9">
        <f>Sheet1!$Q630+Sheet1!$J630</f>
        <v>222000.6</v>
      </c>
      <c r="S630" s="8">
        <f>YEAR(Sheet1!$I630)</f>
        <v>2007</v>
      </c>
      <c r="T630" s="8">
        <f>WEEKNUM(Sheet1!$I630,1)</f>
        <v>10</v>
      </c>
      <c r="U630" s="8" t="str">
        <f>TEXT(Sheet1!$I630,"dddd")</f>
        <v>Tuesday</v>
      </c>
    </row>
    <row r="631" spans="1:21" ht="14.25" customHeight="1" x14ac:dyDescent="0.25">
      <c r="A631" s="5" t="s">
        <v>1316</v>
      </c>
      <c r="B631" s="5" t="s">
        <v>1317</v>
      </c>
      <c r="C631" s="5" t="s">
        <v>78</v>
      </c>
      <c r="D631" s="5" t="s">
        <v>8</v>
      </c>
      <c r="E631" s="5" t="s">
        <v>44</v>
      </c>
      <c r="F631" s="5" t="s">
        <v>45</v>
      </c>
      <c r="G631" s="5" t="s">
        <v>46</v>
      </c>
      <c r="H631" s="5">
        <v>65</v>
      </c>
      <c r="I631" s="5">
        <v>40711</v>
      </c>
      <c r="J631" s="5">
        <v>56686</v>
      </c>
      <c r="K631" s="5">
        <v>0</v>
      </c>
      <c r="L631" s="5" t="s">
        <v>11</v>
      </c>
      <c r="M631" s="5" t="s">
        <v>47</v>
      </c>
      <c r="N631" s="6">
        <v>42164</v>
      </c>
      <c r="O631" s="7" t="str">
        <f>IF(LEN(Sheet1!$N631)&gt;0,"Not_Active","Active")</f>
        <v>Not_Active</v>
      </c>
      <c r="P631" s="8">
        <f>IF(Sheet1!$O631="Not_Active",0,1)</f>
        <v>0</v>
      </c>
      <c r="Q631" s="9">
        <f>IFERROR(Sheet1!$K631*Sheet1!$J631,0)</f>
        <v>0</v>
      </c>
      <c r="R631" s="9">
        <f>Sheet1!$Q631+Sheet1!$J631</f>
        <v>56686</v>
      </c>
      <c r="S631" s="8">
        <f>YEAR(Sheet1!$I631)</f>
        <v>2011</v>
      </c>
      <c r="T631" s="8">
        <f>WEEKNUM(Sheet1!$I631,1)</f>
        <v>25</v>
      </c>
      <c r="U631" s="8" t="str">
        <f>TEXT(Sheet1!$I631,"dddd")</f>
        <v>Friday</v>
      </c>
    </row>
    <row r="632" spans="1:21" ht="14.25" customHeight="1" x14ac:dyDescent="0.25">
      <c r="A632" s="5" t="s">
        <v>1318</v>
      </c>
      <c r="B632" s="5" t="s">
        <v>1319</v>
      </c>
      <c r="C632" s="5" t="s">
        <v>43</v>
      </c>
      <c r="D632" s="5" t="s">
        <v>3</v>
      </c>
      <c r="E632" s="5" t="s">
        <v>51</v>
      </c>
      <c r="F632" s="5" t="s">
        <v>45</v>
      </c>
      <c r="G632" s="5" t="s">
        <v>46</v>
      </c>
      <c r="H632" s="5">
        <v>33</v>
      </c>
      <c r="I632" s="5">
        <v>43763</v>
      </c>
      <c r="J632" s="5">
        <v>131652</v>
      </c>
      <c r="K632" s="5">
        <v>0.11</v>
      </c>
      <c r="L632" s="5" t="s">
        <v>11</v>
      </c>
      <c r="M632" s="5" t="s">
        <v>47</v>
      </c>
      <c r="N632" s="6" t="s">
        <v>55</v>
      </c>
      <c r="O632" s="7" t="str">
        <f>IF(LEN(Sheet1!$N632)&gt;0,"Not_Active","Active")</f>
        <v>Active</v>
      </c>
      <c r="P632" s="8">
        <f>IF(Sheet1!$O632="Not_Active",0,1)</f>
        <v>1</v>
      </c>
      <c r="Q632" s="9">
        <f>IFERROR(Sheet1!$K632*Sheet1!$J632,0)</f>
        <v>14481.72</v>
      </c>
      <c r="R632" s="9">
        <f>Sheet1!$Q632+Sheet1!$J632</f>
        <v>146133.72</v>
      </c>
      <c r="S632" s="8">
        <f>YEAR(Sheet1!$I632)</f>
        <v>2019</v>
      </c>
      <c r="T632" s="8">
        <f>WEEKNUM(Sheet1!$I632,1)</f>
        <v>43</v>
      </c>
      <c r="U632" s="8" t="str">
        <f>TEXT(Sheet1!$I632,"dddd")</f>
        <v>Friday</v>
      </c>
    </row>
    <row r="633" spans="1:21" ht="14.25" customHeight="1" x14ac:dyDescent="0.25">
      <c r="A633" s="5" t="s">
        <v>1320</v>
      </c>
      <c r="B633" s="5" t="s">
        <v>1321</v>
      </c>
      <c r="C633" s="5" t="s">
        <v>58</v>
      </c>
      <c r="D633" s="5" t="s">
        <v>8</v>
      </c>
      <c r="E633" s="5" t="s">
        <v>51</v>
      </c>
      <c r="F633" s="5" t="s">
        <v>45</v>
      </c>
      <c r="G633" s="5" t="s">
        <v>46</v>
      </c>
      <c r="H633" s="5">
        <v>45</v>
      </c>
      <c r="I633" s="5">
        <v>39507</v>
      </c>
      <c r="J633" s="5">
        <v>150577</v>
      </c>
      <c r="K633" s="5">
        <v>0.25</v>
      </c>
      <c r="L633" s="5" t="s">
        <v>11</v>
      </c>
      <c r="M633" s="5" t="s">
        <v>79</v>
      </c>
      <c r="N633" s="6" t="s">
        <v>55</v>
      </c>
      <c r="O633" s="7" t="str">
        <f>IF(LEN(Sheet1!$N633)&gt;0,"Not_Active","Active")</f>
        <v>Active</v>
      </c>
      <c r="P633" s="8">
        <f>IF(Sheet1!$O633="Not_Active",0,1)</f>
        <v>1</v>
      </c>
      <c r="Q633" s="9">
        <f>IFERROR(Sheet1!$K633*Sheet1!$J633,0)</f>
        <v>37644.25</v>
      </c>
      <c r="R633" s="9">
        <f>Sheet1!$Q633+Sheet1!$J633</f>
        <v>188221.25</v>
      </c>
      <c r="S633" s="8">
        <f>YEAR(Sheet1!$I633)</f>
        <v>2008</v>
      </c>
      <c r="T633" s="8">
        <f>WEEKNUM(Sheet1!$I633,1)</f>
        <v>9</v>
      </c>
      <c r="U633" s="8" t="str">
        <f>TEXT(Sheet1!$I633,"dddd")</f>
        <v>Friday</v>
      </c>
    </row>
    <row r="634" spans="1:21" ht="14.25" customHeight="1" x14ac:dyDescent="0.25">
      <c r="A634" s="5" t="s">
        <v>568</v>
      </c>
      <c r="B634" s="5" t="s">
        <v>1322</v>
      </c>
      <c r="C634" s="5" t="s">
        <v>131</v>
      </c>
      <c r="D634" s="5" t="s">
        <v>7</v>
      </c>
      <c r="E634" s="5" t="s">
        <v>44</v>
      </c>
      <c r="F634" s="5" t="s">
        <v>45</v>
      </c>
      <c r="G634" s="5" t="s">
        <v>104</v>
      </c>
      <c r="H634" s="5">
        <v>37</v>
      </c>
      <c r="I634" s="5">
        <v>43461</v>
      </c>
      <c r="J634" s="5">
        <v>87359</v>
      </c>
      <c r="K634" s="5">
        <v>0.11</v>
      </c>
      <c r="L634" s="5" t="s">
        <v>19</v>
      </c>
      <c r="M634" s="5" t="s">
        <v>117</v>
      </c>
      <c r="N634" s="6" t="s">
        <v>55</v>
      </c>
      <c r="O634" s="7" t="str">
        <f>IF(LEN(Sheet1!$N634)&gt;0,"Not_Active","Active")</f>
        <v>Active</v>
      </c>
      <c r="P634" s="8">
        <f>IF(Sheet1!$O634="Not_Active",0,1)</f>
        <v>1</v>
      </c>
      <c r="Q634" s="9">
        <f>IFERROR(Sheet1!$K634*Sheet1!$J634,0)</f>
        <v>9609.49</v>
      </c>
      <c r="R634" s="9">
        <f>Sheet1!$Q634+Sheet1!$J634</f>
        <v>96968.49</v>
      </c>
      <c r="S634" s="8">
        <f>YEAR(Sheet1!$I634)</f>
        <v>2018</v>
      </c>
      <c r="T634" s="8">
        <f>WEEKNUM(Sheet1!$I634,1)</f>
        <v>52</v>
      </c>
      <c r="U634" s="8" t="str">
        <f>TEXT(Sheet1!$I634,"dddd")</f>
        <v>Thursday</v>
      </c>
    </row>
    <row r="635" spans="1:21" ht="14.25" customHeight="1" x14ac:dyDescent="0.25">
      <c r="A635" s="5" t="s">
        <v>1323</v>
      </c>
      <c r="B635" s="5" t="s">
        <v>1324</v>
      </c>
      <c r="C635" s="5" t="s">
        <v>142</v>
      </c>
      <c r="D635" s="5" t="s">
        <v>4</v>
      </c>
      <c r="E635" s="5" t="s">
        <v>59</v>
      </c>
      <c r="F635" s="5" t="s">
        <v>45</v>
      </c>
      <c r="G635" s="5" t="s">
        <v>53</v>
      </c>
      <c r="H635" s="5">
        <v>60</v>
      </c>
      <c r="I635" s="5">
        <v>41647</v>
      </c>
      <c r="J635" s="5">
        <v>51877</v>
      </c>
      <c r="K635" s="5">
        <v>0</v>
      </c>
      <c r="L635" s="5" t="s">
        <v>17</v>
      </c>
      <c r="M635" s="5" t="s">
        <v>132</v>
      </c>
      <c r="N635" s="6" t="s">
        <v>55</v>
      </c>
      <c r="O635" s="7" t="str">
        <f>IF(LEN(Sheet1!$N635)&gt;0,"Not_Active","Active")</f>
        <v>Active</v>
      </c>
      <c r="P635" s="8">
        <f>IF(Sheet1!$O635="Not_Active",0,1)</f>
        <v>1</v>
      </c>
      <c r="Q635" s="9">
        <f>IFERROR(Sheet1!$K635*Sheet1!$J635,0)</f>
        <v>0</v>
      </c>
      <c r="R635" s="9">
        <f>Sheet1!$Q635+Sheet1!$J635</f>
        <v>51877</v>
      </c>
      <c r="S635" s="8">
        <f>YEAR(Sheet1!$I635)</f>
        <v>2014</v>
      </c>
      <c r="T635" s="8">
        <f>WEEKNUM(Sheet1!$I635,1)</f>
        <v>2</v>
      </c>
      <c r="U635" s="8" t="str">
        <f>TEXT(Sheet1!$I635,"dddd")</f>
        <v>Wednesday</v>
      </c>
    </row>
    <row r="636" spans="1:21" ht="14.25" customHeight="1" x14ac:dyDescent="0.25">
      <c r="A636" s="5" t="s">
        <v>287</v>
      </c>
      <c r="B636" s="5" t="s">
        <v>1325</v>
      </c>
      <c r="C636" s="5" t="s">
        <v>390</v>
      </c>
      <c r="D636" s="5" t="s">
        <v>2</v>
      </c>
      <c r="E636" s="5" t="s">
        <v>51</v>
      </c>
      <c r="F636" s="5" t="s">
        <v>52</v>
      </c>
      <c r="G636" s="5" t="s">
        <v>53</v>
      </c>
      <c r="H636" s="5">
        <v>43</v>
      </c>
      <c r="I636" s="5">
        <v>42753</v>
      </c>
      <c r="J636" s="5">
        <v>86417</v>
      </c>
      <c r="K636" s="5">
        <v>0</v>
      </c>
      <c r="L636" s="5" t="s">
        <v>11</v>
      </c>
      <c r="M636" s="5" t="s">
        <v>61</v>
      </c>
      <c r="N636" s="6" t="s">
        <v>55</v>
      </c>
      <c r="O636" s="7" t="str">
        <f>IF(LEN(Sheet1!$N636)&gt;0,"Not_Active","Active")</f>
        <v>Active</v>
      </c>
      <c r="P636" s="8">
        <f>IF(Sheet1!$O636="Not_Active",0,1)</f>
        <v>1</v>
      </c>
      <c r="Q636" s="9">
        <f>IFERROR(Sheet1!$K636*Sheet1!$J636,0)</f>
        <v>0</v>
      </c>
      <c r="R636" s="9">
        <f>Sheet1!$Q636+Sheet1!$J636</f>
        <v>86417</v>
      </c>
      <c r="S636" s="8">
        <f>YEAR(Sheet1!$I636)</f>
        <v>2017</v>
      </c>
      <c r="T636" s="8">
        <f>WEEKNUM(Sheet1!$I636,1)</f>
        <v>3</v>
      </c>
      <c r="U636" s="8" t="str">
        <f>TEXT(Sheet1!$I636,"dddd")</f>
        <v>Wednesday</v>
      </c>
    </row>
    <row r="637" spans="1:21" ht="14.25" customHeight="1" x14ac:dyDescent="0.25">
      <c r="A637" s="5" t="s">
        <v>1326</v>
      </c>
      <c r="B637" s="5" t="s">
        <v>1327</v>
      </c>
      <c r="C637" s="5" t="s">
        <v>317</v>
      </c>
      <c r="D637" s="5" t="s">
        <v>2</v>
      </c>
      <c r="E637" s="5" t="s">
        <v>44</v>
      </c>
      <c r="F637" s="5" t="s">
        <v>45</v>
      </c>
      <c r="G637" s="5" t="s">
        <v>53</v>
      </c>
      <c r="H637" s="5">
        <v>65</v>
      </c>
      <c r="I637" s="5">
        <v>37749</v>
      </c>
      <c r="J637" s="5">
        <v>96548</v>
      </c>
      <c r="K637" s="5">
        <v>0</v>
      </c>
      <c r="L637" s="5" t="s">
        <v>11</v>
      </c>
      <c r="M637" s="5" t="s">
        <v>82</v>
      </c>
      <c r="N637" s="6" t="s">
        <v>55</v>
      </c>
      <c r="O637" s="7" t="str">
        <f>IF(LEN(Sheet1!$N637)&gt;0,"Not_Active","Active")</f>
        <v>Active</v>
      </c>
      <c r="P637" s="8">
        <f>IF(Sheet1!$O637="Not_Active",0,1)</f>
        <v>1</v>
      </c>
      <c r="Q637" s="9">
        <f>IFERROR(Sheet1!$K637*Sheet1!$J637,0)</f>
        <v>0</v>
      </c>
      <c r="R637" s="9">
        <f>Sheet1!$Q637+Sheet1!$J637</f>
        <v>96548</v>
      </c>
      <c r="S637" s="8">
        <f>YEAR(Sheet1!$I637)</f>
        <v>2003</v>
      </c>
      <c r="T637" s="8">
        <f>WEEKNUM(Sheet1!$I637,1)</f>
        <v>19</v>
      </c>
      <c r="U637" s="8" t="str">
        <f>TEXT(Sheet1!$I637,"dddd")</f>
        <v>Thursday</v>
      </c>
    </row>
    <row r="638" spans="1:21" ht="14.25" customHeight="1" x14ac:dyDescent="0.25">
      <c r="A638" s="5" t="s">
        <v>1328</v>
      </c>
      <c r="B638" s="5" t="s">
        <v>1329</v>
      </c>
      <c r="C638" s="5" t="s">
        <v>67</v>
      </c>
      <c r="D638" s="5" t="s">
        <v>5</v>
      </c>
      <c r="E638" s="5" t="s">
        <v>51</v>
      </c>
      <c r="F638" s="5" t="s">
        <v>45</v>
      </c>
      <c r="G638" s="5" t="s">
        <v>53</v>
      </c>
      <c r="H638" s="5">
        <v>43</v>
      </c>
      <c r="I638" s="5">
        <v>41662</v>
      </c>
      <c r="J638" s="5">
        <v>92940</v>
      </c>
      <c r="K638" s="5">
        <v>0</v>
      </c>
      <c r="L638" s="5" t="s">
        <v>17</v>
      </c>
      <c r="M638" s="5" t="s">
        <v>152</v>
      </c>
      <c r="N638" s="6" t="s">
        <v>55</v>
      </c>
      <c r="O638" s="7" t="str">
        <f>IF(LEN(Sheet1!$N638)&gt;0,"Not_Active","Active")</f>
        <v>Active</v>
      </c>
      <c r="P638" s="8">
        <f>IF(Sheet1!$O638="Not_Active",0,1)</f>
        <v>1</v>
      </c>
      <c r="Q638" s="9">
        <f>IFERROR(Sheet1!$K638*Sheet1!$J638,0)</f>
        <v>0</v>
      </c>
      <c r="R638" s="9">
        <f>Sheet1!$Q638+Sheet1!$J638</f>
        <v>92940</v>
      </c>
      <c r="S638" s="8">
        <f>YEAR(Sheet1!$I638)</f>
        <v>2014</v>
      </c>
      <c r="T638" s="8">
        <f>WEEKNUM(Sheet1!$I638,1)</f>
        <v>4</v>
      </c>
      <c r="U638" s="8" t="str">
        <f>TEXT(Sheet1!$I638,"dddd")</f>
        <v>Thursday</v>
      </c>
    </row>
    <row r="639" spans="1:21" ht="14.25" customHeight="1" x14ac:dyDescent="0.25">
      <c r="A639" s="5" t="s">
        <v>989</v>
      </c>
      <c r="B639" s="5" t="s">
        <v>1330</v>
      </c>
      <c r="C639" s="5" t="s">
        <v>142</v>
      </c>
      <c r="D639" s="5" t="s">
        <v>5</v>
      </c>
      <c r="E639" s="5" t="s">
        <v>59</v>
      </c>
      <c r="F639" s="5" t="s">
        <v>52</v>
      </c>
      <c r="G639" s="5" t="s">
        <v>53</v>
      </c>
      <c r="H639" s="5">
        <v>28</v>
      </c>
      <c r="I639" s="5">
        <v>43336</v>
      </c>
      <c r="J639" s="5">
        <v>61410</v>
      </c>
      <c r="K639" s="5">
        <v>0</v>
      </c>
      <c r="L639" s="5" t="s">
        <v>11</v>
      </c>
      <c r="M639" s="5" t="s">
        <v>68</v>
      </c>
      <c r="N639" s="6" t="s">
        <v>55</v>
      </c>
      <c r="O639" s="7" t="str">
        <f>IF(LEN(Sheet1!$N639)&gt;0,"Not_Active","Active")</f>
        <v>Active</v>
      </c>
      <c r="P639" s="8">
        <f>IF(Sheet1!$O639="Not_Active",0,1)</f>
        <v>1</v>
      </c>
      <c r="Q639" s="9">
        <f>IFERROR(Sheet1!$K639*Sheet1!$J639,0)</f>
        <v>0</v>
      </c>
      <c r="R639" s="9">
        <f>Sheet1!$Q639+Sheet1!$J639</f>
        <v>61410</v>
      </c>
      <c r="S639" s="8">
        <f>YEAR(Sheet1!$I639)</f>
        <v>2018</v>
      </c>
      <c r="T639" s="8">
        <f>WEEKNUM(Sheet1!$I639,1)</f>
        <v>34</v>
      </c>
      <c r="U639" s="8" t="str">
        <f>TEXT(Sheet1!$I639,"dddd")</f>
        <v>Friday</v>
      </c>
    </row>
    <row r="640" spans="1:21" ht="14.25" customHeight="1" x14ac:dyDescent="0.25">
      <c r="A640" s="5" t="s">
        <v>1331</v>
      </c>
      <c r="B640" s="5" t="s">
        <v>1332</v>
      </c>
      <c r="C640" s="5" t="s">
        <v>75</v>
      </c>
      <c r="D640" s="5" t="s">
        <v>3</v>
      </c>
      <c r="E640" s="5" t="s">
        <v>59</v>
      </c>
      <c r="F640" s="5" t="s">
        <v>45</v>
      </c>
      <c r="G640" s="5" t="s">
        <v>46</v>
      </c>
      <c r="H640" s="5">
        <v>61</v>
      </c>
      <c r="I640" s="5">
        <v>40293</v>
      </c>
      <c r="J640" s="5">
        <v>110302</v>
      </c>
      <c r="K640" s="5">
        <v>0.06</v>
      </c>
      <c r="L640" s="5" t="s">
        <v>11</v>
      </c>
      <c r="M640" s="5" t="s">
        <v>79</v>
      </c>
      <c r="N640" s="6" t="s">
        <v>55</v>
      </c>
      <c r="O640" s="7" t="str">
        <f>IF(LEN(Sheet1!$N640)&gt;0,"Not_Active","Active")</f>
        <v>Active</v>
      </c>
      <c r="P640" s="8">
        <f>IF(Sheet1!$O640="Not_Active",0,1)</f>
        <v>1</v>
      </c>
      <c r="Q640" s="9">
        <f>IFERROR(Sheet1!$K640*Sheet1!$J640,0)</f>
        <v>6618.12</v>
      </c>
      <c r="R640" s="9">
        <f>Sheet1!$Q640+Sheet1!$J640</f>
        <v>116920.12</v>
      </c>
      <c r="S640" s="8">
        <f>YEAR(Sheet1!$I640)</f>
        <v>2010</v>
      </c>
      <c r="T640" s="8">
        <f>WEEKNUM(Sheet1!$I640,1)</f>
        <v>18</v>
      </c>
      <c r="U640" s="8" t="str">
        <f>TEXT(Sheet1!$I640,"dddd")</f>
        <v>Sunday</v>
      </c>
    </row>
    <row r="641" spans="1:21" ht="14.25" customHeight="1" x14ac:dyDescent="0.25">
      <c r="A641" s="5" t="s">
        <v>1333</v>
      </c>
      <c r="B641" s="5" t="s">
        <v>1334</v>
      </c>
      <c r="C641" s="5" t="s">
        <v>58</v>
      </c>
      <c r="D641" s="5" t="s">
        <v>7</v>
      </c>
      <c r="E641" s="5" t="s">
        <v>59</v>
      </c>
      <c r="F641" s="5" t="s">
        <v>45</v>
      </c>
      <c r="G641" s="5" t="s">
        <v>46</v>
      </c>
      <c r="H641" s="5">
        <v>45</v>
      </c>
      <c r="I641" s="5">
        <v>43212</v>
      </c>
      <c r="J641" s="5">
        <v>187205</v>
      </c>
      <c r="K641" s="5">
        <v>0.24</v>
      </c>
      <c r="L641" s="5" t="s">
        <v>11</v>
      </c>
      <c r="M641" s="5" t="s">
        <v>107</v>
      </c>
      <c r="N641" s="6">
        <v>44732</v>
      </c>
      <c r="O641" s="7" t="str">
        <f>IF(LEN(Sheet1!$N641)&gt;0,"Not_Active","Active")</f>
        <v>Not_Active</v>
      </c>
      <c r="P641" s="8">
        <f>IF(Sheet1!$O641="Not_Active",0,1)</f>
        <v>0</v>
      </c>
      <c r="Q641" s="9">
        <f>IFERROR(Sheet1!$K641*Sheet1!$J641,0)</f>
        <v>44929.2</v>
      </c>
      <c r="R641" s="9">
        <f>Sheet1!$Q641+Sheet1!$J641</f>
        <v>232134.2</v>
      </c>
      <c r="S641" s="8">
        <f>YEAR(Sheet1!$I641)</f>
        <v>2018</v>
      </c>
      <c r="T641" s="8">
        <f>WEEKNUM(Sheet1!$I641,1)</f>
        <v>17</v>
      </c>
      <c r="U641" s="8" t="str">
        <f>TEXT(Sheet1!$I641,"dddd")</f>
        <v>Sunday</v>
      </c>
    </row>
    <row r="642" spans="1:21" ht="14.25" customHeight="1" x14ac:dyDescent="0.25">
      <c r="A642" s="5" t="s">
        <v>1335</v>
      </c>
      <c r="B642" s="5" t="s">
        <v>1336</v>
      </c>
      <c r="C642" s="5" t="s">
        <v>67</v>
      </c>
      <c r="D642" s="5" t="s">
        <v>4</v>
      </c>
      <c r="E642" s="5" t="s">
        <v>72</v>
      </c>
      <c r="F642" s="5" t="s">
        <v>52</v>
      </c>
      <c r="G642" s="5" t="s">
        <v>60</v>
      </c>
      <c r="H642" s="5">
        <v>45</v>
      </c>
      <c r="I642" s="5">
        <v>40618</v>
      </c>
      <c r="J642" s="5">
        <v>81687</v>
      </c>
      <c r="K642" s="5">
        <v>0</v>
      </c>
      <c r="L642" s="5" t="s">
        <v>11</v>
      </c>
      <c r="M642" s="5" t="s">
        <v>68</v>
      </c>
      <c r="N642" s="6" t="s">
        <v>55</v>
      </c>
      <c r="O642" s="7" t="str">
        <f>IF(LEN(Sheet1!$N642)&gt;0,"Not_Active","Active")</f>
        <v>Active</v>
      </c>
      <c r="P642" s="8">
        <f>IF(Sheet1!$O642="Not_Active",0,1)</f>
        <v>1</v>
      </c>
      <c r="Q642" s="9">
        <f>IFERROR(Sheet1!$K642*Sheet1!$J642,0)</f>
        <v>0</v>
      </c>
      <c r="R642" s="9">
        <f>Sheet1!$Q642+Sheet1!$J642</f>
        <v>81687</v>
      </c>
      <c r="S642" s="8">
        <f>YEAR(Sheet1!$I642)</f>
        <v>2011</v>
      </c>
      <c r="T642" s="8">
        <f>WEEKNUM(Sheet1!$I642,1)</f>
        <v>12</v>
      </c>
      <c r="U642" s="8" t="str">
        <f>TEXT(Sheet1!$I642,"dddd")</f>
        <v>Wednesday</v>
      </c>
    </row>
    <row r="643" spans="1:21" ht="14.25" customHeight="1" x14ac:dyDescent="0.25">
      <c r="A643" s="5" t="s">
        <v>1337</v>
      </c>
      <c r="B643" s="5" t="s">
        <v>1338</v>
      </c>
      <c r="C643" s="5" t="s">
        <v>99</v>
      </c>
      <c r="D643" s="5" t="s">
        <v>2</v>
      </c>
      <c r="E643" s="5" t="s">
        <v>59</v>
      </c>
      <c r="F643" s="5" t="s">
        <v>52</v>
      </c>
      <c r="G643" s="5" t="s">
        <v>104</v>
      </c>
      <c r="H643" s="5">
        <v>54</v>
      </c>
      <c r="I643" s="5">
        <v>40040</v>
      </c>
      <c r="J643" s="5">
        <v>241083</v>
      </c>
      <c r="K643" s="5">
        <v>0.39</v>
      </c>
      <c r="L643" s="5" t="s">
        <v>11</v>
      </c>
      <c r="M643" s="5" t="s">
        <v>107</v>
      </c>
      <c r="N643" s="6" t="s">
        <v>55</v>
      </c>
      <c r="O643" s="7" t="str">
        <f>IF(LEN(Sheet1!$N643)&gt;0,"Not_Active","Active")</f>
        <v>Active</v>
      </c>
      <c r="P643" s="8">
        <f>IF(Sheet1!$O643="Not_Active",0,1)</f>
        <v>1</v>
      </c>
      <c r="Q643" s="9">
        <f>IFERROR(Sheet1!$K643*Sheet1!$J643,0)</f>
        <v>94022.37000000001</v>
      </c>
      <c r="R643" s="9">
        <f>Sheet1!$Q643+Sheet1!$J643</f>
        <v>335105.37</v>
      </c>
      <c r="S643" s="8">
        <f>YEAR(Sheet1!$I643)</f>
        <v>2009</v>
      </c>
      <c r="T643" s="8">
        <f>WEEKNUM(Sheet1!$I643,1)</f>
        <v>33</v>
      </c>
      <c r="U643" s="8" t="str">
        <f>TEXT(Sheet1!$I643,"dddd")</f>
        <v>Saturday</v>
      </c>
    </row>
    <row r="644" spans="1:21" ht="14.25" customHeight="1" x14ac:dyDescent="0.25">
      <c r="A644" s="5" t="s">
        <v>1339</v>
      </c>
      <c r="B644" s="5" t="s">
        <v>1340</v>
      </c>
      <c r="C644" s="5" t="s">
        <v>99</v>
      </c>
      <c r="D644" s="5" t="s">
        <v>3</v>
      </c>
      <c r="E644" s="5" t="s">
        <v>59</v>
      </c>
      <c r="F644" s="5" t="s">
        <v>45</v>
      </c>
      <c r="G644" s="5" t="s">
        <v>46</v>
      </c>
      <c r="H644" s="5">
        <v>38</v>
      </c>
      <c r="I644" s="5">
        <v>43413</v>
      </c>
      <c r="J644" s="5">
        <v>223805</v>
      </c>
      <c r="K644" s="5">
        <v>0.36</v>
      </c>
      <c r="L644" s="5" t="s">
        <v>11</v>
      </c>
      <c r="M644" s="5" t="s">
        <v>61</v>
      </c>
      <c r="N644" s="6" t="s">
        <v>55</v>
      </c>
      <c r="O644" s="7" t="str">
        <f>IF(LEN(Sheet1!$N644)&gt;0,"Not_Active","Active")</f>
        <v>Active</v>
      </c>
      <c r="P644" s="8">
        <f>IF(Sheet1!$O644="Not_Active",0,1)</f>
        <v>1</v>
      </c>
      <c r="Q644" s="9">
        <f>IFERROR(Sheet1!$K644*Sheet1!$J644,0)</f>
        <v>80569.8</v>
      </c>
      <c r="R644" s="9">
        <f>Sheet1!$Q644+Sheet1!$J644</f>
        <v>304374.8</v>
      </c>
      <c r="S644" s="8">
        <f>YEAR(Sheet1!$I644)</f>
        <v>2018</v>
      </c>
      <c r="T644" s="8">
        <f>WEEKNUM(Sheet1!$I644,1)</f>
        <v>45</v>
      </c>
      <c r="U644" s="8" t="str">
        <f>TEXT(Sheet1!$I644,"dddd")</f>
        <v>Friday</v>
      </c>
    </row>
    <row r="645" spans="1:21" ht="14.25" customHeight="1" x14ac:dyDescent="0.25">
      <c r="A645" s="5" t="s">
        <v>1341</v>
      </c>
      <c r="B645" s="5" t="s">
        <v>1342</v>
      </c>
      <c r="C645" s="5" t="s">
        <v>58</v>
      </c>
      <c r="D645" s="5" t="s">
        <v>5</v>
      </c>
      <c r="E645" s="5" t="s">
        <v>72</v>
      </c>
      <c r="F645" s="5" t="s">
        <v>45</v>
      </c>
      <c r="G645" s="5" t="s">
        <v>60</v>
      </c>
      <c r="H645" s="5">
        <v>27</v>
      </c>
      <c r="I645" s="5">
        <v>44393</v>
      </c>
      <c r="J645" s="5">
        <v>161759</v>
      </c>
      <c r="K645" s="5">
        <v>0.16</v>
      </c>
      <c r="L645" s="5" t="s">
        <v>11</v>
      </c>
      <c r="M645" s="5" t="s">
        <v>79</v>
      </c>
      <c r="N645" s="6" t="s">
        <v>55</v>
      </c>
      <c r="O645" s="7" t="str">
        <f>IF(LEN(Sheet1!$N645)&gt;0,"Not_Active","Active")</f>
        <v>Active</v>
      </c>
      <c r="P645" s="8">
        <f>IF(Sheet1!$O645="Not_Active",0,1)</f>
        <v>1</v>
      </c>
      <c r="Q645" s="9">
        <f>IFERROR(Sheet1!$K645*Sheet1!$J645,0)</f>
        <v>25881.440000000002</v>
      </c>
      <c r="R645" s="9">
        <f>Sheet1!$Q645+Sheet1!$J645</f>
        <v>187640.44</v>
      </c>
      <c r="S645" s="8">
        <f>YEAR(Sheet1!$I645)</f>
        <v>2021</v>
      </c>
      <c r="T645" s="8">
        <f>WEEKNUM(Sheet1!$I645,1)</f>
        <v>29</v>
      </c>
      <c r="U645" s="8" t="str">
        <f>TEXT(Sheet1!$I645,"dddd")</f>
        <v>Friday</v>
      </c>
    </row>
    <row r="646" spans="1:21" ht="14.25" customHeight="1" x14ac:dyDescent="0.25">
      <c r="A646" s="5" t="s">
        <v>1343</v>
      </c>
      <c r="B646" s="5" t="s">
        <v>1344</v>
      </c>
      <c r="C646" s="5" t="s">
        <v>64</v>
      </c>
      <c r="D646" s="5" t="s">
        <v>2</v>
      </c>
      <c r="E646" s="5" t="s">
        <v>44</v>
      </c>
      <c r="F646" s="5" t="s">
        <v>52</v>
      </c>
      <c r="G646" s="5" t="s">
        <v>46</v>
      </c>
      <c r="H646" s="5">
        <v>40</v>
      </c>
      <c r="I646" s="5">
        <v>43520</v>
      </c>
      <c r="J646" s="5">
        <v>95899</v>
      </c>
      <c r="K646" s="5">
        <v>0.1</v>
      </c>
      <c r="L646" s="5" t="s">
        <v>11</v>
      </c>
      <c r="M646" s="5" t="s">
        <v>107</v>
      </c>
      <c r="N646" s="6">
        <v>44263</v>
      </c>
      <c r="O646" s="7" t="str">
        <f>IF(LEN(Sheet1!$N646)&gt;0,"Not_Active","Active")</f>
        <v>Not_Active</v>
      </c>
      <c r="P646" s="8">
        <f>IF(Sheet1!$O646="Not_Active",0,1)</f>
        <v>0</v>
      </c>
      <c r="Q646" s="9">
        <f>IFERROR(Sheet1!$K646*Sheet1!$J646,0)</f>
        <v>9589.9</v>
      </c>
      <c r="R646" s="9">
        <f>Sheet1!$Q646+Sheet1!$J646</f>
        <v>105488.9</v>
      </c>
      <c r="S646" s="8">
        <f>YEAR(Sheet1!$I646)</f>
        <v>2019</v>
      </c>
      <c r="T646" s="8">
        <f>WEEKNUM(Sheet1!$I646,1)</f>
        <v>9</v>
      </c>
      <c r="U646" s="8" t="str">
        <f>TEXT(Sheet1!$I646,"dddd")</f>
        <v>Sunday</v>
      </c>
    </row>
    <row r="647" spans="1:21" ht="14.25" customHeight="1" x14ac:dyDescent="0.25">
      <c r="A647" s="5" t="s">
        <v>1345</v>
      </c>
      <c r="B647" s="5" t="s">
        <v>1346</v>
      </c>
      <c r="C647" s="5" t="s">
        <v>67</v>
      </c>
      <c r="D647" s="5" t="s">
        <v>3</v>
      </c>
      <c r="E647" s="5" t="s">
        <v>72</v>
      </c>
      <c r="F647" s="5" t="s">
        <v>52</v>
      </c>
      <c r="G647" s="5" t="s">
        <v>53</v>
      </c>
      <c r="H647" s="5">
        <v>49</v>
      </c>
      <c r="I647" s="5">
        <v>43623</v>
      </c>
      <c r="J647" s="5">
        <v>80700</v>
      </c>
      <c r="K647" s="5">
        <v>0</v>
      </c>
      <c r="L647" s="5" t="s">
        <v>11</v>
      </c>
      <c r="M647" s="5" t="s">
        <v>107</v>
      </c>
      <c r="N647" s="6" t="s">
        <v>55</v>
      </c>
      <c r="O647" s="7" t="str">
        <f>IF(LEN(Sheet1!$N647)&gt;0,"Not_Active","Active")</f>
        <v>Active</v>
      </c>
      <c r="P647" s="8">
        <f>IF(Sheet1!$O647="Not_Active",0,1)</f>
        <v>1</v>
      </c>
      <c r="Q647" s="9">
        <f>IFERROR(Sheet1!$K647*Sheet1!$J647,0)</f>
        <v>0</v>
      </c>
      <c r="R647" s="9">
        <f>Sheet1!$Q647+Sheet1!$J647</f>
        <v>80700</v>
      </c>
      <c r="S647" s="8">
        <f>YEAR(Sheet1!$I647)</f>
        <v>2019</v>
      </c>
      <c r="T647" s="8">
        <f>WEEKNUM(Sheet1!$I647,1)</f>
        <v>23</v>
      </c>
      <c r="U647" s="8" t="str">
        <f>TEXT(Sheet1!$I647,"dddd")</f>
        <v>Friday</v>
      </c>
    </row>
    <row r="648" spans="1:21" ht="14.25" customHeight="1" x14ac:dyDescent="0.25">
      <c r="A648" s="5" t="s">
        <v>791</v>
      </c>
      <c r="B648" s="5" t="s">
        <v>1347</v>
      </c>
      <c r="C648" s="5" t="s">
        <v>75</v>
      </c>
      <c r="D648" s="5" t="s">
        <v>6</v>
      </c>
      <c r="E648" s="5" t="s">
        <v>59</v>
      </c>
      <c r="F648" s="5" t="s">
        <v>52</v>
      </c>
      <c r="G648" s="5" t="s">
        <v>53</v>
      </c>
      <c r="H648" s="5">
        <v>54</v>
      </c>
      <c r="I648" s="5">
        <v>35500</v>
      </c>
      <c r="J648" s="5">
        <v>128136</v>
      </c>
      <c r="K648" s="5">
        <v>0.05</v>
      </c>
      <c r="L648" s="5" t="s">
        <v>17</v>
      </c>
      <c r="M648" s="5" t="s">
        <v>132</v>
      </c>
      <c r="N648" s="6" t="s">
        <v>55</v>
      </c>
      <c r="O648" s="7" t="str">
        <f>IF(LEN(Sheet1!$N648)&gt;0,"Not_Active","Active")</f>
        <v>Active</v>
      </c>
      <c r="P648" s="8">
        <f>IF(Sheet1!$O648="Not_Active",0,1)</f>
        <v>1</v>
      </c>
      <c r="Q648" s="9">
        <f>IFERROR(Sheet1!$K648*Sheet1!$J648,0)</f>
        <v>6406.8</v>
      </c>
      <c r="R648" s="9">
        <f>Sheet1!$Q648+Sheet1!$J648</f>
        <v>134542.79999999999</v>
      </c>
      <c r="S648" s="8">
        <f>YEAR(Sheet1!$I648)</f>
        <v>1997</v>
      </c>
      <c r="T648" s="8">
        <f>WEEKNUM(Sheet1!$I648,1)</f>
        <v>11</v>
      </c>
      <c r="U648" s="8" t="str">
        <f>TEXT(Sheet1!$I648,"dddd")</f>
        <v>Tuesday</v>
      </c>
    </row>
    <row r="649" spans="1:21" ht="14.25" customHeight="1" x14ac:dyDescent="0.25">
      <c r="A649" s="5" t="s">
        <v>1348</v>
      </c>
      <c r="B649" s="5" t="s">
        <v>1349</v>
      </c>
      <c r="C649" s="5" t="s">
        <v>142</v>
      </c>
      <c r="D649" s="5" t="s">
        <v>8</v>
      </c>
      <c r="E649" s="5" t="s">
        <v>72</v>
      </c>
      <c r="F649" s="5" t="s">
        <v>45</v>
      </c>
      <c r="G649" s="5" t="s">
        <v>60</v>
      </c>
      <c r="H649" s="5">
        <v>39</v>
      </c>
      <c r="I649" s="5">
        <v>42843</v>
      </c>
      <c r="J649" s="5">
        <v>58745</v>
      </c>
      <c r="K649" s="5">
        <v>0</v>
      </c>
      <c r="L649" s="5" t="s">
        <v>11</v>
      </c>
      <c r="M649" s="5" t="s">
        <v>82</v>
      </c>
      <c r="N649" s="6" t="s">
        <v>55</v>
      </c>
      <c r="O649" s="7" t="str">
        <f>IF(LEN(Sheet1!$N649)&gt;0,"Not_Active","Active")</f>
        <v>Active</v>
      </c>
      <c r="P649" s="8">
        <f>IF(Sheet1!$O649="Not_Active",0,1)</f>
        <v>1</v>
      </c>
      <c r="Q649" s="9">
        <f>IFERROR(Sheet1!$K649*Sheet1!$J649,0)</f>
        <v>0</v>
      </c>
      <c r="R649" s="9">
        <f>Sheet1!$Q649+Sheet1!$J649</f>
        <v>58745</v>
      </c>
      <c r="S649" s="8">
        <f>YEAR(Sheet1!$I649)</f>
        <v>2017</v>
      </c>
      <c r="T649" s="8">
        <f>WEEKNUM(Sheet1!$I649,1)</f>
        <v>16</v>
      </c>
      <c r="U649" s="8" t="str">
        <f>TEXT(Sheet1!$I649,"dddd")</f>
        <v>Tuesday</v>
      </c>
    </row>
    <row r="650" spans="1:21" ht="14.25" customHeight="1" x14ac:dyDescent="0.25">
      <c r="A650" s="5" t="s">
        <v>1350</v>
      </c>
      <c r="B650" s="5" t="s">
        <v>1351</v>
      </c>
      <c r="C650" s="5" t="s">
        <v>50</v>
      </c>
      <c r="D650" s="5" t="s">
        <v>2</v>
      </c>
      <c r="E650" s="5" t="s">
        <v>72</v>
      </c>
      <c r="F650" s="5" t="s">
        <v>45</v>
      </c>
      <c r="G650" s="5" t="s">
        <v>53</v>
      </c>
      <c r="H650" s="5">
        <v>57</v>
      </c>
      <c r="I650" s="5">
        <v>33728</v>
      </c>
      <c r="J650" s="5">
        <v>76202</v>
      </c>
      <c r="K650" s="5">
        <v>0</v>
      </c>
      <c r="L650" s="5" t="s">
        <v>11</v>
      </c>
      <c r="M650" s="5" t="s">
        <v>82</v>
      </c>
      <c r="N650" s="6">
        <v>34686</v>
      </c>
      <c r="O650" s="7" t="str">
        <f>IF(LEN(Sheet1!$N650)&gt;0,"Not_Active","Active")</f>
        <v>Not_Active</v>
      </c>
      <c r="P650" s="8">
        <f>IF(Sheet1!$O650="Not_Active",0,1)</f>
        <v>0</v>
      </c>
      <c r="Q650" s="9">
        <f>IFERROR(Sheet1!$K650*Sheet1!$J650,0)</f>
        <v>0</v>
      </c>
      <c r="R650" s="9">
        <f>Sheet1!$Q650+Sheet1!$J650</f>
        <v>76202</v>
      </c>
      <c r="S650" s="8">
        <f>YEAR(Sheet1!$I650)</f>
        <v>1992</v>
      </c>
      <c r="T650" s="8">
        <f>WEEKNUM(Sheet1!$I650,1)</f>
        <v>19</v>
      </c>
      <c r="U650" s="8" t="str">
        <f>TEXT(Sheet1!$I650,"dddd")</f>
        <v>Monday</v>
      </c>
    </row>
    <row r="651" spans="1:21" ht="14.25" customHeight="1" x14ac:dyDescent="0.25">
      <c r="A651" s="5" t="s">
        <v>1352</v>
      </c>
      <c r="B651" s="5" t="s">
        <v>1353</v>
      </c>
      <c r="C651" s="5" t="s">
        <v>99</v>
      </c>
      <c r="D651" s="5" t="s">
        <v>4</v>
      </c>
      <c r="E651" s="5" t="s">
        <v>59</v>
      </c>
      <c r="F651" s="5" t="s">
        <v>52</v>
      </c>
      <c r="G651" s="5" t="s">
        <v>46</v>
      </c>
      <c r="H651" s="5">
        <v>36</v>
      </c>
      <c r="I651" s="5">
        <v>43178</v>
      </c>
      <c r="J651" s="5">
        <v>195200</v>
      </c>
      <c r="K651" s="5">
        <v>0.36</v>
      </c>
      <c r="L651" s="5" t="s">
        <v>11</v>
      </c>
      <c r="M651" s="5" t="s">
        <v>82</v>
      </c>
      <c r="N651" s="6" t="s">
        <v>55</v>
      </c>
      <c r="O651" s="7" t="str">
        <f>IF(LEN(Sheet1!$N651)&gt;0,"Not_Active","Active")</f>
        <v>Active</v>
      </c>
      <c r="P651" s="8">
        <f>IF(Sheet1!$O651="Not_Active",0,1)</f>
        <v>1</v>
      </c>
      <c r="Q651" s="9">
        <f>IFERROR(Sheet1!$K651*Sheet1!$J651,0)</f>
        <v>70272</v>
      </c>
      <c r="R651" s="9">
        <f>Sheet1!$Q651+Sheet1!$J651</f>
        <v>265472</v>
      </c>
      <c r="S651" s="8">
        <f>YEAR(Sheet1!$I651)</f>
        <v>2018</v>
      </c>
      <c r="T651" s="8">
        <f>WEEKNUM(Sheet1!$I651,1)</f>
        <v>12</v>
      </c>
      <c r="U651" s="8" t="str">
        <f>TEXT(Sheet1!$I651,"dddd")</f>
        <v>Monday</v>
      </c>
    </row>
    <row r="652" spans="1:21" ht="14.25" customHeight="1" x14ac:dyDescent="0.25">
      <c r="A652" s="5" t="s">
        <v>1354</v>
      </c>
      <c r="B652" s="5" t="s">
        <v>1355</v>
      </c>
      <c r="C652" s="5" t="s">
        <v>142</v>
      </c>
      <c r="D652" s="5" t="s">
        <v>3</v>
      </c>
      <c r="E652" s="5" t="s">
        <v>51</v>
      </c>
      <c r="F652" s="5" t="s">
        <v>45</v>
      </c>
      <c r="G652" s="5" t="s">
        <v>53</v>
      </c>
      <c r="H652" s="5">
        <v>45</v>
      </c>
      <c r="I652" s="5">
        <v>42711</v>
      </c>
      <c r="J652" s="5">
        <v>71454</v>
      </c>
      <c r="K652" s="5">
        <v>0</v>
      </c>
      <c r="L652" s="5" t="s">
        <v>17</v>
      </c>
      <c r="M652" s="5" t="s">
        <v>94</v>
      </c>
      <c r="N652" s="6" t="s">
        <v>55</v>
      </c>
      <c r="O652" s="7" t="str">
        <f>IF(LEN(Sheet1!$N652)&gt;0,"Not_Active","Active")</f>
        <v>Active</v>
      </c>
      <c r="P652" s="8">
        <f>IF(Sheet1!$O652="Not_Active",0,1)</f>
        <v>1</v>
      </c>
      <c r="Q652" s="9">
        <f>IFERROR(Sheet1!$K652*Sheet1!$J652,0)</f>
        <v>0</v>
      </c>
      <c r="R652" s="9">
        <f>Sheet1!$Q652+Sheet1!$J652</f>
        <v>71454</v>
      </c>
      <c r="S652" s="8">
        <f>YEAR(Sheet1!$I652)</f>
        <v>2016</v>
      </c>
      <c r="T652" s="8">
        <f>WEEKNUM(Sheet1!$I652,1)</f>
        <v>50</v>
      </c>
      <c r="U652" s="8" t="str">
        <f>TEXT(Sheet1!$I652,"dddd")</f>
        <v>Wednesday</v>
      </c>
    </row>
    <row r="653" spans="1:21" ht="14.25" customHeight="1" x14ac:dyDescent="0.25">
      <c r="A653" s="5" t="s">
        <v>1356</v>
      </c>
      <c r="B653" s="5" t="s">
        <v>1357</v>
      </c>
      <c r="C653" s="5" t="s">
        <v>225</v>
      </c>
      <c r="D653" s="5" t="s">
        <v>2</v>
      </c>
      <c r="E653" s="5" t="s">
        <v>51</v>
      </c>
      <c r="F653" s="5" t="s">
        <v>45</v>
      </c>
      <c r="G653" s="5" t="s">
        <v>60</v>
      </c>
      <c r="H653" s="5">
        <v>30</v>
      </c>
      <c r="I653" s="5">
        <v>43864</v>
      </c>
      <c r="J653" s="5">
        <v>94652</v>
      </c>
      <c r="K653" s="5">
        <v>0</v>
      </c>
      <c r="L653" s="5" t="s">
        <v>11</v>
      </c>
      <c r="M653" s="5" t="s">
        <v>47</v>
      </c>
      <c r="N653" s="6" t="s">
        <v>55</v>
      </c>
      <c r="O653" s="7" t="str">
        <f>IF(LEN(Sheet1!$N653)&gt;0,"Not_Active","Active")</f>
        <v>Active</v>
      </c>
      <c r="P653" s="8">
        <f>IF(Sheet1!$O653="Not_Active",0,1)</f>
        <v>1</v>
      </c>
      <c r="Q653" s="9">
        <f>IFERROR(Sheet1!$K653*Sheet1!$J653,0)</f>
        <v>0</v>
      </c>
      <c r="R653" s="9">
        <f>Sheet1!$Q653+Sheet1!$J653</f>
        <v>94652</v>
      </c>
      <c r="S653" s="8">
        <f>YEAR(Sheet1!$I653)</f>
        <v>2020</v>
      </c>
      <c r="T653" s="8">
        <f>WEEKNUM(Sheet1!$I653,1)</f>
        <v>6</v>
      </c>
      <c r="U653" s="8" t="str">
        <f>TEXT(Sheet1!$I653,"dddd")</f>
        <v>Monday</v>
      </c>
    </row>
    <row r="654" spans="1:21" ht="14.25" customHeight="1" x14ac:dyDescent="0.25">
      <c r="A654" s="5" t="s">
        <v>1358</v>
      </c>
      <c r="B654" s="5" t="s">
        <v>1359</v>
      </c>
      <c r="C654" s="5" t="s">
        <v>50</v>
      </c>
      <c r="D654" s="5" t="s">
        <v>2</v>
      </c>
      <c r="E654" s="5" t="s">
        <v>51</v>
      </c>
      <c r="F654" s="5" t="s">
        <v>52</v>
      </c>
      <c r="G654" s="5" t="s">
        <v>46</v>
      </c>
      <c r="H654" s="5">
        <v>34</v>
      </c>
      <c r="I654" s="5">
        <v>42416</v>
      </c>
      <c r="J654" s="5">
        <v>63411</v>
      </c>
      <c r="K654" s="5">
        <v>0</v>
      </c>
      <c r="L654" s="5" t="s">
        <v>11</v>
      </c>
      <c r="M654" s="5" t="s">
        <v>79</v>
      </c>
      <c r="N654" s="6" t="s">
        <v>55</v>
      </c>
      <c r="O654" s="7" t="str">
        <f>IF(LEN(Sheet1!$N654)&gt;0,"Not_Active","Active")</f>
        <v>Active</v>
      </c>
      <c r="P654" s="8">
        <f>IF(Sheet1!$O654="Not_Active",0,1)</f>
        <v>1</v>
      </c>
      <c r="Q654" s="9">
        <f>IFERROR(Sheet1!$K654*Sheet1!$J654,0)</f>
        <v>0</v>
      </c>
      <c r="R654" s="9">
        <f>Sheet1!$Q654+Sheet1!$J654</f>
        <v>63411</v>
      </c>
      <c r="S654" s="8">
        <f>YEAR(Sheet1!$I654)</f>
        <v>2016</v>
      </c>
      <c r="T654" s="8">
        <f>WEEKNUM(Sheet1!$I654,1)</f>
        <v>8</v>
      </c>
      <c r="U654" s="8" t="str">
        <f>TEXT(Sheet1!$I654,"dddd")</f>
        <v>Tuesday</v>
      </c>
    </row>
    <row r="655" spans="1:21" ht="14.25" customHeight="1" x14ac:dyDescent="0.25">
      <c r="A655" s="5" t="s">
        <v>1360</v>
      </c>
      <c r="B655" s="5" t="s">
        <v>1361</v>
      </c>
      <c r="C655" s="5" t="s">
        <v>142</v>
      </c>
      <c r="D655" s="5" t="s">
        <v>4</v>
      </c>
      <c r="E655" s="5" t="s">
        <v>59</v>
      </c>
      <c r="F655" s="5" t="s">
        <v>52</v>
      </c>
      <c r="G655" s="5" t="s">
        <v>53</v>
      </c>
      <c r="H655" s="5">
        <v>31</v>
      </c>
      <c r="I655" s="5">
        <v>43878</v>
      </c>
      <c r="J655" s="5">
        <v>67171</v>
      </c>
      <c r="K655" s="5">
        <v>0</v>
      </c>
      <c r="L655" s="5" t="s">
        <v>17</v>
      </c>
      <c r="M655" s="5" t="s">
        <v>54</v>
      </c>
      <c r="N655" s="6">
        <v>44317</v>
      </c>
      <c r="O655" s="7" t="str">
        <f>IF(LEN(Sheet1!$N655)&gt;0,"Not_Active","Active")</f>
        <v>Not_Active</v>
      </c>
      <c r="P655" s="8">
        <f>IF(Sheet1!$O655="Not_Active",0,1)</f>
        <v>0</v>
      </c>
      <c r="Q655" s="9">
        <f>IFERROR(Sheet1!$K655*Sheet1!$J655,0)</f>
        <v>0</v>
      </c>
      <c r="R655" s="9">
        <f>Sheet1!$Q655+Sheet1!$J655</f>
        <v>67171</v>
      </c>
      <c r="S655" s="8">
        <f>YEAR(Sheet1!$I655)</f>
        <v>2020</v>
      </c>
      <c r="T655" s="8">
        <f>WEEKNUM(Sheet1!$I655,1)</f>
        <v>8</v>
      </c>
      <c r="U655" s="8" t="str">
        <f>TEXT(Sheet1!$I655,"dddd")</f>
        <v>Monday</v>
      </c>
    </row>
    <row r="656" spans="1:21" ht="14.25" customHeight="1" x14ac:dyDescent="0.25">
      <c r="A656" s="5" t="s">
        <v>1362</v>
      </c>
      <c r="B656" s="5" t="s">
        <v>1363</v>
      </c>
      <c r="C656" s="5" t="s">
        <v>43</v>
      </c>
      <c r="D656" s="5" t="s">
        <v>5</v>
      </c>
      <c r="E656" s="5" t="s">
        <v>59</v>
      </c>
      <c r="F656" s="5" t="s">
        <v>45</v>
      </c>
      <c r="G656" s="5" t="s">
        <v>104</v>
      </c>
      <c r="H656" s="5">
        <v>28</v>
      </c>
      <c r="I656" s="5">
        <v>43652</v>
      </c>
      <c r="J656" s="5">
        <v>152036</v>
      </c>
      <c r="K656" s="5">
        <v>0.15</v>
      </c>
      <c r="L656" s="5" t="s">
        <v>19</v>
      </c>
      <c r="M656" s="5" t="s">
        <v>117</v>
      </c>
      <c r="N656" s="6" t="s">
        <v>55</v>
      </c>
      <c r="O656" s="7" t="str">
        <f>IF(LEN(Sheet1!$N656)&gt;0,"Not_Active","Active")</f>
        <v>Active</v>
      </c>
      <c r="P656" s="8">
        <f>IF(Sheet1!$O656="Not_Active",0,1)</f>
        <v>1</v>
      </c>
      <c r="Q656" s="9">
        <f>IFERROR(Sheet1!$K656*Sheet1!$J656,0)</f>
        <v>22805.399999999998</v>
      </c>
      <c r="R656" s="9">
        <f>Sheet1!$Q656+Sheet1!$J656</f>
        <v>174841.4</v>
      </c>
      <c r="S656" s="8">
        <f>YEAR(Sheet1!$I656)</f>
        <v>2019</v>
      </c>
      <c r="T656" s="8">
        <f>WEEKNUM(Sheet1!$I656,1)</f>
        <v>27</v>
      </c>
      <c r="U656" s="8" t="str">
        <f>TEXT(Sheet1!$I656,"dddd")</f>
        <v>Saturday</v>
      </c>
    </row>
    <row r="657" spans="1:21" ht="14.25" customHeight="1" x14ac:dyDescent="0.25">
      <c r="A657" s="5" t="s">
        <v>1364</v>
      </c>
      <c r="B657" s="5" t="s">
        <v>1365</v>
      </c>
      <c r="C657" s="5" t="s">
        <v>89</v>
      </c>
      <c r="D657" s="5" t="s">
        <v>7</v>
      </c>
      <c r="E657" s="5" t="s">
        <v>51</v>
      </c>
      <c r="F657" s="5" t="s">
        <v>45</v>
      </c>
      <c r="G657" s="5" t="s">
        <v>46</v>
      </c>
      <c r="H657" s="5">
        <v>55</v>
      </c>
      <c r="I657" s="5">
        <v>44276</v>
      </c>
      <c r="J657" s="5">
        <v>95562</v>
      </c>
      <c r="K657" s="5">
        <v>0</v>
      </c>
      <c r="L657" s="5" t="s">
        <v>11</v>
      </c>
      <c r="M657" s="5" t="s">
        <v>61</v>
      </c>
      <c r="N657" s="6" t="s">
        <v>55</v>
      </c>
      <c r="O657" s="7" t="str">
        <f>IF(LEN(Sheet1!$N657)&gt;0,"Not_Active","Active")</f>
        <v>Active</v>
      </c>
      <c r="P657" s="8">
        <f>IF(Sheet1!$O657="Not_Active",0,1)</f>
        <v>1</v>
      </c>
      <c r="Q657" s="9">
        <f>IFERROR(Sheet1!$K657*Sheet1!$J657,0)</f>
        <v>0</v>
      </c>
      <c r="R657" s="9">
        <f>Sheet1!$Q657+Sheet1!$J657</f>
        <v>95562</v>
      </c>
      <c r="S657" s="8">
        <f>YEAR(Sheet1!$I657)</f>
        <v>2021</v>
      </c>
      <c r="T657" s="8">
        <f>WEEKNUM(Sheet1!$I657,1)</f>
        <v>13</v>
      </c>
      <c r="U657" s="8" t="str">
        <f>TEXT(Sheet1!$I657,"dddd")</f>
        <v>Sunday</v>
      </c>
    </row>
    <row r="658" spans="1:21" ht="14.25" customHeight="1" x14ac:dyDescent="0.25">
      <c r="A658" s="5" t="s">
        <v>1366</v>
      </c>
      <c r="B658" s="5" t="s">
        <v>1367</v>
      </c>
      <c r="C658" s="5" t="s">
        <v>67</v>
      </c>
      <c r="D658" s="5" t="s">
        <v>4</v>
      </c>
      <c r="E658" s="5" t="s">
        <v>44</v>
      </c>
      <c r="F658" s="5" t="s">
        <v>52</v>
      </c>
      <c r="G658" s="5" t="s">
        <v>60</v>
      </c>
      <c r="H658" s="5">
        <v>30</v>
      </c>
      <c r="I658" s="5">
        <v>43773</v>
      </c>
      <c r="J658" s="5">
        <v>96092</v>
      </c>
      <c r="K658" s="5">
        <v>0</v>
      </c>
      <c r="L658" s="5" t="s">
        <v>11</v>
      </c>
      <c r="M658" s="5" t="s">
        <v>82</v>
      </c>
      <c r="N658" s="6" t="s">
        <v>55</v>
      </c>
      <c r="O658" s="7" t="str">
        <f>IF(LEN(Sheet1!$N658)&gt;0,"Not_Active","Active")</f>
        <v>Active</v>
      </c>
      <c r="P658" s="8">
        <f>IF(Sheet1!$O658="Not_Active",0,1)</f>
        <v>1</v>
      </c>
      <c r="Q658" s="9">
        <f>IFERROR(Sheet1!$K658*Sheet1!$J658,0)</f>
        <v>0</v>
      </c>
      <c r="R658" s="9">
        <f>Sheet1!$Q658+Sheet1!$J658</f>
        <v>96092</v>
      </c>
      <c r="S658" s="8">
        <f>YEAR(Sheet1!$I658)</f>
        <v>2019</v>
      </c>
      <c r="T658" s="8">
        <f>WEEKNUM(Sheet1!$I658,1)</f>
        <v>45</v>
      </c>
      <c r="U658" s="8" t="str">
        <f>TEXT(Sheet1!$I658,"dddd")</f>
        <v>Monday</v>
      </c>
    </row>
    <row r="659" spans="1:21" ht="14.25" customHeight="1" x14ac:dyDescent="0.25">
      <c r="A659" s="5" t="s">
        <v>1368</v>
      </c>
      <c r="B659" s="5" t="s">
        <v>1369</v>
      </c>
      <c r="C659" s="5" t="s">
        <v>99</v>
      </c>
      <c r="D659" s="5" t="s">
        <v>7</v>
      </c>
      <c r="E659" s="5" t="s">
        <v>51</v>
      </c>
      <c r="F659" s="5" t="s">
        <v>52</v>
      </c>
      <c r="G659" s="5" t="s">
        <v>53</v>
      </c>
      <c r="H659" s="5">
        <v>63</v>
      </c>
      <c r="I659" s="5">
        <v>41428</v>
      </c>
      <c r="J659" s="5">
        <v>254289</v>
      </c>
      <c r="K659" s="5">
        <v>0.39</v>
      </c>
      <c r="L659" s="5" t="s">
        <v>11</v>
      </c>
      <c r="M659" s="5" t="s">
        <v>61</v>
      </c>
      <c r="N659" s="6" t="s">
        <v>55</v>
      </c>
      <c r="O659" s="7" t="str">
        <f>IF(LEN(Sheet1!$N659)&gt;0,"Not_Active","Active")</f>
        <v>Active</v>
      </c>
      <c r="P659" s="8">
        <f>IF(Sheet1!$O659="Not_Active",0,1)</f>
        <v>1</v>
      </c>
      <c r="Q659" s="9">
        <f>IFERROR(Sheet1!$K659*Sheet1!$J659,0)</f>
        <v>99172.71</v>
      </c>
      <c r="R659" s="9">
        <f>Sheet1!$Q659+Sheet1!$J659</f>
        <v>353461.71</v>
      </c>
      <c r="S659" s="8">
        <f>YEAR(Sheet1!$I659)</f>
        <v>2013</v>
      </c>
      <c r="T659" s="8">
        <f>WEEKNUM(Sheet1!$I659,1)</f>
        <v>23</v>
      </c>
      <c r="U659" s="8" t="str">
        <f>TEXT(Sheet1!$I659,"dddd")</f>
        <v>Monday</v>
      </c>
    </row>
    <row r="660" spans="1:21" ht="14.25" customHeight="1" x14ac:dyDescent="0.25">
      <c r="A660" s="5" t="s">
        <v>1370</v>
      </c>
      <c r="B660" s="5" t="s">
        <v>1371</v>
      </c>
      <c r="C660" s="5" t="s">
        <v>64</v>
      </c>
      <c r="D660" s="5" t="s">
        <v>2</v>
      </c>
      <c r="E660" s="5" t="s">
        <v>44</v>
      </c>
      <c r="F660" s="5" t="s">
        <v>52</v>
      </c>
      <c r="G660" s="5" t="s">
        <v>60</v>
      </c>
      <c r="H660" s="5">
        <v>26</v>
      </c>
      <c r="I660" s="5">
        <v>43656</v>
      </c>
      <c r="J660" s="5">
        <v>69110</v>
      </c>
      <c r="K660" s="5">
        <v>0.05</v>
      </c>
      <c r="L660" s="5" t="s">
        <v>11</v>
      </c>
      <c r="M660" s="5" t="s">
        <v>61</v>
      </c>
      <c r="N660" s="6" t="s">
        <v>55</v>
      </c>
      <c r="O660" s="7" t="str">
        <f>IF(LEN(Sheet1!$N660)&gt;0,"Not_Active","Active")</f>
        <v>Active</v>
      </c>
      <c r="P660" s="8">
        <f>IF(Sheet1!$O660="Not_Active",0,1)</f>
        <v>1</v>
      </c>
      <c r="Q660" s="9">
        <f>IFERROR(Sheet1!$K660*Sheet1!$J660,0)</f>
        <v>3455.5</v>
      </c>
      <c r="R660" s="9">
        <f>Sheet1!$Q660+Sheet1!$J660</f>
        <v>72565.5</v>
      </c>
      <c r="S660" s="8">
        <f>YEAR(Sheet1!$I660)</f>
        <v>2019</v>
      </c>
      <c r="T660" s="8">
        <f>WEEKNUM(Sheet1!$I660,1)</f>
        <v>28</v>
      </c>
      <c r="U660" s="8" t="str">
        <f>TEXT(Sheet1!$I660,"dddd")</f>
        <v>Wednesday</v>
      </c>
    </row>
    <row r="661" spans="1:21" ht="14.25" customHeight="1" x14ac:dyDescent="0.25">
      <c r="A661" s="5" t="s">
        <v>1372</v>
      </c>
      <c r="B661" s="5" t="s">
        <v>1373</v>
      </c>
      <c r="C661" s="5" t="s">
        <v>99</v>
      </c>
      <c r="D661" s="5" t="s">
        <v>8</v>
      </c>
      <c r="E661" s="5" t="s">
        <v>59</v>
      </c>
      <c r="F661" s="5" t="s">
        <v>52</v>
      </c>
      <c r="G661" s="5" t="s">
        <v>60</v>
      </c>
      <c r="H661" s="5">
        <v>52</v>
      </c>
      <c r="I661" s="5">
        <v>37418</v>
      </c>
      <c r="J661" s="5">
        <v>236314</v>
      </c>
      <c r="K661" s="5">
        <v>0.34</v>
      </c>
      <c r="L661" s="5" t="s">
        <v>11</v>
      </c>
      <c r="M661" s="5" t="s">
        <v>79</v>
      </c>
      <c r="N661" s="6" t="s">
        <v>55</v>
      </c>
      <c r="O661" s="7" t="str">
        <f>IF(LEN(Sheet1!$N661)&gt;0,"Not_Active","Active")</f>
        <v>Active</v>
      </c>
      <c r="P661" s="8">
        <f>IF(Sheet1!$O661="Not_Active",0,1)</f>
        <v>1</v>
      </c>
      <c r="Q661" s="9">
        <f>IFERROR(Sheet1!$K661*Sheet1!$J661,0)</f>
        <v>80346.760000000009</v>
      </c>
      <c r="R661" s="9">
        <f>Sheet1!$Q661+Sheet1!$J661</f>
        <v>316660.76</v>
      </c>
      <c r="S661" s="8">
        <f>YEAR(Sheet1!$I661)</f>
        <v>2002</v>
      </c>
      <c r="T661" s="8">
        <f>WEEKNUM(Sheet1!$I661,1)</f>
        <v>24</v>
      </c>
      <c r="U661" s="8" t="str">
        <f>TEXT(Sheet1!$I661,"dddd")</f>
        <v>Tuesday</v>
      </c>
    </row>
    <row r="662" spans="1:21" ht="14.25" customHeight="1" x14ac:dyDescent="0.25">
      <c r="A662" s="5" t="s">
        <v>1374</v>
      </c>
      <c r="B662" s="5" t="s">
        <v>1375</v>
      </c>
      <c r="C662" s="5" t="s">
        <v>78</v>
      </c>
      <c r="D662" s="5" t="s">
        <v>8</v>
      </c>
      <c r="E662" s="5" t="s">
        <v>72</v>
      </c>
      <c r="F662" s="5" t="s">
        <v>52</v>
      </c>
      <c r="G662" s="5" t="s">
        <v>104</v>
      </c>
      <c r="H662" s="5">
        <v>51</v>
      </c>
      <c r="I662" s="5">
        <v>39252</v>
      </c>
      <c r="J662" s="5">
        <v>45206</v>
      </c>
      <c r="K662" s="5">
        <v>0</v>
      </c>
      <c r="L662" s="5" t="s">
        <v>11</v>
      </c>
      <c r="M662" s="5" t="s">
        <v>107</v>
      </c>
      <c r="N662" s="6" t="s">
        <v>55</v>
      </c>
      <c r="O662" s="7" t="str">
        <f>IF(LEN(Sheet1!$N662)&gt;0,"Not_Active","Active")</f>
        <v>Active</v>
      </c>
      <c r="P662" s="8">
        <f>IF(Sheet1!$O662="Not_Active",0,1)</f>
        <v>1</v>
      </c>
      <c r="Q662" s="9">
        <f>IFERROR(Sheet1!$K662*Sheet1!$J662,0)</f>
        <v>0</v>
      </c>
      <c r="R662" s="9">
        <f>Sheet1!$Q662+Sheet1!$J662</f>
        <v>45206</v>
      </c>
      <c r="S662" s="8">
        <f>YEAR(Sheet1!$I662)</f>
        <v>2007</v>
      </c>
      <c r="T662" s="8">
        <f>WEEKNUM(Sheet1!$I662,1)</f>
        <v>25</v>
      </c>
      <c r="U662" s="8" t="str">
        <f>TEXT(Sheet1!$I662,"dddd")</f>
        <v>Tuesday</v>
      </c>
    </row>
    <row r="663" spans="1:21" ht="14.25" customHeight="1" x14ac:dyDescent="0.25">
      <c r="A663" s="5" t="s">
        <v>1376</v>
      </c>
      <c r="B663" s="5" t="s">
        <v>1377</v>
      </c>
      <c r="C663" s="5" t="s">
        <v>99</v>
      </c>
      <c r="D663" s="5" t="s">
        <v>3</v>
      </c>
      <c r="E663" s="5" t="s">
        <v>44</v>
      </c>
      <c r="F663" s="5" t="s">
        <v>45</v>
      </c>
      <c r="G663" s="5" t="s">
        <v>53</v>
      </c>
      <c r="H663" s="5">
        <v>25</v>
      </c>
      <c r="I663" s="5">
        <v>44515</v>
      </c>
      <c r="J663" s="5">
        <v>210708</v>
      </c>
      <c r="K663" s="5">
        <v>0.33</v>
      </c>
      <c r="L663" s="5" t="s">
        <v>11</v>
      </c>
      <c r="M663" s="5" t="s">
        <v>61</v>
      </c>
      <c r="N663" s="6" t="s">
        <v>55</v>
      </c>
      <c r="O663" s="7" t="str">
        <f>IF(LEN(Sheet1!$N663)&gt;0,"Not_Active","Active")</f>
        <v>Active</v>
      </c>
      <c r="P663" s="8">
        <f>IF(Sheet1!$O663="Not_Active",0,1)</f>
        <v>1</v>
      </c>
      <c r="Q663" s="9">
        <f>IFERROR(Sheet1!$K663*Sheet1!$J663,0)</f>
        <v>69533.64</v>
      </c>
      <c r="R663" s="9">
        <f>Sheet1!$Q663+Sheet1!$J663</f>
        <v>280241.64</v>
      </c>
      <c r="S663" s="8">
        <f>YEAR(Sheet1!$I663)</f>
        <v>2021</v>
      </c>
      <c r="T663" s="8">
        <f>WEEKNUM(Sheet1!$I663,1)</f>
        <v>47</v>
      </c>
      <c r="U663" s="8" t="str">
        <f>TEXT(Sheet1!$I663,"dddd")</f>
        <v>Monday</v>
      </c>
    </row>
    <row r="664" spans="1:21" ht="14.25" customHeight="1" x14ac:dyDescent="0.25">
      <c r="A664" s="5" t="s">
        <v>1378</v>
      </c>
      <c r="B664" s="5" t="s">
        <v>1379</v>
      </c>
      <c r="C664" s="5" t="s">
        <v>317</v>
      </c>
      <c r="D664" s="5" t="s">
        <v>2</v>
      </c>
      <c r="E664" s="5" t="s">
        <v>72</v>
      </c>
      <c r="F664" s="5" t="s">
        <v>52</v>
      </c>
      <c r="G664" s="5" t="s">
        <v>104</v>
      </c>
      <c r="H664" s="5">
        <v>40</v>
      </c>
      <c r="I664" s="5">
        <v>44465</v>
      </c>
      <c r="J664" s="5">
        <v>87770</v>
      </c>
      <c r="K664" s="5">
        <v>0</v>
      </c>
      <c r="L664" s="5" t="s">
        <v>11</v>
      </c>
      <c r="M664" s="5" t="s">
        <v>82</v>
      </c>
      <c r="N664" s="6" t="s">
        <v>55</v>
      </c>
      <c r="O664" s="7" t="str">
        <f>IF(LEN(Sheet1!$N664)&gt;0,"Not_Active","Active")</f>
        <v>Active</v>
      </c>
      <c r="P664" s="8">
        <f>IF(Sheet1!$O664="Not_Active",0,1)</f>
        <v>1</v>
      </c>
      <c r="Q664" s="9">
        <f>IFERROR(Sheet1!$K664*Sheet1!$J664,0)</f>
        <v>0</v>
      </c>
      <c r="R664" s="9">
        <f>Sheet1!$Q664+Sheet1!$J664</f>
        <v>87770</v>
      </c>
      <c r="S664" s="8">
        <f>YEAR(Sheet1!$I664)</f>
        <v>2021</v>
      </c>
      <c r="T664" s="8">
        <f>WEEKNUM(Sheet1!$I664,1)</f>
        <v>40</v>
      </c>
      <c r="U664" s="8" t="str">
        <f>TEXT(Sheet1!$I664,"dddd")</f>
        <v>Sunday</v>
      </c>
    </row>
    <row r="665" spans="1:21" ht="14.25" customHeight="1" x14ac:dyDescent="0.25">
      <c r="A665" s="5" t="s">
        <v>1380</v>
      </c>
      <c r="B665" s="5" t="s">
        <v>1381</v>
      </c>
      <c r="C665" s="5" t="s">
        <v>75</v>
      </c>
      <c r="D665" s="5" t="s">
        <v>5</v>
      </c>
      <c r="E665" s="5" t="s">
        <v>72</v>
      </c>
      <c r="F665" s="5" t="s">
        <v>45</v>
      </c>
      <c r="G665" s="5" t="s">
        <v>60</v>
      </c>
      <c r="H665" s="5">
        <v>38</v>
      </c>
      <c r="I665" s="5">
        <v>42228</v>
      </c>
      <c r="J665" s="5">
        <v>106858</v>
      </c>
      <c r="K665" s="5">
        <v>0.05</v>
      </c>
      <c r="L665" s="5" t="s">
        <v>11</v>
      </c>
      <c r="M665" s="5" t="s">
        <v>47</v>
      </c>
      <c r="N665" s="6" t="s">
        <v>55</v>
      </c>
      <c r="O665" s="7" t="str">
        <f>IF(LEN(Sheet1!$N665)&gt;0,"Not_Active","Active")</f>
        <v>Active</v>
      </c>
      <c r="P665" s="8">
        <f>IF(Sheet1!$O665="Not_Active",0,1)</f>
        <v>1</v>
      </c>
      <c r="Q665" s="9">
        <f>IFERROR(Sheet1!$K665*Sheet1!$J665,0)</f>
        <v>5342.9000000000005</v>
      </c>
      <c r="R665" s="9">
        <f>Sheet1!$Q665+Sheet1!$J665</f>
        <v>112200.9</v>
      </c>
      <c r="S665" s="8">
        <f>YEAR(Sheet1!$I665)</f>
        <v>2015</v>
      </c>
      <c r="T665" s="8">
        <f>WEEKNUM(Sheet1!$I665,1)</f>
        <v>33</v>
      </c>
      <c r="U665" s="8" t="str">
        <f>TEXT(Sheet1!$I665,"dddd")</f>
        <v>Wednesday</v>
      </c>
    </row>
    <row r="666" spans="1:21" ht="14.25" customHeight="1" x14ac:dyDescent="0.25">
      <c r="A666" s="5" t="s">
        <v>1382</v>
      </c>
      <c r="B666" s="5" t="s">
        <v>1383</v>
      </c>
      <c r="C666" s="5" t="s">
        <v>58</v>
      </c>
      <c r="D666" s="5" t="s">
        <v>6</v>
      </c>
      <c r="E666" s="5" t="s">
        <v>72</v>
      </c>
      <c r="F666" s="5" t="s">
        <v>52</v>
      </c>
      <c r="G666" s="5" t="s">
        <v>60</v>
      </c>
      <c r="H666" s="5">
        <v>60</v>
      </c>
      <c r="I666" s="5">
        <v>42108</v>
      </c>
      <c r="J666" s="5">
        <v>155788</v>
      </c>
      <c r="K666" s="5">
        <v>0.17</v>
      </c>
      <c r="L666" s="5" t="s">
        <v>11</v>
      </c>
      <c r="M666" s="5" t="s">
        <v>47</v>
      </c>
      <c r="N666" s="6" t="s">
        <v>55</v>
      </c>
      <c r="O666" s="7" t="str">
        <f>IF(LEN(Sheet1!$N666)&gt;0,"Not_Active","Active")</f>
        <v>Active</v>
      </c>
      <c r="P666" s="8">
        <f>IF(Sheet1!$O666="Not_Active",0,1)</f>
        <v>1</v>
      </c>
      <c r="Q666" s="9">
        <f>IFERROR(Sheet1!$K666*Sheet1!$J666,0)</f>
        <v>26483.960000000003</v>
      </c>
      <c r="R666" s="9">
        <f>Sheet1!$Q666+Sheet1!$J666</f>
        <v>182271.96</v>
      </c>
      <c r="S666" s="8">
        <f>YEAR(Sheet1!$I666)</f>
        <v>2015</v>
      </c>
      <c r="T666" s="8">
        <f>WEEKNUM(Sheet1!$I666,1)</f>
        <v>16</v>
      </c>
      <c r="U666" s="8" t="str">
        <f>TEXT(Sheet1!$I666,"dddd")</f>
        <v>Tuesday</v>
      </c>
    </row>
    <row r="667" spans="1:21" ht="14.25" customHeight="1" x14ac:dyDescent="0.25">
      <c r="A667" s="5" t="s">
        <v>1384</v>
      </c>
      <c r="B667" s="5" t="s">
        <v>1385</v>
      </c>
      <c r="C667" s="5" t="s">
        <v>161</v>
      </c>
      <c r="D667" s="5" t="s">
        <v>6</v>
      </c>
      <c r="E667" s="5" t="s">
        <v>59</v>
      </c>
      <c r="F667" s="5" t="s">
        <v>45</v>
      </c>
      <c r="G667" s="5" t="s">
        <v>104</v>
      </c>
      <c r="H667" s="5">
        <v>45</v>
      </c>
      <c r="I667" s="5">
        <v>43581</v>
      </c>
      <c r="J667" s="5">
        <v>74891</v>
      </c>
      <c r="K667" s="5">
        <v>0</v>
      </c>
      <c r="L667" s="5" t="s">
        <v>19</v>
      </c>
      <c r="M667" s="5" t="s">
        <v>117</v>
      </c>
      <c r="N667" s="6" t="s">
        <v>55</v>
      </c>
      <c r="O667" s="7" t="str">
        <f>IF(LEN(Sheet1!$N667)&gt;0,"Not_Active","Active")</f>
        <v>Active</v>
      </c>
      <c r="P667" s="8">
        <f>IF(Sheet1!$O667="Not_Active",0,1)</f>
        <v>1</v>
      </c>
      <c r="Q667" s="9">
        <f>IFERROR(Sheet1!$K667*Sheet1!$J667,0)</f>
        <v>0</v>
      </c>
      <c r="R667" s="9">
        <f>Sheet1!$Q667+Sheet1!$J667</f>
        <v>74891</v>
      </c>
      <c r="S667" s="8">
        <f>YEAR(Sheet1!$I667)</f>
        <v>2019</v>
      </c>
      <c r="T667" s="8">
        <f>WEEKNUM(Sheet1!$I667,1)</f>
        <v>17</v>
      </c>
      <c r="U667" s="8" t="str">
        <f>TEXT(Sheet1!$I667,"dddd")</f>
        <v>Friday</v>
      </c>
    </row>
    <row r="668" spans="1:21" ht="14.25" customHeight="1" x14ac:dyDescent="0.25">
      <c r="A668" s="5" t="s">
        <v>1386</v>
      </c>
      <c r="B668" s="5" t="s">
        <v>1387</v>
      </c>
      <c r="C668" s="5" t="s">
        <v>89</v>
      </c>
      <c r="D668" s="5" t="s">
        <v>7</v>
      </c>
      <c r="E668" s="5" t="s">
        <v>72</v>
      </c>
      <c r="F668" s="5" t="s">
        <v>52</v>
      </c>
      <c r="G668" s="5" t="s">
        <v>53</v>
      </c>
      <c r="H668" s="5">
        <v>28</v>
      </c>
      <c r="I668" s="5">
        <v>44548</v>
      </c>
      <c r="J668" s="5">
        <v>95670</v>
      </c>
      <c r="K668" s="5">
        <v>0</v>
      </c>
      <c r="L668" s="5" t="s">
        <v>11</v>
      </c>
      <c r="M668" s="5" t="s">
        <v>68</v>
      </c>
      <c r="N668" s="6" t="s">
        <v>55</v>
      </c>
      <c r="O668" s="7" t="str">
        <f>IF(LEN(Sheet1!$N668)&gt;0,"Not_Active","Active")</f>
        <v>Active</v>
      </c>
      <c r="P668" s="8">
        <f>IF(Sheet1!$O668="Not_Active",0,1)</f>
        <v>1</v>
      </c>
      <c r="Q668" s="9">
        <f>IFERROR(Sheet1!$K668*Sheet1!$J668,0)</f>
        <v>0</v>
      </c>
      <c r="R668" s="9">
        <f>Sheet1!$Q668+Sheet1!$J668</f>
        <v>95670</v>
      </c>
      <c r="S668" s="8">
        <f>YEAR(Sheet1!$I668)</f>
        <v>2021</v>
      </c>
      <c r="T668" s="8">
        <f>WEEKNUM(Sheet1!$I668,1)</f>
        <v>51</v>
      </c>
      <c r="U668" s="8" t="str">
        <f>TEXT(Sheet1!$I668,"dddd")</f>
        <v>Saturday</v>
      </c>
    </row>
    <row r="669" spans="1:21" ht="14.25" customHeight="1" x14ac:dyDescent="0.25">
      <c r="A669" s="5" t="s">
        <v>1388</v>
      </c>
      <c r="B669" s="5" t="s">
        <v>1389</v>
      </c>
      <c r="C669" s="5" t="s">
        <v>71</v>
      </c>
      <c r="D669" s="5" t="s">
        <v>4</v>
      </c>
      <c r="E669" s="5" t="s">
        <v>44</v>
      </c>
      <c r="F669" s="5" t="s">
        <v>45</v>
      </c>
      <c r="G669" s="5" t="s">
        <v>46</v>
      </c>
      <c r="H669" s="5">
        <v>65</v>
      </c>
      <c r="I669" s="5">
        <v>36798</v>
      </c>
      <c r="J669" s="5">
        <v>67837</v>
      </c>
      <c r="K669" s="5">
        <v>0</v>
      </c>
      <c r="L669" s="5" t="s">
        <v>11</v>
      </c>
      <c r="M669" s="5" t="s">
        <v>82</v>
      </c>
      <c r="N669" s="6" t="s">
        <v>55</v>
      </c>
      <c r="O669" s="7" t="str">
        <f>IF(LEN(Sheet1!$N669)&gt;0,"Not_Active","Active")</f>
        <v>Active</v>
      </c>
      <c r="P669" s="8">
        <f>IF(Sheet1!$O669="Not_Active",0,1)</f>
        <v>1</v>
      </c>
      <c r="Q669" s="9">
        <f>IFERROR(Sheet1!$K669*Sheet1!$J669,0)</f>
        <v>0</v>
      </c>
      <c r="R669" s="9">
        <f>Sheet1!$Q669+Sheet1!$J669</f>
        <v>67837</v>
      </c>
      <c r="S669" s="8">
        <f>YEAR(Sheet1!$I669)</f>
        <v>2000</v>
      </c>
      <c r="T669" s="8">
        <f>WEEKNUM(Sheet1!$I669,1)</f>
        <v>40</v>
      </c>
      <c r="U669" s="8" t="str">
        <f>TEXT(Sheet1!$I669,"dddd")</f>
        <v>Friday</v>
      </c>
    </row>
    <row r="670" spans="1:21" ht="14.25" customHeight="1" x14ac:dyDescent="0.25">
      <c r="A670" s="5" t="s">
        <v>1390</v>
      </c>
      <c r="B670" s="5" t="s">
        <v>1391</v>
      </c>
      <c r="C670" s="5" t="s">
        <v>142</v>
      </c>
      <c r="D670" s="5" t="s">
        <v>4</v>
      </c>
      <c r="E670" s="5" t="s">
        <v>44</v>
      </c>
      <c r="F670" s="5" t="s">
        <v>52</v>
      </c>
      <c r="G670" s="5" t="s">
        <v>53</v>
      </c>
      <c r="H670" s="5">
        <v>41</v>
      </c>
      <c r="I670" s="5">
        <v>40333</v>
      </c>
      <c r="J670" s="5">
        <v>72425</v>
      </c>
      <c r="K670" s="5">
        <v>0</v>
      </c>
      <c r="L670" s="5" t="s">
        <v>17</v>
      </c>
      <c r="M670" s="5" t="s">
        <v>132</v>
      </c>
      <c r="N670" s="6" t="s">
        <v>55</v>
      </c>
      <c r="O670" s="7" t="str">
        <f>IF(LEN(Sheet1!$N670)&gt;0,"Not_Active","Active")</f>
        <v>Active</v>
      </c>
      <c r="P670" s="8">
        <f>IF(Sheet1!$O670="Not_Active",0,1)</f>
        <v>1</v>
      </c>
      <c r="Q670" s="9">
        <f>IFERROR(Sheet1!$K670*Sheet1!$J670,0)</f>
        <v>0</v>
      </c>
      <c r="R670" s="9">
        <f>Sheet1!$Q670+Sheet1!$J670</f>
        <v>72425</v>
      </c>
      <c r="S670" s="8">
        <f>YEAR(Sheet1!$I670)</f>
        <v>2010</v>
      </c>
      <c r="T670" s="8">
        <f>WEEKNUM(Sheet1!$I670,1)</f>
        <v>23</v>
      </c>
      <c r="U670" s="8" t="str">
        <f>TEXT(Sheet1!$I670,"dddd")</f>
        <v>Friday</v>
      </c>
    </row>
    <row r="671" spans="1:21" ht="14.25" customHeight="1" x14ac:dyDescent="0.25">
      <c r="A671" s="5" t="s">
        <v>1392</v>
      </c>
      <c r="B671" s="5" t="s">
        <v>1393</v>
      </c>
      <c r="C671" s="5" t="s">
        <v>67</v>
      </c>
      <c r="D671" s="5" t="s">
        <v>4</v>
      </c>
      <c r="E671" s="5" t="s">
        <v>72</v>
      </c>
      <c r="F671" s="5" t="s">
        <v>45</v>
      </c>
      <c r="G671" s="5" t="s">
        <v>104</v>
      </c>
      <c r="H671" s="5">
        <v>52</v>
      </c>
      <c r="I671" s="5">
        <v>34623</v>
      </c>
      <c r="J671" s="5">
        <v>93103</v>
      </c>
      <c r="K671" s="5">
        <v>0</v>
      </c>
      <c r="L671" s="5" t="s">
        <v>11</v>
      </c>
      <c r="M671" s="5" t="s">
        <v>68</v>
      </c>
      <c r="N671" s="6" t="s">
        <v>55</v>
      </c>
      <c r="O671" s="7" t="str">
        <f>IF(LEN(Sheet1!$N671)&gt;0,"Not_Active","Active")</f>
        <v>Active</v>
      </c>
      <c r="P671" s="8">
        <f>IF(Sheet1!$O671="Not_Active",0,1)</f>
        <v>1</v>
      </c>
      <c r="Q671" s="9">
        <f>IFERROR(Sheet1!$K671*Sheet1!$J671,0)</f>
        <v>0</v>
      </c>
      <c r="R671" s="9">
        <f>Sheet1!$Q671+Sheet1!$J671</f>
        <v>93103</v>
      </c>
      <c r="S671" s="8">
        <f>YEAR(Sheet1!$I671)</f>
        <v>1994</v>
      </c>
      <c r="T671" s="8">
        <f>WEEKNUM(Sheet1!$I671,1)</f>
        <v>43</v>
      </c>
      <c r="U671" s="8" t="str">
        <f>TEXT(Sheet1!$I671,"dddd")</f>
        <v>Sunday</v>
      </c>
    </row>
    <row r="672" spans="1:21" ht="14.25" customHeight="1" x14ac:dyDescent="0.25">
      <c r="A672" s="5" t="s">
        <v>1394</v>
      </c>
      <c r="B672" s="5" t="s">
        <v>1395</v>
      </c>
      <c r="C672" s="5" t="s">
        <v>89</v>
      </c>
      <c r="D672" s="5" t="s">
        <v>7</v>
      </c>
      <c r="E672" s="5" t="s">
        <v>72</v>
      </c>
      <c r="F672" s="5" t="s">
        <v>45</v>
      </c>
      <c r="G672" s="5" t="s">
        <v>60</v>
      </c>
      <c r="H672" s="5">
        <v>56</v>
      </c>
      <c r="I672" s="5">
        <v>42291</v>
      </c>
      <c r="J672" s="5">
        <v>76272</v>
      </c>
      <c r="K672" s="5">
        <v>0</v>
      </c>
      <c r="L672" s="5" t="s">
        <v>11</v>
      </c>
      <c r="M672" s="5" t="s">
        <v>79</v>
      </c>
      <c r="N672" s="6">
        <v>44491</v>
      </c>
      <c r="O672" s="7" t="str">
        <f>IF(LEN(Sheet1!$N672)&gt;0,"Not_Active","Active")</f>
        <v>Not_Active</v>
      </c>
      <c r="P672" s="8">
        <f>IF(Sheet1!$O672="Not_Active",0,1)</f>
        <v>0</v>
      </c>
      <c r="Q672" s="9">
        <f>IFERROR(Sheet1!$K672*Sheet1!$J672,0)</f>
        <v>0</v>
      </c>
      <c r="R672" s="9">
        <f>Sheet1!$Q672+Sheet1!$J672</f>
        <v>76272</v>
      </c>
      <c r="S672" s="8">
        <f>YEAR(Sheet1!$I672)</f>
        <v>2015</v>
      </c>
      <c r="T672" s="8">
        <f>WEEKNUM(Sheet1!$I672,1)</f>
        <v>42</v>
      </c>
      <c r="U672" s="8" t="str">
        <f>TEXT(Sheet1!$I672,"dddd")</f>
        <v>Wednesday</v>
      </c>
    </row>
    <row r="673" spans="1:21" ht="14.25" customHeight="1" x14ac:dyDescent="0.25">
      <c r="A673" s="5" t="s">
        <v>1396</v>
      </c>
      <c r="B673" s="5" t="s">
        <v>1397</v>
      </c>
      <c r="C673" s="5" t="s">
        <v>142</v>
      </c>
      <c r="D673" s="5" t="s">
        <v>3</v>
      </c>
      <c r="E673" s="5" t="s">
        <v>51</v>
      </c>
      <c r="F673" s="5" t="s">
        <v>45</v>
      </c>
      <c r="G673" s="5" t="s">
        <v>53</v>
      </c>
      <c r="H673" s="5">
        <v>48</v>
      </c>
      <c r="I673" s="5">
        <v>37796</v>
      </c>
      <c r="J673" s="5">
        <v>55760</v>
      </c>
      <c r="K673" s="5">
        <v>0</v>
      </c>
      <c r="L673" s="5" t="s">
        <v>11</v>
      </c>
      <c r="M673" s="5" t="s">
        <v>82</v>
      </c>
      <c r="N673" s="6" t="s">
        <v>55</v>
      </c>
      <c r="O673" s="7" t="str">
        <f>IF(LEN(Sheet1!$N673)&gt;0,"Not_Active","Active")</f>
        <v>Active</v>
      </c>
      <c r="P673" s="8">
        <f>IF(Sheet1!$O673="Not_Active",0,1)</f>
        <v>1</v>
      </c>
      <c r="Q673" s="9">
        <f>IFERROR(Sheet1!$K673*Sheet1!$J673,0)</f>
        <v>0</v>
      </c>
      <c r="R673" s="9">
        <f>Sheet1!$Q673+Sheet1!$J673</f>
        <v>55760</v>
      </c>
      <c r="S673" s="8">
        <f>YEAR(Sheet1!$I673)</f>
        <v>2003</v>
      </c>
      <c r="T673" s="8">
        <f>WEEKNUM(Sheet1!$I673,1)</f>
        <v>26</v>
      </c>
      <c r="U673" s="8" t="str">
        <f>TEXT(Sheet1!$I673,"dddd")</f>
        <v>Tuesday</v>
      </c>
    </row>
    <row r="674" spans="1:21" ht="14.25" customHeight="1" x14ac:dyDescent="0.25">
      <c r="A674" s="5" t="s">
        <v>1398</v>
      </c>
      <c r="B674" s="5" t="s">
        <v>1399</v>
      </c>
      <c r="C674" s="5" t="s">
        <v>99</v>
      </c>
      <c r="D674" s="5" t="s">
        <v>5</v>
      </c>
      <c r="E674" s="5" t="s">
        <v>72</v>
      </c>
      <c r="F674" s="5" t="s">
        <v>45</v>
      </c>
      <c r="G674" s="5" t="s">
        <v>60</v>
      </c>
      <c r="H674" s="5">
        <v>36</v>
      </c>
      <c r="I674" s="5">
        <v>43843</v>
      </c>
      <c r="J674" s="5">
        <v>253294</v>
      </c>
      <c r="K674" s="5">
        <v>0.4</v>
      </c>
      <c r="L674" s="5" t="s">
        <v>11</v>
      </c>
      <c r="M674" s="5" t="s">
        <v>79</v>
      </c>
      <c r="N674" s="6" t="s">
        <v>55</v>
      </c>
      <c r="O674" s="7" t="str">
        <f>IF(LEN(Sheet1!$N674)&gt;0,"Not_Active","Active")</f>
        <v>Active</v>
      </c>
      <c r="P674" s="8">
        <f>IF(Sheet1!$O674="Not_Active",0,1)</f>
        <v>1</v>
      </c>
      <c r="Q674" s="9">
        <f>IFERROR(Sheet1!$K674*Sheet1!$J674,0)</f>
        <v>101317.6</v>
      </c>
      <c r="R674" s="9">
        <f>Sheet1!$Q674+Sheet1!$J674</f>
        <v>354611.6</v>
      </c>
      <c r="S674" s="8">
        <f>YEAR(Sheet1!$I674)</f>
        <v>2020</v>
      </c>
      <c r="T674" s="8">
        <f>WEEKNUM(Sheet1!$I674,1)</f>
        <v>3</v>
      </c>
      <c r="U674" s="8" t="str">
        <f>TEXT(Sheet1!$I674,"dddd")</f>
        <v>Monday</v>
      </c>
    </row>
    <row r="675" spans="1:21" ht="14.25" customHeight="1" x14ac:dyDescent="0.25">
      <c r="A675" s="5" t="s">
        <v>1400</v>
      </c>
      <c r="B675" s="5" t="s">
        <v>1401</v>
      </c>
      <c r="C675" s="5" t="s">
        <v>142</v>
      </c>
      <c r="D675" s="5" t="s">
        <v>3</v>
      </c>
      <c r="E675" s="5" t="s">
        <v>72</v>
      </c>
      <c r="F675" s="5" t="s">
        <v>52</v>
      </c>
      <c r="G675" s="5" t="s">
        <v>60</v>
      </c>
      <c r="H675" s="5">
        <v>60</v>
      </c>
      <c r="I675" s="5">
        <v>39310</v>
      </c>
      <c r="J675" s="5">
        <v>58671</v>
      </c>
      <c r="K675" s="5">
        <v>0</v>
      </c>
      <c r="L675" s="5" t="s">
        <v>11</v>
      </c>
      <c r="M675" s="5" t="s">
        <v>107</v>
      </c>
      <c r="N675" s="6" t="s">
        <v>55</v>
      </c>
      <c r="O675" s="7" t="str">
        <f>IF(LEN(Sheet1!$N675)&gt;0,"Not_Active","Active")</f>
        <v>Active</v>
      </c>
      <c r="P675" s="8">
        <f>IF(Sheet1!$O675="Not_Active",0,1)</f>
        <v>1</v>
      </c>
      <c r="Q675" s="9">
        <f>IFERROR(Sheet1!$K675*Sheet1!$J675,0)</f>
        <v>0</v>
      </c>
      <c r="R675" s="9">
        <f>Sheet1!$Q675+Sheet1!$J675</f>
        <v>58671</v>
      </c>
      <c r="S675" s="8">
        <f>YEAR(Sheet1!$I675)</f>
        <v>2007</v>
      </c>
      <c r="T675" s="8">
        <f>WEEKNUM(Sheet1!$I675,1)</f>
        <v>33</v>
      </c>
      <c r="U675" s="8" t="str">
        <f>TEXT(Sheet1!$I675,"dddd")</f>
        <v>Thursday</v>
      </c>
    </row>
    <row r="676" spans="1:21" ht="14.25" customHeight="1" x14ac:dyDescent="0.25">
      <c r="A676" s="5" t="s">
        <v>1402</v>
      </c>
      <c r="B676" s="5" t="s">
        <v>1403</v>
      </c>
      <c r="C676" s="5" t="s">
        <v>71</v>
      </c>
      <c r="D676" s="5" t="s">
        <v>4</v>
      </c>
      <c r="E676" s="5" t="s">
        <v>44</v>
      </c>
      <c r="F676" s="5" t="s">
        <v>45</v>
      </c>
      <c r="G676" s="5" t="s">
        <v>53</v>
      </c>
      <c r="H676" s="5">
        <v>40</v>
      </c>
      <c r="I676" s="5">
        <v>43175</v>
      </c>
      <c r="J676" s="5">
        <v>55457</v>
      </c>
      <c r="K676" s="5">
        <v>0</v>
      </c>
      <c r="L676" s="5" t="s">
        <v>11</v>
      </c>
      <c r="M676" s="5" t="s">
        <v>107</v>
      </c>
      <c r="N676" s="6" t="s">
        <v>55</v>
      </c>
      <c r="O676" s="7" t="str">
        <f>IF(LEN(Sheet1!$N676)&gt;0,"Not_Active","Active")</f>
        <v>Active</v>
      </c>
      <c r="P676" s="8">
        <f>IF(Sheet1!$O676="Not_Active",0,1)</f>
        <v>1</v>
      </c>
      <c r="Q676" s="9">
        <f>IFERROR(Sheet1!$K676*Sheet1!$J676,0)</f>
        <v>0</v>
      </c>
      <c r="R676" s="9">
        <f>Sheet1!$Q676+Sheet1!$J676</f>
        <v>55457</v>
      </c>
      <c r="S676" s="8">
        <f>YEAR(Sheet1!$I676)</f>
        <v>2018</v>
      </c>
      <c r="T676" s="8">
        <f>WEEKNUM(Sheet1!$I676,1)</f>
        <v>11</v>
      </c>
      <c r="U676" s="8" t="str">
        <f>TEXT(Sheet1!$I676,"dddd")</f>
        <v>Friday</v>
      </c>
    </row>
    <row r="677" spans="1:21" ht="14.25" customHeight="1" x14ac:dyDescent="0.25">
      <c r="A677" s="5" t="s">
        <v>1404</v>
      </c>
      <c r="B677" s="5" t="s">
        <v>1405</v>
      </c>
      <c r="C677" s="5" t="s">
        <v>71</v>
      </c>
      <c r="D677" s="5" t="s">
        <v>4</v>
      </c>
      <c r="E677" s="5" t="s">
        <v>51</v>
      </c>
      <c r="F677" s="5" t="s">
        <v>45</v>
      </c>
      <c r="G677" s="5" t="s">
        <v>53</v>
      </c>
      <c r="H677" s="5">
        <v>63</v>
      </c>
      <c r="I677" s="5">
        <v>43004</v>
      </c>
      <c r="J677" s="5">
        <v>72340</v>
      </c>
      <c r="K677" s="5">
        <v>0</v>
      </c>
      <c r="L677" s="5" t="s">
        <v>11</v>
      </c>
      <c r="M677" s="5" t="s">
        <v>68</v>
      </c>
      <c r="N677" s="6">
        <v>43558</v>
      </c>
      <c r="O677" s="7" t="str">
        <f>IF(LEN(Sheet1!$N677)&gt;0,"Not_Active","Active")</f>
        <v>Not_Active</v>
      </c>
      <c r="P677" s="8">
        <f>IF(Sheet1!$O677="Not_Active",0,1)</f>
        <v>0</v>
      </c>
      <c r="Q677" s="9">
        <f>IFERROR(Sheet1!$K677*Sheet1!$J677,0)</f>
        <v>0</v>
      </c>
      <c r="R677" s="9">
        <f>Sheet1!$Q677+Sheet1!$J677</f>
        <v>72340</v>
      </c>
      <c r="S677" s="8">
        <f>YEAR(Sheet1!$I677)</f>
        <v>2017</v>
      </c>
      <c r="T677" s="8">
        <f>WEEKNUM(Sheet1!$I677,1)</f>
        <v>39</v>
      </c>
      <c r="U677" s="8" t="str">
        <f>TEXT(Sheet1!$I677,"dddd")</f>
        <v>Tuesday</v>
      </c>
    </row>
    <row r="678" spans="1:21" ht="14.25" customHeight="1" x14ac:dyDescent="0.25">
      <c r="A678" s="5" t="s">
        <v>1406</v>
      </c>
      <c r="B678" s="5" t="s">
        <v>1407</v>
      </c>
      <c r="C678" s="5" t="s">
        <v>75</v>
      </c>
      <c r="D678" s="5" t="s">
        <v>8</v>
      </c>
      <c r="E678" s="5" t="s">
        <v>72</v>
      </c>
      <c r="F678" s="5" t="s">
        <v>45</v>
      </c>
      <c r="G678" s="5" t="s">
        <v>60</v>
      </c>
      <c r="H678" s="5">
        <v>29</v>
      </c>
      <c r="I678" s="5">
        <v>42676</v>
      </c>
      <c r="J678" s="5">
        <v>122054</v>
      </c>
      <c r="K678" s="5">
        <v>0.06</v>
      </c>
      <c r="L678" s="5" t="s">
        <v>11</v>
      </c>
      <c r="M678" s="5" t="s">
        <v>68</v>
      </c>
      <c r="N678" s="6" t="s">
        <v>55</v>
      </c>
      <c r="O678" s="7" t="str">
        <f>IF(LEN(Sheet1!$N678)&gt;0,"Not_Active","Active")</f>
        <v>Active</v>
      </c>
      <c r="P678" s="8">
        <f>IF(Sheet1!$O678="Not_Active",0,1)</f>
        <v>1</v>
      </c>
      <c r="Q678" s="9">
        <f>IFERROR(Sheet1!$K678*Sheet1!$J678,0)</f>
        <v>7323.24</v>
      </c>
      <c r="R678" s="9">
        <f>Sheet1!$Q678+Sheet1!$J678</f>
        <v>129377.24</v>
      </c>
      <c r="S678" s="8">
        <f>YEAR(Sheet1!$I678)</f>
        <v>2016</v>
      </c>
      <c r="T678" s="8">
        <f>WEEKNUM(Sheet1!$I678,1)</f>
        <v>45</v>
      </c>
      <c r="U678" s="8" t="str">
        <f>TEXT(Sheet1!$I678,"dddd")</f>
        <v>Wednesday</v>
      </c>
    </row>
    <row r="679" spans="1:21" ht="14.25" customHeight="1" x14ac:dyDescent="0.25">
      <c r="A679" s="5" t="s">
        <v>1408</v>
      </c>
      <c r="B679" s="5" t="s">
        <v>1409</v>
      </c>
      <c r="C679" s="5" t="s">
        <v>58</v>
      </c>
      <c r="D679" s="5" t="s">
        <v>2</v>
      </c>
      <c r="E679" s="5" t="s">
        <v>51</v>
      </c>
      <c r="F679" s="5" t="s">
        <v>45</v>
      </c>
      <c r="G679" s="5" t="s">
        <v>53</v>
      </c>
      <c r="H679" s="5">
        <v>27</v>
      </c>
      <c r="I679" s="5">
        <v>43103</v>
      </c>
      <c r="J679" s="5">
        <v>167100</v>
      </c>
      <c r="K679" s="5">
        <v>0.2</v>
      </c>
      <c r="L679" s="5" t="s">
        <v>17</v>
      </c>
      <c r="M679" s="5" t="s">
        <v>152</v>
      </c>
      <c r="N679" s="6" t="s">
        <v>55</v>
      </c>
      <c r="O679" s="7" t="str">
        <f>IF(LEN(Sheet1!$N679)&gt;0,"Not_Active","Active")</f>
        <v>Active</v>
      </c>
      <c r="P679" s="8">
        <f>IF(Sheet1!$O679="Not_Active",0,1)</f>
        <v>1</v>
      </c>
      <c r="Q679" s="9">
        <f>IFERROR(Sheet1!$K679*Sheet1!$J679,0)</f>
        <v>33420</v>
      </c>
      <c r="R679" s="9">
        <f>Sheet1!$Q679+Sheet1!$J679</f>
        <v>200520</v>
      </c>
      <c r="S679" s="8">
        <f>YEAR(Sheet1!$I679)</f>
        <v>2018</v>
      </c>
      <c r="T679" s="8">
        <f>WEEKNUM(Sheet1!$I679,1)</f>
        <v>1</v>
      </c>
      <c r="U679" s="8" t="str">
        <f>TEXT(Sheet1!$I679,"dddd")</f>
        <v>Wednesday</v>
      </c>
    </row>
    <row r="680" spans="1:21" ht="14.25" customHeight="1" x14ac:dyDescent="0.25">
      <c r="A680" s="5" t="s">
        <v>1410</v>
      </c>
      <c r="B680" s="5" t="s">
        <v>1411</v>
      </c>
      <c r="C680" s="5" t="s">
        <v>50</v>
      </c>
      <c r="D680" s="5" t="s">
        <v>2</v>
      </c>
      <c r="E680" s="5" t="s">
        <v>72</v>
      </c>
      <c r="F680" s="5" t="s">
        <v>45</v>
      </c>
      <c r="G680" s="5" t="s">
        <v>60</v>
      </c>
      <c r="H680" s="5">
        <v>53</v>
      </c>
      <c r="I680" s="5">
        <v>35543</v>
      </c>
      <c r="J680" s="5">
        <v>78153</v>
      </c>
      <c r="K680" s="5">
        <v>0</v>
      </c>
      <c r="L680" s="5" t="s">
        <v>11</v>
      </c>
      <c r="M680" s="5" t="s">
        <v>79</v>
      </c>
      <c r="N680" s="6" t="s">
        <v>55</v>
      </c>
      <c r="O680" s="7" t="str">
        <f>IF(LEN(Sheet1!$N680)&gt;0,"Not_Active","Active")</f>
        <v>Active</v>
      </c>
      <c r="P680" s="8">
        <f>IF(Sheet1!$O680="Not_Active",0,1)</f>
        <v>1</v>
      </c>
      <c r="Q680" s="9">
        <f>IFERROR(Sheet1!$K680*Sheet1!$J680,0)</f>
        <v>0</v>
      </c>
      <c r="R680" s="9">
        <f>Sheet1!$Q680+Sheet1!$J680</f>
        <v>78153</v>
      </c>
      <c r="S680" s="8">
        <f>YEAR(Sheet1!$I680)</f>
        <v>1997</v>
      </c>
      <c r="T680" s="8">
        <f>WEEKNUM(Sheet1!$I680,1)</f>
        <v>17</v>
      </c>
      <c r="U680" s="8" t="str">
        <f>TEXT(Sheet1!$I680,"dddd")</f>
        <v>Wednesday</v>
      </c>
    </row>
    <row r="681" spans="1:21" ht="14.25" customHeight="1" x14ac:dyDescent="0.25">
      <c r="A681" s="5" t="s">
        <v>1412</v>
      </c>
      <c r="B681" s="5" t="s">
        <v>1413</v>
      </c>
      <c r="C681" s="5" t="s">
        <v>75</v>
      </c>
      <c r="D681" s="5" t="s">
        <v>3</v>
      </c>
      <c r="E681" s="5" t="s">
        <v>51</v>
      </c>
      <c r="F681" s="5" t="s">
        <v>45</v>
      </c>
      <c r="G681" s="5" t="s">
        <v>60</v>
      </c>
      <c r="H681" s="5">
        <v>37</v>
      </c>
      <c r="I681" s="5">
        <v>43935</v>
      </c>
      <c r="J681" s="5">
        <v>103524</v>
      </c>
      <c r="K681" s="5">
        <v>0.09</v>
      </c>
      <c r="L681" s="5" t="s">
        <v>11</v>
      </c>
      <c r="M681" s="5" t="s">
        <v>68</v>
      </c>
      <c r="N681" s="6" t="s">
        <v>55</v>
      </c>
      <c r="O681" s="7" t="str">
        <f>IF(LEN(Sheet1!$N681)&gt;0,"Not_Active","Active")</f>
        <v>Active</v>
      </c>
      <c r="P681" s="8">
        <f>IF(Sheet1!$O681="Not_Active",0,1)</f>
        <v>1</v>
      </c>
      <c r="Q681" s="9">
        <f>IFERROR(Sheet1!$K681*Sheet1!$J681,0)</f>
        <v>9317.16</v>
      </c>
      <c r="R681" s="9">
        <f>Sheet1!$Q681+Sheet1!$J681</f>
        <v>112841.16</v>
      </c>
      <c r="S681" s="8">
        <f>YEAR(Sheet1!$I681)</f>
        <v>2020</v>
      </c>
      <c r="T681" s="8">
        <f>WEEKNUM(Sheet1!$I681,1)</f>
        <v>16</v>
      </c>
      <c r="U681" s="8" t="str">
        <f>TEXT(Sheet1!$I681,"dddd")</f>
        <v>Tuesday</v>
      </c>
    </row>
    <row r="682" spans="1:21" ht="14.25" customHeight="1" x14ac:dyDescent="0.25">
      <c r="A682" s="5" t="s">
        <v>1414</v>
      </c>
      <c r="B682" s="5" t="s">
        <v>1415</v>
      </c>
      <c r="C682" s="5" t="s">
        <v>75</v>
      </c>
      <c r="D682" s="5" t="s">
        <v>2</v>
      </c>
      <c r="E682" s="5" t="s">
        <v>72</v>
      </c>
      <c r="F682" s="5" t="s">
        <v>52</v>
      </c>
      <c r="G682" s="5" t="s">
        <v>60</v>
      </c>
      <c r="H682" s="5">
        <v>30</v>
      </c>
      <c r="I682" s="5">
        <v>42952</v>
      </c>
      <c r="J682" s="5">
        <v>119906</v>
      </c>
      <c r="K682" s="5">
        <v>0.05</v>
      </c>
      <c r="L682" s="5" t="s">
        <v>11</v>
      </c>
      <c r="M682" s="5" t="s">
        <v>107</v>
      </c>
      <c r="N682" s="6" t="s">
        <v>55</v>
      </c>
      <c r="O682" s="7" t="str">
        <f>IF(LEN(Sheet1!$N682)&gt;0,"Not_Active","Active")</f>
        <v>Active</v>
      </c>
      <c r="P682" s="8">
        <f>IF(Sheet1!$O682="Not_Active",0,1)</f>
        <v>1</v>
      </c>
      <c r="Q682" s="9">
        <f>IFERROR(Sheet1!$K682*Sheet1!$J682,0)</f>
        <v>5995.3</v>
      </c>
      <c r="R682" s="9">
        <f>Sheet1!$Q682+Sheet1!$J682</f>
        <v>125901.3</v>
      </c>
      <c r="S682" s="8">
        <f>YEAR(Sheet1!$I682)</f>
        <v>2017</v>
      </c>
      <c r="T682" s="8">
        <f>WEEKNUM(Sheet1!$I682,1)</f>
        <v>31</v>
      </c>
      <c r="U682" s="8" t="str">
        <f>TEXT(Sheet1!$I682,"dddd")</f>
        <v>Saturday</v>
      </c>
    </row>
    <row r="683" spans="1:21" ht="14.25" customHeight="1" x14ac:dyDescent="0.25">
      <c r="A683" s="5" t="s">
        <v>1416</v>
      </c>
      <c r="B683" s="5" t="s">
        <v>1417</v>
      </c>
      <c r="C683" s="5" t="s">
        <v>78</v>
      </c>
      <c r="D683" s="5" t="s">
        <v>8</v>
      </c>
      <c r="E683" s="5" t="s">
        <v>59</v>
      </c>
      <c r="F683" s="5" t="s">
        <v>45</v>
      </c>
      <c r="G683" s="5" t="s">
        <v>60</v>
      </c>
      <c r="H683" s="5">
        <v>28</v>
      </c>
      <c r="I683" s="5">
        <v>43847</v>
      </c>
      <c r="J683" s="5">
        <v>45061</v>
      </c>
      <c r="K683" s="5">
        <v>0</v>
      </c>
      <c r="L683" s="5" t="s">
        <v>11</v>
      </c>
      <c r="M683" s="5" t="s">
        <v>79</v>
      </c>
      <c r="N683" s="6" t="s">
        <v>55</v>
      </c>
      <c r="O683" s="7" t="str">
        <f>IF(LEN(Sheet1!$N683)&gt;0,"Not_Active","Active")</f>
        <v>Active</v>
      </c>
      <c r="P683" s="8">
        <f>IF(Sheet1!$O683="Not_Active",0,1)</f>
        <v>1</v>
      </c>
      <c r="Q683" s="9">
        <f>IFERROR(Sheet1!$K683*Sheet1!$J683,0)</f>
        <v>0</v>
      </c>
      <c r="R683" s="9">
        <f>Sheet1!$Q683+Sheet1!$J683</f>
        <v>45061</v>
      </c>
      <c r="S683" s="8">
        <f>YEAR(Sheet1!$I683)</f>
        <v>2020</v>
      </c>
      <c r="T683" s="8">
        <f>WEEKNUM(Sheet1!$I683,1)</f>
        <v>3</v>
      </c>
      <c r="U683" s="8" t="str">
        <f>TEXT(Sheet1!$I683,"dddd")</f>
        <v>Friday</v>
      </c>
    </row>
    <row r="684" spans="1:21" ht="14.25" customHeight="1" x14ac:dyDescent="0.25">
      <c r="A684" s="5" t="s">
        <v>1418</v>
      </c>
      <c r="B684" s="5" t="s">
        <v>1419</v>
      </c>
      <c r="C684" s="5" t="s">
        <v>460</v>
      </c>
      <c r="D684" s="5" t="s">
        <v>2</v>
      </c>
      <c r="E684" s="5" t="s">
        <v>72</v>
      </c>
      <c r="F684" s="5" t="s">
        <v>52</v>
      </c>
      <c r="G684" s="5" t="s">
        <v>53</v>
      </c>
      <c r="H684" s="5">
        <v>51</v>
      </c>
      <c r="I684" s="5">
        <v>37638</v>
      </c>
      <c r="J684" s="5">
        <v>91399</v>
      </c>
      <c r="K684" s="5">
        <v>0</v>
      </c>
      <c r="L684" s="5" t="s">
        <v>11</v>
      </c>
      <c r="M684" s="5" t="s">
        <v>47</v>
      </c>
      <c r="N684" s="6" t="s">
        <v>55</v>
      </c>
      <c r="O684" s="7" t="str">
        <f>IF(LEN(Sheet1!$N684)&gt;0,"Not_Active","Active")</f>
        <v>Active</v>
      </c>
      <c r="P684" s="8">
        <f>IF(Sheet1!$O684="Not_Active",0,1)</f>
        <v>1</v>
      </c>
      <c r="Q684" s="9">
        <f>IFERROR(Sheet1!$K684*Sheet1!$J684,0)</f>
        <v>0</v>
      </c>
      <c r="R684" s="9">
        <f>Sheet1!$Q684+Sheet1!$J684</f>
        <v>91399</v>
      </c>
      <c r="S684" s="8">
        <f>YEAR(Sheet1!$I684)</f>
        <v>2003</v>
      </c>
      <c r="T684" s="8">
        <f>WEEKNUM(Sheet1!$I684,1)</f>
        <v>3</v>
      </c>
      <c r="U684" s="8" t="str">
        <f>TEXT(Sheet1!$I684,"dddd")</f>
        <v>Friday</v>
      </c>
    </row>
    <row r="685" spans="1:21" ht="14.25" customHeight="1" x14ac:dyDescent="0.25">
      <c r="A685" s="5" t="s">
        <v>1420</v>
      </c>
      <c r="B685" s="5" t="s">
        <v>1421</v>
      </c>
      <c r="C685" s="5" t="s">
        <v>149</v>
      </c>
      <c r="D685" s="5" t="s">
        <v>2</v>
      </c>
      <c r="E685" s="5" t="s">
        <v>44</v>
      </c>
      <c r="F685" s="5" t="s">
        <v>52</v>
      </c>
      <c r="G685" s="5" t="s">
        <v>104</v>
      </c>
      <c r="H685" s="5">
        <v>28</v>
      </c>
      <c r="I685" s="5">
        <v>43006</v>
      </c>
      <c r="J685" s="5">
        <v>97336</v>
      </c>
      <c r="K685" s="5">
        <v>0</v>
      </c>
      <c r="L685" s="5" t="s">
        <v>11</v>
      </c>
      <c r="M685" s="5" t="s">
        <v>82</v>
      </c>
      <c r="N685" s="6" t="s">
        <v>55</v>
      </c>
      <c r="O685" s="7" t="str">
        <f>IF(LEN(Sheet1!$N685)&gt;0,"Not_Active","Active")</f>
        <v>Active</v>
      </c>
      <c r="P685" s="8">
        <f>IF(Sheet1!$O685="Not_Active",0,1)</f>
        <v>1</v>
      </c>
      <c r="Q685" s="9">
        <f>IFERROR(Sheet1!$K685*Sheet1!$J685,0)</f>
        <v>0</v>
      </c>
      <c r="R685" s="9">
        <f>Sheet1!$Q685+Sheet1!$J685</f>
        <v>97336</v>
      </c>
      <c r="S685" s="8">
        <f>YEAR(Sheet1!$I685)</f>
        <v>2017</v>
      </c>
      <c r="T685" s="8">
        <f>WEEKNUM(Sheet1!$I685,1)</f>
        <v>39</v>
      </c>
      <c r="U685" s="8" t="str">
        <f>TEXT(Sheet1!$I685,"dddd")</f>
        <v>Thursday</v>
      </c>
    </row>
    <row r="686" spans="1:21" ht="14.25" customHeight="1" x14ac:dyDescent="0.25">
      <c r="A686" s="5" t="s">
        <v>1339</v>
      </c>
      <c r="B686" s="5" t="s">
        <v>1422</v>
      </c>
      <c r="C686" s="5" t="s">
        <v>43</v>
      </c>
      <c r="D686" s="5" t="s">
        <v>5</v>
      </c>
      <c r="E686" s="5" t="s">
        <v>72</v>
      </c>
      <c r="F686" s="5" t="s">
        <v>45</v>
      </c>
      <c r="G686" s="5" t="s">
        <v>46</v>
      </c>
      <c r="H686" s="5">
        <v>31</v>
      </c>
      <c r="I686" s="5">
        <v>42755</v>
      </c>
      <c r="J686" s="5">
        <v>124629</v>
      </c>
      <c r="K686" s="5">
        <v>0.1</v>
      </c>
      <c r="L686" s="5" t="s">
        <v>11</v>
      </c>
      <c r="M686" s="5" t="s">
        <v>107</v>
      </c>
      <c r="N686" s="6" t="s">
        <v>55</v>
      </c>
      <c r="O686" s="7" t="str">
        <f>IF(LEN(Sheet1!$N686)&gt;0,"Not_Active","Active")</f>
        <v>Active</v>
      </c>
      <c r="P686" s="8">
        <f>IF(Sheet1!$O686="Not_Active",0,1)</f>
        <v>1</v>
      </c>
      <c r="Q686" s="9">
        <f>IFERROR(Sheet1!$K686*Sheet1!$J686,0)</f>
        <v>12462.900000000001</v>
      </c>
      <c r="R686" s="9">
        <f>Sheet1!$Q686+Sheet1!$J686</f>
        <v>137091.9</v>
      </c>
      <c r="S686" s="8">
        <f>YEAR(Sheet1!$I686)</f>
        <v>2017</v>
      </c>
      <c r="T686" s="8">
        <f>WEEKNUM(Sheet1!$I686,1)</f>
        <v>3</v>
      </c>
      <c r="U686" s="8" t="str">
        <f>TEXT(Sheet1!$I686,"dddd")</f>
        <v>Friday</v>
      </c>
    </row>
    <row r="687" spans="1:21" ht="14.25" customHeight="1" x14ac:dyDescent="0.25">
      <c r="A687" s="5" t="s">
        <v>1423</v>
      </c>
      <c r="B687" s="5" t="s">
        <v>1424</v>
      </c>
      <c r="C687" s="5" t="s">
        <v>99</v>
      </c>
      <c r="D687" s="5" t="s">
        <v>6</v>
      </c>
      <c r="E687" s="5" t="s">
        <v>59</v>
      </c>
      <c r="F687" s="5" t="s">
        <v>45</v>
      </c>
      <c r="G687" s="5" t="s">
        <v>60</v>
      </c>
      <c r="H687" s="5">
        <v>28</v>
      </c>
      <c r="I687" s="5">
        <v>44402</v>
      </c>
      <c r="J687" s="5">
        <v>231850</v>
      </c>
      <c r="K687" s="5">
        <v>0.39</v>
      </c>
      <c r="L687" s="5" t="s">
        <v>11</v>
      </c>
      <c r="M687" s="5" t="s">
        <v>79</v>
      </c>
      <c r="N687" s="6" t="s">
        <v>55</v>
      </c>
      <c r="O687" s="7" t="str">
        <f>IF(LEN(Sheet1!$N687)&gt;0,"Not_Active","Active")</f>
        <v>Active</v>
      </c>
      <c r="P687" s="8">
        <f>IF(Sheet1!$O687="Not_Active",0,1)</f>
        <v>1</v>
      </c>
      <c r="Q687" s="9">
        <f>IFERROR(Sheet1!$K687*Sheet1!$J687,0)</f>
        <v>90421.5</v>
      </c>
      <c r="R687" s="9">
        <f>Sheet1!$Q687+Sheet1!$J687</f>
        <v>322271.5</v>
      </c>
      <c r="S687" s="8">
        <f>YEAR(Sheet1!$I687)</f>
        <v>2021</v>
      </c>
      <c r="T687" s="8">
        <f>WEEKNUM(Sheet1!$I687,1)</f>
        <v>31</v>
      </c>
      <c r="U687" s="8" t="str">
        <f>TEXT(Sheet1!$I687,"dddd")</f>
        <v>Sunday</v>
      </c>
    </row>
    <row r="688" spans="1:21" ht="14.25" customHeight="1" x14ac:dyDescent="0.25">
      <c r="A688" s="5" t="s">
        <v>1425</v>
      </c>
      <c r="B688" s="5" t="s">
        <v>1426</v>
      </c>
      <c r="C688" s="5" t="s">
        <v>75</v>
      </c>
      <c r="D688" s="5" t="s">
        <v>5</v>
      </c>
      <c r="E688" s="5" t="s">
        <v>44</v>
      </c>
      <c r="F688" s="5" t="s">
        <v>52</v>
      </c>
      <c r="G688" s="5" t="s">
        <v>104</v>
      </c>
      <c r="H688" s="5">
        <v>34</v>
      </c>
      <c r="I688" s="5">
        <v>43255</v>
      </c>
      <c r="J688" s="5">
        <v>128329</v>
      </c>
      <c r="K688" s="5">
        <v>0.08</v>
      </c>
      <c r="L688" s="5" t="s">
        <v>11</v>
      </c>
      <c r="M688" s="5" t="s">
        <v>68</v>
      </c>
      <c r="N688" s="6" t="s">
        <v>55</v>
      </c>
      <c r="O688" s="7" t="str">
        <f>IF(LEN(Sheet1!$N688)&gt;0,"Not_Active","Active")</f>
        <v>Active</v>
      </c>
      <c r="P688" s="8">
        <f>IF(Sheet1!$O688="Not_Active",0,1)</f>
        <v>1</v>
      </c>
      <c r="Q688" s="9">
        <f>IFERROR(Sheet1!$K688*Sheet1!$J688,0)</f>
        <v>10266.32</v>
      </c>
      <c r="R688" s="9">
        <f>Sheet1!$Q688+Sheet1!$J688</f>
        <v>138595.32</v>
      </c>
      <c r="S688" s="8">
        <f>YEAR(Sheet1!$I688)</f>
        <v>2018</v>
      </c>
      <c r="T688" s="8">
        <f>WEEKNUM(Sheet1!$I688,1)</f>
        <v>23</v>
      </c>
      <c r="U688" s="8" t="str">
        <f>TEXT(Sheet1!$I688,"dddd")</f>
        <v>Monday</v>
      </c>
    </row>
    <row r="689" spans="1:21" ht="14.25" customHeight="1" x14ac:dyDescent="0.25">
      <c r="A689" s="5" t="s">
        <v>1427</v>
      </c>
      <c r="B689" s="5" t="s">
        <v>1428</v>
      </c>
      <c r="C689" s="5" t="s">
        <v>99</v>
      </c>
      <c r="D689" s="5" t="s">
        <v>8</v>
      </c>
      <c r="E689" s="5" t="s">
        <v>59</v>
      </c>
      <c r="F689" s="5" t="s">
        <v>52</v>
      </c>
      <c r="G689" s="5" t="s">
        <v>104</v>
      </c>
      <c r="H689" s="5">
        <v>44</v>
      </c>
      <c r="I689" s="5">
        <v>44283</v>
      </c>
      <c r="J689" s="5">
        <v>186033</v>
      </c>
      <c r="K689" s="5">
        <v>0.34</v>
      </c>
      <c r="L689" s="5" t="s">
        <v>19</v>
      </c>
      <c r="M689" s="5" t="s">
        <v>236</v>
      </c>
      <c r="N689" s="6" t="s">
        <v>55</v>
      </c>
      <c r="O689" s="7" t="str">
        <f>IF(LEN(Sheet1!$N689)&gt;0,"Not_Active","Active")</f>
        <v>Active</v>
      </c>
      <c r="P689" s="8">
        <f>IF(Sheet1!$O689="Not_Active",0,1)</f>
        <v>1</v>
      </c>
      <c r="Q689" s="9">
        <f>IFERROR(Sheet1!$K689*Sheet1!$J689,0)</f>
        <v>63251.22</v>
      </c>
      <c r="R689" s="9">
        <f>Sheet1!$Q689+Sheet1!$J689</f>
        <v>249284.22</v>
      </c>
      <c r="S689" s="8">
        <f>YEAR(Sheet1!$I689)</f>
        <v>2021</v>
      </c>
      <c r="T689" s="8">
        <f>WEEKNUM(Sheet1!$I689,1)</f>
        <v>14</v>
      </c>
      <c r="U689" s="8" t="str">
        <f>TEXT(Sheet1!$I689,"dddd")</f>
        <v>Sunday</v>
      </c>
    </row>
    <row r="690" spans="1:21" ht="14.25" customHeight="1" x14ac:dyDescent="0.25">
      <c r="A690" s="5" t="s">
        <v>1429</v>
      </c>
      <c r="B690" s="5" t="s">
        <v>1430</v>
      </c>
      <c r="C690" s="5" t="s">
        <v>43</v>
      </c>
      <c r="D690" s="5" t="s">
        <v>8</v>
      </c>
      <c r="E690" s="5" t="s">
        <v>51</v>
      </c>
      <c r="F690" s="5" t="s">
        <v>52</v>
      </c>
      <c r="G690" s="5" t="s">
        <v>53</v>
      </c>
      <c r="H690" s="5">
        <v>60</v>
      </c>
      <c r="I690" s="5">
        <v>44403</v>
      </c>
      <c r="J690" s="5">
        <v>121480</v>
      </c>
      <c r="K690" s="5">
        <v>0.14000000000000001</v>
      </c>
      <c r="L690" s="5" t="s">
        <v>11</v>
      </c>
      <c r="M690" s="5" t="s">
        <v>68</v>
      </c>
      <c r="N690" s="6" t="s">
        <v>55</v>
      </c>
      <c r="O690" s="7" t="str">
        <f>IF(LEN(Sheet1!$N690)&gt;0,"Not_Active","Active")</f>
        <v>Active</v>
      </c>
      <c r="P690" s="8">
        <f>IF(Sheet1!$O690="Not_Active",0,1)</f>
        <v>1</v>
      </c>
      <c r="Q690" s="9">
        <f>IFERROR(Sheet1!$K690*Sheet1!$J690,0)</f>
        <v>17007.2</v>
      </c>
      <c r="R690" s="9">
        <f>Sheet1!$Q690+Sheet1!$J690</f>
        <v>138487.20000000001</v>
      </c>
      <c r="S690" s="8">
        <f>YEAR(Sheet1!$I690)</f>
        <v>2021</v>
      </c>
      <c r="T690" s="8">
        <f>WEEKNUM(Sheet1!$I690,1)</f>
        <v>31</v>
      </c>
      <c r="U690" s="8" t="str">
        <f>TEXT(Sheet1!$I690,"dddd")</f>
        <v>Monday</v>
      </c>
    </row>
    <row r="691" spans="1:21" ht="14.25" customHeight="1" x14ac:dyDescent="0.25">
      <c r="A691" s="5" t="s">
        <v>1431</v>
      </c>
      <c r="B691" s="5" t="s">
        <v>1432</v>
      </c>
      <c r="C691" s="5" t="s">
        <v>58</v>
      </c>
      <c r="D691" s="5" t="s">
        <v>6</v>
      </c>
      <c r="E691" s="5" t="s">
        <v>59</v>
      </c>
      <c r="F691" s="5" t="s">
        <v>45</v>
      </c>
      <c r="G691" s="5" t="s">
        <v>60</v>
      </c>
      <c r="H691" s="5">
        <v>41</v>
      </c>
      <c r="I691" s="5">
        <v>40319</v>
      </c>
      <c r="J691" s="5">
        <v>153275</v>
      </c>
      <c r="K691" s="5">
        <v>0.24</v>
      </c>
      <c r="L691" s="5" t="s">
        <v>11</v>
      </c>
      <c r="M691" s="5" t="s">
        <v>107</v>
      </c>
      <c r="N691" s="6" t="s">
        <v>55</v>
      </c>
      <c r="O691" s="7" t="str">
        <f>IF(LEN(Sheet1!$N691)&gt;0,"Not_Active","Active")</f>
        <v>Active</v>
      </c>
      <c r="P691" s="8">
        <f>IF(Sheet1!$O691="Not_Active",0,1)</f>
        <v>1</v>
      </c>
      <c r="Q691" s="9">
        <f>IFERROR(Sheet1!$K691*Sheet1!$J691,0)</f>
        <v>36786</v>
      </c>
      <c r="R691" s="9">
        <f>Sheet1!$Q691+Sheet1!$J691</f>
        <v>190061</v>
      </c>
      <c r="S691" s="8">
        <f>YEAR(Sheet1!$I691)</f>
        <v>2010</v>
      </c>
      <c r="T691" s="8">
        <f>WEEKNUM(Sheet1!$I691,1)</f>
        <v>21</v>
      </c>
      <c r="U691" s="8" t="str">
        <f>TEXT(Sheet1!$I691,"dddd")</f>
        <v>Friday</v>
      </c>
    </row>
    <row r="692" spans="1:21" ht="14.25" customHeight="1" x14ac:dyDescent="0.25">
      <c r="A692" s="5" t="s">
        <v>1433</v>
      </c>
      <c r="B692" s="5" t="s">
        <v>1434</v>
      </c>
      <c r="C692" s="5" t="s">
        <v>67</v>
      </c>
      <c r="D692" s="5" t="s">
        <v>4</v>
      </c>
      <c r="E692" s="5" t="s">
        <v>44</v>
      </c>
      <c r="F692" s="5" t="s">
        <v>45</v>
      </c>
      <c r="G692" s="5" t="s">
        <v>53</v>
      </c>
      <c r="H692" s="5">
        <v>62</v>
      </c>
      <c r="I692" s="5">
        <v>43969</v>
      </c>
      <c r="J692" s="5">
        <v>97830</v>
      </c>
      <c r="K692" s="5">
        <v>0</v>
      </c>
      <c r="L692" s="5" t="s">
        <v>11</v>
      </c>
      <c r="M692" s="5" t="s">
        <v>82</v>
      </c>
      <c r="N692" s="6" t="s">
        <v>55</v>
      </c>
      <c r="O692" s="7" t="str">
        <f>IF(LEN(Sheet1!$N692)&gt;0,"Not_Active","Active")</f>
        <v>Active</v>
      </c>
      <c r="P692" s="8">
        <f>IF(Sheet1!$O692="Not_Active",0,1)</f>
        <v>1</v>
      </c>
      <c r="Q692" s="9">
        <f>IFERROR(Sheet1!$K692*Sheet1!$J692,0)</f>
        <v>0</v>
      </c>
      <c r="R692" s="9">
        <f>Sheet1!$Q692+Sheet1!$J692</f>
        <v>97830</v>
      </c>
      <c r="S692" s="8">
        <f>YEAR(Sheet1!$I692)</f>
        <v>2020</v>
      </c>
      <c r="T692" s="8">
        <f>WEEKNUM(Sheet1!$I692,1)</f>
        <v>21</v>
      </c>
      <c r="U692" s="8" t="str">
        <f>TEXT(Sheet1!$I692,"dddd")</f>
        <v>Monday</v>
      </c>
    </row>
    <row r="693" spans="1:21" ht="14.25" customHeight="1" x14ac:dyDescent="0.25">
      <c r="A693" s="5" t="s">
        <v>1435</v>
      </c>
      <c r="B693" s="5" t="s">
        <v>1436</v>
      </c>
      <c r="C693" s="5" t="s">
        <v>99</v>
      </c>
      <c r="D693" s="5" t="s">
        <v>8</v>
      </c>
      <c r="E693" s="5" t="s">
        <v>72</v>
      </c>
      <c r="F693" s="5" t="s">
        <v>45</v>
      </c>
      <c r="G693" s="5" t="s">
        <v>104</v>
      </c>
      <c r="H693" s="5">
        <v>47</v>
      </c>
      <c r="I693" s="5">
        <v>36232</v>
      </c>
      <c r="J693" s="5">
        <v>239394</v>
      </c>
      <c r="K693" s="5">
        <v>0.32</v>
      </c>
      <c r="L693" s="5" t="s">
        <v>11</v>
      </c>
      <c r="M693" s="5" t="s">
        <v>82</v>
      </c>
      <c r="N693" s="6" t="s">
        <v>55</v>
      </c>
      <c r="O693" s="7" t="str">
        <f>IF(LEN(Sheet1!$N693)&gt;0,"Not_Active","Active")</f>
        <v>Active</v>
      </c>
      <c r="P693" s="8">
        <f>IF(Sheet1!$O693="Not_Active",0,1)</f>
        <v>1</v>
      </c>
      <c r="Q693" s="9">
        <f>IFERROR(Sheet1!$K693*Sheet1!$J693,0)</f>
        <v>76606.080000000002</v>
      </c>
      <c r="R693" s="9">
        <f>Sheet1!$Q693+Sheet1!$J693</f>
        <v>316000.08</v>
      </c>
      <c r="S693" s="8">
        <f>YEAR(Sheet1!$I693)</f>
        <v>1999</v>
      </c>
      <c r="T693" s="8">
        <f>WEEKNUM(Sheet1!$I693,1)</f>
        <v>11</v>
      </c>
      <c r="U693" s="8" t="str">
        <f>TEXT(Sheet1!$I693,"dddd")</f>
        <v>Saturday</v>
      </c>
    </row>
    <row r="694" spans="1:21" ht="14.25" customHeight="1" x14ac:dyDescent="0.25">
      <c r="A694" s="5" t="s">
        <v>685</v>
      </c>
      <c r="B694" s="5" t="s">
        <v>1437</v>
      </c>
      <c r="C694" s="5" t="s">
        <v>78</v>
      </c>
      <c r="D694" s="5" t="s">
        <v>3</v>
      </c>
      <c r="E694" s="5" t="s">
        <v>59</v>
      </c>
      <c r="F694" s="5" t="s">
        <v>45</v>
      </c>
      <c r="G694" s="5" t="s">
        <v>53</v>
      </c>
      <c r="H694" s="5">
        <v>62</v>
      </c>
      <c r="I694" s="5">
        <v>37519</v>
      </c>
      <c r="J694" s="5">
        <v>49738</v>
      </c>
      <c r="K694" s="5">
        <v>0</v>
      </c>
      <c r="L694" s="5" t="s">
        <v>17</v>
      </c>
      <c r="M694" s="5" t="s">
        <v>132</v>
      </c>
      <c r="N694" s="6" t="s">
        <v>55</v>
      </c>
      <c r="O694" s="7" t="str">
        <f>IF(LEN(Sheet1!$N694)&gt;0,"Not_Active","Active")</f>
        <v>Active</v>
      </c>
      <c r="P694" s="8">
        <f>IF(Sheet1!$O694="Not_Active",0,1)</f>
        <v>1</v>
      </c>
      <c r="Q694" s="9">
        <f>IFERROR(Sheet1!$K694*Sheet1!$J694,0)</f>
        <v>0</v>
      </c>
      <c r="R694" s="9">
        <f>Sheet1!$Q694+Sheet1!$J694</f>
        <v>49738</v>
      </c>
      <c r="S694" s="8">
        <f>YEAR(Sheet1!$I694)</f>
        <v>2002</v>
      </c>
      <c r="T694" s="8">
        <f>WEEKNUM(Sheet1!$I694,1)</f>
        <v>38</v>
      </c>
      <c r="U694" s="8" t="str">
        <f>TEXT(Sheet1!$I694,"dddd")</f>
        <v>Friday</v>
      </c>
    </row>
    <row r="695" spans="1:21" ht="14.25" customHeight="1" x14ac:dyDescent="0.25">
      <c r="A695" s="5" t="s">
        <v>1438</v>
      </c>
      <c r="B695" s="5" t="s">
        <v>1439</v>
      </c>
      <c r="C695" s="5" t="s">
        <v>78</v>
      </c>
      <c r="D695" s="5" t="s">
        <v>5</v>
      </c>
      <c r="E695" s="5" t="s">
        <v>51</v>
      </c>
      <c r="F695" s="5" t="s">
        <v>45</v>
      </c>
      <c r="G695" s="5" t="s">
        <v>104</v>
      </c>
      <c r="H695" s="5">
        <v>33</v>
      </c>
      <c r="I695" s="5">
        <v>43247</v>
      </c>
      <c r="J695" s="5">
        <v>45049</v>
      </c>
      <c r="K695" s="5">
        <v>0</v>
      </c>
      <c r="L695" s="5" t="s">
        <v>11</v>
      </c>
      <c r="M695" s="5" t="s">
        <v>47</v>
      </c>
      <c r="N695" s="6" t="s">
        <v>55</v>
      </c>
      <c r="O695" s="7" t="str">
        <f>IF(LEN(Sheet1!$N695)&gt;0,"Not_Active","Active")</f>
        <v>Active</v>
      </c>
      <c r="P695" s="8">
        <f>IF(Sheet1!$O695="Not_Active",0,1)</f>
        <v>1</v>
      </c>
      <c r="Q695" s="9">
        <f>IFERROR(Sheet1!$K695*Sheet1!$J695,0)</f>
        <v>0</v>
      </c>
      <c r="R695" s="9">
        <f>Sheet1!$Q695+Sheet1!$J695</f>
        <v>45049</v>
      </c>
      <c r="S695" s="8">
        <f>YEAR(Sheet1!$I695)</f>
        <v>2018</v>
      </c>
      <c r="T695" s="8">
        <f>WEEKNUM(Sheet1!$I695,1)</f>
        <v>22</v>
      </c>
      <c r="U695" s="8" t="str">
        <f>TEXT(Sheet1!$I695,"dddd")</f>
        <v>Sunday</v>
      </c>
    </row>
    <row r="696" spans="1:21" ht="14.25" customHeight="1" x14ac:dyDescent="0.25">
      <c r="A696" s="5" t="s">
        <v>1440</v>
      </c>
      <c r="B696" s="5" t="s">
        <v>1441</v>
      </c>
      <c r="C696" s="5" t="s">
        <v>58</v>
      </c>
      <c r="D696" s="5" t="s">
        <v>3</v>
      </c>
      <c r="E696" s="5" t="s">
        <v>44</v>
      </c>
      <c r="F696" s="5" t="s">
        <v>45</v>
      </c>
      <c r="G696" s="5" t="s">
        <v>53</v>
      </c>
      <c r="H696" s="5">
        <v>27</v>
      </c>
      <c r="I696" s="5">
        <v>43977</v>
      </c>
      <c r="J696" s="5">
        <v>153628</v>
      </c>
      <c r="K696" s="5">
        <v>0.28999999999999998</v>
      </c>
      <c r="L696" s="5" t="s">
        <v>17</v>
      </c>
      <c r="M696" s="5" t="s">
        <v>54</v>
      </c>
      <c r="N696" s="6">
        <v>44177</v>
      </c>
      <c r="O696" s="7" t="str">
        <f>IF(LEN(Sheet1!$N696)&gt;0,"Not_Active","Active")</f>
        <v>Not_Active</v>
      </c>
      <c r="P696" s="8">
        <f>IF(Sheet1!$O696="Not_Active",0,1)</f>
        <v>0</v>
      </c>
      <c r="Q696" s="9">
        <f>IFERROR(Sheet1!$K696*Sheet1!$J696,0)</f>
        <v>44552.119999999995</v>
      </c>
      <c r="R696" s="9">
        <f>Sheet1!$Q696+Sheet1!$J696</f>
        <v>198180.12</v>
      </c>
      <c r="S696" s="8">
        <f>YEAR(Sheet1!$I696)</f>
        <v>2020</v>
      </c>
      <c r="T696" s="8">
        <f>WEEKNUM(Sheet1!$I696,1)</f>
        <v>22</v>
      </c>
      <c r="U696" s="8" t="str">
        <f>TEXT(Sheet1!$I696,"dddd")</f>
        <v>Tuesday</v>
      </c>
    </row>
    <row r="697" spans="1:21" ht="14.25" customHeight="1" x14ac:dyDescent="0.25">
      <c r="A697" s="5" t="s">
        <v>1442</v>
      </c>
      <c r="B697" s="5" t="s">
        <v>1443</v>
      </c>
      <c r="C697" s="5" t="s">
        <v>43</v>
      </c>
      <c r="D697" s="5" t="s">
        <v>4</v>
      </c>
      <c r="E697" s="5" t="s">
        <v>51</v>
      </c>
      <c r="F697" s="5" t="s">
        <v>52</v>
      </c>
      <c r="G697" s="5" t="s">
        <v>53</v>
      </c>
      <c r="H697" s="5">
        <v>25</v>
      </c>
      <c r="I697" s="5">
        <v>44362</v>
      </c>
      <c r="J697" s="5">
        <v>142731</v>
      </c>
      <c r="K697" s="5">
        <v>0.11</v>
      </c>
      <c r="L697" s="5" t="s">
        <v>17</v>
      </c>
      <c r="M697" s="5" t="s">
        <v>94</v>
      </c>
      <c r="N697" s="6">
        <v>44715</v>
      </c>
      <c r="O697" s="7" t="str">
        <f>IF(LEN(Sheet1!$N697)&gt;0,"Not_Active","Active")</f>
        <v>Not_Active</v>
      </c>
      <c r="P697" s="8">
        <f>IF(Sheet1!$O697="Not_Active",0,1)</f>
        <v>0</v>
      </c>
      <c r="Q697" s="9">
        <f>IFERROR(Sheet1!$K697*Sheet1!$J697,0)</f>
        <v>15700.41</v>
      </c>
      <c r="R697" s="9">
        <f>Sheet1!$Q697+Sheet1!$J697</f>
        <v>158431.41</v>
      </c>
      <c r="S697" s="8">
        <f>YEAR(Sheet1!$I697)</f>
        <v>2021</v>
      </c>
      <c r="T697" s="8">
        <f>WEEKNUM(Sheet1!$I697,1)</f>
        <v>25</v>
      </c>
      <c r="U697" s="8" t="str">
        <f>TEXT(Sheet1!$I697,"dddd")</f>
        <v>Tuesday</v>
      </c>
    </row>
    <row r="698" spans="1:21" ht="14.25" customHeight="1" x14ac:dyDescent="0.25">
      <c r="A698" s="5" t="s">
        <v>1444</v>
      </c>
      <c r="B698" s="5" t="s">
        <v>1445</v>
      </c>
      <c r="C698" s="5" t="s">
        <v>43</v>
      </c>
      <c r="D698" s="5" t="s">
        <v>8</v>
      </c>
      <c r="E698" s="5" t="s">
        <v>59</v>
      </c>
      <c r="F698" s="5" t="s">
        <v>45</v>
      </c>
      <c r="G698" s="5" t="s">
        <v>104</v>
      </c>
      <c r="H698" s="5">
        <v>29</v>
      </c>
      <c r="I698" s="5">
        <v>43966</v>
      </c>
      <c r="J698" s="5">
        <v>137106</v>
      </c>
      <c r="K698" s="5">
        <v>0.12</v>
      </c>
      <c r="L698" s="5" t="s">
        <v>19</v>
      </c>
      <c r="M698" s="5" t="s">
        <v>236</v>
      </c>
      <c r="N698" s="6" t="s">
        <v>55</v>
      </c>
      <c r="O698" s="7" t="str">
        <f>IF(LEN(Sheet1!$N698)&gt;0,"Not_Active","Active")</f>
        <v>Active</v>
      </c>
      <c r="P698" s="8">
        <f>IF(Sheet1!$O698="Not_Active",0,1)</f>
        <v>1</v>
      </c>
      <c r="Q698" s="9">
        <f>IFERROR(Sheet1!$K698*Sheet1!$J698,0)</f>
        <v>16452.72</v>
      </c>
      <c r="R698" s="9">
        <f>Sheet1!$Q698+Sheet1!$J698</f>
        <v>153558.72</v>
      </c>
      <c r="S698" s="8">
        <f>YEAR(Sheet1!$I698)</f>
        <v>2020</v>
      </c>
      <c r="T698" s="8">
        <f>WEEKNUM(Sheet1!$I698,1)</f>
        <v>20</v>
      </c>
      <c r="U698" s="8" t="str">
        <f>TEXT(Sheet1!$I698,"dddd")</f>
        <v>Friday</v>
      </c>
    </row>
    <row r="699" spans="1:21" ht="14.25" customHeight="1" x14ac:dyDescent="0.25">
      <c r="A699" s="5" t="s">
        <v>270</v>
      </c>
      <c r="B699" s="5" t="s">
        <v>1446</v>
      </c>
      <c r="C699" s="5" t="s">
        <v>99</v>
      </c>
      <c r="D699" s="5" t="s">
        <v>3</v>
      </c>
      <c r="E699" s="5" t="s">
        <v>72</v>
      </c>
      <c r="F699" s="5" t="s">
        <v>45</v>
      </c>
      <c r="G699" s="5" t="s">
        <v>53</v>
      </c>
      <c r="H699" s="5">
        <v>54</v>
      </c>
      <c r="I699" s="5">
        <v>39330</v>
      </c>
      <c r="J699" s="5">
        <v>183239</v>
      </c>
      <c r="K699" s="5">
        <v>0.32</v>
      </c>
      <c r="L699" s="5" t="s">
        <v>11</v>
      </c>
      <c r="M699" s="5" t="s">
        <v>47</v>
      </c>
      <c r="N699" s="6" t="s">
        <v>55</v>
      </c>
      <c r="O699" s="7" t="str">
        <f>IF(LEN(Sheet1!$N699)&gt;0,"Not_Active","Active")</f>
        <v>Active</v>
      </c>
      <c r="P699" s="8">
        <f>IF(Sheet1!$O699="Not_Active",0,1)</f>
        <v>1</v>
      </c>
      <c r="Q699" s="9">
        <f>IFERROR(Sheet1!$K699*Sheet1!$J699,0)</f>
        <v>58636.480000000003</v>
      </c>
      <c r="R699" s="9">
        <f>Sheet1!$Q699+Sheet1!$J699</f>
        <v>241875.48</v>
      </c>
      <c r="S699" s="8">
        <f>YEAR(Sheet1!$I699)</f>
        <v>2007</v>
      </c>
      <c r="T699" s="8">
        <f>WEEKNUM(Sheet1!$I699,1)</f>
        <v>36</v>
      </c>
      <c r="U699" s="8" t="str">
        <f>TEXT(Sheet1!$I699,"dddd")</f>
        <v>Wednesday</v>
      </c>
    </row>
    <row r="700" spans="1:21" ht="14.25" customHeight="1" x14ac:dyDescent="0.25">
      <c r="A700" s="5" t="s">
        <v>1038</v>
      </c>
      <c r="B700" s="5" t="s">
        <v>1447</v>
      </c>
      <c r="C700" s="5" t="s">
        <v>78</v>
      </c>
      <c r="D700" s="5" t="s">
        <v>5</v>
      </c>
      <c r="E700" s="5" t="s">
        <v>51</v>
      </c>
      <c r="F700" s="5" t="s">
        <v>45</v>
      </c>
      <c r="G700" s="5" t="s">
        <v>60</v>
      </c>
      <c r="H700" s="5">
        <v>28</v>
      </c>
      <c r="I700" s="5">
        <v>43610</v>
      </c>
      <c r="J700" s="5">
        <v>45819</v>
      </c>
      <c r="K700" s="5">
        <v>0</v>
      </c>
      <c r="L700" s="5" t="s">
        <v>11</v>
      </c>
      <c r="M700" s="5" t="s">
        <v>79</v>
      </c>
      <c r="N700" s="6" t="s">
        <v>55</v>
      </c>
      <c r="O700" s="7" t="str">
        <f>IF(LEN(Sheet1!$N700)&gt;0,"Not_Active","Active")</f>
        <v>Active</v>
      </c>
      <c r="P700" s="8">
        <f>IF(Sheet1!$O700="Not_Active",0,1)</f>
        <v>1</v>
      </c>
      <c r="Q700" s="9">
        <f>IFERROR(Sheet1!$K700*Sheet1!$J700,0)</f>
        <v>0</v>
      </c>
      <c r="R700" s="9">
        <f>Sheet1!$Q700+Sheet1!$J700</f>
        <v>45819</v>
      </c>
      <c r="S700" s="8">
        <f>YEAR(Sheet1!$I700)</f>
        <v>2019</v>
      </c>
      <c r="T700" s="8">
        <f>WEEKNUM(Sheet1!$I700,1)</f>
        <v>21</v>
      </c>
      <c r="U700" s="8" t="str">
        <f>TEXT(Sheet1!$I700,"dddd")</f>
        <v>Saturday</v>
      </c>
    </row>
    <row r="701" spans="1:21" ht="14.25" customHeight="1" x14ac:dyDescent="0.25">
      <c r="A701" s="5" t="s">
        <v>1448</v>
      </c>
      <c r="B701" s="5" t="s">
        <v>1449</v>
      </c>
      <c r="C701" s="5" t="s">
        <v>78</v>
      </c>
      <c r="D701" s="5" t="s">
        <v>5</v>
      </c>
      <c r="E701" s="5" t="s">
        <v>44</v>
      </c>
      <c r="F701" s="5" t="s">
        <v>45</v>
      </c>
      <c r="G701" s="5" t="s">
        <v>53</v>
      </c>
      <c r="H701" s="5">
        <v>54</v>
      </c>
      <c r="I701" s="5">
        <v>39080</v>
      </c>
      <c r="J701" s="5">
        <v>55518</v>
      </c>
      <c r="K701" s="5">
        <v>0</v>
      </c>
      <c r="L701" s="5" t="s">
        <v>11</v>
      </c>
      <c r="M701" s="5" t="s">
        <v>107</v>
      </c>
      <c r="N701" s="6" t="s">
        <v>55</v>
      </c>
      <c r="O701" s="7" t="str">
        <f>IF(LEN(Sheet1!$N701)&gt;0,"Not_Active","Active")</f>
        <v>Active</v>
      </c>
      <c r="P701" s="8">
        <f>IF(Sheet1!$O701="Not_Active",0,1)</f>
        <v>1</v>
      </c>
      <c r="Q701" s="9">
        <f>IFERROR(Sheet1!$K701*Sheet1!$J701,0)</f>
        <v>0</v>
      </c>
      <c r="R701" s="9">
        <f>Sheet1!$Q701+Sheet1!$J701</f>
        <v>55518</v>
      </c>
      <c r="S701" s="8">
        <f>YEAR(Sheet1!$I701)</f>
        <v>2006</v>
      </c>
      <c r="T701" s="8">
        <f>WEEKNUM(Sheet1!$I701,1)</f>
        <v>52</v>
      </c>
      <c r="U701" s="8" t="str">
        <f>TEXT(Sheet1!$I701,"dddd")</f>
        <v>Friday</v>
      </c>
    </row>
    <row r="702" spans="1:21" ht="14.25" customHeight="1" x14ac:dyDescent="0.25">
      <c r="A702" s="5" t="s">
        <v>1450</v>
      </c>
      <c r="B702" s="5" t="s">
        <v>1451</v>
      </c>
      <c r="C702" s="5" t="s">
        <v>75</v>
      </c>
      <c r="D702" s="5" t="s">
        <v>8</v>
      </c>
      <c r="E702" s="5" t="s">
        <v>51</v>
      </c>
      <c r="F702" s="5" t="s">
        <v>45</v>
      </c>
      <c r="G702" s="5" t="s">
        <v>53</v>
      </c>
      <c r="H702" s="5">
        <v>50</v>
      </c>
      <c r="I702" s="5">
        <v>40979</v>
      </c>
      <c r="J702" s="5">
        <v>108134</v>
      </c>
      <c r="K702" s="5">
        <v>0.1</v>
      </c>
      <c r="L702" s="5" t="s">
        <v>17</v>
      </c>
      <c r="M702" s="5" t="s">
        <v>94</v>
      </c>
      <c r="N702" s="6" t="s">
        <v>55</v>
      </c>
      <c r="O702" s="7" t="str">
        <f>IF(LEN(Sheet1!$N702)&gt;0,"Not_Active","Active")</f>
        <v>Active</v>
      </c>
      <c r="P702" s="8">
        <f>IF(Sheet1!$O702="Not_Active",0,1)</f>
        <v>1</v>
      </c>
      <c r="Q702" s="9">
        <f>IFERROR(Sheet1!$K702*Sheet1!$J702,0)</f>
        <v>10813.400000000001</v>
      </c>
      <c r="R702" s="9">
        <f>Sheet1!$Q702+Sheet1!$J702</f>
        <v>118947.4</v>
      </c>
      <c r="S702" s="8">
        <f>YEAR(Sheet1!$I702)</f>
        <v>2012</v>
      </c>
      <c r="T702" s="8">
        <f>WEEKNUM(Sheet1!$I702,1)</f>
        <v>11</v>
      </c>
      <c r="U702" s="8" t="str">
        <f>TEXT(Sheet1!$I702,"dddd")</f>
        <v>Sunday</v>
      </c>
    </row>
    <row r="703" spans="1:21" ht="14.25" customHeight="1" x14ac:dyDescent="0.25">
      <c r="A703" s="5" t="s">
        <v>1452</v>
      </c>
      <c r="B703" s="5" t="s">
        <v>1453</v>
      </c>
      <c r="C703" s="5" t="s">
        <v>75</v>
      </c>
      <c r="D703" s="5" t="s">
        <v>8</v>
      </c>
      <c r="E703" s="5" t="s">
        <v>44</v>
      </c>
      <c r="F703" s="5" t="s">
        <v>45</v>
      </c>
      <c r="G703" s="5" t="s">
        <v>46</v>
      </c>
      <c r="H703" s="5">
        <v>55</v>
      </c>
      <c r="I703" s="5">
        <v>33958</v>
      </c>
      <c r="J703" s="5">
        <v>113950</v>
      </c>
      <c r="K703" s="5">
        <v>0.09</v>
      </c>
      <c r="L703" s="5" t="s">
        <v>11</v>
      </c>
      <c r="M703" s="5" t="s">
        <v>79</v>
      </c>
      <c r="N703" s="6" t="s">
        <v>55</v>
      </c>
      <c r="O703" s="7" t="str">
        <f>IF(LEN(Sheet1!$N703)&gt;0,"Not_Active","Active")</f>
        <v>Active</v>
      </c>
      <c r="P703" s="8">
        <f>IF(Sheet1!$O703="Not_Active",0,1)</f>
        <v>1</v>
      </c>
      <c r="Q703" s="9">
        <f>IFERROR(Sheet1!$K703*Sheet1!$J703,0)</f>
        <v>10255.5</v>
      </c>
      <c r="R703" s="9">
        <f>Sheet1!$Q703+Sheet1!$J703</f>
        <v>124205.5</v>
      </c>
      <c r="S703" s="8">
        <f>YEAR(Sheet1!$I703)</f>
        <v>1992</v>
      </c>
      <c r="T703" s="8">
        <f>WEEKNUM(Sheet1!$I703,1)</f>
        <v>52</v>
      </c>
      <c r="U703" s="8" t="str">
        <f>TEXT(Sheet1!$I703,"dddd")</f>
        <v>Sunday</v>
      </c>
    </row>
    <row r="704" spans="1:21" ht="14.25" customHeight="1" x14ac:dyDescent="0.25">
      <c r="A704" s="5" t="s">
        <v>1086</v>
      </c>
      <c r="B704" s="5" t="s">
        <v>1454</v>
      </c>
      <c r="C704" s="5" t="s">
        <v>99</v>
      </c>
      <c r="D704" s="5" t="s">
        <v>8</v>
      </c>
      <c r="E704" s="5" t="s">
        <v>59</v>
      </c>
      <c r="F704" s="5" t="s">
        <v>45</v>
      </c>
      <c r="G704" s="5" t="s">
        <v>53</v>
      </c>
      <c r="H704" s="5">
        <v>52</v>
      </c>
      <c r="I704" s="5">
        <v>35886</v>
      </c>
      <c r="J704" s="5">
        <v>182035</v>
      </c>
      <c r="K704" s="5">
        <v>0.3</v>
      </c>
      <c r="L704" s="5" t="s">
        <v>11</v>
      </c>
      <c r="M704" s="5" t="s">
        <v>61</v>
      </c>
      <c r="N704" s="6" t="s">
        <v>55</v>
      </c>
      <c r="O704" s="7" t="str">
        <f>IF(LEN(Sheet1!$N704)&gt;0,"Not_Active","Active")</f>
        <v>Active</v>
      </c>
      <c r="P704" s="8">
        <f>IF(Sheet1!$O704="Not_Active",0,1)</f>
        <v>1</v>
      </c>
      <c r="Q704" s="9">
        <f>IFERROR(Sheet1!$K704*Sheet1!$J704,0)</f>
        <v>54610.5</v>
      </c>
      <c r="R704" s="9">
        <f>Sheet1!$Q704+Sheet1!$J704</f>
        <v>236645.5</v>
      </c>
      <c r="S704" s="8">
        <f>YEAR(Sheet1!$I704)</f>
        <v>1998</v>
      </c>
      <c r="T704" s="8">
        <f>WEEKNUM(Sheet1!$I704,1)</f>
        <v>14</v>
      </c>
      <c r="U704" s="8" t="str">
        <f>TEXT(Sheet1!$I704,"dddd")</f>
        <v>Wednesday</v>
      </c>
    </row>
    <row r="705" spans="1:21" ht="14.25" customHeight="1" x14ac:dyDescent="0.25">
      <c r="A705" s="5" t="s">
        <v>223</v>
      </c>
      <c r="B705" s="5" t="s">
        <v>1455</v>
      </c>
      <c r="C705" s="5" t="s">
        <v>58</v>
      </c>
      <c r="D705" s="5" t="s">
        <v>5</v>
      </c>
      <c r="E705" s="5" t="s">
        <v>59</v>
      </c>
      <c r="F705" s="5" t="s">
        <v>52</v>
      </c>
      <c r="G705" s="5" t="s">
        <v>53</v>
      </c>
      <c r="H705" s="5">
        <v>35</v>
      </c>
      <c r="I705" s="5">
        <v>42963</v>
      </c>
      <c r="J705" s="5">
        <v>181356</v>
      </c>
      <c r="K705" s="5">
        <v>0.23</v>
      </c>
      <c r="L705" s="5" t="s">
        <v>17</v>
      </c>
      <c r="M705" s="5" t="s">
        <v>132</v>
      </c>
      <c r="N705" s="6" t="s">
        <v>55</v>
      </c>
      <c r="O705" s="7" t="str">
        <f>IF(LEN(Sheet1!$N705)&gt;0,"Not_Active","Active")</f>
        <v>Active</v>
      </c>
      <c r="P705" s="8">
        <f>IF(Sheet1!$O705="Not_Active",0,1)</f>
        <v>1</v>
      </c>
      <c r="Q705" s="9">
        <f>IFERROR(Sheet1!$K705*Sheet1!$J705,0)</f>
        <v>41711.880000000005</v>
      </c>
      <c r="R705" s="9">
        <f>Sheet1!$Q705+Sheet1!$J705</f>
        <v>223067.88</v>
      </c>
      <c r="S705" s="8">
        <f>YEAR(Sheet1!$I705)</f>
        <v>2017</v>
      </c>
      <c r="T705" s="8">
        <f>WEEKNUM(Sheet1!$I705,1)</f>
        <v>33</v>
      </c>
      <c r="U705" s="8" t="str">
        <f>TEXT(Sheet1!$I705,"dddd")</f>
        <v>Wednesday</v>
      </c>
    </row>
    <row r="706" spans="1:21" ht="14.25" customHeight="1" x14ac:dyDescent="0.25">
      <c r="A706" s="5" t="s">
        <v>1456</v>
      </c>
      <c r="B706" s="5" t="s">
        <v>1457</v>
      </c>
      <c r="C706" s="5" t="s">
        <v>71</v>
      </c>
      <c r="D706" s="5" t="s">
        <v>4</v>
      </c>
      <c r="E706" s="5" t="s">
        <v>72</v>
      </c>
      <c r="F706" s="5" t="s">
        <v>45</v>
      </c>
      <c r="G706" s="5" t="s">
        <v>46</v>
      </c>
      <c r="H706" s="5">
        <v>26</v>
      </c>
      <c r="I706" s="5">
        <v>43698</v>
      </c>
      <c r="J706" s="5">
        <v>66084</v>
      </c>
      <c r="K706" s="5">
        <v>0</v>
      </c>
      <c r="L706" s="5" t="s">
        <v>11</v>
      </c>
      <c r="M706" s="5" t="s">
        <v>47</v>
      </c>
      <c r="N706" s="6" t="s">
        <v>55</v>
      </c>
      <c r="O706" s="7" t="str">
        <f>IF(LEN(Sheet1!$N706)&gt;0,"Not_Active","Active")</f>
        <v>Active</v>
      </c>
      <c r="P706" s="8">
        <f>IF(Sheet1!$O706="Not_Active",0,1)</f>
        <v>1</v>
      </c>
      <c r="Q706" s="9">
        <f>IFERROR(Sheet1!$K706*Sheet1!$J706,0)</f>
        <v>0</v>
      </c>
      <c r="R706" s="9">
        <f>Sheet1!$Q706+Sheet1!$J706</f>
        <v>66084</v>
      </c>
      <c r="S706" s="8">
        <f>YEAR(Sheet1!$I706)</f>
        <v>2019</v>
      </c>
      <c r="T706" s="8">
        <f>WEEKNUM(Sheet1!$I706,1)</f>
        <v>34</v>
      </c>
      <c r="U706" s="8" t="str">
        <f>TEXT(Sheet1!$I706,"dddd")</f>
        <v>Wednesday</v>
      </c>
    </row>
    <row r="707" spans="1:21" ht="14.25" customHeight="1" x14ac:dyDescent="0.25">
      <c r="A707" s="5" t="s">
        <v>1458</v>
      </c>
      <c r="B707" s="5" t="s">
        <v>1459</v>
      </c>
      <c r="C707" s="5" t="s">
        <v>390</v>
      </c>
      <c r="D707" s="5" t="s">
        <v>2</v>
      </c>
      <c r="E707" s="5" t="s">
        <v>59</v>
      </c>
      <c r="F707" s="5" t="s">
        <v>45</v>
      </c>
      <c r="G707" s="5" t="s">
        <v>104</v>
      </c>
      <c r="H707" s="5">
        <v>43</v>
      </c>
      <c r="I707" s="5">
        <v>40290</v>
      </c>
      <c r="J707" s="5">
        <v>76912</v>
      </c>
      <c r="K707" s="5">
        <v>0</v>
      </c>
      <c r="L707" s="5" t="s">
        <v>19</v>
      </c>
      <c r="M707" s="5" t="s">
        <v>236</v>
      </c>
      <c r="N707" s="6" t="s">
        <v>55</v>
      </c>
      <c r="O707" s="7" t="str">
        <f>IF(LEN(Sheet1!$N707)&gt;0,"Not_Active","Active")</f>
        <v>Active</v>
      </c>
      <c r="P707" s="8">
        <f>IF(Sheet1!$O707="Not_Active",0,1)</f>
        <v>1</v>
      </c>
      <c r="Q707" s="9">
        <f>IFERROR(Sheet1!$K707*Sheet1!$J707,0)</f>
        <v>0</v>
      </c>
      <c r="R707" s="9">
        <f>Sheet1!$Q707+Sheet1!$J707</f>
        <v>76912</v>
      </c>
      <c r="S707" s="8">
        <f>YEAR(Sheet1!$I707)</f>
        <v>2010</v>
      </c>
      <c r="T707" s="8">
        <f>WEEKNUM(Sheet1!$I707,1)</f>
        <v>17</v>
      </c>
      <c r="U707" s="8" t="str">
        <f>TEXT(Sheet1!$I707,"dddd")</f>
        <v>Thursday</v>
      </c>
    </row>
    <row r="708" spans="1:21" ht="14.25" customHeight="1" x14ac:dyDescent="0.25">
      <c r="A708" s="5" t="s">
        <v>1460</v>
      </c>
      <c r="B708" s="5" t="s">
        <v>1461</v>
      </c>
      <c r="C708" s="5" t="s">
        <v>241</v>
      </c>
      <c r="D708" s="5" t="s">
        <v>7</v>
      </c>
      <c r="E708" s="5" t="s">
        <v>44</v>
      </c>
      <c r="F708" s="5" t="s">
        <v>45</v>
      </c>
      <c r="G708" s="5" t="s">
        <v>53</v>
      </c>
      <c r="H708" s="5">
        <v>63</v>
      </c>
      <c r="I708" s="5">
        <v>43227</v>
      </c>
      <c r="J708" s="5">
        <v>67987</v>
      </c>
      <c r="K708" s="5">
        <v>0</v>
      </c>
      <c r="L708" s="5" t="s">
        <v>11</v>
      </c>
      <c r="M708" s="5" t="s">
        <v>79</v>
      </c>
      <c r="N708" s="6" t="s">
        <v>55</v>
      </c>
      <c r="O708" s="7" t="str">
        <f>IF(LEN(Sheet1!$N708)&gt;0,"Not_Active","Active")</f>
        <v>Active</v>
      </c>
      <c r="P708" s="8">
        <f>IF(Sheet1!$O708="Not_Active",0,1)</f>
        <v>1</v>
      </c>
      <c r="Q708" s="9">
        <f>IFERROR(Sheet1!$K708*Sheet1!$J708,0)</f>
        <v>0</v>
      </c>
      <c r="R708" s="9">
        <f>Sheet1!$Q708+Sheet1!$J708</f>
        <v>67987</v>
      </c>
      <c r="S708" s="8">
        <f>YEAR(Sheet1!$I708)</f>
        <v>2018</v>
      </c>
      <c r="T708" s="8">
        <f>WEEKNUM(Sheet1!$I708,1)</f>
        <v>19</v>
      </c>
      <c r="U708" s="8" t="str">
        <f>TEXT(Sheet1!$I708,"dddd")</f>
        <v>Monday</v>
      </c>
    </row>
    <row r="709" spans="1:21" ht="14.25" customHeight="1" x14ac:dyDescent="0.25">
      <c r="A709" s="5" t="s">
        <v>1462</v>
      </c>
      <c r="B709" s="5" t="s">
        <v>1463</v>
      </c>
      <c r="C709" s="5" t="s">
        <v>142</v>
      </c>
      <c r="D709" s="5" t="s">
        <v>8</v>
      </c>
      <c r="E709" s="5" t="s">
        <v>51</v>
      </c>
      <c r="F709" s="5" t="s">
        <v>52</v>
      </c>
      <c r="G709" s="5" t="s">
        <v>60</v>
      </c>
      <c r="H709" s="5">
        <v>65</v>
      </c>
      <c r="I709" s="5">
        <v>38584</v>
      </c>
      <c r="J709" s="5">
        <v>59833</v>
      </c>
      <c r="K709" s="5">
        <v>0</v>
      </c>
      <c r="L709" s="5" t="s">
        <v>11</v>
      </c>
      <c r="M709" s="5" t="s">
        <v>107</v>
      </c>
      <c r="N709" s="6" t="s">
        <v>55</v>
      </c>
      <c r="O709" s="7" t="str">
        <f>IF(LEN(Sheet1!$N709)&gt;0,"Not_Active","Active")</f>
        <v>Active</v>
      </c>
      <c r="P709" s="8">
        <f>IF(Sheet1!$O709="Not_Active",0,1)</f>
        <v>1</v>
      </c>
      <c r="Q709" s="9">
        <f>IFERROR(Sheet1!$K709*Sheet1!$J709,0)</f>
        <v>0</v>
      </c>
      <c r="R709" s="9">
        <f>Sheet1!$Q709+Sheet1!$J709</f>
        <v>59833</v>
      </c>
      <c r="S709" s="8">
        <f>YEAR(Sheet1!$I709)</f>
        <v>2005</v>
      </c>
      <c r="T709" s="8">
        <f>WEEKNUM(Sheet1!$I709,1)</f>
        <v>34</v>
      </c>
      <c r="U709" s="8" t="str">
        <f>TEXT(Sheet1!$I709,"dddd")</f>
        <v>Saturday</v>
      </c>
    </row>
    <row r="710" spans="1:21" ht="14.25" customHeight="1" x14ac:dyDescent="0.25">
      <c r="A710" s="5" t="s">
        <v>1464</v>
      </c>
      <c r="B710" s="5" t="s">
        <v>1465</v>
      </c>
      <c r="C710" s="5" t="s">
        <v>43</v>
      </c>
      <c r="D710" s="5" t="s">
        <v>8</v>
      </c>
      <c r="E710" s="5" t="s">
        <v>59</v>
      </c>
      <c r="F710" s="5" t="s">
        <v>52</v>
      </c>
      <c r="G710" s="5" t="s">
        <v>53</v>
      </c>
      <c r="H710" s="5">
        <v>45</v>
      </c>
      <c r="I710" s="5">
        <v>38453</v>
      </c>
      <c r="J710" s="5">
        <v>128468</v>
      </c>
      <c r="K710" s="5">
        <v>0.11</v>
      </c>
      <c r="L710" s="5" t="s">
        <v>11</v>
      </c>
      <c r="M710" s="5" t="s">
        <v>61</v>
      </c>
      <c r="N710" s="6" t="s">
        <v>55</v>
      </c>
      <c r="O710" s="7" t="str">
        <f>IF(LEN(Sheet1!$N710)&gt;0,"Not_Active","Active")</f>
        <v>Active</v>
      </c>
      <c r="P710" s="8">
        <f>IF(Sheet1!$O710="Not_Active",0,1)</f>
        <v>1</v>
      </c>
      <c r="Q710" s="9">
        <f>IFERROR(Sheet1!$K710*Sheet1!$J710,0)</f>
        <v>14131.48</v>
      </c>
      <c r="R710" s="9">
        <f>Sheet1!$Q710+Sheet1!$J710</f>
        <v>142599.48000000001</v>
      </c>
      <c r="S710" s="8">
        <f>YEAR(Sheet1!$I710)</f>
        <v>2005</v>
      </c>
      <c r="T710" s="8">
        <f>WEEKNUM(Sheet1!$I710,1)</f>
        <v>16</v>
      </c>
      <c r="U710" s="8" t="str">
        <f>TEXT(Sheet1!$I710,"dddd")</f>
        <v>Monday</v>
      </c>
    </row>
    <row r="711" spans="1:21" ht="14.25" customHeight="1" x14ac:dyDescent="0.25">
      <c r="A711" s="5" t="s">
        <v>604</v>
      </c>
      <c r="B711" s="5" t="s">
        <v>1466</v>
      </c>
      <c r="C711" s="5" t="s">
        <v>75</v>
      </c>
      <c r="D711" s="5" t="s">
        <v>4</v>
      </c>
      <c r="E711" s="5" t="s">
        <v>72</v>
      </c>
      <c r="F711" s="5" t="s">
        <v>52</v>
      </c>
      <c r="G711" s="5" t="s">
        <v>46</v>
      </c>
      <c r="H711" s="5">
        <v>42</v>
      </c>
      <c r="I711" s="5">
        <v>40692</v>
      </c>
      <c r="J711" s="5">
        <v>102440</v>
      </c>
      <c r="K711" s="5">
        <v>0.06</v>
      </c>
      <c r="L711" s="5" t="s">
        <v>11</v>
      </c>
      <c r="M711" s="5" t="s">
        <v>61</v>
      </c>
      <c r="N711" s="6" t="s">
        <v>55</v>
      </c>
      <c r="O711" s="7" t="str">
        <f>IF(LEN(Sheet1!$N711)&gt;0,"Not_Active","Active")</f>
        <v>Active</v>
      </c>
      <c r="P711" s="8">
        <f>IF(Sheet1!$O711="Not_Active",0,1)</f>
        <v>1</v>
      </c>
      <c r="Q711" s="9">
        <f>IFERROR(Sheet1!$K711*Sheet1!$J711,0)</f>
        <v>6146.4</v>
      </c>
      <c r="R711" s="9">
        <f>Sheet1!$Q711+Sheet1!$J711</f>
        <v>108586.4</v>
      </c>
      <c r="S711" s="8">
        <f>YEAR(Sheet1!$I711)</f>
        <v>2011</v>
      </c>
      <c r="T711" s="8">
        <f>WEEKNUM(Sheet1!$I711,1)</f>
        <v>23</v>
      </c>
      <c r="U711" s="8" t="str">
        <f>TEXT(Sheet1!$I711,"dddd")</f>
        <v>Sunday</v>
      </c>
    </row>
    <row r="712" spans="1:21" ht="14.25" customHeight="1" x14ac:dyDescent="0.25">
      <c r="A712" s="5" t="s">
        <v>1467</v>
      </c>
      <c r="B712" s="5" t="s">
        <v>1468</v>
      </c>
      <c r="C712" s="5" t="s">
        <v>99</v>
      </c>
      <c r="D712" s="5" t="s">
        <v>2</v>
      </c>
      <c r="E712" s="5" t="s">
        <v>59</v>
      </c>
      <c r="F712" s="5" t="s">
        <v>52</v>
      </c>
      <c r="G712" s="5" t="s">
        <v>46</v>
      </c>
      <c r="H712" s="5">
        <v>59</v>
      </c>
      <c r="I712" s="5">
        <v>40542</v>
      </c>
      <c r="J712" s="5">
        <v>246619</v>
      </c>
      <c r="K712" s="5">
        <v>0.36</v>
      </c>
      <c r="L712" s="5" t="s">
        <v>11</v>
      </c>
      <c r="M712" s="5" t="s">
        <v>79</v>
      </c>
      <c r="N712" s="6" t="s">
        <v>55</v>
      </c>
      <c r="O712" s="7" t="str">
        <f>IF(LEN(Sheet1!$N712)&gt;0,"Not_Active","Active")</f>
        <v>Active</v>
      </c>
      <c r="P712" s="8">
        <f>IF(Sheet1!$O712="Not_Active",0,1)</f>
        <v>1</v>
      </c>
      <c r="Q712" s="9">
        <f>IFERROR(Sheet1!$K712*Sheet1!$J712,0)</f>
        <v>88782.84</v>
      </c>
      <c r="R712" s="9">
        <f>Sheet1!$Q712+Sheet1!$J712</f>
        <v>335401.83999999997</v>
      </c>
      <c r="S712" s="8">
        <f>YEAR(Sheet1!$I712)</f>
        <v>2010</v>
      </c>
      <c r="T712" s="8">
        <f>WEEKNUM(Sheet1!$I712,1)</f>
        <v>53</v>
      </c>
      <c r="U712" s="8" t="str">
        <f>TEXT(Sheet1!$I712,"dddd")</f>
        <v>Thursday</v>
      </c>
    </row>
    <row r="713" spans="1:21" ht="14.25" customHeight="1" x14ac:dyDescent="0.25">
      <c r="A713" s="5" t="s">
        <v>1469</v>
      </c>
      <c r="B713" s="5" t="s">
        <v>1470</v>
      </c>
      <c r="C713" s="5" t="s">
        <v>75</v>
      </c>
      <c r="D713" s="5" t="s">
        <v>6</v>
      </c>
      <c r="E713" s="5" t="s">
        <v>72</v>
      </c>
      <c r="F713" s="5" t="s">
        <v>45</v>
      </c>
      <c r="G713" s="5" t="s">
        <v>104</v>
      </c>
      <c r="H713" s="5">
        <v>42</v>
      </c>
      <c r="I713" s="5">
        <v>43058</v>
      </c>
      <c r="J713" s="5">
        <v>101143</v>
      </c>
      <c r="K713" s="5">
        <v>0.06</v>
      </c>
      <c r="L713" s="5" t="s">
        <v>11</v>
      </c>
      <c r="M713" s="5" t="s">
        <v>79</v>
      </c>
      <c r="N713" s="6" t="s">
        <v>55</v>
      </c>
      <c r="O713" s="7" t="str">
        <f>IF(LEN(Sheet1!$N713)&gt;0,"Not_Active","Active")</f>
        <v>Active</v>
      </c>
      <c r="P713" s="8">
        <f>IF(Sheet1!$O713="Not_Active",0,1)</f>
        <v>1</v>
      </c>
      <c r="Q713" s="9">
        <f>IFERROR(Sheet1!$K713*Sheet1!$J713,0)</f>
        <v>6068.58</v>
      </c>
      <c r="R713" s="9">
        <f>Sheet1!$Q713+Sheet1!$J713</f>
        <v>107211.58</v>
      </c>
      <c r="S713" s="8">
        <f>YEAR(Sheet1!$I713)</f>
        <v>2017</v>
      </c>
      <c r="T713" s="8">
        <f>WEEKNUM(Sheet1!$I713,1)</f>
        <v>47</v>
      </c>
      <c r="U713" s="8" t="str">
        <f>TEXT(Sheet1!$I713,"dddd")</f>
        <v>Sunday</v>
      </c>
    </row>
    <row r="714" spans="1:21" ht="14.25" customHeight="1" x14ac:dyDescent="0.25">
      <c r="A714" s="5" t="s">
        <v>1471</v>
      </c>
      <c r="B714" s="5" t="s">
        <v>1472</v>
      </c>
      <c r="C714" s="5" t="s">
        <v>202</v>
      </c>
      <c r="D714" s="5" t="s">
        <v>6</v>
      </c>
      <c r="E714" s="5" t="s">
        <v>51</v>
      </c>
      <c r="F714" s="5" t="s">
        <v>45</v>
      </c>
      <c r="G714" s="5" t="s">
        <v>104</v>
      </c>
      <c r="H714" s="5">
        <v>45</v>
      </c>
      <c r="I714" s="5">
        <v>38639</v>
      </c>
      <c r="J714" s="5">
        <v>51404</v>
      </c>
      <c r="K714" s="5">
        <v>0</v>
      </c>
      <c r="L714" s="5" t="s">
        <v>19</v>
      </c>
      <c r="M714" s="5" t="s">
        <v>112</v>
      </c>
      <c r="N714" s="6">
        <v>40153</v>
      </c>
      <c r="O714" s="7" t="str">
        <f>IF(LEN(Sheet1!$N714)&gt;0,"Not_Active","Active")</f>
        <v>Not_Active</v>
      </c>
      <c r="P714" s="8">
        <f>IF(Sheet1!$O714="Not_Active",0,1)</f>
        <v>0</v>
      </c>
      <c r="Q714" s="9">
        <f>IFERROR(Sheet1!$K714*Sheet1!$J714,0)</f>
        <v>0</v>
      </c>
      <c r="R714" s="9">
        <f>Sheet1!$Q714+Sheet1!$J714</f>
        <v>51404</v>
      </c>
      <c r="S714" s="8">
        <f>YEAR(Sheet1!$I714)</f>
        <v>2005</v>
      </c>
      <c r="T714" s="8">
        <f>WEEKNUM(Sheet1!$I714,1)</f>
        <v>42</v>
      </c>
      <c r="U714" s="8" t="str">
        <f>TEXT(Sheet1!$I714,"dddd")</f>
        <v>Friday</v>
      </c>
    </row>
    <row r="715" spans="1:21" ht="14.25" customHeight="1" x14ac:dyDescent="0.25">
      <c r="A715" s="5" t="s">
        <v>1473</v>
      </c>
      <c r="B715" s="5" t="s">
        <v>1474</v>
      </c>
      <c r="C715" s="5" t="s">
        <v>193</v>
      </c>
      <c r="D715" s="5" t="s">
        <v>7</v>
      </c>
      <c r="E715" s="5" t="s">
        <v>59</v>
      </c>
      <c r="F715" s="5" t="s">
        <v>52</v>
      </c>
      <c r="G715" s="5" t="s">
        <v>60</v>
      </c>
      <c r="H715" s="5">
        <v>45</v>
      </c>
      <c r="I715" s="5">
        <v>42329</v>
      </c>
      <c r="J715" s="5">
        <v>87292</v>
      </c>
      <c r="K715" s="5">
        <v>0</v>
      </c>
      <c r="L715" s="5" t="s">
        <v>11</v>
      </c>
      <c r="M715" s="5" t="s">
        <v>107</v>
      </c>
      <c r="N715" s="6" t="s">
        <v>55</v>
      </c>
      <c r="O715" s="7" t="str">
        <f>IF(LEN(Sheet1!$N715)&gt;0,"Not_Active","Active")</f>
        <v>Active</v>
      </c>
      <c r="P715" s="8">
        <f>IF(Sheet1!$O715="Not_Active",0,1)</f>
        <v>1</v>
      </c>
      <c r="Q715" s="9">
        <f>IFERROR(Sheet1!$K715*Sheet1!$J715,0)</f>
        <v>0</v>
      </c>
      <c r="R715" s="9">
        <f>Sheet1!$Q715+Sheet1!$J715</f>
        <v>87292</v>
      </c>
      <c r="S715" s="8">
        <f>YEAR(Sheet1!$I715)</f>
        <v>2015</v>
      </c>
      <c r="T715" s="8">
        <f>WEEKNUM(Sheet1!$I715,1)</f>
        <v>47</v>
      </c>
      <c r="U715" s="8" t="str">
        <f>TEXT(Sheet1!$I715,"dddd")</f>
        <v>Saturday</v>
      </c>
    </row>
    <row r="716" spans="1:21" ht="14.25" customHeight="1" x14ac:dyDescent="0.25">
      <c r="A716" s="5" t="s">
        <v>1475</v>
      </c>
      <c r="B716" s="5" t="s">
        <v>1476</v>
      </c>
      <c r="C716" s="5" t="s">
        <v>58</v>
      </c>
      <c r="D716" s="5" t="s">
        <v>8</v>
      </c>
      <c r="E716" s="5" t="s">
        <v>59</v>
      </c>
      <c r="F716" s="5" t="s">
        <v>45</v>
      </c>
      <c r="G716" s="5" t="s">
        <v>53</v>
      </c>
      <c r="H716" s="5">
        <v>28</v>
      </c>
      <c r="I716" s="5">
        <v>43810</v>
      </c>
      <c r="J716" s="5">
        <v>182321</v>
      </c>
      <c r="K716" s="5">
        <v>0.28000000000000003</v>
      </c>
      <c r="L716" s="5" t="s">
        <v>17</v>
      </c>
      <c r="M716" s="5" t="s">
        <v>132</v>
      </c>
      <c r="N716" s="6" t="s">
        <v>55</v>
      </c>
      <c r="O716" s="7" t="str">
        <f>IF(LEN(Sheet1!$N716)&gt;0,"Not_Active","Active")</f>
        <v>Active</v>
      </c>
      <c r="P716" s="8">
        <f>IF(Sheet1!$O716="Not_Active",0,1)</f>
        <v>1</v>
      </c>
      <c r="Q716" s="9">
        <f>IFERROR(Sheet1!$K716*Sheet1!$J716,0)</f>
        <v>51049.880000000005</v>
      </c>
      <c r="R716" s="9">
        <f>Sheet1!$Q716+Sheet1!$J716</f>
        <v>233370.88</v>
      </c>
      <c r="S716" s="8">
        <f>YEAR(Sheet1!$I716)</f>
        <v>2019</v>
      </c>
      <c r="T716" s="8">
        <f>WEEKNUM(Sheet1!$I716,1)</f>
        <v>50</v>
      </c>
      <c r="U716" s="8" t="str">
        <f>TEXT(Sheet1!$I716,"dddd")</f>
        <v>Wednesday</v>
      </c>
    </row>
    <row r="717" spans="1:21" ht="14.25" customHeight="1" x14ac:dyDescent="0.25">
      <c r="A717" s="5" t="s">
        <v>1339</v>
      </c>
      <c r="B717" s="5" t="s">
        <v>1477</v>
      </c>
      <c r="C717" s="5" t="s">
        <v>348</v>
      </c>
      <c r="D717" s="5" t="s">
        <v>2</v>
      </c>
      <c r="E717" s="5" t="s">
        <v>72</v>
      </c>
      <c r="F717" s="5" t="s">
        <v>52</v>
      </c>
      <c r="G717" s="5" t="s">
        <v>60</v>
      </c>
      <c r="H717" s="5">
        <v>51</v>
      </c>
      <c r="I717" s="5">
        <v>41697</v>
      </c>
      <c r="J717" s="5">
        <v>53929</v>
      </c>
      <c r="K717" s="5">
        <v>0</v>
      </c>
      <c r="L717" s="5" t="s">
        <v>11</v>
      </c>
      <c r="M717" s="5" t="s">
        <v>79</v>
      </c>
      <c r="N717" s="6">
        <v>43091</v>
      </c>
      <c r="O717" s="7" t="str">
        <f>IF(LEN(Sheet1!$N717)&gt;0,"Not_Active","Active")</f>
        <v>Not_Active</v>
      </c>
      <c r="P717" s="8">
        <f>IF(Sheet1!$O717="Not_Active",0,1)</f>
        <v>0</v>
      </c>
      <c r="Q717" s="9">
        <f>IFERROR(Sheet1!$K717*Sheet1!$J717,0)</f>
        <v>0</v>
      </c>
      <c r="R717" s="9">
        <f>Sheet1!$Q717+Sheet1!$J717</f>
        <v>53929</v>
      </c>
      <c r="S717" s="8">
        <f>YEAR(Sheet1!$I717)</f>
        <v>2014</v>
      </c>
      <c r="T717" s="8">
        <f>WEEKNUM(Sheet1!$I717,1)</f>
        <v>9</v>
      </c>
      <c r="U717" s="8" t="str">
        <f>TEXT(Sheet1!$I717,"dddd")</f>
        <v>Thursday</v>
      </c>
    </row>
    <row r="718" spans="1:21" ht="14.25" customHeight="1" x14ac:dyDescent="0.25">
      <c r="A718" s="5" t="s">
        <v>1478</v>
      </c>
      <c r="B718" s="5" t="s">
        <v>1479</v>
      </c>
      <c r="C718" s="5" t="s">
        <v>99</v>
      </c>
      <c r="D718" s="5" t="s">
        <v>5</v>
      </c>
      <c r="E718" s="5" t="s">
        <v>51</v>
      </c>
      <c r="F718" s="5" t="s">
        <v>45</v>
      </c>
      <c r="G718" s="5" t="s">
        <v>53</v>
      </c>
      <c r="H718" s="5">
        <v>38</v>
      </c>
      <c r="I718" s="5">
        <v>41256</v>
      </c>
      <c r="J718" s="5">
        <v>191571</v>
      </c>
      <c r="K718" s="5">
        <v>0.32</v>
      </c>
      <c r="L718" s="5" t="s">
        <v>11</v>
      </c>
      <c r="M718" s="5" t="s">
        <v>82</v>
      </c>
      <c r="N718" s="6" t="s">
        <v>55</v>
      </c>
      <c r="O718" s="7" t="str">
        <f>IF(LEN(Sheet1!$N718)&gt;0,"Not_Active","Active")</f>
        <v>Active</v>
      </c>
      <c r="P718" s="8">
        <f>IF(Sheet1!$O718="Not_Active",0,1)</f>
        <v>1</v>
      </c>
      <c r="Q718" s="9">
        <f>IFERROR(Sheet1!$K718*Sheet1!$J718,0)</f>
        <v>61302.720000000001</v>
      </c>
      <c r="R718" s="9">
        <f>Sheet1!$Q718+Sheet1!$J718</f>
        <v>252873.72</v>
      </c>
      <c r="S718" s="8">
        <f>YEAR(Sheet1!$I718)</f>
        <v>2012</v>
      </c>
      <c r="T718" s="8">
        <f>WEEKNUM(Sheet1!$I718,1)</f>
        <v>50</v>
      </c>
      <c r="U718" s="8" t="str">
        <f>TEXT(Sheet1!$I718,"dddd")</f>
        <v>Thursday</v>
      </c>
    </row>
    <row r="719" spans="1:21" ht="14.25" customHeight="1" x14ac:dyDescent="0.25">
      <c r="A719" s="5" t="s">
        <v>1480</v>
      </c>
      <c r="B719" s="5" t="s">
        <v>1481</v>
      </c>
      <c r="C719" s="5" t="s">
        <v>43</v>
      </c>
      <c r="D719" s="5" t="s">
        <v>5</v>
      </c>
      <c r="E719" s="5" t="s">
        <v>72</v>
      </c>
      <c r="F719" s="5" t="s">
        <v>45</v>
      </c>
      <c r="G719" s="5" t="s">
        <v>60</v>
      </c>
      <c r="H719" s="5">
        <v>62</v>
      </c>
      <c r="I719" s="5">
        <v>39843</v>
      </c>
      <c r="J719" s="5">
        <v>150555</v>
      </c>
      <c r="K719" s="5">
        <v>0.13</v>
      </c>
      <c r="L719" s="5" t="s">
        <v>11</v>
      </c>
      <c r="M719" s="5" t="s">
        <v>68</v>
      </c>
      <c r="N719" s="6" t="s">
        <v>55</v>
      </c>
      <c r="O719" s="7" t="str">
        <f>IF(LEN(Sheet1!$N719)&gt;0,"Not_Active","Active")</f>
        <v>Active</v>
      </c>
      <c r="P719" s="8">
        <f>IF(Sheet1!$O719="Not_Active",0,1)</f>
        <v>1</v>
      </c>
      <c r="Q719" s="9">
        <f>IFERROR(Sheet1!$K719*Sheet1!$J719,0)</f>
        <v>19572.150000000001</v>
      </c>
      <c r="R719" s="9">
        <f>Sheet1!$Q719+Sheet1!$J719</f>
        <v>170127.15</v>
      </c>
      <c r="S719" s="8">
        <f>YEAR(Sheet1!$I719)</f>
        <v>2009</v>
      </c>
      <c r="T719" s="8">
        <f>WEEKNUM(Sheet1!$I719,1)</f>
        <v>5</v>
      </c>
      <c r="U719" s="8" t="str">
        <f>TEXT(Sheet1!$I719,"dddd")</f>
        <v>Friday</v>
      </c>
    </row>
    <row r="720" spans="1:21" ht="14.25" customHeight="1" x14ac:dyDescent="0.25">
      <c r="A720" s="5" t="s">
        <v>1482</v>
      </c>
      <c r="B720" s="5" t="s">
        <v>1483</v>
      </c>
      <c r="C720" s="5" t="s">
        <v>75</v>
      </c>
      <c r="D720" s="5" t="s">
        <v>3</v>
      </c>
      <c r="E720" s="5" t="s">
        <v>72</v>
      </c>
      <c r="F720" s="5" t="s">
        <v>52</v>
      </c>
      <c r="G720" s="5" t="s">
        <v>53</v>
      </c>
      <c r="H720" s="5">
        <v>52</v>
      </c>
      <c r="I720" s="5">
        <v>40091</v>
      </c>
      <c r="J720" s="5">
        <v>122890</v>
      </c>
      <c r="K720" s="5">
        <v>7.0000000000000007E-2</v>
      </c>
      <c r="L720" s="5" t="s">
        <v>17</v>
      </c>
      <c r="M720" s="5" t="s">
        <v>94</v>
      </c>
      <c r="N720" s="6" t="s">
        <v>55</v>
      </c>
      <c r="O720" s="7" t="str">
        <f>IF(LEN(Sheet1!$N720)&gt;0,"Not_Active","Active")</f>
        <v>Active</v>
      </c>
      <c r="P720" s="8">
        <f>IF(Sheet1!$O720="Not_Active",0,1)</f>
        <v>1</v>
      </c>
      <c r="Q720" s="9">
        <f>IFERROR(Sheet1!$K720*Sheet1!$J720,0)</f>
        <v>8602.3000000000011</v>
      </c>
      <c r="R720" s="9">
        <f>Sheet1!$Q720+Sheet1!$J720</f>
        <v>131492.29999999999</v>
      </c>
      <c r="S720" s="8">
        <f>YEAR(Sheet1!$I720)</f>
        <v>2009</v>
      </c>
      <c r="T720" s="8">
        <f>WEEKNUM(Sheet1!$I720,1)</f>
        <v>41</v>
      </c>
      <c r="U720" s="8" t="str">
        <f>TEXT(Sheet1!$I720,"dddd")</f>
        <v>Monday</v>
      </c>
    </row>
    <row r="721" spans="1:21" ht="14.25" customHeight="1" x14ac:dyDescent="0.25">
      <c r="A721" s="5" t="s">
        <v>1484</v>
      </c>
      <c r="B721" s="5" t="s">
        <v>1485</v>
      </c>
      <c r="C721" s="5" t="s">
        <v>99</v>
      </c>
      <c r="D721" s="5" t="s">
        <v>3</v>
      </c>
      <c r="E721" s="5" t="s">
        <v>44</v>
      </c>
      <c r="F721" s="5" t="s">
        <v>52</v>
      </c>
      <c r="G721" s="5" t="s">
        <v>53</v>
      </c>
      <c r="H721" s="5">
        <v>52</v>
      </c>
      <c r="I721" s="5">
        <v>35576</v>
      </c>
      <c r="J721" s="5">
        <v>216999</v>
      </c>
      <c r="K721" s="5">
        <v>0.37</v>
      </c>
      <c r="L721" s="5" t="s">
        <v>11</v>
      </c>
      <c r="M721" s="5" t="s">
        <v>79</v>
      </c>
      <c r="N721" s="6" t="s">
        <v>55</v>
      </c>
      <c r="O721" s="7" t="str">
        <f>IF(LEN(Sheet1!$N721)&gt;0,"Not_Active","Active")</f>
        <v>Active</v>
      </c>
      <c r="P721" s="8">
        <f>IF(Sheet1!$O721="Not_Active",0,1)</f>
        <v>1</v>
      </c>
      <c r="Q721" s="9">
        <f>IFERROR(Sheet1!$K721*Sheet1!$J721,0)</f>
        <v>80289.63</v>
      </c>
      <c r="R721" s="9">
        <f>Sheet1!$Q721+Sheet1!$J721</f>
        <v>297288.63</v>
      </c>
      <c r="S721" s="8">
        <f>YEAR(Sheet1!$I721)</f>
        <v>1997</v>
      </c>
      <c r="T721" s="8">
        <f>WEEKNUM(Sheet1!$I721,1)</f>
        <v>22</v>
      </c>
      <c r="U721" s="8" t="str">
        <f>TEXT(Sheet1!$I721,"dddd")</f>
        <v>Monday</v>
      </c>
    </row>
    <row r="722" spans="1:21" ht="14.25" customHeight="1" x14ac:dyDescent="0.25">
      <c r="A722" s="5" t="s">
        <v>1486</v>
      </c>
      <c r="B722" s="5" t="s">
        <v>1487</v>
      </c>
      <c r="C722" s="5" t="s">
        <v>75</v>
      </c>
      <c r="D722" s="5" t="s">
        <v>6</v>
      </c>
      <c r="E722" s="5" t="s">
        <v>72</v>
      </c>
      <c r="F722" s="5" t="s">
        <v>52</v>
      </c>
      <c r="G722" s="5" t="s">
        <v>53</v>
      </c>
      <c r="H722" s="5">
        <v>48</v>
      </c>
      <c r="I722" s="5">
        <v>42201</v>
      </c>
      <c r="J722" s="5">
        <v>110565</v>
      </c>
      <c r="K722" s="5">
        <v>0.09</v>
      </c>
      <c r="L722" s="5" t="s">
        <v>17</v>
      </c>
      <c r="M722" s="5" t="s">
        <v>132</v>
      </c>
      <c r="N722" s="6" t="s">
        <v>55</v>
      </c>
      <c r="O722" s="7" t="str">
        <f>IF(LEN(Sheet1!$N722)&gt;0,"Not_Active","Active")</f>
        <v>Active</v>
      </c>
      <c r="P722" s="8">
        <f>IF(Sheet1!$O722="Not_Active",0,1)</f>
        <v>1</v>
      </c>
      <c r="Q722" s="9">
        <f>IFERROR(Sheet1!$K722*Sheet1!$J722,0)</f>
        <v>9950.85</v>
      </c>
      <c r="R722" s="9">
        <f>Sheet1!$Q722+Sheet1!$J722</f>
        <v>120515.85</v>
      </c>
      <c r="S722" s="8">
        <f>YEAR(Sheet1!$I722)</f>
        <v>2015</v>
      </c>
      <c r="T722" s="8">
        <f>WEEKNUM(Sheet1!$I722,1)</f>
        <v>29</v>
      </c>
      <c r="U722" s="8" t="str">
        <f>TEXT(Sheet1!$I722,"dddd")</f>
        <v>Thursday</v>
      </c>
    </row>
    <row r="723" spans="1:21" ht="14.25" customHeight="1" x14ac:dyDescent="0.25">
      <c r="A723" s="5" t="s">
        <v>1488</v>
      </c>
      <c r="B723" s="5" t="s">
        <v>1489</v>
      </c>
      <c r="C723" s="5" t="s">
        <v>137</v>
      </c>
      <c r="D723" s="5" t="s">
        <v>2</v>
      </c>
      <c r="E723" s="5" t="s">
        <v>59</v>
      </c>
      <c r="F723" s="5" t="s">
        <v>52</v>
      </c>
      <c r="G723" s="5" t="s">
        <v>60</v>
      </c>
      <c r="H723" s="5">
        <v>38</v>
      </c>
      <c r="I723" s="5">
        <v>42113</v>
      </c>
      <c r="J723" s="5">
        <v>48762</v>
      </c>
      <c r="K723" s="5">
        <v>0</v>
      </c>
      <c r="L723" s="5" t="s">
        <v>11</v>
      </c>
      <c r="M723" s="5" t="s">
        <v>47</v>
      </c>
      <c r="N723" s="6" t="s">
        <v>55</v>
      </c>
      <c r="O723" s="7" t="str">
        <f>IF(LEN(Sheet1!$N723)&gt;0,"Not_Active","Active")</f>
        <v>Active</v>
      </c>
      <c r="P723" s="8">
        <f>IF(Sheet1!$O723="Not_Active",0,1)</f>
        <v>1</v>
      </c>
      <c r="Q723" s="9">
        <f>IFERROR(Sheet1!$K723*Sheet1!$J723,0)</f>
        <v>0</v>
      </c>
      <c r="R723" s="9">
        <f>Sheet1!$Q723+Sheet1!$J723</f>
        <v>48762</v>
      </c>
      <c r="S723" s="8">
        <f>YEAR(Sheet1!$I723)</f>
        <v>2015</v>
      </c>
      <c r="T723" s="8">
        <f>WEEKNUM(Sheet1!$I723,1)</f>
        <v>17</v>
      </c>
      <c r="U723" s="8" t="str">
        <f>TEXT(Sheet1!$I723,"dddd")</f>
        <v>Sunday</v>
      </c>
    </row>
    <row r="724" spans="1:21" ht="14.25" customHeight="1" x14ac:dyDescent="0.25">
      <c r="A724" s="5" t="s">
        <v>1490</v>
      </c>
      <c r="B724" s="5" t="s">
        <v>1491</v>
      </c>
      <c r="C724" s="5" t="s">
        <v>295</v>
      </c>
      <c r="D724" s="5" t="s">
        <v>7</v>
      </c>
      <c r="E724" s="5" t="s">
        <v>59</v>
      </c>
      <c r="F724" s="5" t="s">
        <v>45</v>
      </c>
      <c r="G724" s="5" t="s">
        <v>53</v>
      </c>
      <c r="H724" s="5">
        <v>51</v>
      </c>
      <c r="I724" s="5">
        <v>42777</v>
      </c>
      <c r="J724" s="5">
        <v>87036</v>
      </c>
      <c r="K724" s="5">
        <v>0</v>
      </c>
      <c r="L724" s="5" t="s">
        <v>17</v>
      </c>
      <c r="M724" s="5" t="s">
        <v>54</v>
      </c>
      <c r="N724" s="6" t="s">
        <v>55</v>
      </c>
      <c r="O724" s="7" t="str">
        <f>IF(LEN(Sheet1!$N724)&gt;0,"Not_Active","Active")</f>
        <v>Active</v>
      </c>
      <c r="P724" s="8">
        <f>IF(Sheet1!$O724="Not_Active",0,1)</f>
        <v>1</v>
      </c>
      <c r="Q724" s="9">
        <f>IFERROR(Sheet1!$K724*Sheet1!$J724,0)</f>
        <v>0</v>
      </c>
      <c r="R724" s="9">
        <f>Sheet1!$Q724+Sheet1!$J724</f>
        <v>87036</v>
      </c>
      <c r="S724" s="8">
        <f>YEAR(Sheet1!$I724)</f>
        <v>2017</v>
      </c>
      <c r="T724" s="8">
        <f>WEEKNUM(Sheet1!$I724,1)</f>
        <v>6</v>
      </c>
      <c r="U724" s="8" t="str">
        <f>TEXT(Sheet1!$I724,"dddd")</f>
        <v>Saturday</v>
      </c>
    </row>
    <row r="725" spans="1:21" ht="14.25" customHeight="1" x14ac:dyDescent="0.25">
      <c r="A725" s="5" t="s">
        <v>1492</v>
      </c>
      <c r="B725" s="5" t="s">
        <v>1493</v>
      </c>
      <c r="C725" s="5" t="s">
        <v>58</v>
      </c>
      <c r="D725" s="5" t="s">
        <v>8</v>
      </c>
      <c r="E725" s="5" t="s">
        <v>59</v>
      </c>
      <c r="F725" s="5" t="s">
        <v>52</v>
      </c>
      <c r="G725" s="5" t="s">
        <v>60</v>
      </c>
      <c r="H725" s="5">
        <v>32</v>
      </c>
      <c r="I725" s="5">
        <v>42702</v>
      </c>
      <c r="J725" s="5">
        <v>177443</v>
      </c>
      <c r="K725" s="5">
        <v>0.16</v>
      </c>
      <c r="L725" s="5" t="s">
        <v>11</v>
      </c>
      <c r="M725" s="5" t="s">
        <v>47</v>
      </c>
      <c r="N725" s="6" t="s">
        <v>55</v>
      </c>
      <c r="O725" s="7" t="str">
        <f>IF(LEN(Sheet1!$N725)&gt;0,"Not_Active","Active")</f>
        <v>Active</v>
      </c>
      <c r="P725" s="8">
        <f>IF(Sheet1!$O725="Not_Active",0,1)</f>
        <v>1</v>
      </c>
      <c r="Q725" s="9">
        <f>IFERROR(Sheet1!$K725*Sheet1!$J725,0)</f>
        <v>28390.880000000001</v>
      </c>
      <c r="R725" s="9">
        <f>Sheet1!$Q725+Sheet1!$J725</f>
        <v>205833.88</v>
      </c>
      <c r="S725" s="8">
        <f>YEAR(Sheet1!$I725)</f>
        <v>2016</v>
      </c>
      <c r="T725" s="8">
        <f>WEEKNUM(Sheet1!$I725,1)</f>
        <v>49</v>
      </c>
      <c r="U725" s="8" t="str">
        <f>TEXT(Sheet1!$I725,"dddd")</f>
        <v>Monday</v>
      </c>
    </row>
    <row r="726" spans="1:21" ht="14.25" customHeight="1" x14ac:dyDescent="0.25">
      <c r="A726" s="5" t="s">
        <v>1494</v>
      </c>
      <c r="B726" s="5" t="s">
        <v>1495</v>
      </c>
      <c r="C726" s="5" t="s">
        <v>149</v>
      </c>
      <c r="D726" s="5" t="s">
        <v>2</v>
      </c>
      <c r="E726" s="5" t="s">
        <v>44</v>
      </c>
      <c r="F726" s="5" t="s">
        <v>45</v>
      </c>
      <c r="G726" s="5" t="s">
        <v>53</v>
      </c>
      <c r="H726" s="5">
        <v>36</v>
      </c>
      <c r="I726" s="5">
        <v>42489</v>
      </c>
      <c r="J726" s="5">
        <v>75862</v>
      </c>
      <c r="K726" s="5">
        <v>0</v>
      </c>
      <c r="L726" s="5" t="s">
        <v>11</v>
      </c>
      <c r="M726" s="5" t="s">
        <v>82</v>
      </c>
      <c r="N726" s="6" t="s">
        <v>55</v>
      </c>
      <c r="O726" s="7" t="str">
        <f>IF(LEN(Sheet1!$N726)&gt;0,"Not_Active","Active")</f>
        <v>Active</v>
      </c>
      <c r="P726" s="8">
        <f>IF(Sheet1!$O726="Not_Active",0,1)</f>
        <v>1</v>
      </c>
      <c r="Q726" s="9">
        <f>IFERROR(Sheet1!$K726*Sheet1!$J726,0)</f>
        <v>0</v>
      </c>
      <c r="R726" s="9">
        <f>Sheet1!$Q726+Sheet1!$J726</f>
        <v>75862</v>
      </c>
      <c r="S726" s="8">
        <f>YEAR(Sheet1!$I726)</f>
        <v>2016</v>
      </c>
      <c r="T726" s="8">
        <f>WEEKNUM(Sheet1!$I726,1)</f>
        <v>18</v>
      </c>
      <c r="U726" s="8" t="str">
        <f>TEXT(Sheet1!$I726,"dddd")</f>
        <v>Friday</v>
      </c>
    </row>
    <row r="727" spans="1:21" ht="14.25" customHeight="1" x14ac:dyDescent="0.25">
      <c r="A727" s="5" t="s">
        <v>1496</v>
      </c>
      <c r="B727" s="5" t="s">
        <v>1497</v>
      </c>
      <c r="C727" s="5" t="s">
        <v>161</v>
      </c>
      <c r="D727" s="5" t="s">
        <v>6</v>
      </c>
      <c r="E727" s="5" t="s">
        <v>44</v>
      </c>
      <c r="F727" s="5" t="s">
        <v>45</v>
      </c>
      <c r="G727" s="5" t="s">
        <v>53</v>
      </c>
      <c r="H727" s="5">
        <v>45</v>
      </c>
      <c r="I727" s="5">
        <v>43581</v>
      </c>
      <c r="J727" s="5">
        <v>90870</v>
      </c>
      <c r="K727" s="5">
        <v>0</v>
      </c>
      <c r="L727" s="5" t="s">
        <v>11</v>
      </c>
      <c r="M727" s="5" t="s">
        <v>61</v>
      </c>
      <c r="N727" s="6" t="s">
        <v>55</v>
      </c>
      <c r="O727" s="7" t="str">
        <f>IF(LEN(Sheet1!$N727)&gt;0,"Not_Active","Active")</f>
        <v>Active</v>
      </c>
      <c r="P727" s="8">
        <f>IF(Sheet1!$O727="Not_Active",0,1)</f>
        <v>1</v>
      </c>
      <c r="Q727" s="9">
        <f>IFERROR(Sheet1!$K727*Sheet1!$J727,0)</f>
        <v>0</v>
      </c>
      <c r="R727" s="9">
        <f>Sheet1!$Q727+Sheet1!$J727</f>
        <v>90870</v>
      </c>
      <c r="S727" s="8">
        <f>YEAR(Sheet1!$I727)</f>
        <v>2019</v>
      </c>
      <c r="T727" s="8">
        <f>WEEKNUM(Sheet1!$I727,1)</f>
        <v>17</v>
      </c>
      <c r="U727" s="8" t="str">
        <f>TEXT(Sheet1!$I727,"dddd")</f>
        <v>Friday</v>
      </c>
    </row>
    <row r="728" spans="1:21" ht="14.25" customHeight="1" x14ac:dyDescent="0.25">
      <c r="A728" s="5" t="s">
        <v>1498</v>
      </c>
      <c r="B728" s="5" t="s">
        <v>1499</v>
      </c>
      <c r="C728" s="5" t="s">
        <v>131</v>
      </c>
      <c r="D728" s="5" t="s">
        <v>7</v>
      </c>
      <c r="E728" s="5" t="s">
        <v>72</v>
      </c>
      <c r="F728" s="5" t="s">
        <v>45</v>
      </c>
      <c r="G728" s="5" t="s">
        <v>53</v>
      </c>
      <c r="H728" s="5">
        <v>32</v>
      </c>
      <c r="I728" s="5">
        <v>41977</v>
      </c>
      <c r="J728" s="5">
        <v>99202</v>
      </c>
      <c r="K728" s="5">
        <v>0.11</v>
      </c>
      <c r="L728" s="5" t="s">
        <v>11</v>
      </c>
      <c r="M728" s="5" t="s">
        <v>68</v>
      </c>
      <c r="N728" s="6" t="s">
        <v>55</v>
      </c>
      <c r="O728" s="7" t="str">
        <f>IF(LEN(Sheet1!$N728)&gt;0,"Not_Active","Active")</f>
        <v>Active</v>
      </c>
      <c r="P728" s="8">
        <f>IF(Sheet1!$O728="Not_Active",0,1)</f>
        <v>1</v>
      </c>
      <c r="Q728" s="9">
        <f>IFERROR(Sheet1!$K728*Sheet1!$J728,0)</f>
        <v>10912.22</v>
      </c>
      <c r="R728" s="9">
        <f>Sheet1!$Q728+Sheet1!$J728</f>
        <v>110114.22</v>
      </c>
      <c r="S728" s="8">
        <f>YEAR(Sheet1!$I728)</f>
        <v>2014</v>
      </c>
      <c r="T728" s="8">
        <f>WEEKNUM(Sheet1!$I728,1)</f>
        <v>49</v>
      </c>
      <c r="U728" s="8" t="str">
        <f>TEXT(Sheet1!$I728,"dddd")</f>
        <v>Thursday</v>
      </c>
    </row>
    <row r="729" spans="1:21" ht="14.25" customHeight="1" x14ac:dyDescent="0.25">
      <c r="A729" s="5" t="s">
        <v>1500</v>
      </c>
      <c r="B729" s="5" t="s">
        <v>1501</v>
      </c>
      <c r="C729" s="5" t="s">
        <v>67</v>
      </c>
      <c r="D729" s="5" t="s">
        <v>8</v>
      </c>
      <c r="E729" s="5" t="s">
        <v>72</v>
      </c>
      <c r="F729" s="5" t="s">
        <v>52</v>
      </c>
      <c r="G729" s="5" t="s">
        <v>53</v>
      </c>
      <c r="H729" s="5">
        <v>45</v>
      </c>
      <c r="I729" s="5">
        <v>39347</v>
      </c>
      <c r="J729" s="5">
        <v>92293</v>
      </c>
      <c r="K729" s="5">
        <v>0</v>
      </c>
      <c r="L729" s="5" t="s">
        <v>17</v>
      </c>
      <c r="M729" s="5" t="s">
        <v>152</v>
      </c>
      <c r="N729" s="6" t="s">
        <v>55</v>
      </c>
      <c r="O729" s="7" t="str">
        <f>IF(LEN(Sheet1!$N729)&gt;0,"Not_Active","Active")</f>
        <v>Active</v>
      </c>
      <c r="P729" s="8">
        <f>IF(Sheet1!$O729="Not_Active",0,1)</f>
        <v>1</v>
      </c>
      <c r="Q729" s="9">
        <f>IFERROR(Sheet1!$K729*Sheet1!$J729,0)</f>
        <v>0</v>
      </c>
      <c r="R729" s="9">
        <f>Sheet1!$Q729+Sheet1!$J729</f>
        <v>92293</v>
      </c>
      <c r="S729" s="8">
        <f>YEAR(Sheet1!$I729)</f>
        <v>2007</v>
      </c>
      <c r="T729" s="8">
        <f>WEEKNUM(Sheet1!$I729,1)</f>
        <v>38</v>
      </c>
      <c r="U729" s="8" t="str">
        <f>TEXT(Sheet1!$I729,"dddd")</f>
        <v>Saturday</v>
      </c>
    </row>
    <row r="730" spans="1:21" ht="14.25" customHeight="1" x14ac:dyDescent="0.25">
      <c r="A730" s="5" t="s">
        <v>1502</v>
      </c>
      <c r="B730" s="5" t="s">
        <v>1503</v>
      </c>
      <c r="C730" s="5" t="s">
        <v>390</v>
      </c>
      <c r="D730" s="5" t="s">
        <v>2</v>
      </c>
      <c r="E730" s="5" t="s">
        <v>72</v>
      </c>
      <c r="F730" s="5" t="s">
        <v>52</v>
      </c>
      <c r="G730" s="5" t="s">
        <v>60</v>
      </c>
      <c r="H730" s="5">
        <v>54</v>
      </c>
      <c r="I730" s="5">
        <v>33785</v>
      </c>
      <c r="J730" s="5">
        <v>63196</v>
      </c>
      <c r="K730" s="5">
        <v>0</v>
      </c>
      <c r="L730" s="5" t="s">
        <v>11</v>
      </c>
      <c r="M730" s="5" t="s">
        <v>61</v>
      </c>
      <c r="N730" s="6">
        <v>41938</v>
      </c>
      <c r="O730" s="7" t="str">
        <f>IF(LEN(Sheet1!$N730)&gt;0,"Not_Active","Active")</f>
        <v>Not_Active</v>
      </c>
      <c r="P730" s="8">
        <f>IF(Sheet1!$O730="Not_Active",0,1)</f>
        <v>0</v>
      </c>
      <c r="Q730" s="9">
        <f>IFERROR(Sheet1!$K730*Sheet1!$J730,0)</f>
        <v>0</v>
      </c>
      <c r="R730" s="9">
        <f>Sheet1!$Q730+Sheet1!$J730</f>
        <v>63196</v>
      </c>
      <c r="S730" s="8">
        <f>YEAR(Sheet1!$I730)</f>
        <v>1992</v>
      </c>
      <c r="T730" s="8">
        <f>WEEKNUM(Sheet1!$I730,1)</f>
        <v>27</v>
      </c>
      <c r="U730" s="8" t="str">
        <f>TEXT(Sheet1!$I730,"dddd")</f>
        <v>Tuesday</v>
      </c>
    </row>
    <row r="731" spans="1:21" ht="14.25" customHeight="1" x14ac:dyDescent="0.25">
      <c r="A731" s="5" t="s">
        <v>1504</v>
      </c>
      <c r="B731" s="5" t="s">
        <v>1505</v>
      </c>
      <c r="C731" s="5" t="s">
        <v>295</v>
      </c>
      <c r="D731" s="5" t="s">
        <v>7</v>
      </c>
      <c r="E731" s="5" t="s">
        <v>59</v>
      </c>
      <c r="F731" s="5" t="s">
        <v>45</v>
      </c>
      <c r="G731" s="5" t="s">
        <v>53</v>
      </c>
      <c r="H731" s="5">
        <v>48</v>
      </c>
      <c r="I731" s="5">
        <v>41032</v>
      </c>
      <c r="J731" s="5">
        <v>65340</v>
      </c>
      <c r="K731" s="5">
        <v>0</v>
      </c>
      <c r="L731" s="5" t="s">
        <v>17</v>
      </c>
      <c r="M731" s="5" t="s">
        <v>94</v>
      </c>
      <c r="N731" s="6">
        <v>43229</v>
      </c>
      <c r="O731" s="7" t="str">
        <f>IF(LEN(Sheet1!$N731)&gt;0,"Not_Active","Active")</f>
        <v>Not_Active</v>
      </c>
      <c r="P731" s="8">
        <f>IF(Sheet1!$O731="Not_Active",0,1)</f>
        <v>0</v>
      </c>
      <c r="Q731" s="9">
        <f>IFERROR(Sheet1!$K731*Sheet1!$J731,0)</f>
        <v>0</v>
      </c>
      <c r="R731" s="9">
        <f>Sheet1!$Q731+Sheet1!$J731</f>
        <v>65340</v>
      </c>
      <c r="S731" s="8">
        <f>YEAR(Sheet1!$I731)</f>
        <v>2012</v>
      </c>
      <c r="T731" s="8">
        <f>WEEKNUM(Sheet1!$I731,1)</f>
        <v>18</v>
      </c>
      <c r="U731" s="8" t="str">
        <f>TEXT(Sheet1!$I731,"dddd")</f>
        <v>Thursday</v>
      </c>
    </row>
    <row r="732" spans="1:21" ht="14.25" customHeight="1" x14ac:dyDescent="0.25">
      <c r="A732" s="5" t="s">
        <v>1506</v>
      </c>
      <c r="B732" s="5" t="s">
        <v>1507</v>
      </c>
      <c r="C732" s="5" t="s">
        <v>99</v>
      </c>
      <c r="D732" s="5" t="s">
        <v>8</v>
      </c>
      <c r="E732" s="5" t="s">
        <v>72</v>
      </c>
      <c r="F732" s="5" t="s">
        <v>52</v>
      </c>
      <c r="G732" s="5" t="s">
        <v>53</v>
      </c>
      <c r="H732" s="5">
        <v>45</v>
      </c>
      <c r="I732" s="5">
        <v>42271</v>
      </c>
      <c r="J732" s="5">
        <v>202680</v>
      </c>
      <c r="K732" s="5">
        <v>0.32</v>
      </c>
      <c r="L732" s="5" t="s">
        <v>11</v>
      </c>
      <c r="M732" s="5" t="s">
        <v>68</v>
      </c>
      <c r="N732" s="6">
        <v>44790</v>
      </c>
      <c r="O732" s="7" t="str">
        <f>IF(LEN(Sheet1!$N732)&gt;0,"Not_Active","Active")</f>
        <v>Not_Active</v>
      </c>
      <c r="P732" s="8">
        <f>IF(Sheet1!$O732="Not_Active",0,1)</f>
        <v>0</v>
      </c>
      <c r="Q732" s="9">
        <f>IFERROR(Sheet1!$K732*Sheet1!$J732,0)</f>
        <v>64857.599999999999</v>
      </c>
      <c r="R732" s="9">
        <f>Sheet1!$Q732+Sheet1!$J732</f>
        <v>267537.59999999998</v>
      </c>
      <c r="S732" s="8">
        <f>YEAR(Sheet1!$I732)</f>
        <v>2015</v>
      </c>
      <c r="T732" s="8">
        <f>WEEKNUM(Sheet1!$I732,1)</f>
        <v>39</v>
      </c>
      <c r="U732" s="8" t="str">
        <f>TEXT(Sheet1!$I732,"dddd")</f>
        <v>Thursday</v>
      </c>
    </row>
    <row r="733" spans="1:21" ht="14.25" customHeight="1" x14ac:dyDescent="0.25">
      <c r="A733" s="5" t="s">
        <v>1508</v>
      </c>
      <c r="B733" s="5" t="s">
        <v>1509</v>
      </c>
      <c r="C733" s="5" t="s">
        <v>64</v>
      </c>
      <c r="D733" s="5" t="s">
        <v>2</v>
      </c>
      <c r="E733" s="5" t="s">
        <v>51</v>
      </c>
      <c r="F733" s="5" t="s">
        <v>45</v>
      </c>
      <c r="G733" s="5" t="s">
        <v>104</v>
      </c>
      <c r="H733" s="5">
        <v>46</v>
      </c>
      <c r="I733" s="5">
        <v>42849</v>
      </c>
      <c r="J733" s="5">
        <v>77461</v>
      </c>
      <c r="K733" s="5">
        <v>0.09</v>
      </c>
      <c r="L733" s="5" t="s">
        <v>19</v>
      </c>
      <c r="M733" s="5" t="s">
        <v>236</v>
      </c>
      <c r="N733" s="6" t="s">
        <v>55</v>
      </c>
      <c r="O733" s="7" t="str">
        <f>IF(LEN(Sheet1!$N733)&gt;0,"Not_Active","Active")</f>
        <v>Active</v>
      </c>
      <c r="P733" s="8">
        <f>IF(Sheet1!$O733="Not_Active",0,1)</f>
        <v>1</v>
      </c>
      <c r="Q733" s="9">
        <f>IFERROR(Sheet1!$K733*Sheet1!$J733,0)</f>
        <v>6971.49</v>
      </c>
      <c r="R733" s="9">
        <f>Sheet1!$Q733+Sheet1!$J733</f>
        <v>84432.49</v>
      </c>
      <c r="S733" s="8">
        <f>YEAR(Sheet1!$I733)</f>
        <v>2017</v>
      </c>
      <c r="T733" s="8">
        <f>WEEKNUM(Sheet1!$I733,1)</f>
        <v>17</v>
      </c>
      <c r="U733" s="8" t="str">
        <f>TEXT(Sheet1!$I733,"dddd")</f>
        <v>Monday</v>
      </c>
    </row>
    <row r="734" spans="1:21" ht="14.25" customHeight="1" x14ac:dyDescent="0.25">
      <c r="A734" s="5" t="s">
        <v>1510</v>
      </c>
      <c r="B734" s="5" t="s">
        <v>1511</v>
      </c>
      <c r="C734" s="5" t="s">
        <v>199</v>
      </c>
      <c r="D734" s="5" t="s">
        <v>7</v>
      </c>
      <c r="E734" s="5" t="s">
        <v>44</v>
      </c>
      <c r="F734" s="5" t="s">
        <v>45</v>
      </c>
      <c r="G734" s="5" t="s">
        <v>53</v>
      </c>
      <c r="H734" s="5">
        <v>40</v>
      </c>
      <c r="I734" s="5">
        <v>42622</v>
      </c>
      <c r="J734" s="5">
        <v>109680</v>
      </c>
      <c r="K734" s="5">
        <v>0</v>
      </c>
      <c r="L734" s="5" t="s">
        <v>17</v>
      </c>
      <c r="M734" s="5" t="s">
        <v>152</v>
      </c>
      <c r="N734" s="6" t="s">
        <v>55</v>
      </c>
      <c r="O734" s="7" t="str">
        <f>IF(LEN(Sheet1!$N734)&gt;0,"Not_Active","Active")</f>
        <v>Active</v>
      </c>
      <c r="P734" s="8">
        <f>IF(Sheet1!$O734="Not_Active",0,1)</f>
        <v>1</v>
      </c>
      <c r="Q734" s="9">
        <f>IFERROR(Sheet1!$K734*Sheet1!$J734,0)</f>
        <v>0</v>
      </c>
      <c r="R734" s="9">
        <f>Sheet1!$Q734+Sheet1!$J734</f>
        <v>109680</v>
      </c>
      <c r="S734" s="8">
        <f>YEAR(Sheet1!$I734)</f>
        <v>2016</v>
      </c>
      <c r="T734" s="8">
        <f>WEEKNUM(Sheet1!$I734,1)</f>
        <v>37</v>
      </c>
      <c r="U734" s="8" t="str">
        <f>TEXT(Sheet1!$I734,"dddd")</f>
        <v>Friday</v>
      </c>
    </row>
    <row r="735" spans="1:21" ht="14.25" customHeight="1" x14ac:dyDescent="0.25">
      <c r="A735" s="5" t="s">
        <v>373</v>
      </c>
      <c r="B735" s="5" t="s">
        <v>1512</v>
      </c>
      <c r="C735" s="5" t="s">
        <v>58</v>
      </c>
      <c r="D735" s="5" t="s">
        <v>4</v>
      </c>
      <c r="E735" s="5" t="s">
        <v>51</v>
      </c>
      <c r="F735" s="5" t="s">
        <v>45</v>
      </c>
      <c r="G735" s="5" t="s">
        <v>46</v>
      </c>
      <c r="H735" s="5">
        <v>61</v>
      </c>
      <c r="I735" s="5">
        <v>35661</v>
      </c>
      <c r="J735" s="5">
        <v>159567</v>
      </c>
      <c r="K735" s="5">
        <v>0.28000000000000003</v>
      </c>
      <c r="L735" s="5" t="s">
        <v>11</v>
      </c>
      <c r="M735" s="5" t="s">
        <v>68</v>
      </c>
      <c r="N735" s="6" t="s">
        <v>55</v>
      </c>
      <c r="O735" s="7" t="str">
        <f>IF(LEN(Sheet1!$N735)&gt;0,"Not_Active","Active")</f>
        <v>Active</v>
      </c>
      <c r="P735" s="8">
        <f>IF(Sheet1!$O735="Not_Active",0,1)</f>
        <v>1</v>
      </c>
      <c r="Q735" s="9">
        <f>IFERROR(Sheet1!$K735*Sheet1!$J735,0)</f>
        <v>44678.76</v>
      </c>
      <c r="R735" s="9">
        <f>Sheet1!$Q735+Sheet1!$J735</f>
        <v>204245.76000000001</v>
      </c>
      <c r="S735" s="8">
        <f>YEAR(Sheet1!$I735)</f>
        <v>1997</v>
      </c>
      <c r="T735" s="8">
        <f>WEEKNUM(Sheet1!$I735,1)</f>
        <v>34</v>
      </c>
      <c r="U735" s="8" t="str">
        <f>TEXT(Sheet1!$I735,"dddd")</f>
        <v>Tuesday</v>
      </c>
    </row>
    <row r="736" spans="1:21" ht="14.25" customHeight="1" x14ac:dyDescent="0.25">
      <c r="A736" s="5" t="s">
        <v>1513</v>
      </c>
      <c r="B736" s="5" t="s">
        <v>1514</v>
      </c>
      <c r="C736" s="5" t="s">
        <v>295</v>
      </c>
      <c r="D736" s="5" t="s">
        <v>7</v>
      </c>
      <c r="E736" s="5" t="s">
        <v>59</v>
      </c>
      <c r="F736" s="5" t="s">
        <v>52</v>
      </c>
      <c r="G736" s="5" t="s">
        <v>104</v>
      </c>
      <c r="H736" s="5">
        <v>54</v>
      </c>
      <c r="I736" s="5">
        <v>41237</v>
      </c>
      <c r="J736" s="5">
        <v>94407</v>
      </c>
      <c r="K736" s="5">
        <v>0</v>
      </c>
      <c r="L736" s="5" t="s">
        <v>19</v>
      </c>
      <c r="M736" s="5" t="s">
        <v>236</v>
      </c>
      <c r="N736" s="6" t="s">
        <v>55</v>
      </c>
      <c r="O736" s="7" t="str">
        <f>IF(LEN(Sheet1!$N736)&gt;0,"Not_Active","Active")</f>
        <v>Active</v>
      </c>
      <c r="P736" s="8">
        <f>IF(Sheet1!$O736="Not_Active",0,1)</f>
        <v>1</v>
      </c>
      <c r="Q736" s="9">
        <f>IFERROR(Sheet1!$K736*Sheet1!$J736,0)</f>
        <v>0</v>
      </c>
      <c r="R736" s="9">
        <f>Sheet1!$Q736+Sheet1!$J736</f>
        <v>94407</v>
      </c>
      <c r="S736" s="8">
        <f>YEAR(Sheet1!$I736)</f>
        <v>2012</v>
      </c>
      <c r="T736" s="8">
        <f>WEEKNUM(Sheet1!$I736,1)</f>
        <v>47</v>
      </c>
      <c r="U736" s="8" t="str">
        <f>TEXT(Sheet1!$I736,"dddd")</f>
        <v>Saturday</v>
      </c>
    </row>
    <row r="737" spans="1:21" ht="14.25" customHeight="1" x14ac:dyDescent="0.25">
      <c r="A737" s="5" t="s">
        <v>1515</v>
      </c>
      <c r="B737" s="5" t="s">
        <v>1516</v>
      </c>
      <c r="C737" s="5" t="s">
        <v>99</v>
      </c>
      <c r="D737" s="5" t="s">
        <v>6</v>
      </c>
      <c r="E737" s="5" t="s">
        <v>72</v>
      </c>
      <c r="F737" s="5" t="s">
        <v>52</v>
      </c>
      <c r="G737" s="5" t="s">
        <v>104</v>
      </c>
      <c r="H737" s="5">
        <v>62</v>
      </c>
      <c r="I737" s="5">
        <v>37484</v>
      </c>
      <c r="J737" s="5">
        <v>234594</v>
      </c>
      <c r="K737" s="5">
        <v>0.33</v>
      </c>
      <c r="L737" s="5" t="s">
        <v>11</v>
      </c>
      <c r="M737" s="5" t="s">
        <v>47</v>
      </c>
      <c r="N737" s="6" t="s">
        <v>55</v>
      </c>
      <c r="O737" s="7" t="str">
        <f>IF(LEN(Sheet1!$N737)&gt;0,"Not_Active","Active")</f>
        <v>Active</v>
      </c>
      <c r="P737" s="8">
        <f>IF(Sheet1!$O737="Not_Active",0,1)</f>
        <v>1</v>
      </c>
      <c r="Q737" s="9">
        <f>IFERROR(Sheet1!$K737*Sheet1!$J737,0)</f>
        <v>77416.02</v>
      </c>
      <c r="R737" s="9">
        <f>Sheet1!$Q737+Sheet1!$J737</f>
        <v>312010.02</v>
      </c>
      <c r="S737" s="8">
        <f>YEAR(Sheet1!$I737)</f>
        <v>2002</v>
      </c>
      <c r="T737" s="8">
        <f>WEEKNUM(Sheet1!$I737,1)</f>
        <v>33</v>
      </c>
      <c r="U737" s="8" t="str">
        <f>TEXT(Sheet1!$I737,"dddd")</f>
        <v>Friday</v>
      </c>
    </row>
    <row r="738" spans="1:21" ht="14.25" customHeight="1" x14ac:dyDescent="0.25">
      <c r="A738" s="5" t="s">
        <v>1517</v>
      </c>
      <c r="B738" s="5" t="s">
        <v>1518</v>
      </c>
      <c r="C738" s="5" t="s">
        <v>348</v>
      </c>
      <c r="D738" s="5" t="s">
        <v>2</v>
      </c>
      <c r="E738" s="5" t="s">
        <v>59</v>
      </c>
      <c r="F738" s="5" t="s">
        <v>52</v>
      </c>
      <c r="G738" s="5" t="s">
        <v>60</v>
      </c>
      <c r="H738" s="5">
        <v>48</v>
      </c>
      <c r="I738" s="5">
        <v>37298</v>
      </c>
      <c r="J738" s="5">
        <v>43080</v>
      </c>
      <c r="K738" s="5">
        <v>0</v>
      </c>
      <c r="L738" s="5" t="s">
        <v>11</v>
      </c>
      <c r="M738" s="5" t="s">
        <v>82</v>
      </c>
      <c r="N738" s="6" t="s">
        <v>55</v>
      </c>
      <c r="O738" s="7" t="str">
        <f>IF(LEN(Sheet1!$N738)&gt;0,"Not_Active","Active")</f>
        <v>Active</v>
      </c>
      <c r="P738" s="8">
        <f>IF(Sheet1!$O738="Not_Active",0,1)</f>
        <v>1</v>
      </c>
      <c r="Q738" s="9">
        <f>IFERROR(Sheet1!$K738*Sheet1!$J738,0)</f>
        <v>0</v>
      </c>
      <c r="R738" s="9">
        <f>Sheet1!$Q738+Sheet1!$J738</f>
        <v>43080</v>
      </c>
      <c r="S738" s="8">
        <f>YEAR(Sheet1!$I738)</f>
        <v>2002</v>
      </c>
      <c r="T738" s="8">
        <f>WEEKNUM(Sheet1!$I738,1)</f>
        <v>7</v>
      </c>
      <c r="U738" s="8" t="str">
        <f>TEXT(Sheet1!$I738,"dddd")</f>
        <v>Monday</v>
      </c>
    </row>
    <row r="739" spans="1:21" ht="14.25" customHeight="1" x14ac:dyDescent="0.25">
      <c r="A739" s="5" t="s">
        <v>1519</v>
      </c>
      <c r="B739" s="5" t="s">
        <v>1520</v>
      </c>
      <c r="C739" s="5" t="s">
        <v>75</v>
      </c>
      <c r="D739" s="5" t="s">
        <v>8</v>
      </c>
      <c r="E739" s="5" t="s">
        <v>51</v>
      </c>
      <c r="F739" s="5" t="s">
        <v>45</v>
      </c>
      <c r="G739" s="5" t="s">
        <v>104</v>
      </c>
      <c r="H739" s="5">
        <v>29</v>
      </c>
      <c r="I739" s="5">
        <v>44325</v>
      </c>
      <c r="J739" s="5">
        <v>129541</v>
      </c>
      <c r="K739" s="5">
        <v>0.08</v>
      </c>
      <c r="L739" s="5" t="s">
        <v>11</v>
      </c>
      <c r="M739" s="5" t="s">
        <v>68</v>
      </c>
      <c r="N739" s="6">
        <v>44340</v>
      </c>
      <c r="O739" s="7" t="str">
        <f>IF(LEN(Sheet1!$N739)&gt;0,"Not_Active","Active")</f>
        <v>Not_Active</v>
      </c>
      <c r="P739" s="8">
        <f>IF(Sheet1!$O739="Not_Active",0,1)</f>
        <v>0</v>
      </c>
      <c r="Q739" s="9">
        <f>IFERROR(Sheet1!$K739*Sheet1!$J739,0)</f>
        <v>10363.280000000001</v>
      </c>
      <c r="R739" s="9">
        <f>Sheet1!$Q739+Sheet1!$J739</f>
        <v>139904.28</v>
      </c>
      <c r="S739" s="8">
        <f>YEAR(Sheet1!$I739)</f>
        <v>2021</v>
      </c>
      <c r="T739" s="8">
        <f>WEEKNUM(Sheet1!$I739,1)</f>
        <v>20</v>
      </c>
      <c r="U739" s="8" t="str">
        <f>TEXT(Sheet1!$I739,"dddd")</f>
        <v>Sunday</v>
      </c>
    </row>
    <row r="740" spans="1:21" ht="14.25" customHeight="1" x14ac:dyDescent="0.25">
      <c r="A740" s="5" t="s">
        <v>1521</v>
      </c>
      <c r="B740" s="5" t="s">
        <v>1522</v>
      </c>
      <c r="C740" s="5" t="s">
        <v>58</v>
      </c>
      <c r="D740" s="5" t="s">
        <v>4</v>
      </c>
      <c r="E740" s="5" t="s">
        <v>44</v>
      </c>
      <c r="F740" s="5" t="s">
        <v>52</v>
      </c>
      <c r="G740" s="5" t="s">
        <v>104</v>
      </c>
      <c r="H740" s="5">
        <v>39</v>
      </c>
      <c r="I740" s="5">
        <v>41635</v>
      </c>
      <c r="J740" s="5">
        <v>165756</v>
      </c>
      <c r="K740" s="5">
        <v>0.28000000000000003</v>
      </c>
      <c r="L740" s="5" t="s">
        <v>11</v>
      </c>
      <c r="M740" s="5" t="s">
        <v>107</v>
      </c>
      <c r="N740" s="6">
        <v>43991</v>
      </c>
      <c r="O740" s="7" t="str">
        <f>IF(LEN(Sheet1!$N740)&gt;0,"Not_Active","Active")</f>
        <v>Not_Active</v>
      </c>
      <c r="P740" s="8">
        <f>IF(Sheet1!$O740="Not_Active",0,1)</f>
        <v>0</v>
      </c>
      <c r="Q740" s="9">
        <f>IFERROR(Sheet1!$K740*Sheet1!$J740,0)</f>
        <v>46411.680000000008</v>
      </c>
      <c r="R740" s="9">
        <f>Sheet1!$Q740+Sheet1!$J740</f>
        <v>212167.67999999999</v>
      </c>
      <c r="S740" s="8">
        <f>YEAR(Sheet1!$I740)</f>
        <v>2013</v>
      </c>
      <c r="T740" s="8">
        <f>WEEKNUM(Sheet1!$I740,1)</f>
        <v>52</v>
      </c>
      <c r="U740" s="8" t="str">
        <f>TEXT(Sheet1!$I740,"dddd")</f>
        <v>Friday</v>
      </c>
    </row>
    <row r="741" spans="1:21" ht="14.25" customHeight="1" x14ac:dyDescent="0.25">
      <c r="A741" s="5" t="s">
        <v>1523</v>
      </c>
      <c r="B741" s="5" t="s">
        <v>1524</v>
      </c>
      <c r="C741" s="5" t="s">
        <v>43</v>
      </c>
      <c r="D741" s="5" t="s">
        <v>3</v>
      </c>
      <c r="E741" s="5" t="s">
        <v>59</v>
      </c>
      <c r="F741" s="5" t="s">
        <v>52</v>
      </c>
      <c r="G741" s="5" t="s">
        <v>53</v>
      </c>
      <c r="H741" s="5">
        <v>44</v>
      </c>
      <c r="I741" s="5">
        <v>40274</v>
      </c>
      <c r="J741" s="5">
        <v>142878</v>
      </c>
      <c r="K741" s="5">
        <v>0.12</v>
      </c>
      <c r="L741" s="5" t="s">
        <v>11</v>
      </c>
      <c r="M741" s="5" t="s">
        <v>107</v>
      </c>
      <c r="N741" s="6" t="s">
        <v>55</v>
      </c>
      <c r="O741" s="7" t="str">
        <f>IF(LEN(Sheet1!$N741)&gt;0,"Not_Active","Active")</f>
        <v>Active</v>
      </c>
      <c r="P741" s="8">
        <f>IF(Sheet1!$O741="Not_Active",0,1)</f>
        <v>1</v>
      </c>
      <c r="Q741" s="9">
        <f>IFERROR(Sheet1!$K741*Sheet1!$J741,0)</f>
        <v>17145.36</v>
      </c>
      <c r="R741" s="9">
        <f>Sheet1!$Q741+Sheet1!$J741</f>
        <v>160023.35999999999</v>
      </c>
      <c r="S741" s="8">
        <f>YEAR(Sheet1!$I741)</f>
        <v>2010</v>
      </c>
      <c r="T741" s="8">
        <f>WEEKNUM(Sheet1!$I741,1)</f>
        <v>15</v>
      </c>
      <c r="U741" s="8" t="str">
        <f>TEXT(Sheet1!$I741,"dddd")</f>
        <v>Tuesday</v>
      </c>
    </row>
    <row r="742" spans="1:21" ht="14.25" customHeight="1" x14ac:dyDescent="0.25">
      <c r="A742" s="5" t="s">
        <v>1525</v>
      </c>
      <c r="B742" s="5" t="s">
        <v>1526</v>
      </c>
      <c r="C742" s="5" t="s">
        <v>58</v>
      </c>
      <c r="D742" s="5" t="s">
        <v>7</v>
      </c>
      <c r="E742" s="5" t="s">
        <v>51</v>
      </c>
      <c r="F742" s="5" t="s">
        <v>52</v>
      </c>
      <c r="G742" s="5" t="s">
        <v>60</v>
      </c>
      <c r="H742" s="5">
        <v>52</v>
      </c>
      <c r="I742" s="5">
        <v>39018</v>
      </c>
      <c r="J742" s="5">
        <v>187992</v>
      </c>
      <c r="K742" s="5">
        <v>0.28000000000000003</v>
      </c>
      <c r="L742" s="5" t="s">
        <v>11</v>
      </c>
      <c r="M742" s="5" t="s">
        <v>79</v>
      </c>
      <c r="N742" s="6" t="s">
        <v>55</v>
      </c>
      <c r="O742" s="7" t="str">
        <f>IF(LEN(Sheet1!$N742)&gt;0,"Not_Active","Active")</f>
        <v>Active</v>
      </c>
      <c r="P742" s="8">
        <f>IF(Sheet1!$O742="Not_Active",0,1)</f>
        <v>1</v>
      </c>
      <c r="Q742" s="9">
        <f>IFERROR(Sheet1!$K742*Sheet1!$J742,0)</f>
        <v>52637.760000000002</v>
      </c>
      <c r="R742" s="9">
        <f>Sheet1!$Q742+Sheet1!$J742</f>
        <v>240629.76000000001</v>
      </c>
      <c r="S742" s="8">
        <f>YEAR(Sheet1!$I742)</f>
        <v>2006</v>
      </c>
      <c r="T742" s="8">
        <f>WEEKNUM(Sheet1!$I742,1)</f>
        <v>43</v>
      </c>
      <c r="U742" s="8" t="str">
        <f>TEXT(Sheet1!$I742,"dddd")</f>
        <v>Saturday</v>
      </c>
    </row>
    <row r="743" spans="1:21" ht="14.25" customHeight="1" x14ac:dyDescent="0.25">
      <c r="A743" s="5" t="s">
        <v>1527</v>
      </c>
      <c r="B743" s="5" t="s">
        <v>1528</v>
      </c>
      <c r="C743" s="5" t="s">
        <v>99</v>
      </c>
      <c r="D743" s="5" t="s">
        <v>6</v>
      </c>
      <c r="E743" s="5" t="s">
        <v>59</v>
      </c>
      <c r="F743" s="5" t="s">
        <v>45</v>
      </c>
      <c r="G743" s="5" t="s">
        <v>104</v>
      </c>
      <c r="H743" s="5">
        <v>45</v>
      </c>
      <c r="I743" s="5">
        <v>43521</v>
      </c>
      <c r="J743" s="5">
        <v>249801</v>
      </c>
      <c r="K743" s="5">
        <v>0.39</v>
      </c>
      <c r="L743" s="5" t="s">
        <v>19</v>
      </c>
      <c r="M743" s="5" t="s">
        <v>236</v>
      </c>
      <c r="N743" s="6" t="s">
        <v>55</v>
      </c>
      <c r="O743" s="7" t="str">
        <f>IF(LEN(Sheet1!$N743)&gt;0,"Not_Active","Active")</f>
        <v>Active</v>
      </c>
      <c r="P743" s="8">
        <f>IF(Sheet1!$O743="Not_Active",0,1)</f>
        <v>1</v>
      </c>
      <c r="Q743" s="9">
        <f>IFERROR(Sheet1!$K743*Sheet1!$J743,0)</f>
        <v>97422.39</v>
      </c>
      <c r="R743" s="9">
        <f>Sheet1!$Q743+Sheet1!$J743</f>
        <v>347223.39</v>
      </c>
      <c r="S743" s="8">
        <f>YEAR(Sheet1!$I743)</f>
        <v>2019</v>
      </c>
      <c r="T743" s="8">
        <f>WEEKNUM(Sheet1!$I743,1)</f>
        <v>9</v>
      </c>
      <c r="U743" s="8" t="str">
        <f>TEXT(Sheet1!$I743,"dddd")</f>
        <v>Monday</v>
      </c>
    </row>
    <row r="744" spans="1:21" ht="14.25" customHeight="1" x14ac:dyDescent="0.25">
      <c r="A744" s="5" t="s">
        <v>1529</v>
      </c>
      <c r="B744" s="5" t="s">
        <v>1530</v>
      </c>
      <c r="C744" s="5" t="s">
        <v>503</v>
      </c>
      <c r="D744" s="5" t="s">
        <v>2</v>
      </c>
      <c r="E744" s="5" t="s">
        <v>44</v>
      </c>
      <c r="F744" s="5" t="s">
        <v>52</v>
      </c>
      <c r="G744" s="5" t="s">
        <v>60</v>
      </c>
      <c r="H744" s="5">
        <v>48</v>
      </c>
      <c r="I744" s="5">
        <v>38987</v>
      </c>
      <c r="J744" s="5">
        <v>76505</v>
      </c>
      <c r="K744" s="5">
        <v>0</v>
      </c>
      <c r="L744" s="5" t="s">
        <v>11</v>
      </c>
      <c r="M744" s="5" t="s">
        <v>47</v>
      </c>
      <c r="N744" s="6">
        <v>39180</v>
      </c>
      <c r="O744" s="7" t="str">
        <f>IF(LEN(Sheet1!$N744)&gt;0,"Not_Active","Active")</f>
        <v>Not_Active</v>
      </c>
      <c r="P744" s="8">
        <f>IF(Sheet1!$O744="Not_Active",0,1)</f>
        <v>0</v>
      </c>
      <c r="Q744" s="9">
        <f>IFERROR(Sheet1!$K744*Sheet1!$J744,0)</f>
        <v>0</v>
      </c>
      <c r="R744" s="9">
        <f>Sheet1!$Q744+Sheet1!$J744</f>
        <v>76505</v>
      </c>
      <c r="S744" s="8">
        <f>YEAR(Sheet1!$I744)</f>
        <v>2006</v>
      </c>
      <c r="T744" s="8">
        <f>WEEKNUM(Sheet1!$I744,1)</f>
        <v>39</v>
      </c>
      <c r="U744" s="8" t="str">
        <f>TEXT(Sheet1!$I744,"dddd")</f>
        <v>Wednesday</v>
      </c>
    </row>
    <row r="745" spans="1:21" ht="14.25" customHeight="1" x14ac:dyDescent="0.25">
      <c r="A745" s="5" t="s">
        <v>1531</v>
      </c>
      <c r="B745" s="5" t="s">
        <v>1532</v>
      </c>
      <c r="C745" s="5" t="s">
        <v>480</v>
      </c>
      <c r="D745" s="5" t="s">
        <v>2</v>
      </c>
      <c r="E745" s="5" t="s">
        <v>72</v>
      </c>
      <c r="F745" s="5" t="s">
        <v>52</v>
      </c>
      <c r="G745" s="5" t="s">
        <v>104</v>
      </c>
      <c r="H745" s="5">
        <v>39</v>
      </c>
      <c r="I745" s="5">
        <v>42664</v>
      </c>
      <c r="J745" s="5">
        <v>84297</v>
      </c>
      <c r="K745" s="5">
        <v>0</v>
      </c>
      <c r="L745" s="5" t="s">
        <v>19</v>
      </c>
      <c r="M745" s="5" t="s">
        <v>112</v>
      </c>
      <c r="N745" s="6" t="s">
        <v>55</v>
      </c>
      <c r="O745" s="7" t="str">
        <f>IF(LEN(Sheet1!$N745)&gt;0,"Not_Active","Active")</f>
        <v>Active</v>
      </c>
      <c r="P745" s="8">
        <f>IF(Sheet1!$O745="Not_Active",0,1)</f>
        <v>1</v>
      </c>
      <c r="Q745" s="9">
        <f>IFERROR(Sheet1!$K745*Sheet1!$J745,0)</f>
        <v>0</v>
      </c>
      <c r="R745" s="9">
        <f>Sheet1!$Q745+Sheet1!$J745</f>
        <v>84297</v>
      </c>
      <c r="S745" s="8">
        <f>YEAR(Sheet1!$I745)</f>
        <v>2016</v>
      </c>
      <c r="T745" s="8">
        <f>WEEKNUM(Sheet1!$I745,1)</f>
        <v>43</v>
      </c>
      <c r="U745" s="8" t="str">
        <f>TEXT(Sheet1!$I745,"dddd")</f>
        <v>Friday</v>
      </c>
    </row>
    <row r="746" spans="1:21" ht="14.25" customHeight="1" x14ac:dyDescent="0.25">
      <c r="A746" s="5" t="s">
        <v>1533</v>
      </c>
      <c r="B746" s="5" t="s">
        <v>1534</v>
      </c>
      <c r="C746" s="5" t="s">
        <v>67</v>
      </c>
      <c r="D746" s="5" t="s">
        <v>4</v>
      </c>
      <c r="E746" s="5" t="s">
        <v>59</v>
      </c>
      <c r="F746" s="5" t="s">
        <v>45</v>
      </c>
      <c r="G746" s="5" t="s">
        <v>104</v>
      </c>
      <c r="H746" s="5">
        <v>53</v>
      </c>
      <c r="I746" s="5">
        <v>42744</v>
      </c>
      <c r="J746" s="5">
        <v>75769</v>
      </c>
      <c r="K746" s="5">
        <v>0</v>
      </c>
      <c r="L746" s="5" t="s">
        <v>19</v>
      </c>
      <c r="M746" s="5" t="s">
        <v>112</v>
      </c>
      <c r="N746" s="6">
        <v>44029</v>
      </c>
      <c r="O746" s="7" t="str">
        <f>IF(LEN(Sheet1!$N746)&gt;0,"Not_Active","Active")</f>
        <v>Not_Active</v>
      </c>
      <c r="P746" s="8">
        <f>IF(Sheet1!$O746="Not_Active",0,1)</f>
        <v>0</v>
      </c>
      <c r="Q746" s="9">
        <f>IFERROR(Sheet1!$K746*Sheet1!$J746,0)</f>
        <v>0</v>
      </c>
      <c r="R746" s="9">
        <f>Sheet1!$Q746+Sheet1!$J746</f>
        <v>75769</v>
      </c>
      <c r="S746" s="8">
        <f>YEAR(Sheet1!$I746)</f>
        <v>2017</v>
      </c>
      <c r="T746" s="8">
        <f>WEEKNUM(Sheet1!$I746,1)</f>
        <v>2</v>
      </c>
      <c r="U746" s="8" t="str">
        <f>TEXT(Sheet1!$I746,"dddd")</f>
        <v>Monday</v>
      </c>
    </row>
    <row r="747" spans="1:21" ht="14.25" customHeight="1" x14ac:dyDescent="0.25">
      <c r="A747" s="5" t="s">
        <v>221</v>
      </c>
      <c r="B747" s="5" t="s">
        <v>1535</v>
      </c>
      <c r="C747" s="5" t="s">
        <v>99</v>
      </c>
      <c r="D747" s="5" t="s">
        <v>5</v>
      </c>
      <c r="E747" s="5" t="s">
        <v>59</v>
      </c>
      <c r="F747" s="5" t="s">
        <v>52</v>
      </c>
      <c r="G747" s="5" t="s">
        <v>60</v>
      </c>
      <c r="H747" s="5">
        <v>41</v>
      </c>
      <c r="I747" s="5">
        <v>41503</v>
      </c>
      <c r="J747" s="5">
        <v>235619</v>
      </c>
      <c r="K747" s="5">
        <v>0.3</v>
      </c>
      <c r="L747" s="5" t="s">
        <v>11</v>
      </c>
      <c r="M747" s="5" t="s">
        <v>47</v>
      </c>
      <c r="N747" s="6" t="s">
        <v>55</v>
      </c>
      <c r="O747" s="7" t="str">
        <f>IF(LEN(Sheet1!$N747)&gt;0,"Not_Active","Active")</f>
        <v>Active</v>
      </c>
      <c r="P747" s="8">
        <f>IF(Sheet1!$O747="Not_Active",0,1)</f>
        <v>1</v>
      </c>
      <c r="Q747" s="9">
        <f>IFERROR(Sheet1!$K747*Sheet1!$J747,0)</f>
        <v>70685.7</v>
      </c>
      <c r="R747" s="9">
        <f>Sheet1!$Q747+Sheet1!$J747</f>
        <v>306304.7</v>
      </c>
      <c r="S747" s="8">
        <f>YEAR(Sheet1!$I747)</f>
        <v>2013</v>
      </c>
      <c r="T747" s="8">
        <f>WEEKNUM(Sheet1!$I747,1)</f>
        <v>33</v>
      </c>
      <c r="U747" s="8" t="str">
        <f>TEXT(Sheet1!$I747,"dddd")</f>
        <v>Saturday</v>
      </c>
    </row>
    <row r="748" spans="1:21" ht="14.25" customHeight="1" x14ac:dyDescent="0.25">
      <c r="A748" s="5" t="s">
        <v>1536</v>
      </c>
      <c r="B748" s="5" t="s">
        <v>1537</v>
      </c>
      <c r="C748" s="5" t="s">
        <v>58</v>
      </c>
      <c r="D748" s="5" t="s">
        <v>7</v>
      </c>
      <c r="E748" s="5" t="s">
        <v>59</v>
      </c>
      <c r="F748" s="5" t="s">
        <v>52</v>
      </c>
      <c r="G748" s="5" t="s">
        <v>104</v>
      </c>
      <c r="H748" s="5">
        <v>40</v>
      </c>
      <c r="I748" s="5">
        <v>43868</v>
      </c>
      <c r="J748" s="5">
        <v>187187</v>
      </c>
      <c r="K748" s="5">
        <v>0.18</v>
      </c>
      <c r="L748" s="5" t="s">
        <v>19</v>
      </c>
      <c r="M748" s="5" t="s">
        <v>112</v>
      </c>
      <c r="N748" s="6" t="s">
        <v>55</v>
      </c>
      <c r="O748" s="7" t="str">
        <f>IF(LEN(Sheet1!$N748)&gt;0,"Not_Active","Active")</f>
        <v>Active</v>
      </c>
      <c r="P748" s="8">
        <f>IF(Sheet1!$O748="Not_Active",0,1)</f>
        <v>1</v>
      </c>
      <c r="Q748" s="9">
        <f>IFERROR(Sheet1!$K748*Sheet1!$J748,0)</f>
        <v>33693.659999999996</v>
      </c>
      <c r="R748" s="9">
        <f>Sheet1!$Q748+Sheet1!$J748</f>
        <v>220880.66</v>
      </c>
      <c r="S748" s="8">
        <f>YEAR(Sheet1!$I748)</f>
        <v>2020</v>
      </c>
      <c r="T748" s="8">
        <f>WEEKNUM(Sheet1!$I748,1)</f>
        <v>6</v>
      </c>
      <c r="U748" s="8" t="str">
        <f>TEXT(Sheet1!$I748,"dddd")</f>
        <v>Friday</v>
      </c>
    </row>
    <row r="749" spans="1:21" ht="14.25" customHeight="1" x14ac:dyDescent="0.25">
      <c r="A749" s="5" t="s">
        <v>113</v>
      </c>
      <c r="B749" s="5" t="s">
        <v>1538</v>
      </c>
      <c r="C749" s="5" t="s">
        <v>269</v>
      </c>
      <c r="D749" s="5" t="s">
        <v>2</v>
      </c>
      <c r="E749" s="5" t="s">
        <v>44</v>
      </c>
      <c r="F749" s="5" t="s">
        <v>52</v>
      </c>
      <c r="G749" s="5" t="s">
        <v>104</v>
      </c>
      <c r="H749" s="5">
        <v>48</v>
      </c>
      <c r="I749" s="5">
        <v>38560</v>
      </c>
      <c r="J749" s="5">
        <v>68987</v>
      </c>
      <c r="K749" s="5">
        <v>0</v>
      </c>
      <c r="L749" s="5" t="s">
        <v>11</v>
      </c>
      <c r="M749" s="5" t="s">
        <v>61</v>
      </c>
      <c r="N749" s="6">
        <v>38829</v>
      </c>
      <c r="O749" s="7" t="str">
        <f>IF(LEN(Sheet1!$N749)&gt;0,"Not_Active","Active")</f>
        <v>Not_Active</v>
      </c>
      <c r="P749" s="8">
        <f>IF(Sheet1!$O749="Not_Active",0,1)</f>
        <v>0</v>
      </c>
      <c r="Q749" s="9">
        <f>IFERROR(Sheet1!$K749*Sheet1!$J749,0)</f>
        <v>0</v>
      </c>
      <c r="R749" s="9">
        <f>Sheet1!$Q749+Sheet1!$J749</f>
        <v>68987</v>
      </c>
      <c r="S749" s="8">
        <f>YEAR(Sheet1!$I749)</f>
        <v>2005</v>
      </c>
      <c r="T749" s="8">
        <f>WEEKNUM(Sheet1!$I749,1)</f>
        <v>31</v>
      </c>
      <c r="U749" s="8" t="str">
        <f>TEXT(Sheet1!$I749,"dddd")</f>
        <v>Wednesday</v>
      </c>
    </row>
    <row r="750" spans="1:21" ht="14.25" customHeight="1" x14ac:dyDescent="0.25">
      <c r="A750" s="5" t="s">
        <v>1539</v>
      </c>
      <c r="B750" s="5" t="s">
        <v>1540</v>
      </c>
      <c r="C750" s="5" t="s">
        <v>58</v>
      </c>
      <c r="D750" s="5" t="s">
        <v>7</v>
      </c>
      <c r="E750" s="5" t="s">
        <v>59</v>
      </c>
      <c r="F750" s="5" t="s">
        <v>52</v>
      </c>
      <c r="G750" s="5" t="s">
        <v>60</v>
      </c>
      <c r="H750" s="5">
        <v>41</v>
      </c>
      <c r="I750" s="5">
        <v>39156</v>
      </c>
      <c r="J750" s="5">
        <v>155926</v>
      </c>
      <c r="K750" s="5">
        <v>0.24</v>
      </c>
      <c r="L750" s="5" t="s">
        <v>11</v>
      </c>
      <c r="M750" s="5" t="s">
        <v>107</v>
      </c>
      <c r="N750" s="6">
        <v>39598</v>
      </c>
      <c r="O750" s="7" t="str">
        <f>IF(LEN(Sheet1!$N750)&gt;0,"Not_Active","Active")</f>
        <v>Not_Active</v>
      </c>
      <c r="P750" s="8">
        <f>IF(Sheet1!$O750="Not_Active",0,1)</f>
        <v>0</v>
      </c>
      <c r="Q750" s="9">
        <f>IFERROR(Sheet1!$K750*Sheet1!$J750,0)</f>
        <v>37422.239999999998</v>
      </c>
      <c r="R750" s="9">
        <f>Sheet1!$Q750+Sheet1!$J750</f>
        <v>193348.24</v>
      </c>
      <c r="S750" s="8">
        <f>YEAR(Sheet1!$I750)</f>
        <v>2007</v>
      </c>
      <c r="T750" s="8">
        <f>WEEKNUM(Sheet1!$I750,1)</f>
        <v>11</v>
      </c>
      <c r="U750" s="8" t="str">
        <f>TEXT(Sheet1!$I750,"dddd")</f>
        <v>Thursday</v>
      </c>
    </row>
    <row r="751" spans="1:21" ht="14.25" customHeight="1" x14ac:dyDescent="0.25">
      <c r="A751" s="5" t="s">
        <v>1541</v>
      </c>
      <c r="B751" s="5" t="s">
        <v>1542</v>
      </c>
      <c r="C751" s="5" t="s">
        <v>67</v>
      </c>
      <c r="D751" s="5" t="s">
        <v>5</v>
      </c>
      <c r="E751" s="5" t="s">
        <v>59</v>
      </c>
      <c r="F751" s="5" t="s">
        <v>52</v>
      </c>
      <c r="G751" s="5" t="s">
        <v>53</v>
      </c>
      <c r="H751" s="5">
        <v>54</v>
      </c>
      <c r="I751" s="5">
        <v>42494</v>
      </c>
      <c r="J751" s="5">
        <v>93668</v>
      </c>
      <c r="K751" s="5">
        <v>0</v>
      </c>
      <c r="L751" s="5" t="s">
        <v>11</v>
      </c>
      <c r="M751" s="5" t="s">
        <v>61</v>
      </c>
      <c r="N751" s="6" t="s">
        <v>55</v>
      </c>
      <c r="O751" s="7" t="str">
        <f>IF(LEN(Sheet1!$N751)&gt;0,"Not_Active","Active")</f>
        <v>Active</v>
      </c>
      <c r="P751" s="8">
        <f>IF(Sheet1!$O751="Not_Active",0,1)</f>
        <v>1</v>
      </c>
      <c r="Q751" s="9">
        <f>IFERROR(Sheet1!$K751*Sheet1!$J751,0)</f>
        <v>0</v>
      </c>
      <c r="R751" s="9">
        <f>Sheet1!$Q751+Sheet1!$J751</f>
        <v>93668</v>
      </c>
      <c r="S751" s="8">
        <f>YEAR(Sheet1!$I751)</f>
        <v>2016</v>
      </c>
      <c r="T751" s="8">
        <f>WEEKNUM(Sheet1!$I751,1)</f>
        <v>19</v>
      </c>
      <c r="U751" s="8" t="str">
        <f>TEXT(Sheet1!$I751,"dddd")</f>
        <v>Wednesday</v>
      </c>
    </row>
    <row r="752" spans="1:21" ht="14.25" customHeight="1" x14ac:dyDescent="0.25">
      <c r="A752" s="5" t="s">
        <v>1543</v>
      </c>
      <c r="B752" s="5" t="s">
        <v>1544</v>
      </c>
      <c r="C752" s="5" t="s">
        <v>182</v>
      </c>
      <c r="D752" s="5" t="s">
        <v>6</v>
      </c>
      <c r="E752" s="5" t="s">
        <v>44</v>
      </c>
      <c r="F752" s="5" t="s">
        <v>52</v>
      </c>
      <c r="G752" s="5" t="s">
        <v>60</v>
      </c>
      <c r="H752" s="5">
        <v>38</v>
      </c>
      <c r="I752" s="5">
        <v>43798</v>
      </c>
      <c r="J752" s="5">
        <v>69647</v>
      </c>
      <c r="K752" s="5">
        <v>0</v>
      </c>
      <c r="L752" s="5" t="s">
        <v>11</v>
      </c>
      <c r="M752" s="5" t="s">
        <v>79</v>
      </c>
      <c r="N752" s="6">
        <v>44671</v>
      </c>
      <c r="O752" s="7" t="str">
        <f>IF(LEN(Sheet1!$N752)&gt;0,"Not_Active","Active")</f>
        <v>Not_Active</v>
      </c>
      <c r="P752" s="8">
        <f>IF(Sheet1!$O752="Not_Active",0,1)</f>
        <v>0</v>
      </c>
      <c r="Q752" s="9">
        <f>IFERROR(Sheet1!$K752*Sheet1!$J752,0)</f>
        <v>0</v>
      </c>
      <c r="R752" s="9">
        <f>Sheet1!$Q752+Sheet1!$J752</f>
        <v>69647</v>
      </c>
      <c r="S752" s="8">
        <f>YEAR(Sheet1!$I752)</f>
        <v>2019</v>
      </c>
      <c r="T752" s="8">
        <f>WEEKNUM(Sheet1!$I752,1)</f>
        <v>48</v>
      </c>
      <c r="U752" s="8" t="str">
        <f>TEXT(Sheet1!$I752,"dddd")</f>
        <v>Friday</v>
      </c>
    </row>
    <row r="753" spans="1:21" ht="14.25" customHeight="1" x14ac:dyDescent="0.25">
      <c r="A753" s="5" t="s">
        <v>1545</v>
      </c>
      <c r="B753" s="5" t="s">
        <v>1546</v>
      </c>
      <c r="C753" s="5" t="s">
        <v>317</v>
      </c>
      <c r="D753" s="5" t="s">
        <v>2</v>
      </c>
      <c r="E753" s="5" t="s">
        <v>72</v>
      </c>
      <c r="F753" s="5" t="s">
        <v>52</v>
      </c>
      <c r="G753" s="5" t="s">
        <v>53</v>
      </c>
      <c r="H753" s="5">
        <v>57</v>
      </c>
      <c r="I753" s="5">
        <v>37798</v>
      </c>
      <c r="J753" s="5">
        <v>63318</v>
      </c>
      <c r="K753" s="5">
        <v>0</v>
      </c>
      <c r="L753" s="5" t="s">
        <v>11</v>
      </c>
      <c r="M753" s="5" t="s">
        <v>107</v>
      </c>
      <c r="N753" s="6" t="s">
        <v>55</v>
      </c>
      <c r="O753" s="7" t="str">
        <f>IF(LEN(Sheet1!$N753)&gt;0,"Not_Active","Active")</f>
        <v>Active</v>
      </c>
      <c r="P753" s="8">
        <f>IF(Sheet1!$O753="Not_Active",0,1)</f>
        <v>1</v>
      </c>
      <c r="Q753" s="9">
        <f>IFERROR(Sheet1!$K753*Sheet1!$J753,0)</f>
        <v>0</v>
      </c>
      <c r="R753" s="9">
        <f>Sheet1!$Q753+Sheet1!$J753</f>
        <v>63318</v>
      </c>
      <c r="S753" s="8">
        <f>YEAR(Sheet1!$I753)</f>
        <v>2003</v>
      </c>
      <c r="T753" s="8">
        <f>WEEKNUM(Sheet1!$I753,1)</f>
        <v>26</v>
      </c>
      <c r="U753" s="8" t="str">
        <f>TEXT(Sheet1!$I753,"dddd")</f>
        <v>Thursday</v>
      </c>
    </row>
    <row r="754" spans="1:21" ht="14.25" customHeight="1" x14ac:dyDescent="0.25">
      <c r="A754" s="5" t="s">
        <v>1547</v>
      </c>
      <c r="B754" s="5" t="s">
        <v>1548</v>
      </c>
      <c r="C754" s="5" t="s">
        <v>67</v>
      </c>
      <c r="D754" s="5" t="s">
        <v>8</v>
      </c>
      <c r="E754" s="5" t="s">
        <v>51</v>
      </c>
      <c r="F754" s="5" t="s">
        <v>52</v>
      </c>
      <c r="G754" s="5" t="s">
        <v>53</v>
      </c>
      <c r="H754" s="5">
        <v>63</v>
      </c>
      <c r="I754" s="5">
        <v>42778</v>
      </c>
      <c r="J754" s="5">
        <v>77629</v>
      </c>
      <c r="K754" s="5">
        <v>0</v>
      </c>
      <c r="L754" s="5" t="s">
        <v>17</v>
      </c>
      <c r="M754" s="5" t="s">
        <v>132</v>
      </c>
      <c r="N754" s="6" t="s">
        <v>55</v>
      </c>
      <c r="O754" s="7" t="str">
        <f>IF(LEN(Sheet1!$N754)&gt;0,"Not_Active","Active")</f>
        <v>Active</v>
      </c>
      <c r="P754" s="8">
        <f>IF(Sheet1!$O754="Not_Active",0,1)</f>
        <v>1</v>
      </c>
      <c r="Q754" s="9">
        <f>IFERROR(Sheet1!$K754*Sheet1!$J754,0)</f>
        <v>0</v>
      </c>
      <c r="R754" s="9">
        <f>Sheet1!$Q754+Sheet1!$J754</f>
        <v>77629</v>
      </c>
      <c r="S754" s="8">
        <f>YEAR(Sheet1!$I754)</f>
        <v>2017</v>
      </c>
      <c r="T754" s="8">
        <f>WEEKNUM(Sheet1!$I754,1)</f>
        <v>7</v>
      </c>
      <c r="U754" s="8" t="str">
        <f>TEXT(Sheet1!$I754,"dddd")</f>
        <v>Sunday</v>
      </c>
    </row>
    <row r="755" spans="1:21" ht="14.25" customHeight="1" x14ac:dyDescent="0.25">
      <c r="A755" s="5" t="s">
        <v>1549</v>
      </c>
      <c r="B755" s="5" t="s">
        <v>1550</v>
      </c>
      <c r="C755" s="5" t="s">
        <v>43</v>
      </c>
      <c r="D755" s="5" t="s">
        <v>6</v>
      </c>
      <c r="E755" s="5" t="s">
        <v>51</v>
      </c>
      <c r="F755" s="5" t="s">
        <v>52</v>
      </c>
      <c r="G755" s="5" t="s">
        <v>53</v>
      </c>
      <c r="H755" s="5">
        <v>62</v>
      </c>
      <c r="I755" s="5">
        <v>43061</v>
      </c>
      <c r="J755" s="5">
        <v>138808</v>
      </c>
      <c r="K755" s="5">
        <v>0.15</v>
      </c>
      <c r="L755" s="5" t="s">
        <v>17</v>
      </c>
      <c r="M755" s="5" t="s">
        <v>54</v>
      </c>
      <c r="N755" s="6" t="s">
        <v>55</v>
      </c>
      <c r="O755" s="7" t="str">
        <f>IF(LEN(Sheet1!$N755)&gt;0,"Not_Active","Active")</f>
        <v>Active</v>
      </c>
      <c r="P755" s="8">
        <f>IF(Sheet1!$O755="Not_Active",0,1)</f>
        <v>1</v>
      </c>
      <c r="Q755" s="9">
        <f>IFERROR(Sheet1!$K755*Sheet1!$J755,0)</f>
        <v>20821.2</v>
      </c>
      <c r="R755" s="9">
        <f>Sheet1!$Q755+Sheet1!$J755</f>
        <v>159629.20000000001</v>
      </c>
      <c r="S755" s="8">
        <f>YEAR(Sheet1!$I755)</f>
        <v>2017</v>
      </c>
      <c r="T755" s="8">
        <f>WEEKNUM(Sheet1!$I755,1)</f>
        <v>47</v>
      </c>
      <c r="U755" s="8" t="str">
        <f>TEXT(Sheet1!$I755,"dddd")</f>
        <v>Wednesday</v>
      </c>
    </row>
    <row r="756" spans="1:21" ht="14.25" customHeight="1" x14ac:dyDescent="0.25">
      <c r="A756" s="5" t="s">
        <v>1551</v>
      </c>
      <c r="B756" s="5" t="s">
        <v>1552</v>
      </c>
      <c r="C756" s="5" t="s">
        <v>149</v>
      </c>
      <c r="D756" s="5" t="s">
        <v>2</v>
      </c>
      <c r="E756" s="5" t="s">
        <v>44</v>
      </c>
      <c r="F756" s="5" t="s">
        <v>45</v>
      </c>
      <c r="G756" s="5" t="s">
        <v>60</v>
      </c>
      <c r="H756" s="5">
        <v>49</v>
      </c>
      <c r="I756" s="5">
        <v>41703</v>
      </c>
      <c r="J756" s="5">
        <v>88777</v>
      </c>
      <c r="K756" s="5">
        <v>0</v>
      </c>
      <c r="L756" s="5" t="s">
        <v>11</v>
      </c>
      <c r="M756" s="5" t="s">
        <v>61</v>
      </c>
      <c r="N756" s="6" t="s">
        <v>55</v>
      </c>
      <c r="O756" s="7" t="str">
        <f>IF(LEN(Sheet1!$N756)&gt;0,"Not_Active","Active")</f>
        <v>Active</v>
      </c>
      <c r="P756" s="8">
        <f>IF(Sheet1!$O756="Not_Active",0,1)</f>
        <v>1</v>
      </c>
      <c r="Q756" s="9">
        <f>IFERROR(Sheet1!$K756*Sheet1!$J756,0)</f>
        <v>0</v>
      </c>
      <c r="R756" s="9">
        <f>Sheet1!$Q756+Sheet1!$J756</f>
        <v>88777</v>
      </c>
      <c r="S756" s="8">
        <f>YEAR(Sheet1!$I756)</f>
        <v>2014</v>
      </c>
      <c r="T756" s="8">
        <f>WEEKNUM(Sheet1!$I756,1)</f>
        <v>10</v>
      </c>
      <c r="U756" s="8" t="str">
        <f>TEXT(Sheet1!$I756,"dddd")</f>
        <v>Wednesday</v>
      </c>
    </row>
    <row r="757" spans="1:21" ht="14.25" customHeight="1" x14ac:dyDescent="0.25">
      <c r="A757" s="5" t="s">
        <v>1553</v>
      </c>
      <c r="B757" s="5" t="s">
        <v>1554</v>
      </c>
      <c r="C757" s="5" t="s">
        <v>58</v>
      </c>
      <c r="D757" s="5" t="s">
        <v>5</v>
      </c>
      <c r="E757" s="5" t="s">
        <v>72</v>
      </c>
      <c r="F757" s="5" t="s">
        <v>45</v>
      </c>
      <c r="G757" s="5" t="s">
        <v>53</v>
      </c>
      <c r="H757" s="5">
        <v>60</v>
      </c>
      <c r="I757" s="5">
        <v>38121</v>
      </c>
      <c r="J757" s="5">
        <v>186378</v>
      </c>
      <c r="K757" s="5">
        <v>0.26</v>
      </c>
      <c r="L757" s="5" t="s">
        <v>17</v>
      </c>
      <c r="M757" s="5" t="s">
        <v>54</v>
      </c>
      <c r="N757" s="6" t="s">
        <v>55</v>
      </c>
      <c r="O757" s="7" t="str">
        <f>IF(LEN(Sheet1!$N757)&gt;0,"Not_Active","Active")</f>
        <v>Active</v>
      </c>
      <c r="P757" s="8">
        <f>IF(Sheet1!$O757="Not_Active",0,1)</f>
        <v>1</v>
      </c>
      <c r="Q757" s="9">
        <f>IFERROR(Sheet1!$K757*Sheet1!$J757,0)</f>
        <v>48458.28</v>
      </c>
      <c r="R757" s="9">
        <f>Sheet1!$Q757+Sheet1!$J757</f>
        <v>234836.28</v>
      </c>
      <c r="S757" s="8">
        <f>YEAR(Sheet1!$I757)</f>
        <v>2004</v>
      </c>
      <c r="T757" s="8">
        <f>WEEKNUM(Sheet1!$I757,1)</f>
        <v>20</v>
      </c>
      <c r="U757" s="8" t="str">
        <f>TEXT(Sheet1!$I757,"dddd")</f>
        <v>Friday</v>
      </c>
    </row>
    <row r="758" spans="1:21" ht="14.25" customHeight="1" x14ac:dyDescent="0.25">
      <c r="A758" s="5" t="s">
        <v>1555</v>
      </c>
      <c r="B758" s="5" t="s">
        <v>1556</v>
      </c>
      <c r="C758" s="5" t="s">
        <v>126</v>
      </c>
      <c r="D758" s="5" t="s">
        <v>7</v>
      </c>
      <c r="E758" s="5" t="s">
        <v>44</v>
      </c>
      <c r="F758" s="5" t="s">
        <v>45</v>
      </c>
      <c r="G758" s="5" t="s">
        <v>53</v>
      </c>
      <c r="H758" s="5">
        <v>45</v>
      </c>
      <c r="I758" s="5">
        <v>42117</v>
      </c>
      <c r="J758" s="5">
        <v>60017</v>
      </c>
      <c r="K758" s="5">
        <v>0</v>
      </c>
      <c r="L758" s="5" t="s">
        <v>11</v>
      </c>
      <c r="M758" s="5" t="s">
        <v>61</v>
      </c>
      <c r="N758" s="6" t="s">
        <v>55</v>
      </c>
      <c r="O758" s="7" t="str">
        <f>IF(LEN(Sheet1!$N758)&gt;0,"Not_Active","Active")</f>
        <v>Active</v>
      </c>
      <c r="P758" s="8">
        <f>IF(Sheet1!$O758="Not_Active",0,1)</f>
        <v>1</v>
      </c>
      <c r="Q758" s="9">
        <f>IFERROR(Sheet1!$K758*Sheet1!$J758,0)</f>
        <v>0</v>
      </c>
      <c r="R758" s="9">
        <f>Sheet1!$Q758+Sheet1!$J758</f>
        <v>60017</v>
      </c>
      <c r="S758" s="8">
        <f>YEAR(Sheet1!$I758)</f>
        <v>2015</v>
      </c>
      <c r="T758" s="8">
        <f>WEEKNUM(Sheet1!$I758,1)</f>
        <v>17</v>
      </c>
      <c r="U758" s="8" t="str">
        <f>TEXT(Sheet1!$I758,"dddd")</f>
        <v>Thursday</v>
      </c>
    </row>
    <row r="759" spans="1:21" ht="14.25" customHeight="1" x14ac:dyDescent="0.25">
      <c r="A759" s="5" t="s">
        <v>1557</v>
      </c>
      <c r="B759" s="5" t="s">
        <v>1558</v>
      </c>
      <c r="C759" s="5" t="s">
        <v>43</v>
      </c>
      <c r="D759" s="5" t="s">
        <v>4</v>
      </c>
      <c r="E759" s="5" t="s">
        <v>59</v>
      </c>
      <c r="F759" s="5" t="s">
        <v>45</v>
      </c>
      <c r="G759" s="5" t="s">
        <v>104</v>
      </c>
      <c r="H759" s="5">
        <v>45</v>
      </c>
      <c r="I759" s="5">
        <v>43305</v>
      </c>
      <c r="J759" s="5">
        <v>148991</v>
      </c>
      <c r="K759" s="5">
        <v>0.12</v>
      </c>
      <c r="L759" s="5" t="s">
        <v>19</v>
      </c>
      <c r="M759" s="5" t="s">
        <v>236</v>
      </c>
      <c r="N759" s="6" t="s">
        <v>55</v>
      </c>
      <c r="O759" s="7" t="str">
        <f>IF(LEN(Sheet1!$N759)&gt;0,"Not_Active","Active")</f>
        <v>Active</v>
      </c>
      <c r="P759" s="8">
        <f>IF(Sheet1!$O759="Not_Active",0,1)</f>
        <v>1</v>
      </c>
      <c r="Q759" s="9">
        <f>IFERROR(Sheet1!$K759*Sheet1!$J759,0)</f>
        <v>17878.919999999998</v>
      </c>
      <c r="R759" s="9">
        <f>Sheet1!$Q759+Sheet1!$J759</f>
        <v>166869.91999999998</v>
      </c>
      <c r="S759" s="8">
        <f>YEAR(Sheet1!$I759)</f>
        <v>2018</v>
      </c>
      <c r="T759" s="8">
        <f>WEEKNUM(Sheet1!$I759,1)</f>
        <v>30</v>
      </c>
      <c r="U759" s="8" t="str">
        <f>TEXT(Sheet1!$I759,"dddd")</f>
        <v>Tuesday</v>
      </c>
    </row>
    <row r="760" spans="1:21" ht="14.25" customHeight="1" x14ac:dyDescent="0.25">
      <c r="A760" s="5" t="s">
        <v>1559</v>
      </c>
      <c r="B760" s="5" t="s">
        <v>1560</v>
      </c>
      <c r="C760" s="5" t="s">
        <v>193</v>
      </c>
      <c r="D760" s="5" t="s">
        <v>7</v>
      </c>
      <c r="E760" s="5" t="s">
        <v>59</v>
      </c>
      <c r="F760" s="5" t="s">
        <v>45</v>
      </c>
      <c r="G760" s="5" t="s">
        <v>104</v>
      </c>
      <c r="H760" s="5">
        <v>52</v>
      </c>
      <c r="I760" s="5">
        <v>39532</v>
      </c>
      <c r="J760" s="5">
        <v>97398</v>
      </c>
      <c r="K760" s="5">
        <v>0</v>
      </c>
      <c r="L760" s="5" t="s">
        <v>19</v>
      </c>
      <c r="M760" s="5" t="s">
        <v>112</v>
      </c>
      <c r="N760" s="6" t="s">
        <v>55</v>
      </c>
      <c r="O760" s="7" t="str">
        <f>IF(LEN(Sheet1!$N760)&gt;0,"Not_Active","Active")</f>
        <v>Active</v>
      </c>
      <c r="P760" s="8">
        <f>IF(Sheet1!$O760="Not_Active",0,1)</f>
        <v>1</v>
      </c>
      <c r="Q760" s="9">
        <f>IFERROR(Sheet1!$K760*Sheet1!$J760,0)</f>
        <v>0</v>
      </c>
      <c r="R760" s="9">
        <f>Sheet1!$Q760+Sheet1!$J760</f>
        <v>97398</v>
      </c>
      <c r="S760" s="8">
        <f>YEAR(Sheet1!$I760)</f>
        <v>2008</v>
      </c>
      <c r="T760" s="8">
        <f>WEEKNUM(Sheet1!$I760,1)</f>
        <v>13</v>
      </c>
      <c r="U760" s="8" t="str">
        <f>TEXT(Sheet1!$I760,"dddd")</f>
        <v>Tuesday</v>
      </c>
    </row>
    <row r="761" spans="1:21" ht="14.25" customHeight="1" x14ac:dyDescent="0.25">
      <c r="A761" s="5" t="s">
        <v>1561</v>
      </c>
      <c r="B761" s="5" t="s">
        <v>1562</v>
      </c>
      <c r="C761" s="5" t="s">
        <v>161</v>
      </c>
      <c r="D761" s="5" t="s">
        <v>6</v>
      </c>
      <c r="E761" s="5" t="s">
        <v>51</v>
      </c>
      <c r="F761" s="5" t="s">
        <v>45</v>
      </c>
      <c r="G761" s="5" t="s">
        <v>53</v>
      </c>
      <c r="H761" s="5">
        <v>63</v>
      </c>
      <c r="I761" s="5">
        <v>39204</v>
      </c>
      <c r="J761" s="5">
        <v>72805</v>
      </c>
      <c r="K761" s="5">
        <v>0</v>
      </c>
      <c r="L761" s="5" t="s">
        <v>17</v>
      </c>
      <c r="M761" s="5" t="s">
        <v>94</v>
      </c>
      <c r="N761" s="6" t="s">
        <v>55</v>
      </c>
      <c r="O761" s="7" t="str">
        <f>IF(LEN(Sheet1!$N761)&gt;0,"Not_Active","Active")</f>
        <v>Active</v>
      </c>
      <c r="P761" s="8">
        <f>IF(Sheet1!$O761="Not_Active",0,1)</f>
        <v>1</v>
      </c>
      <c r="Q761" s="9">
        <f>IFERROR(Sheet1!$K761*Sheet1!$J761,0)</f>
        <v>0</v>
      </c>
      <c r="R761" s="9">
        <f>Sheet1!$Q761+Sheet1!$J761</f>
        <v>72805</v>
      </c>
      <c r="S761" s="8">
        <f>YEAR(Sheet1!$I761)</f>
        <v>2007</v>
      </c>
      <c r="T761" s="8">
        <f>WEEKNUM(Sheet1!$I761,1)</f>
        <v>18</v>
      </c>
      <c r="U761" s="8" t="str">
        <f>TEXT(Sheet1!$I761,"dddd")</f>
        <v>Wednesday</v>
      </c>
    </row>
    <row r="762" spans="1:21" ht="14.25" customHeight="1" x14ac:dyDescent="0.25">
      <c r="A762" s="5" t="s">
        <v>1563</v>
      </c>
      <c r="B762" s="5" t="s">
        <v>1564</v>
      </c>
      <c r="C762" s="5" t="s">
        <v>312</v>
      </c>
      <c r="D762" s="5" t="s">
        <v>4</v>
      </c>
      <c r="E762" s="5" t="s">
        <v>44</v>
      </c>
      <c r="F762" s="5" t="s">
        <v>45</v>
      </c>
      <c r="G762" s="5" t="s">
        <v>53</v>
      </c>
      <c r="H762" s="5">
        <v>46</v>
      </c>
      <c r="I762" s="5">
        <v>44213</v>
      </c>
      <c r="J762" s="5">
        <v>72131</v>
      </c>
      <c r="K762" s="5">
        <v>0</v>
      </c>
      <c r="L762" s="5" t="s">
        <v>17</v>
      </c>
      <c r="M762" s="5" t="s">
        <v>94</v>
      </c>
      <c r="N762" s="6" t="s">
        <v>55</v>
      </c>
      <c r="O762" s="7" t="str">
        <f>IF(LEN(Sheet1!$N762)&gt;0,"Not_Active","Active")</f>
        <v>Active</v>
      </c>
      <c r="P762" s="8">
        <f>IF(Sheet1!$O762="Not_Active",0,1)</f>
        <v>1</v>
      </c>
      <c r="Q762" s="9">
        <f>IFERROR(Sheet1!$K762*Sheet1!$J762,0)</f>
        <v>0</v>
      </c>
      <c r="R762" s="9">
        <f>Sheet1!$Q762+Sheet1!$J762</f>
        <v>72131</v>
      </c>
      <c r="S762" s="8">
        <f>YEAR(Sheet1!$I762)</f>
        <v>2021</v>
      </c>
      <c r="T762" s="8">
        <f>WEEKNUM(Sheet1!$I762,1)</f>
        <v>4</v>
      </c>
      <c r="U762" s="8" t="str">
        <f>TEXT(Sheet1!$I762,"dddd")</f>
        <v>Sunday</v>
      </c>
    </row>
    <row r="763" spans="1:21" ht="14.25" customHeight="1" x14ac:dyDescent="0.25">
      <c r="A763" s="5" t="s">
        <v>1565</v>
      </c>
      <c r="B763" s="5" t="s">
        <v>1566</v>
      </c>
      <c r="C763" s="5" t="s">
        <v>75</v>
      </c>
      <c r="D763" s="5" t="s">
        <v>6</v>
      </c>
      <c r="E763" s="5" t="s">
        <v>51</v>
      </c>
      <c r="F763" s="5" t="s">
        <v>52</v>
      </c>
      <c r="G763" s="5" t="s">
        <v>60</v>
      </c>
      <c r="H763" s="5">
        <v>64</v>
      </c>
      <c r="I763" s="5">
        <v>33964</v>
      </c>
      <c r="J763" s="5">
        <v>104668</v>
      </c>
      <c r="K763" s="5">
        <v>0.08</v>
      </c>
      <c r="L763" s="5" t="s">
        <v>11</v>
      </c>
      <c r="M763" s="5" t="s">
        <v>107</v>
      </c>
      <c r="N763" s="6" t="s">
        <v>55</v>
      </c>
      <c r="O763" s="7" t="str">
        <f>IF(LEN(Sheet1!$N763)&gt;0,"Not_Active","Active")</f>
        <v>Active</v>
      </c>
      <c r="P763" s="8">
        <f>IF(Sheet1!$O763="Not_Active",0,1)</f>
        <v>1</v>
      </c>
      <c r="Q763" s="9">
        <f>IFERROR(Sheet1!$K763*Sheet1!$J763,0)</f>
        <v>8373.44</v>
      </c>
      <c r="R763" s="9">
        <f>Sheet1!$Q763+Sheet1!$J763</f>
        <v>113041.44</v>
      </c>
      <c r="S763" s="8">
        <f>YEAR(Sheet1!$I763)</f>
        <v>1992</v>
      </c>
      <c r="T763" s="8">
        <f>WEEKNUM(Sheet1!$I763,1)</f>
        <v>52</v>
      </c>
      <c r="U763" s="8" t="str">
        <f>TEXT(Sheet1!$I763,"dddd")</f>
        <v>Saturday</v>
      </c>
    </row>
    <row r="764" spans="1:21" ht="14.25" customHeight="1" x14ac:dyDescent="0.25">
      <c r="A764" s="5" t="s">
        <v>1567</v>
      </c>
      <c r="B764" s="5" t="s">
        <v>1568</v>
      </c>
      <c r="C764" s="5" t="s">
        <v>67</v>
      </c>
      <c r="D764" s="5" t="s">
        <v>4</v>
      </c>
      <c r="E764" s="5" t="s">
        <v>51</v>
      </c>
      <c r="F764" s="5" t="s">
        <v>45</v>
      </c>
      <c r="G764" s="5" t="s">
        <v>60</v>
      </c>
      <c r="H764" s="5">
        <v>53</v>
      </c>
      <c r="I764" s="5">
        <v>42952</v>
      </c>
      <c r="J764" s="5">
        <v>89769</v>
      </c>
      <c r="K764" s="5">
        <v>0</v>
      </c>
      <c r="L764" s="5" t="s">
        <v>11</v>
      </c>
      <c r="M764" s="5" t="s">
        <v>47</v>
      </c>
      <c r="N764" s="6" t="s">
        <v>55</v>
      </c>
      <c r="O764" s="7" t="str">
        <f>IF(LEN(Sheet1!$N764)&gt;0,"Not_Active","Active")</f>
        <v>Active</v>
      </c>
      <c r="P764" s="8">
        <f>IF(Sheet1!$O764="Not_Active",0,1)</f>
        <v>1</v>
      </c>
      <c r="Q764" s="9">
        <f>IFERROR(Sheet1!$K764*Sheet1!$J764,0)</f>
        <v>0</v>
      </c>
      <c r="R764" s="9">
        <f>Sheet1!$Q764+Sheet1!$J764</f>
        <v>89769</v>
      </c>
      <c r="S764" s="8">
        <f>YEAR(Sheet1!$I764)</f>
        <v>2017</v>
      </c>
      <c r="T764" s="8">
        <f>WEEKNUM(Sheet1!$I764,1)</f>
        <v>31</v>
      </c>
      <c r="U764" s="8" t="str">
        <f>TEXT(Sheet1!$I764,"dddd")</f>
        <v>Saturday</v>
      </c>
    </row>
    <row r="765" spans="1:21" ht="14.25" customHeight="1" x14ac:dyDescent="0.25">
      <c r="A765" s="5" t="s">
        <v>1569</v>
      </c>
      <c r="B765" s="5" t="s">
        <v>1570</v>
      </c>
      <c r="C765" s="5" t="s">
        <v>75</v>
      </c>
      <c r="D765" s="5" t="s">
        <v>4</v>
      </c>
      <c r="E765" s="5" t="s">
        <v>72</v>
      </c>
      <c r="F765" s="5" t="s">
        <v>45</v>
      </c>
      <c r="G765" s="5" t="s">
        <v>53</v>
      </c>
      <c r="H765" s="5">
        <v>27</v>
      </c>
      <c r="I765" s="5">
        <v>43358</v>
      </c>
      <c r="J765" s="5">
        <v>127616</v>
      </c>
      <c r="K765" s="5">
        <v>7.0000000000000007E-2</v>
      </c>
      <c r="L765" s="5" t="s">
        <v>11</v>
      </c>
      <c r="M765" s="5" t="s">
        <v>107</v>
      </c>
      <c r="N765" s="6" t="s">
        <v>55</v>
      </c>
      <c r="O765" s="7" t="str">
        <f>IF(LEN(Sheet1!$N765)&gt;0,"Not_Active","Active")</f>
        <v>Active</v>
      </c>
      <c r="P765" s="8">
        <f>IF(Sheet1!$O765="Not_Active",0,1)</f>
        <v>1</v>
      </c>
      <c r="Q765" s="9">
        <f>IFERROR(Sheet1!$K765*Sheet1!$J765,0)</f>
        <v>8933.1200000000008</v>
      </c>
      <c r="R765" s="9">
        <f>Sheet1!$Q765+Sheet1!$J765</f>
        <v>136549.12</v>
      </c>
      <c r="S765" s="8">
        <f>YEAR(Sheet1!$I765)</f>
        <v>2018</v>
      </c>
      <c r="T765" s="8">
        <f>WEEKNUM(Sheet1!$I765,1)</f>
        <v>37</v>
      </c>
      <c r="U765" s="8" t="str">
        <f>TEXT(Sheet1!$I765,"dddd")</f>
        <v>Saturday</v>
      </c>
    </row>
    <row r="766" spans="1:21" ht="14.25" customHeight="1" x14ac:dyDescent="0.25">
      <c r="A766" s="5" t="s">
        <v>568</v>
      </c>
      <c r="B766" s="5" t="s">
        <v>1571</v>
      </c>
      <c r="C766" s="5" t="s">
        <v>75</v>
      </c>
      <c r="D766" s="5" t="s">
        <v>6</v>
      </c>
      <c r="E766" s="5" t="s">
        <v>72</v>
      </c>
      <c r="F766" s="5" t="s">
        <v>52</v>
      </c>
      <c r="G766" s="5" t="s">
        <v>60</v>
      </c>
      <c r="H766" s="5">
        <v>45</v>
      </c>
      <c r="I766" s="5">
        <v>41099</v>
      </c>
      <c r="J766" s="5">
        <v>109883</v>
      </c>
      <c r="K766" s="5">
        <v>7.0000000000000007E-2</v>
      </c>
      <c r="L766" s="5" t="s">
        <v>11</v>
      </c>
      <c r="M766" s="5" t="s">
        <v>107</v>
      </c>
      <c r="N766" s="6" t="s">
        <v>55</v>
      </c>
      <c r="O766" s="7" t="str">
        <f>IF(LEN(Sheet1!$N766)&gt;0,"Not_Active","Active")</f>
        <v>Active</v>
      </c>
      <c r="P766" s="8">
        <f>IF(Sheet1!$O766="Not_Active",0,1)</f>
        <v>1</v>
      </c>
      <c r="Q766" s="9">
        <f>IFERROR(Sheet1!$K766*Sheet1!$J766,0)</f>
        <v>7691.81</v>
      </c>
      <c r="R766" s="9">
        <f>Sheet1!$Q766+Sheet1!$J766</f>
        <v>117574.81</v>
      </c>
      <c r="S766" s="8">
        <f>YEAR(Sheet1!$I766)</f>
        <v>2012</v>
      </c>
      <c r="T766" s="8">
        <f>WEEKNUM(Sheet1!$I766,1)</f>
        <v>28</v>
      </c>
      <c r="U766" s="8" t="str">
        <f>TEXT(Sheet1!$I766,"dddd")</f>
        <v>Monday</v>
      </c>
    </row>
    <row r="767" spans="1:21" ht="14.25" customHeight="1" x14ac:dyDescent="0.25">
      <c r="A767" s="5" t="s">
        <v>1572</v>
      </c>
      <c r="B767" s="5" t="s">
        <v>1573</v>
      </c>
      <c r="C767" s="5" t="s">
        <v>202</v>
      </c>
      <c r="D767" s="5" t="s">
        <v>6</v>
      </c>
      <c r="E767" s="5" t="s">
        <v>51</v>
      </c>
      <c r="F767" s="5" t="s">
        <v>45</v>
      </c>
      <c r="G767" s="5" t="s">
        <v>53</v>
      </c>
      <c r="H767" s="5">
        <v>25</v>
      </c>
      <c r="I767" s="5">
        <v>44270</v>
      </c>
      <c r="J767" s="5">
        <v>47974</v>
      </c>
      <c r="K767" s="5">
        <v>0</v>
      </c>
      <c r="L767" s="5" t="s">
        <v>17</v>
      </c>
      <c r="M767" s="5" t="s">
        <v>54</v>
      </c>
      <c r="N767" s="6" t="s">
        <v>55</v>
      </c>
      <c r="O767" s="7" t="str">
        <f>IF(LEN(Sheet1!$N767)&gt;0,"Not_Active","Active")</f>
        <v>Active</v>
      </c>
      <c r="P767" s="8">
        <f>IF(Sheet1!$O767="Not_Active",0,1)</f>
        <v>1</v>
      </c>
      <c r="Q767" s="9">
        <f>IFERROR(Sheet1!$K767*Sheet1!$J767,0)</f>
        <v>0</v>
      </c>
      <c r="R767" s="9">
        <f>Sheet1!$Q767+Sheet1!$J767</f>
        <v>47974</v>
      </c>
      <c r="S767" s="8">
        <f>YEAR(Sheet1!$I767)</f>
        <v>2021</v>
      </c>
      <c r="T767" s="8">
        <f>WEEKNUM(Sheet1!$I767,1)</f>
        <v>12</v>
      </c>
      <c r="U767" s="8" t="str">
        <f>TEXT(Sheet1!$I767,"dddd")</f>
        <v>Monday</v>
      </c>
    </row>
    <row r="768" spans="1:21" ht="14.25" customHeight="1" x14ac:dyDescent="0.25">
      <c r="A768" s="5" t="s">
        <v>1574</v>
      </c>
      <c r="B768" s="5" t="s">
        <v>1575</v>
      </c>
      <c r="C768" s="5" t="s">
        <v>43</v>
      </c>
      <c r="D768" s="5" t="s">
        <v>2</v>
      </c>
      <c r="E768" s="5" t="s">
        <v>59</v>
      </c>
      <c r="F768" s="5" t="s">
        <v>45</v>
      </c>
      <c r="G768" s="5" t="s">
        <v>60</v>
      </c>
      <c r="H768" s="5">
        <v>43</v>
      </c>
      <c r="I768" s="5">
        <v>42090</v>
      </c>
      <c r="J768" s="5">
        <v>120321</v>
      </c>
      <c r="K768" s="5">
        <v>0.12</v>
      </c>
      <c r="L768" s="5" t="s">
        <v>11</v>
      </c>
      <c r="M768" s="5" t="s">
        <v>82</v>
      </c>
      <c r="N768" s="6" t="s">
        <v>55</v>
      </c>
      <c r="O768" s="7" t="str">
        <f>IF(LEN(Sheet1!$N768)&gt;0,"Not_Active","Active")</f>
        <v>Active</v>
      </c>
      <c r="P768" s="8">
        <f>IF(Sheet1!$O768="Not_Active",0,1)</f>
        <v>1</v>
      </c>
      <c r="Q768" s="9">
        <f>IFERROR(Sheet1!$K768*Sheet1!$J768,0)</f>
        <v>14438.519999999999</v>
      </c>
      <c r="R768" s="9">
        <f>Sheet1!$Q768+Sheet1!$J768</f>
        <v>134759.51999999999</v>
      </c>
      <c r="S768" s="8">
        <f>YEAR(Sheet1!$I768)</f>
        <v>2015</v>
      </c>
      <c r="T768" s="8">
        <f>WEEKNUM(Sheet1!$I768,1)</f>
        <v>13</v>
      </c>
      <c r="U768" s="8" t="str">
        <f>TEXT(Sheet1!$I768,"dddd")</f>
        <v>Friday</v>
      </c>
    </row>
    <row r="769" spans="1:21" ht="14.25" customHeight="1" x14ac:dyDescent="0.25">
      <c r="A769" s="5" t="s">
        <v>1576</v>
      </c>
      <c r="B769" s="5" t="s">
        <v>1577</v>
      </c>
      <c r="C769" s="5" t="s">
        <v>137</v>
      </c>
      <c r="D769" s="5" t="s">
        <v>2</v>
      </c>
      <c r="E769" s="5" t="s">
        <v>51</v>
      </c>
      <c r="F769" s="5" t="s">
        <v>45</v>
      </c>
      <c r="G769" s="5" t="s">
        <v>104</v>
      </c>
      <c r="H769" s="5">
        <v>61</v>
      </c>
      <c r="I769" s="5">
        <v>41861</v>
      </c>
      <c r="J769" s="5">
        <v>57446</v>
      </c>
      <c r="K769" s="5">
        <v>0</v>
      </c>
      <c r="L769" s="5" t="s">
        <v>11</v>
      </c>
      <c r="M769" s="5" t="s">
        <v>68</v>
      </c>
      <c r="N769" s="6" t="s">
        <v>55</v>
      </c>
      <c r="O769" s="7" t="str">
        <f>IF(LEN(Sheet1!$N769)&gt;0,"Not_Active","Active")</f>
        <v>Active</v>
      </c>
      <c r="P769" s="8">
        <f>IF(Sheet1!$O769="Not_Active",0,1)</f>
        <v>1</v>
      </c>
      <c r="Q769" s="9">
        <f>IFERROR(Sheet1!$K769*Sheet1!$J769,0)</f>
        <v>0</v>
      </c>
      <c r="R769" s="9">
        <f>Sheet1!$Q769+Sheet1!$J769</f>
        <v>57446</v>
      </c>
      <c r="S769" s="8">
        <f>YEAR(Sheet1!$I769)</f>
        <v>2014</v>
      </c>
      <c r="T769" s="8">
        <f>WEEKNUM(Sheet1!$I769,1)</f>
        <v>33</v>
      </c>
      <c r="U769" s="8" t="str">
        <f>TEXT(Sheet1!$I769,"dddd")</f>
        <v>Sunday</v>
      </c>
    </row>
    <row r="770" spans="1:21" ht="14.25" customHeight="1" x14ac:dyDescent="0.25">
      <c r="A770" s="5" t="s">
        <v>1578</v>
      </c>
      <c r="B770" s="5" t="s">
        <v>1579</v>
      </c>
      <c r="C770" s="5" t="s">
        <v>58</v>
      </c>
      <c r="D770" s="5" t="s">
        <v>5</v>
      </c>
      <c r="E770" s="5" t="s">
        <v>44</v>
      </c>
      <c r="F770" s="5" t="s">
        <v>45</v>
      </c>
      <c r="G770" s="5" t="s">
        <v>60</v>
      </c>
      <c r="H770" s="5">
        <v>42</v>
      </c>
      <c r="I770" s="5">
        <v>39968</v>
      </c>
      <c r="J770" s="5">
        <v>174099</v>
      </c>
      <c r="K770" s="5">
        <v>0.26</v>
      </c>
      <c r="L770" s="5" t="s">
        <v>11</v>
      </c>
      <c r="M770" s="5" t="s">
        <v>82</v>
      </c>
      <c r="N770" s="6" t="s">
        <v>55</v>
      </c>
      <c r="O770" s="7" t="str">
        <f>IF(LEN(Sheet1!$N770)&gt;0,"Not_Active","Active")</f>
        <v>Active</v>
      </c>
      <c r="P770" s="8">
        <f>IF(Sheet1!$O770="Not_Active",0,1)</f>
        <v>1</v>
      </c>
      <c r="Q770" s="9">
        <f>IFERROR(Sheet1!$K770*Sheet1!$J770,0)</f>
        <v>45265.74</v>
      </c>
      <c r="R770" s="9">
        <f>Sheet1!$Q770+Sheet1!$J770</f>
        <v>219364.74</v>
      </c>
      <c r="S770" s="8">
        <f>YEAR(Sheet1!$I770)</f>
        <v>2009</v>
      </c>
      <c r="T770" s="8">
        <f>WEEKNUM(Sheet1!$I770,1)</f>
        <v>23</v>
      </c>
      <c r="U770" s="8" t="str">
        <f>TEXT(Sheet1!$I770,"dddd")</f>
        <v>Thursday</v>
      </c>
    </row>
    <row r="771" spans="1:21" ht="14.25" customHeight="1" x14ac:dyDescent="0.25">
      <c r="A771" s="5" t="s">
        <v>1580</v>
      </c>
      <c r="B771" s="5" t="s">
        <v>1581</v>
      </c>
      <c r="C771" s="5" t="s">
        <v>43</v>
      </c>
      <c r="D771" s="5" t="s">
        <v>3</v>
      </c>
      <c r="E771" s="5" t="s">
        <v>51</v>
      </c>
      <c r="F771" s="5" t="s">
        <v>52</v>
      </c>
      <c r="G771" s="5" t="s">
        <v>53</v>
      </c>
      <c r="H771" s="5">
        <v>63</v>
      </c>
      <c r="I771" s="5">
        <v>37295</v>
      </c>
      <c r="J771" s="5">
        <v>128703</v>
      </c>
      <c r="K771" s="5">
        <v>0.13</v>
      </c>
      <c r="L771" s="5" t="s">
        <v>11</v>
      </c>
      <c r="M771" s="5" t="s">
        <v>82</v>
      </c>
      <c r="N771" s="6" t="s">
        <v>55</v>
      </c>
      <c r="O771" s="7" t="str">
        <f>IF(LEN(Sheet1!$N771)&gt;0,"Not_Active","Active")</f>
        <v>Active</v>
      </c>
      <c r="P771" s="8">
        <f>IF(Sheet1!$O771="Not_Active",0,1)</f>
        <v>1</v>
      </c>
      <c r="Q771" s="9">
        <f>IFERROR(Sheet1!$K771*Sheet1!$J771,0)</f>
        <v>16731.39</v>
      </c>
      <c r="R771" s="9">
        <f>Sheet1!$Q771+Sheet1!$J771</f>
        <v>145434.39000000001</v>
      </c>
      <c r="S771" s="8">
        <f>YEAR(Sheet1!$I771)</f>
        <v>2002</v>
      </c>
      <c r="T771" s="8">
        <f>WEEKNUM(Sheet1!$I771,1)</f>
        <v>6</v>
      </c>
      <c r="U771" s="8" t="str">
        <f>TEXT(Sheet1!$I771,"dddd")</f>
        <v>Friday</v>
      </c>
    </row>
    <row r="772" spans="1:21" ht="14.25" customHeight="1" x14ac:dyDescent="0.25">
      <c r="A772" s="5" t="s">
        <v>1582</v>
      </c>
      <c r="B772" s="5" t="s">
        <v>1583</v>
      </c>
      <c r="C772" s="5" t="s">
        <v>193</v>
      </c>
      <c r="D772" s="5" t="s">
        <v>7</v>
      </c>
      <c r="E772" s="5" t="s">
        <v>72</v>
      </c>
      <c r="F772" s="5" t="s">
        <v>45</v>
      </c>
      <c r="G772" s="5" t="s">
        <v>60</v>
      </c>
      <c r="H772" s="5">
        <v>32</v>
      </c>
      <c r="I772" s="5">
        <v>42317</v>
      </c>
      <c r="J772" s="5">
        <v>65247</v>
      </c>
      <c r="K772" s="5">
        <v>0</v>
      </c>
      <c r="L772" s="5" t="s">
        <v>11</v>
      </c>
      <c r="M772" s="5" t="s">
        <v>68</v>
      </c>
      <c r="N772" s="6" t="s">
        <v>55</v>
      </c>
      <c r="O772" s="7" t="str">
        <f>IF(LEN(Sheet1!$N772)&gt;0,"Not_Active","Active")</f>
        <v>Active</v>
      </c>
      <c r="P772" s="8">
        <f>IF(Sheet1!$O772="Not_Active",0,1)</f>
        <v>1</v>
      </c>
      <c r="Q772" s="9">
        <f>IFERROR(Sheet1!$K772*Sheet1!$J772,0)</f>
        <v>0</v>
      </c>
      <c r="R772" s="9">
        <f>Sheet1!$Q772+Sheet1!$J772</f>
        <v>65247</v>
      </c>
      <c r="S772" s="8">
        <f>YEAR(Sheet1!$I772)</f>
        <v>2015</v>
      </c>
      <c r="T772" s="8">
        <f>WEEKNUM(Sheet1!$I772,1)</f>
        <v>46</v>
      </c>
      <c r="U772" s="8" t="str">
        <f>TEXT(Sheet1!$I772,"dddd")</f>
        <v>Monday</v>
      </c>
    </row>
    <row r="773" spans="1:21" ht="14.25" customHeight="1" x14ac:dyDescent="0.25">
      <c r="A773" s="5" t="s">
        <v>1584</v>
      </c>
      <c r="B773" s="5" t="s">
        <v>1585</v>
      </c>
      <c r="C773" s="5" t="s">
        <v>126</v>
      </c>
      <c r="D773" s="5" t="s">
        <v>7</v>
      </c>
      <c r="E773" s="5" t="s">
        <v>44</v>
      </c>
      <c r="F773" s="5" t="s">
        <v>52</v>
      </c>
      <c r="G773" s="5" t="s">
        <v>104</v>
      </c>
      <c r="H773" s="5">
        <v>27</v>
      </c>
      <c r="I773" s="5">
        <v>43371</v>
      </c>
      <c r="J773" s="5">
        <v>64247</v>
      </c>
      <c r="K773" s="5">
        <v>0</v>
      </c>
      <c r="L773" s="5" t="s">
        <v>19</v>
      </c>
      <c r="M773" s="5" t="s">
        <v>117</v>
      </c>
      <c r="N773" s="6" t="s">
        <v>55</v>
      </c>
      <c r="O773" s="7" t="str">
        <f>IF(LEN(Sheet1!$N773)&gt;0,"Not_Active","Active")</f>
        <v>Active</v>
      </c>
      <c r="P773" s="8">
        <f>IF(Sheet1!$O773="Not_Active",0,1)</f>
        <v>1</v>
      </c>
      <c r="Q773" s="9">
        <f>IFERROR(Sheet1!$K773*Sheet1!$J773,0)</f>
        <v>0</v>
      </c>
      <c r="R773" s="9">
        <f>Sheet1!$Q773+Sheet1!$J773</f>
        <v>64247</v>
      </c>
      <c r="S773" s="8">
        <f>YEAR(Sheet1!$I773)</f>
        <v>2018</v>
      </c>
      <c r="T773" s="8">
        <f>WEEKNUM(Sheet1!$I773,1)</f>
        <v>39</v>
      </c>
      <c r="U773" s="8" t="str">
        <f>TEXT(Sheet1!$I773,"dddd")</f>
        <v>Friday</v>
      </c>
    </row>
    <row r="774" spans="1:21" ht="14.25" customHeight="1" x14ac:dyDescent="0.25">
      <c r="A774" s="5" t="s">
        <v>1586</v>
      </c>
      <c r="B774" s="5" t="s">
        <v>1587</v>
      </c>
      <c r="C774" s="5" t="s">
        <v>75</v>
      </c>
      <c r="D774" s="5" t="s">
        <v>6</v>
      </c>
      <c r="E774" s="5" t="s">
        <v>44</v>
      </c>
      <c r="F774" s="5" t="s">
        <v>45</v>
      </c>
      <c r="G774" s="5" t="s">
        <v>60</v>
      </c>
      <c r="H774" s="5">
        <v>33</v>
      </c>
      <c r="I774" s="5">
        <v>41071</v>
      </c>
      <c r="J774" s="5">
        <v>118253</v>
      </c>
      <c r="K774" s="5">
        <v>0.08</v>
      </c>
      <c r="L774" s="5" t="s">
        <v>11</v>
      </c>
      <c r="M774" s="5" t="s">
        <v>82</v>
      </c>
      <c r="N774" s="6" t="s">
        <v>55</v>
      </c>
      <c r="O774" s="7" t="str">
        <f>IF(LEN(Sheet1!$N774)&gt;0,"Not_Active","Active")</f>
        <v>Active</v>
      </c>
      <c r="P774" s="8">
        <f>IF(Sheet1!$O774="Not_Active",0,1)</f>
        <v>1</v>
      </c>
      <c r="Q774" s="9">
        <f>IFERROR(Sheet1!$K774*Sheet1!$J774,0)</f>
        <v>9460.24</v>
      </c>
      <c r="R774" s="9">
        <f>Sheet1!$Q774+Sheet1!$J774</f>
        <v>127713.24</v>
      </c>
      <c r="S774" s="8">
        <f>YEAR(Sheet1!$I774)</f>
        <v>2012</v>
      </c>
      <c r="T774" s="8">
        <f>WEEKNUM(Sheet1!$I774,1)</f>
        <v>24</v>
      </c>
      <c r="U774" s="8" t="str">
        <f>TEXT(Sheet1!$I774,"dddd")</f>
        <v>Monday</v>
      </c>
    </row>
    <row r="775" spans="1:21" ht="14.25" customHeight="1" x14ac:dyDescent="0.25">
      <c r="A775" s="5" t="s">
        <v>1588</v>
      </c>
      <c r="B775" s="5" t="s">
        <v>1589</v>
      </c>
      <c r="C775" s="5" t="s">
        <v>199</v>
      </c>
      <c r="D775" s="5" t="s">
        <v>7</v>
      </c>
      <c r="E775" s="5" t="s">
        <v>51</v>
      </c>
      <c r="F775" s="5" t="s">
        <v>45</v>
      </c>
      <c r="G775" s="5" t="s">
        <v>53</v>
      </c>
      <c r="H775" s="5">
        <v>45</v>
      </c>
      <c r="I775" s="5">
        <v>38057</v>
      </c>
      <c r="J775" s="5">
        <v>109422</v>
      </c>
      <c r="K775" s="5">
        <v>0</v>
      </c>
      <c r="L775" s="5" t="s">
        <v>17</v>
      </c>
      <c r="M775" s="5" t="s">
        <v>54</v>
      </c>
      <c r="N775" s="6" t="s">
        <v>55</v>
      </c>
      <c r="O775" s="7" t="str">
        <f>IF(LEN(Sheet1!$N775)&gt;0,"Not_Active","Active")</f>
        <v>Active</v>
      </c>
      <c r="P775" s="8">
        <f>IF(Sheet1!$O775="Not_Active",0,1)</f>
        <v>1</v>
      </c>
      <c r="Q775" s="9">
        <f>IFERROR(Sheet1!$K775*Sheet1!$J775,0)</f>
        <v>0</v>
      </c>
      <c r="R775" s="9">
        <f>Sheet1!$Q775+Sheet1!$J775</f>
        <v>109422</v>
      </c>
      <c r="S775" s="8">
        <f>YEAR(Sheet1!$I775)</f>
        <v>2004</v>
      </c>
      <c r="T775" s="8">
        <f>WEEKNUM(Sheet1!$I775,1)</f>
        <v>11</v>
      </c>
      <c r="U775" s="8" t="str">
        <f>TEXT(Sheet1!$I775,"dddd")</f>
        <v>Thursday</v>
      </c>
    </row>
    <row r="776" spans="1:21" ht="14.25" customHeight="1" x14ac:dyDescent="0.25">
      <c r="A776" s="5" t="s">
        <v>1590</v>
      </c>
      <c r="B776" s="5" t="s">
        <v>1591</v>
      </c>
      <c r="C776" s="5" t="s">
        <v>75</v>
      </c>
      <c r="D776" s="5" t="s">
        <v>6</v>
      </c>
      <c r="E776" s="5" t="s">
        <v>72</v>
      </c>
      <c r="F776" s="5" t="s">
        <v>52</v>
      </c>
      <c r="G776" s="5" t="s">
        <v>53</v>
      </c>
      <c r="H776" s="5">
        <v>41</v>
      </c>
      <c r="I776" s="5">
        <v>43502</v>
      </c>
      <c r="J776" s="5">
        <v>126950</v>
      </c>
      <c r="K776" s="5">
        <v>0.1</v>
      </c>
      <c r="L776" s="5" t="s">
        <v>11</v>
      </c>
      <c r="M776" s="5" t="s">
        <v>61</v>
      </c>
      <c r="N776" s="6" t="s">
        <v>55</v>
      </c>
      <c r="O776" s="7" t="str">
        <f>IF(LEN(Sheet1!$N776)&gt;0,"Not_Active","Active")</f>
        <v>Active</v>
      </c>
      <c r="P776" s="8">
        <f>IF(Sheet1!$O776="Not_Active",0,1)</f>
        <v>1</v>
      </c>
      <c r="Q776" s="9">
        <f>IFERROR(Sheet1!$K776*Sheet1!$J776,0)</f>
        <v>12695</v>
      </c>
      <c r="R776" s="9">
        <f>Sheet1!$Q776+Sheet1!$J776</f>
        <v>139645</v>
      </c>
      <c r="S776" s="8">
        <f>YEAR(Sheet1!$I776)</f>
        <v>2019</v>
      </c>
      <c r="T776" s="8">
        <f>WEEKNUM(Sheet1!$I776,1)</f>
        <v>6</v>
      </c>
      <c r="U776" s="8" t="str">
        <f>TEXT(Sheet1!$I776,"dddd")</f>
        <v>Wednesday</v>
      </c>
    </row>
    <row r="777" spans="1:21" ht="14.25" customHeight="1" x14ac:dyDescent="0.25">
      <c r="A777" s="5" t="s">
        <v>1592</v>
      </c>
      <c r="B777" s="5" t="s">
        <v>1593</v>
      </c>
      <c r="C777" s="5" t="s">
        <v>149</v>
      </c>
      <c r="D777" s="5" t="s">
        <v>2</v>
      </c>
      <c r="E777" s="5" t="s">
        <v>51</v>
      </c>
      <c r="F777" s="5" t="s">
        <v>45</v>
      </c>
      <c r="G777" s="5" t="s">
        <v>53</v>
      </c>
      <c r="H777" s="5">
        <v>36</v>
      </c>
      <c r="I777" s="5">
        <v>41964</v>
      </c>
      <c r="J777" s="5">
        <v>97500</v>
      </c>
      <c r="K777" s="5">
        <v>0</v>
      </c>
      <c r="L777" s="5" t="s">
        <v>11</v>
      </c>
      <c r="M777" s="5" t="s">
        <v>79</v>
      </c>
      <c r="N777" s="6" t="s">
        <v>55</v>
      </c>
      <c r="O777" s="7" t="str">
        <f>IF(LEN(Sheet1!$N777)&gt;0,"Not_Active","Active")</f>
        <v>Active</v>
      </c>
      <c r="P777" s="8">
        <f>IF(Sheet1!$O777="Not_Active",0,1)</f>
        <v>1</v>
      </c>
      <c r="Q777" s="9">
        <f>IFERROR(Sheet1!$K777*Sheet1!$J777,0)</f>
        <v>0</v>
      </c>
      <c r="R777" s="9">
        <f>Sheet1!$Q777+Sheet1!$J777</f>
        <v>97500</v>
      </c>
      <c r="S777" s="8">
        <f>YEAR(Sheet1!$I777)</f>
        <v>2014</v>
      </c>
      <c r="T777" s="8">
        <f>WEEKNUM(Sheet1!$I777,1)</f>
        <v>47</v>
      </c>
      <c r="U777" s="8" t="str">
        <f>TEXT(Sheet1!$I777,"dddd")</f>
        <v>Friday</v>
      </c>
    </row>
    <row r="778" spans="1:21" ht="14.25" customHeight="1" x14ac:dyDescent="0.25">
      <c r="A778" s="5" t="s">
        <v>1594</v>
      </c>
      <c r="B778" s="5" t="s">
        <v>1595</v>
      </c>
      <c r="C778" s="5" t="s">
        <v>137</v>
      </c>
      <c r="D778" s="5" t="s">
        <v>2</v>
      </c>
      <c r="E778" s="5" t="s">
        <v>51</v>
      </c>
      <c r="F778" s="5" t="s">
        <v>52</v>
      </c>
      <c r="G778" s="5" t="s">
        <v>53</v>
      </c>
      <c r="H778" s="5">
        <v>25</v>
      </c>
      <c r="I778" s="5">
        <v>44213</v>
      </c>
      <c r="J778" s="5">
        <v>41844</v>
      </c>
      <c r="K778" s="5">
        <v>0</v>
      </c>
      <c r="L778" s="5" t="s">
        <v>17</v>
      </c>
      <c r="M778" s="5" t="s">
        <v>54</v>
      </c>
      <c r="N778" s="6" t="s">
        <v>55</v>
      </c>
      <c r="O778" s="7" t="str">
        <f>IF(LEN(Sheet1!$N778)&gt;0,"Not_Active","Active")</f>
        <v>Active</v>
      </c>
      <c r="P778" s="8">
        <f>IF(Sheet1!$O778="Not_Active",0,1)</f>
        <v>1</v>
      </c>
      <c r="Q778" s="9">
        <f>IFERROR(Sheet1!$K778*Sheet1!$J778,0)</f>
        <v>0</v>
      </c>
      <c r="R778" s="9">
        <f>Sheet1!$Q778+Sheet1!$J778</f>
        <v>41844</v>
      </c>
      <c r="S778" s="8">
        <f>YEAR(Sheet1!$I778)</f>
        <v>2021</v>
      </c>
      <c r="T778" s="8">
        <f>WEEKNUM(Sheet1!$I778,1)</f>
        <v>4</v>
      </c>
      <c r="U778" s="8" t="str">
        <f>TEXT(Sheet1!$I778,"dddd")</f>
        <v>Sunday</v>
      </c>
    </row>
    <row r="779" spans="1:21" ht="14.25" customHeight="1" x14ac:dyDescent="0.25">
      <c r="A779" s="5" t="s">
        <v>1596</v>
      </c>
      <c r="B779" s="5" t="s">
        <v>1597</v>
      </c>
      <c r="C779" s="5" t="s">
        <v>142</v>
      </c>
      <c r="D779" s="5" t="s">
        <v>5</v>
      </c>
      <c r="E779" s="5" t="s">
        <v>44</v>
      </c>
      <c r="F779" s="5" t="s">
        <v>52</v>
      </c>
      <c r="G779" s="5" t="s">
        <v>53</v>
      </c>
      <c r="H779" s="5">
        <v>43</v>
      </c>
      <c r="I779" s="5">
        <v>41680</v>
      </c>
      <c r="J779" s="5">
        <v>58875</v>
      </c>
      <c r="K779" s="5">
        <v>0</v>
      </c>
      <c r="L779" s="5" t="s">
        <v>17</v>
      </c>
      <c r="M779" s="5" t="s">
        <v>152</v>
      </c>
      <c r="N779" s="6" t="s">
        <v>55</v>
      </c>
      <c r="O779" s="7" t="str">
        <f>IF(LEN(Sheet1!$N779)&gt;0,"Not_Active","Active")</f>
        <v>Active</v>
      </c>
      <c r="P779" s="8">
        <f>IF(Sheet1!$O779="Not_Active",0,1)</f>
        <v>1</v>
      </c>
      <c r="Q779" s="9">
        <f>IFERROR(Sheet1!$K779*Sheet1!$J779,0)</f>
        <v>0</v>
      </c>
      <c r="R779" s="9">
        <f>Sheet1!$Q779+Sheet1!$J779</f>
        <v>58875</v>
      </c>
      <c r="S779" s="8">
        <f>YEAR(Sheet1!$I779)</f>
        <v>2014</v>
      </c>
      <c r="T779" s="8">
        <f>WEEKNUM(Sheet1!$I779,1)</f>
        <v>7</v>
      </c>
      <c r="U779" s="8" t="str">
        <f>TEXT(Sheet1!$I779,"dddd")</f>
        <v>Monday</v>
      </c>
    </row>
    <row r="780" spans="1:21" ht="14.25" customHeight="1" x14ac:dyDescent="0.25">
      <c r="A780" s="5" t="s">
        <v>1598</v>
      </c>
      <c r="B780" s="5" t="s">
        <v>1599</v>
      </c>
      <c r="C780" s="5" t="s">
        <v>71</v>
      </c>
      <c r="D780" s="5" t="s">
        <v>4</v>
      </c>
      <c r="E780" s="5" t="s">
        <v>51</v>
      </c>
      <c r="F780" s="5" t="s">
        <v>45</v>
      </c>
      <c r="G780" s="5" t="s">
        <v>53</v>
      </c>
      <c r="H780" s="5">
        <v>37</v>
      </c>
      <c r="I780" s="5">
        <v>42318</v>
      </c>
      <c r="J780" s="5">
        <v>64204</v>
      </c>
      <c r="K780" s="5">
        <v>0</v>
      </c>
      <c r="L780" s="5" t="s">
        <v>11</v>
      </c>
      <c r="M780" s="5" t="s">
        <v>107</v>
      </c>
      <c r="N780" s="6">
        <v>44306</v>
      </c>
      <c r="O780" s="7" t="str">
        <f>IF(LEN(Sheet1!$N780)&gt;0,"Not_Active","Active")</f>
        <v>Not_Active</v>
      </c>
      <c r="P780" s="8">
        <f>IF(Sheet1!$O780="Not_Active",0,1)</f>
        <v>0</v>
      </c>
      <c r="Q780" s="9">
        <f>IFERROR(Sheet1!$K780*Sheet1!$J780,0)</f>
        <v>0</v>
      </c>
      <c r="R780" s="9">
        <f>Sheet1!$Q780+Sheet1!$J780</f>
        <v>64204</v>
      </c>
      <c r="S780" s="8">
        <f>YEAR(Sheet1!$I780)</f>
        <v>2015</v>
      </c>
      <c r="T780" s="8">
        <f>WEEKNUM(Sheet1!$I780,1)</f>
        <v>46</v>
      </c>
      <c r="U780" s="8" t="str">
        <f>TEXT(Sheet1!$I780,"dddd")</f>
        <v>Tuesday</v>
      </c>
    </row>
    <row r="781" spans="1:21" ht="14.25" customHeight="1" x14ac:dyDescent="0.25">
      <c r="A781" s="5" t="s">
        <v>1600</v>
      </c>
      <c r="B781" s="5" t="s">
        <v>1601</v>
      </c>
      <c r="C781" s="5" t="s">
        <v>142</v>
      </c>
      <c r="D781" s="5" t="s">
        <v>4</v>
      </c>
      <c r="E781" s="5" t="s">
        <v>72</v>
      </c>
      <c r="F781" s="5" t="s">
        <v>45</v>
      </c>
      <c r="G781" s="5" t="s">
        <v>53</v>
      </c>
      <c r="H781" s="5">
        <v>42</v>
      </c>
      <c r="I781" s="5">
        <v>40307</v>
      </c>
      <c r="J781" s="5">
        <v>67743</v>
      </c>
      <c r="K781" s="5">
        <v>0</v>
      </c>
      <c r="L781" s="5" t="s">
        <v>17</v>
      </c>
      <c r="M781" s="5" t="s">
        <v>132</v>
      </c>
      <c r="N781" s="6">
        <v>41998</v>
      </c>
      <c r="O781" s="7" t="str">
        <f>IF(LEN(Sheet1!$N781)&gt;0,"Not_Active","Active")</f>
        <v>Not_Active</v>
      </c>
      <c r="P781" s="8">
        <f>IF(Sheet1!$O781="Not_Active",0,1)</f>
        <v>0</v>
      </c>
      <c r="Q781" s="9">
        <f>IFERROR(Sheet1!$K781*Sheet1!$J781,0)</f>
        <v>0</v>
      </c>
      <c r="R781" s="9">
        <f>Sheet1!$Q781+Sheet1!$J781</f>
        <v>67743</v>
      </c>
      <c r="S781" s="8">
        <f>YEAR(Sheet1!$I781)</f>
        <v>2010</v>
      </c>
      <c r="T781" s="8">
        <f>WEEKNUM(Sheet1!$I781,1)</f>
        <v>20</v>
      </c>
      <c r="U781" s="8" t="str">
        <f>TEXT(Sheet1!$I781,"dddd")</f>
        <v>Sunday</v>
      </c>
    </row>
    <row r="782" spans="1:21" ht="14.25" customHeight="1" x14ac:dyDescent="0.25">
      <c r="A782" s="5" t="s">
        <v>1602</v>
      </c>
      <c r="B782" s="5" t="s">
        <v>1247</v>
      </c>
      <c r="C782" s="5" t="s">
        <v>312</v>
      </c>
      <c r="D782" s="5" t="s">
        <v>4</v>
      </c>
      <c r="E782" s="5" t="s">
        <v>59</v>
      </c>
      <c r="F782" s="5" t="s">
        <v>45</v>
      </c>
      <c r="G782" s="5" t="s">
        <v>46</v>
      </c>
      <c r="H782" s="5">
        <v>60</v>
      </c>
      <c r="I782" s="5">
        <v>35641</v>
      </c>
      <c r="J782" s="5">
        <v>71677</v>
      </c>
      <c r="K782" s="5">
        <v>0</v>
      </c>
      <c r="L782" s="5" t="s">
        <v>11</v>
      </c>
      <c r="M782" s="5" t="s">
        <v>107</v>
      </c>
      <c r="N782" s="6" t="s">
        <v>55</v>
      </c>
      <c r="O782" s="7" t="str">
        <f>IF(LEN(Sheet1!$N782)&gt;0,"Not_Active","Active")</f>
        <v>Active</v>
      </c>
      <c r="P782" s="8">
        <f>IF(Sheet1!$O782="Not_Active",0,1)</f>
        <v>1</v>
      </c>
      <c r="Q782" s="9">
        <f>IFERROR(Sheet1!$K782*Sheet1!$J782,0)</f>
        <v>0</v>
      </c>
      <c r="R782" s="9">
        <f>Sheet1!$Q782+Sheet1!$J782</f>
        <v>71677</v>
      </c>
      <c r="S782" s="8">
        <f>YEAR(Sheet1!$I782)</f>
        <v>1997</v>
      </c>
      <c r="T782" s="8">
        <f>WEEKNUM(Sheet1!$I782,1)</f>
        <v>31</v>
      </c>
      <c r="U782" s="8" t="str">
        <f>TEXT(Sheet1!$I782,"dddd")</f>
        <v>Wednesday</v>
      </c>
    </row>
    <row r="783" spans="1:21" ht="14.25" customHeight="1" x14ac:dyDescent="0.25">
      <c r="A783" s="5" t="s">
        <v>1603</v>
      </c>
      <c r="B783" s="5" t="s">
        <v>1604</v>
      </c>
      <c r="C783" s="5" t="s">
        <v>137</v>
      </c>
      <c r="D783" s="5" t="s">
        <v>2</v>
      </c>
      <c r="E783" s="5" t="s">
        <v>59</v>
      </c>
      <c r="F783" s="5" t="s">
        <v>52</v>
      </c>
      <c r="G783" s="5" t="s">
        <v>53</v>
      </c>
      <c r="H783" s="5">
        <v>61</v>
      </c>
      <c r="I783" s="5">
        <v>36793</v>
      </c>
      <c r="J783" s="5">
        <v>40063</v>
      </c>
      <c r="K783" s="5">
        <v>0</v>
      </c>
      <c r="L783" s="5" t="s">
        <v>11</v>
      </c>
      <c r="M783" s="5" t="s">
        <v>79</v>
      </c>
      <c r="N783" s="6" t="s">
        <v>55</v>
      </c>
      <c r="O783" s="7" t="str">
        <f>IF(LEN(Sheet1!$N783)&gt;0,"Not_Active","Active")</f>
        <v>Active</v>
      </c>
      <c r="P783" s="8">
        <f>IF(Sheet1!$O783="Not_Active",0,1)</f>
        <v>1</v>
      </c>
      <c r="Q783" s="9">
        <f>IFERROR(Sheet1!$K783*Sheet1!$J783,0)</f>
        <v>0</v>
      </c>
      <c r="R783" s="9">
        <f>Sheet1!$Q783+Sheet1!$J783</f>
        <v>40063</v>
      </c>
      <c r="S783" s="8">
        <f>YEAR(Sheet1!$I783)</f>
        <v>2000</v>
      </c>
      <c r="T783" s="8">
        <f>WEEKNUM(Sheet1!$I783,1)</f>
        <v>40</v>
      </c>
      <c r="U783" s="8" t="str">
        <f>TEXT(Sheet1!$I783,"dddd")</f>
        <v>Sunday</v>
      </c>
    </row>
    <row r="784" spans="1:21" ht="14.25" customHeight="1" x14ac:dyDescent="0.25">
      <c r="A784" s="5" t="s">
        <v>1605</v>
      </c>
      <c r="B784" s="5" t="s">
        <v>1606</v>
      </c>
      <c r="C784" s="5" t="s">
        <v>137</v>
      </c>
      <c r="D784" s="5" t="s">
        <v>2</v>
      </c>
      <c r="E784" s="5" t="s">
        <v>51</v>
      </c>
      <c r="F784" s="5" t="s">
        <v>45</v>
      </c>
      <c r="G784" s="5" t="s">
        <v>60</v>
      </c>
      <c r="H784" s="5">
        <v>55</v>
      </c>
      <c r="I784" s="5">
        <v>38107</v>
      </c>
      <c r="J784" s="5">
        <v>40124</v>
      </c>
      <c r="K784" s="5">
        <v>0</v>
      </c>
      <c r="L784" s="5" t="s">
        <v>11</v>
      </c>
      <c r="M784" s="5" t="s">
        <v>82</v>
      </c>
      <c r="N784" s="6" t="s">
        <v>55</v>
      </c>
      <c r="O784" s="7" t="str">
        <f>IF(LEN(Sheet1!$N784)&gt;0,"Not_Active","Active")</f>
        <v>Active</v>
      </c>
      <c r="P784" s="8">
        <f>IF(Sheet1!$O784="Not_Active",0,1)</f>
        <v>1</v>
      </c>
      <c r="Q784" s="9">
        <f>IFERROR(Sheet1!$K784*Sheet1!$J784,0)</f>
        <v>0</v>
      </c>
      <c r="R784" s="9">
        <f>Sheet1!$Q784+Sheet1!$J784</f>
        <v>40124</v>
      </c>
      <c r="S784" s="8">
        <f>YEAR(Sheet1!$I784)</f>
        <v>2004</v>
      </c>
      <c r="T784" s="8">
        <f>WEEKNUM(Sheet1!$I784,1)</f>
        <v>18</v>
      </c>
      <c r="U784" s="8" t="str">
        <f>TEXT(Sheet1!$I784,"dddd")</f>
        <v>Friday</v>
      </c>
    </row>
    <row r="785" spans="1:21" ht="14.25" customHeight="1" x14ac:dyDescent="0.25">
      <c r="A785" s="5" t="s">
        <v>1607</v>
      </c>
      <c r="B785" s="5" t="s">
        <v>1608</v>
      </c>
      <c r="C785" s="5" t="s">
        <v>196</v>
      </c>
      <c r="D785" s="5" t="s">
        <v>7</v>
      </c>
      <c r="E785" s="5" t="s">
        <v>51</v>
      </c>
      <c r="F785" s="5" t="s">
        <v>52</v>
      </c>
      <c r="G785" s="5" t="s">
        <v>53</v>
      </c>
      <c r="H785" s="5">
        <v>57</v>
      </c>
      <c r="I785" s="5">
        <v>43157</v>
      </c>
      <c r="J785" s="5">
        <v>103183</v>
      </c>
      <c r="K785" s="5">
        <v>0</v>
      </c>
      <c r="L785" s="5" t="s">
        <v>11</v>
      </c>
      <c r="M785" s="5" t="s">
        <v>82</v>
      </c>
      <c r="N785" s="6">
        <v>44386</v>
      </c>
      <c r="O785" s="7" t="str">
        <f>IF(LEN(Sheet1!$N785)&gt;0,"Not_Active","Active")</f>
        <v>Not_Active</v>
      </c>
      <c r="P785" s="8">
        <f>IF(Sheet1!$O785="Not_Active",0,1)</f>
        <v>0</v>
      </c>
      <c r="Q785" s="9">
        <f>IFERROR(Sheet1!$K785*Sheet1!$J785,0)</f>
        <v>0</v>
      </c>
      <c r="R785" s="9">
        <f>Sheet1!$Q785+Sheet1!$J785</f>
        <v>103183</v>
      </c>
      <c r="S785" s="8">
        <f>YEAR(Sheet1!$I785)</f>
        <v>2018</v>
      </c>
      <c r="T785" s="8">
        <f>WEEKNUM(Sheet1!$I785,1)</f>
        <v>9</v>
      </c>
      <c r="U785" s="8" t="str">
        <f>TEXT(Sheet1!$I785,"dddd")</f>
        <v>Monday</v>
      </c>
    </row>
    <row r="786" spans="1:21" ht="14.25" customHeight="1" x14ac:dyDescent="0.25">
      <c r="A786" s="5" t="s">
        <v>1609</v>
      </c>
      <c r="B786" s="5" t="s">
        <v>1610</v>
      </c>
      <c r="C786" s="5" t="s">
        <v>317</v>
      </c>
      <c r="D786" s="5" t="s">
        <v>2</v>
      </c>
      <c r="E786" s="5" t="s">
        <v>72</v>
      </c>
      <c r="F786" s="5" t="s">
        <v>52</v>
      </c>
      <c r="G786" s="5" t="s">
        <v>53</v>
      </c>
      <c r="H786" s="5">
        <v>54</v>
      </c>
      <c r="I786" s="5">
        <v>35961</v>
      </c>
      <c r="J786" s="5">
        <v>95239</v>
      </c>
      <c r="K786" s="5">
        <v>0</v>
      </c>
      <c r="L786" s="5" t="s">
        <v>11</v>
      </c>
      <c r="M786" s="5" t="s">
        <v>68</v>
      </c>
      <c r="N786" s="6" t="s">
        <v>55</v>
      </c>
      <c r="O786" s="7" t="str">
        <f>IF(LEN(Sheet1!$N786)&gt;0,"Not_Active","Active")</f>
        <v>Active</v>
      </c>
      <c r="P786" s="8">
        <f>IF(Sheet1!$O786="Not_Active",0,1)</f>
        <v>1</v>
      </c>
      <c r="Q786" s="9">
        <f>IFERROR(Sheet1!$K786*Sheet1!$J786,0)</f>
        <v>0</v>
      </c>
      <c r="R786" s="9">
        <f>Sheet1!$Q786+Sheet1!$J786</f>
        <v>95239</v>
      </c>
      <c r="S786" s="8">
        <f>YEAR(Sheet1!$I786)</f>
        <v>1998</v>
      </c>
      <c r="T786" s="8">
        <f>WEEKNUM(Sheet1!$I786,1)</f>
        <v>25</v>
      </c>
      <c r="U786" s="8" t="str">
        <f>TEXT(Sheet1!$I786,"dddd")</f>
        <v>Monday</v>
      </c>
    </row>
    <row r="787" spans="1:21" ht="14.25" customHeight="1" x14ac:dyDescent="0.25">
      <c r="A787" s="5" t="s">
        <v>1611</v>
      </c>
      <c r="B787" s="5" t="s">
        <v>1327</v>
      </c>
      <c r="C787" s="5" t="s">
        <v>295</v>
      </c>
      <c r="D787" s="5" t="s">
        <v>7</v>
      </c>
      <c r="E787" s="5" t="s">
        <v>51</v>
      </c>
      <c r="F787" s="5" t="s">
        <v>45</v>
      </c>
      <c r="G787" s="5" t="s">
        <v>53</v>
      </c>
      <c r="H787" s="5">
        <v>29</v>
      </c>
      <c r="I787" s="5">
        <v>43778</v>
      </c>
      <c r="J787" s="5">
        <v>75012</v>
      </c>
      <c r="K787" s="5">
        <v>0</v>
      </c>
      <c r="L787" s="5" t="s">
        <v>11</v>
      </c>
      <c r="M787" s="5" t="s">
        <v>61</v>
      </c>
      <c r="N787" s="6" t="s">
        <v>55</v>
      </c>
      <c r="O787" s="7" t="str">
        <f>IF(LEN(Sheet1!$N787)&gt;0,"Not_Active","Active")</f>
        <v>Active</v>
      </c>
      <c r="P787" s="8">
        <f>IF(Sheet1!$O787="Not_Active",0,1)</f>
        <v>1</v>
      </c>
      <c r="Q787" s="9">
        <f>IFERROR(Sheet1!$K787*Sheet1!$J787,0)</f>
        <v>0</v>
      </c>
      <c r="R787" s="9">
        <f>Sheet1!$Q787+Sheet1!$J787</f>
        <v>75012</v>
      </c>
      <c r="S787" s="8">
        <f>YEAR(Sheet1!$I787)</f>
        <v>2019</v>
      </c>
      <c r="T787" s="8">
        <f>WEEKNUM(Sheet1!$I787,1)</f>
        <v>45</v>
      </c>
      <c r="U787" s="8" t="str">
        <f>TEXT(Sheet1!$I787,"dddd")</f>
        <v>Saturday</v>
      </c>
    </row>
    <row r="788" spans="1:21" ht="14.25" customHeight="1" x14ac:dyDescent="0.25">
      <c r="A788" s="5" t="s">
        <v>1612</v>
      </c>
      <c r="B788" s="5" t="s">
        <v>1613</v>
      </c>
      <c r="C788" s="5" t="s">
        <v>266</v>
      </c>
      <c r="D788" s="5" t="s">
        <v>2</v>
      </c>
      <c r="E788" s="5" t="s">
        <v>51</v>
      </c>
      <c r="F788" s="5" t="s">
        <v>45</v>
      </c>
      <c r="G788" s="5" t="s">
        <v>53</v>
      </c>
      <c r="H788" s="5">
        <v>33</v>
      </c>
      <c r="I788" s="5">
        <v>41819</v>
      </c>
      <c r="J788" s="5">
        <v>96366</v>
      </c>
      <c r="K788" s="5">
        <v>0</v>
      </c>
      <c r="L788" s="5" t="s">
        <v>17</v>
      </c>
      <c r="M788" s="5" t="s">
        <v>152</v>
      </c>
      <c r="N788" s="6" t="s">
        <v>55</v>
      </c>
      <c r="O788" s="7" t="str">
        <f>IF(LEN(Sheet1!$N788)&gt;0,"Not_Active","Active")</f>
        <v>Active</v>
      </c>
      <c r="P788" s="8">
        <f>IF(Sheet1!$O788="Not_Active",0,1)</f>
        <v>1</v>
      </c>
      <c r="Q788" s="9">
        <f>IFERROR(Sheet1!$K788*Sheet1!$J788,0)</f>
        <v>0</v>
      </c>
      <c r="R788" s="9">
        <f>Sheet1!$Q788+Sheet1!$J788</f>
        <v>96366</v>
      </c>
      <c r="S788" s="8">
        <f>YEAR(Sheet1!$I788)</f>
        <v>2014</v>
      </c>
      <c r="T788" s="8">
        <f>WEEKNUM(Sheet1!$I788,1)</f>
        <v>27</v>
      </c>
      <c r="U788" s="8" t="str">
        <f>TEXT(Sheet1!$I788,"dddd")</f>
        <v>Sunday</v>
      </c>
    </row>
    <row r="789" spans="1:21" ht="14.25" customHeight="1" x14ac:dyDescent="0.25">
      <c r="A789" s="5" t="s">
        <v>1614</v>
      </c>
      <c r="B789" s="5" t="s">
        <v>1615</v>
      </c>
      <c r="C789" s="5" t="s">
        <v>78</v>
      </c>
      <c r="D789" s="5" t="s">
        <v>8</v>
      </c>
      <c r="E789" s="5" t="s">
        <v>72</v>
      </c>
      <c r="F789" s="5" t="s">
        <v>45</v>
      </c>
      <c r="G789" s="5" t="s">
        <v>53</v>
      </c>
      <c r="H789" s="5">
        <v>39</v>
      </c>
      <c r="I789" s="5">
        <v>41849</v>
      </c>
      <c r="J789" s="5">
        <v>40897</v>
      </c>
      <c r="K789" s="5">
        <v>0</v>
      </c>
      <c r="L789" s="5" t="s">
        <v>11</v>
      </c>
      <c r="M789" s="5" t="s">
        <v>47</v>
      </c>
      <c r="N789" s="6" t="s">
        <v>55</v>
      </c>
      <c r="O789" s="7" t="str">
        <f>IF(LEN(Sheet1!$N789)&gt;0,"Not_Active","Active")</f>
        <v>Active</v>
      </c>
      <c r="P789" s="8">
        <f>IF(Sheet1!$O789="Not_Active",0,1)</f>
        <v>1</v>
      </c>
      <c r="Q789" s="9">
        <f>IFERROR(Sheet1!$K789*Sheet1!$J789,0)</f>
        <v>0</v>
      </c>
      <c r="R789" s="9">
        <f>Sheet1!$Q789+Sheet1!$J789</f>
        <v>40897</v>
      </c>
      <c r="S789" s="8">
        <f>YEAR(Sheet1!$I789)</f>
        <v>2014</v>
      </c>
      <c r="T789" s="8">
        <f>WEEKNUM(Sheet1!$I789,1)</f>
        <v>31</v>
      </c>
      <c r="U789" s="8" t="str">
        <f>TEXT(Sheet1!$I789,"dddd")</f>
        <v>Tuesday</v>
      </c>
    </row>
    <row r="790" spans="1:21" ht="14.25" customHeight="1" x14ac:dyDescent="0.25">
      <c r="A790" s="5" t="s">
        <v>1616</v>
      </c>
      <c r="B790" s="5" t="s">
        <v>1617</v>
      </c>
      <c r="C790" s="5" t="s">
        <v>75</v>
      </c>
      <c r="D790" s="5" t="s">
        <v>3</v>
      </c>
      <c r="E790" s="5" t="s">
        <v>44</v>
      </c>
      <c r="F790" s="5" t="s">
        <v>45</v>
      </c>
      <c r="G790" s="5" t="s">
        <v>53</v>
      </c>
      <c r="H790" s="5">
        <v>37</v>
      </c>
      <c r="I790" s="5">
        <v>42605</v>
      </c>
      <c r="J790" s="5">
        <v>124928</v>
      </c>
      <c r="K790" s="5">
        <v>0.06</v>
      </c>
      <c r="L790" s="5" t="s">
        <v>17</v>
      </c>
      <c r="M790" s="5" t="s">
        <v>54</v>
      </c>
      <c r="N790" s="6" t="s">
        <v>55</v>
      </c>
      <c r="O790" s="7" t="str">
        <f>IF(LEN(Sheet1!$N790)&gt;0,"Not_Active","Active")</f>
        <v>Active</v>
      </c>
      <c r="P790" s="8">
        <f>IF(Sheet1!$O790="Not_Active",0,1)</f>
        <v>1</v>
      </c>
      <c r="Q790" s="9">
        <f>IFERROR(Sheet1!$K790*Sheet1!$J790,0)</f>
        <v>7495.6799999999994</v>
      </c>
      <c r="R790" s="9">
        <f>Sheet1!$Q790+Sheet1!$J790</f>
        <v>132423.67999999999</v>
      </c>
      <c r="S790" s="8">
        <f>YEAR(Sheet1!$I790)</f>
        <v>2016</v>
      </c>
      <c r="T790" s="8">
        <f>WEEKNUM(Sheet1!$I790,1)</f>
        <v>35</v>
      </c>
      <c r="U790" s="8" t="str">
        <f>TEXT(Sheet1!$I790,"dddd")</f>
        <v>Tuesday</v>
      </c>
    </row>
    <row r="791" spans="1:21" ht="14.25" customHeight="1" x14ac:dyDescent="0.25">
      <c r="A791" s="5" t="s">
        <v>1618</v>
      </c>
      <c r="B791" s="5" t="s">
        <v>1619</v>
      </c>
      <c r="C791" s="5" t="s">
        <v>75</v>
      </c>
      <c r="D791" s="5" t="s">
        <v>3</v>
      </c>
      <c r="E791" s="5" t="s">
        <v>59</v>
      </c>
      <c r="F791" s="5" t="s">
        <v>45</v>
      </c>
      <c r="G791" s="5" t="s">
        <v>104</v>
      </c>
      <c r="H791" s="5">
        <v>51</v>
      </c>
      <c r="I791" s="5">
        <v>41439</v>
      </c>
      <c r="J791" s="5">
        <v>108221</v>
      </c>
      <c r="K791" s="5">
        <v>0.05</v>
      </c>
      <c r="L791" s="5" t="s">
        <v>19</v>
      </c>
      <c r="M791" s="5" t="s">
        <v>112</v>
      </c>
      <c r="N791" s="6" t="s">
        <v>55</v>
      </c>
      <c r="O791" s="7" t="str">
        <f>IF(LEN(Sheet1!$N791)&gt;0,"Not_Active","Active")</f>
        <v>Active</v>
      </c>
      <c r="P791" s="8">
        <f>IF(Sheet1!$O791="Not_Active",0,1)</f>
        <v>1</v>
      </c>
      <c r="Q791" s="9">
        <f>IFERROR(Sheet1!$K791*Sheet1!$J791,0)</f>
        <v>5411.05</v>
      </c>
      <c r="R791" s="9">
        <f>Sheet1!$Q791+Sheet1!$J791</f>
        <v>113632.05</v>
      </c>
      <c r="S791" s="8">
        <f>YEAR(Sheet1!$I791)</f>
        <v>2013</v>
      </c>
      <c r="T791" s="8">
        <f>WEEKNUM(Sheet1!$I791,1)</f>
        <v>24</v>
      </c>
      <c r="U791" s="8" t="str">
        <f>TEXT(Sheet1!$I791,"dddd")</f>
        <v>Friday</v>
      </c>
    </row>
    <row r="792" spans="1:21" ht="14.25" customHeight="1" x14ac:dyDescent="0.25">
      <c r="A792" s="5" t="s">
        <v>520</v>
      </c>
      <c r="B792" s="5" t="s">
        <v>1620</v>
      </c>
      <c r="C792" s="5" t="s">
        <v>161</v>
      </c>
      <c r="D792" s="5" t="s">
        <v>6</v>
      </c>
      <c r="E792" s="5" t="s">
        <v>72</v>
      </c>
      <c r="F792" s="5" t="s">
        <v>52</v>
      </c>
      <c r="G792" s="5" t="s">
        <v>60</v>
      </c>
      <c r="H792" s="5">
        <v>46</v>
      </c>
      <c r="I792" s="5">
        <v>39133</v>
      </c>
      <c r="J792" s="5">
        <v>75579</v>
      </c>
      <c r="K792" s="5">
        <v>0</v>
      </c>
      <c r="L792" s="5" t="s">
        <v>11</v>
      </c>
      <c r="M792" s="5" t="s">
        <v>47</v>
      </c>
      <c r="N792" s="6" t="s">
        <v>55</v>
      </c>
      <c r="O792" s="7" t="str">
        <f>IF(LEN(Sheet1!$N792)&gt;0,"Not_Active","Active")</f>
        <v>Active</v>
      </c>
      <c r="P792" s="8">
        <f>IF(Sheet1!$O792="Not_Active",0,1)</f>
        <v>1</v>
      </c>
      <c r="Q792" s="9">
        <f>IFERROR(Sheet1!$K792*Sheet1!$J792,0)</f>
        <v>0</v>
      </c>
      <c r="R792" s="9">
        <f>Sheet1!$Q792+Sheet1!$J792</f>
        <v>75579</v>
      </c>
      <c r="S792" s="8">
        <f>YEAR(Sheet1!$I792)</f>
        <v>2007</v>
      </c>
      <c r="T792" s="8">
        <f>WEEKNUM(Sheet1!$I792,1)</f>
        <v>8</v>
      </c>
      <c r="U792" s="8" t="str">
        <f>TEXT(Sheet1!$I792,"dddd")</f>
        <v>Tuesday</v>
      </c>
    </row>
    <row r="793" spans="1:21" ht="14.25" customHeight="1" x14ac:dyDescent="0.25">
      <c r="A793" s="5" t="s">
        <v>1621</v>
      </c>
      <c r="B793" s="5" t="s">
        <v>1622</v>
      </c>
      <c r="C793" s="5" t="s">
        <v>43</v>
      </c>
      <c r="D793" s="5" t="s">
        <v>6</v>
      </c>
      <c r="E793" s="5" t="s">
        <v>51</v>
      </c>
      <c r="F793" s="5" t="s">
        <v>52</v>
      </c>
      <c r="G793" s="5" t="s">
        <v>104</v>
      </c>
      <c r="H793" s="5">
        <v>41</v>
      </c>
      <c r="I793" s="5">
        <v>42365</v>
      </c>
      <c r="J793" s="5">
        <v>129903</v>
      </c>
      <c r="K793" s="5">
        <v>0.13</v>
      </c>
      <c r="L793" s="5" t="s">
        <v>19</v>
      </c>
      <c r="M793" s="5" t="s">
        <v>236</v>
      </c>
      <c r="N793" s="6" t="s">
        <v>55</v>
      </c>
      <c r="O793" s="7" t="str">
        <f>IF(LEN(Sheet1!$N793)&gt;0,"Not_Active","Active")</f>
        <v>Active</v>
      </c>
      <c r="P793" s="8">
        <f>IF(Sheet1!$O793="Not_Active",0,1)</f>
        <v>1</v>
      </c>
      <c r="Q793" s="9">
        <f>IFERROR(Sheet1!$K793*Sheet1!$J793,0)</f>
        <v>16887.39</v>
      </c>
      <c r="R793" s="9">
        <f>Sheet1!$Q793+Sheet1!$J793</f>
        <v>146790.39000000001</v>
      </c>
      <c r="S793" s="8">
        <f>YEAR(Sheet1!$I793)</f>
        <v>2015</v>
      </c>
      <c r="T793" s="8">
        <f>WEEKNUM(Sheet1!$I793,1)</f>
        <v>53</v>
      </c>
      <c r="U793" s="8" t="str">
        <f>TEXT(Sheet1!$I793,"dddd")</f>
        <v>Sunday</v>
      </c>
    </row>
    <row r="794" spans="1:21" ht="14.25" customHeight="1" x14ac:dyDescent="0.25">
      <c r="A794" s="5" t="s">
        <v>1623</v>
      </c>
      <c r="B794" s="5" t="s">
        <v>1624</v>
      </c>
      <c r="C794" s="5" t="s">
        <v>58</v>
      </c>
      <c r="D794" s="5" t="s">
        <v>3</v>
      </c>
      <c r="E794" s="5" t="s">
        <v>44</v>
      </c>
      <c r="F794" s="5" t="s">
        <v>45</v>
      </c>
      <c r="G794" s="5" t="s">
        <v>53</v>
      </c>
      <c r="H794" s="5">
        <v>25</v>
      </c>
      <c r="I794" s="5">
        <v>44303</v>
      </c>
      <c r="J794" s="5">
        <v>186870</v>
      </c>
      <c r="K794" s="5">
        <v>0.2</v>
      </c>
      <c r="L794" s="5" t="s">
        <v>17</v>
      </c>
      <c r="M794" s="5" t="s">
        <v>94</v>
      </c>
      <c r="N794" s="6" t="s">
        <v>55</v>
      </c>
      <c r="O794" s="7" t="str">
        <f>IF(LEN(Sheet1!$N794)&gt;0,"Not_Active","Active")</f>
        <v>Active</v>
      </c>
      <c r="P794" s="8">
        <f>IF(Sheet1!$O794="Not_Active",0,1)</f>
        <v>1</v>
      </c>
      <c r="Q794" s="9">
        <f>IFERROR(Sheet1!$K794*Sheet1!$J794,0)</f>
        <v>37374</v>
      </c>
      <c r="R794" s="9">
        <f>Sheet1!$Q794+Sheet1!$J794</f>
        <v>224244</v>
      </c>
      <c r="S794" s="8">
        <f>YEAR(Sheet1!$I794)</f>
        <v>2021</v>
      </c>
      <c r="T794" s="8">
        <f>WEEKNUM(Sheet1!$I794,1)</f>
        <v>16</v>
      </c>
      <c r="U794" s="8" t="str">
        <f>TEXT(Sheet1!$I794,"dddd")</f>
        <v>Saturday</v>
      </c>
    </row>
    <row r="795" spans="1:21" ht="14.25" customHeight="1" x14ac:dyDescent="0.25">
      <c r="A795" s="5" t="s">
        <v>1625</v>
      </c>
      <c r="B795" s="5" t="s">
        <v>1626</v>
      </c>
      <c r="C795" s="5" t="s">
        <v>142</v>
      </c>
      <c r="D795" s="5" t="s">
        <v>4</v>
      </c>
      <c r="E795" s="5" t="s">
        <v>44</v>
      </c>
      <c r="F795" s="5" t="s">
        <v>52</v>
      </c>
      <c r="G795" s="5" t="s">
        <v>60</v>
      </c>
      <c r="H795" s="5">
        <v>37</v>
      </c>
      <c r="I795" s="5">
        <v>40291</v>
      </c>
      <c r="J795" s="5">
        <v>57531</v>
      </c>
      <c r="K795" s="5">
        <v>0</v>
      </c>
      <c r="L795" s="5" t="s">
        <v>11</v>
      </c>
      <c r="M795" s="5" t="s">
        <v>61</v>
      </c>
      <c r="N795" s="6" t="s">
        <v>55</v>
      </c>
      <c r="O795" s="7" t="str">
        <f>IF(LEN(Sheet1!$N795)&gt;0,"Not_Active","Active")</f>
        <v>Active</v>
      </c>
      <c r="P795" s="8">
        <f>IF(Sheet1!$O795="Not_Active",0,1)</f>
        <v>1</v>
      </c>
      <c r="Q795" s="9">
        <f>IFERROR(Sheet1!$K795*Sheet1!$J795,0)</f>
        <v>0</v>
      </c>
      <c r="R795" s="9">
        <f>Sheet1!$Q795+Sheet1!$J795</f>
        <v>57531</v>
      </c>
      <c r="S795" s="8">
        <f>YEAR(Sheet1!$I795)</f>
        <v>2010</v>
      </c>
      <c r="T795" s="8">
        <f>WEEKNUM(Sheet1!$I795,1)</f>
        <v>17</v>
      </c>
      <c r="U795" s="8" t="str">
        <f>TEXT(Sheet1!$I795,"dddd")</f>
        <v>Friday</v>
      </c>
    </row>
    <row r="796" spans="1:21" ht="14.25" customHeight="1" x14ac:dyDescent="0.25">
      <c r="A796" s="5" t="s">
        <v>1627</v>
      </c>
      <c r="B796" s="5" t="s">
        <v>1628</v>
      </c>
      <c r="C796" s="5" t="s">
        <v>78</v>
      </c>
      <c r="D796" s="5" t="s">
        <v>3</v>
      </c>
      <c r="E796" s="5" t="s">
        <v>44</v>
      </c>
      <c r="F796" s="5" t="s">
        <v>52</v>
      </c>
      <c r="G796" s="5" t="s">
        <v>53</v>
      </c>
      <c r="H796" s="5">
        <v>46</v>
      </c>
      <c r="I796" s="5">
        <v>40657</v>
      </c>
      <c r="J796" s="5">
        <v>55894</v>
      </c>
      <c r="K796" s="5">
        <v>0</v>
      </c>
      <c r="L796" s="5" t="s">
        <v>11</v>
      </c>
      <c r="M796" s="5" t="s">
        <v>47</v>
      </c>
      <c r="N796" s="6" t="s">
        <v>55</v>
      </c>
      <c r="O796" s="7" t="str">
        <f>IF(LEN(Sheet1!$N796)&gt;0,"Not_Active","Active")</f>
        <v>Active</v>
      </c>
      <c r="P796" s="8">
        <f>IF(Sheet1!$O796="Not_Active",0,1)</f>
        <v>1</v>
      </c>
      <c r="Q796" s="9">
        <f>IFERROR(Sheet1!$K796*Sheet1!$J796,0)</f>
        <v>0</v>
      </c>
      <c r="R796" s="9">
        <f>Sheet1!$Q796+Sheet1!$J796</f>
        <v>55894</v>
      </c>
      <c r="S796" s="8">
        <f>YEAR(Sheet1!$I796)</f>
        <v>2011</v>
      </c>
      <c r="T796" s="8">
        <f>WEEKNUM(Sheet1!$I796,1)</f>
        <v>18</v>
      </c>
      <c r="U796" s="8" t="str">
        <f>TEXT(Sheet1!$I796,"dddd")</f>
        <v>Sunday</v>
      </c>
    </row>
    <row r="797" spans="1:21" ht="14.25" customHeight="1" x14ac:dyDescent="0.25">
      <c r="A797" s="5" t="s">
        <v>1629</v>
      </c>
      <c r="B797" s="5" t="s">
        <v>1630</v>
      </c>
      <c r="C797" s="5" t="s">
        <v>193</v>
      </c>
      <c r="D797" s="5" t="s">
        <v>7</v>
      </c>
      <c r="E797" s="5" t="s">
        <v>51</v>
      </c>
      <c r="F797" s="5" t="s">
        <v>45</v>
      </c>
      <c r="G797" s="5" t="s">
        <v>53</v>
      </c>
      <c r="H797" s="5">
        <v>42</v>
      </c>
      <c r="I797" s="5">
        <v>41026</v>
      </c>
      <c r="J797" s="5">
        <v>72903</v>
      </c>
      <c r="K797" s="5">
        <v>0</v>
      </c>
      <c r="L797" s="5" t="s">
        <v>11</v>
      </c>
      <c r="M797" s="5" t="s">
        <v>68</v>
      </c>
      <c r="N797" s="6" t="s">
        <v>55</v>
      </c>
      <c r="O797" s="7" t="str">
        <f>IF(LEN(Sheet1!$N797)&gt;0,"Not_Active","Active")</f>
        <v>Active</v>
      </c>
      <c r="P797" s="8">
        <f>IF(Sheet1!$O797="Not_Active",0,1)</f>
        <v>1</v>
      </c>
      <c r="Q797" s="9">
        <f>IFERROR(Sheet1!$K797*Sheet1!$J797,0)</f>
        <v>0</v>
      </c>
      <c r="R797" s="9">
        <f>Sheet1!$Q797+Sheet1!$J797</f>
        <v>72903</v>
      </c>
      <c r="S797" s="8">
        <f>YEAR(Sheet1!$I797)</f>
        <v>2012</v>
      </c>
      <c r="T797" s="8">
        <f>WEEKNUM(Sheet1!$I797,1)</f>
        <v>17</v>
      </c>
      <c r="U797" s="8" t="str">
        <f>TEXT(Sheet1!$I797,"dddd")</f>
        <v>Friday</v>
      </c>
    </row>
    <row r="798" spans="1:21" ht="14.25" customHeight="1" x14ac:dyDescent="0.25">
      <c r="A798" s="5" t="s">
        <v>489</v>
      </c>
      <c r="B798" s="5" t="s">
        <v>1631</v>
      </c>
      <c r="C798" s="5" t="s">
        <v>78</v>
      </c>
      <c r="D798" s="5" t="s">
        <v>3</v>
      </c>
      <c r="E798" s="5" t="s">
        <v>72</v>
      </c>
      <c r="F798" s="5" t="s">
        <v>52</v>
      </c>
      <c r="G798" s="5" t="s">
        <v>53</v>
      </c>
      <c r="H798" s="5">
        <v>37</v>
      </c>
      <c r="I798" s="5">
        <v>42317</v>
      </c>
      <c r="J798" s="5">
        <v>45369</v>
      </c>
      <c r="K798" s="5">
        <v>0</v>
      </c>
      <c r="L798" s="5" t="s">
        <v>17</v>
      </c>
      <c r="M798" s="5" t="s">
        <v>132</v>
      </c>
      <c r="N798" s="6" t="s">
        <v>55</v>
      </c>
      <c r="O798" s="7" t="str">
        <f>IF(LEN(Sheet1!$N798)&gt;0,"Not_Active","Active")</f>
        <v>Active</v>
      </c>
      <c r="P798" s="8">
        <f>IF(Sheet1!$O798="Not_Active",0,1)</f>
        <v>1</v>
      </c>
      <c r="Q798" s="9">
        <f>IFERROR(Sheet1!$K798*Sheet1!$J798,0)</f>
        <v>0</v>
      </c>
      <c r="R798" s="9">
        <f>Sheet1!$Q798+Sheet1!$J798</f>
        <v>45369</v>
      </c>
      <c r="S798" s="8">
        <f>YEAR(Sheet1!$I798)</f>
        <v>2015</v>
      </c>
      <c r="T798" s="8">
        <f>WEEKNUM(Sheet1!$I798,1)</f>
        <v>46</v>
      </c>
      <c r="U798" s="8" t="str">
        <f>TEXT(Sheet1!$I798,"dddd")</f>
        <v>Monday</v>
      </c>
    </row>
    <row r="799" spans="1:21" ht="14.25" customHeight="1" x14ac:dyDescent="0.25">
      <c r="A799" s="5" t="s">
        <v>1632</v>
      </c>
      <c r="B799" s="5" t="s">
        <v>1633</v>
      </c>
      <c r="C799" s="5" t="s">
        <v>75</v>
      </c>
      <c r="D799" s="5" t="s">
        <v>3</v>
      </c>
      <c r="E799" s="5" t="s">
        <v>59</v>
      </c>
      <c r="F799" s="5" t="s">
        <v>52</v>
      </c>
      <c r="G799" s="5" t="s">
        <v>60</v>
      </c>
      <c r="H799" s="5">
        <v>60</v>
      </c>
      <c r="I799" s="5">
        <v>40344</v>
      </c>
      <c r="J799" s="5">
        <v>106578</v>
      </c>
      <c r="K799" s="5">
        <v>0.09</v>
      </c>
      <c r="L799" s="5" t="s">
        <v>11</v>
      </c>
      <c r="M799" s="5" t="s">
        <v>79</v>
      </c>
      <c r="N799" s="6" t="s">
        <v>55</v>
      </c>
      <c r="O799" s="7" t="str">
        <f>IF(LEN(Sheet1!$N799)&gt;0,"Not_Active","Active")</f>
        <v>Active</v>
      </c>
      <c r="P799" s="8">
        <f>IF(Sheet1!$O799="Not_Active",0,1)</f>
        <v>1</v>
      </c>
      <c r="Q799" s="9">
        <f>IFERROR(Sheet1!$K799*Sheet1!$J799,0)</f>
        <v>9592.02</v>
      </c>
      <c r="R799" s="9">
        <f>Sheet1!$Q799+Sheet1!$J799</f>
        <v>116170.02</v>
      </c>
      <c r="S799" s="8">
        <f>YEAR(Sheet1!$I799)</f>
        <v>2010</v>
      </c>
      <c r="T799" s="8">
        <f>WEEKNUM(Sheet1!$I799,1)</f>
        <v>25</v>
      </c>
      <c r="U799" s="8" t="str">
        <f>TEXT(Sheet1!$I799,"dddd")</f>
        <v>Tuesday</v>
      </c>
    </row>
    <row r="800" spans="1:21" ht="14.25" customHeight="1" x14ac:dyDescent="0.25">
      <c r="A800" s="5" t="s">
        <v>1634</v>
      </c>
      <c r="B800" s="5" t="s">
        <v>1635</v>
      </c>
      <c r="C800" s="5" t="s">
        <v>161</v>
      </c>
      <c r="D800" s="5" t="s">
        <v>6</v>
      </c>
      <c r="E800" s="5" t="s">
        <v>44</v>
      </c>
      <c r="F800" s="5" t="s">
        <v>45</v>
      </c>
      <c r="G800" s="5" t="s">
        <v>104</v>
      </c>
      <c r="H800" s="5">
        <v>52</v>
      </c>
      <c r="I800" s="5">
        <v>36416</v>
      </c>
      <c r="J800" s="5">
        <v>92994</v>
      </c>
      <c r="K800" s="5">
        <v>0</v>
      </c>
      <c r="L800" s="5" t="s">
        <v>11</v>
      </c>
      <c r="M800" s="5" t="s">
        <v>61</v>
      </c>
      <c r="N800" s="6" t="s">
        <v>55</v>
      </c>
      <c r="O800" s="7" t="str">
        <f>IF(LEN(Sheet1!$N800)&gt;0,"Not_Active","Active")</f>
        <v>Active</v>
      </c>
      <c r="P800" s="8">
        <f>IF(Sheet1!$O800="Not_Active",0,1)</f>
        <v>1</v>
      </c>
      <c r="Q800" s="9">
        <f>IFERROR(Sheet1!$K800*Sheet1!$J800,0)</f>
        <v>0</v>
      </c>
      <c r="R800" s="9">
        <f>Sheet1!$Q800+Sheet1!$J800</f>
        <v>92994</v>
      </c>
      <c r="S800" s="8">
        <f>YEAR(Sheet1!$I800)</f>
        <v>1999</v>
      </c>
      <c r="T800" s="8">
        <f>WEEKNUM(Sheet1!$I800,1)</f>
        <v>38</v>
      </c>
      <c r="U800" s="8" t="str">
        <f>TEXT(Sheet1!$I800,"dddd")</f>
        <v>Monday</v>
      </c>
    </row>
    <row r="801" spans="1:21" ht="14.25" customHeight="1" x14ac:dyDescent="0.25">
      <c r="A801" s="5" t="s">
        <v>1636</v>
      </c>
      <c r="B801" s="5" t="s">
        <v>1637</v>
      </c>
      <c r="C801" s="5" t="s">
        <v>67</v>
      </c>
      <c r="D801" s="5" t="s">
        <v>4</v>
      </c>
      <c r="E801" s="5" t="s">
        <v>59</v>
      </c>
      <c r="F801" s="5" t="s">
        <v>52</v>
      </c>
      <c r="G801" s="5" t="s">
        <v>53</v>
      </c>
      <c r="H801" s="5">
        <v>59</v>
      </c>
      <c r="I801" s="5">
        <v>35502</v>
      </c>
      <c r="J801" s="5">
        <v>83685</v>
      </c>
      <c r="K801" s="5">
        <v>0</v>
      </c>
      <c r="L801" s="5" t="s">
        <v>17</v>
      </c>
      <c r="M801" s="5" t="s">
        <v>132</v>
      </c>
      <c r="N801" s="6" t="s">
        <v>55</v>
      </c>
      <c r="O801" s="7" t="str">
        <f>IF(LEN(Sheet1!$N801)&gt;0,"Not_Active","Active")</f>
        <v>Active</v>
      </c>
      <c r="P801" s="8">
        <f>IF(Sheet1!$O801="Not_Active",0,1)</f>
        <v>1</v>
      </c>
      <c r="Q801" s="9">
        <f>IFERROR(Sheet1!$K801*Sheet1!$J801,0)</f>
        <v>0</v>
      </c>
      <c r="R801" s="9">
        <f>Sheet1!$Q801+Sheet1!$J801</f>
        <v>83685</v>
      </c>
      <c r="S801" s="8">
        <f>YEAR(Sheet1!$I801)</f>
        <v>1997</v>
      </c>
      <c r="T801" s="8">
        <f>WEEKNUM(Sheet1!$I801,1)</f>
        <v>11</v>
      </c>
      <c r="U801" s="8" t="str">
        <f>TEXT(Sheet1!$I801,"dddd")</f>
        <v>Thursday</v>
      </c>
    </row>
    <row r="802" spans="1:21" ht="14.25" customHeight="1" x14ac:dyDescent="0.25">
      <c r="A802" s="5" t="s">
        <v>320</v>
      </c>
      <c r="B802" s="5" t="s">
        <v>1638</v>
      </c>
      <c r="C802" s="5" t="s">
        <v>225</v>
      </c>
      <c r="D802" s="5" t="s">
        <v>2</v>
      </c>
      <c r="E802" s="5" t="s">
        <v>44</v>
      </c>
      <c r="F802" s="5" t="s">
        <v>52</v>
      </c>
      <c r="G802" s="5" t="s">
        <v>60</v>
      </c>
      <c r="H802" s="5">
        <v>48</v>
      </c>
      <c r="I802" s="5">
        <v>40435</v>
      </c>
      <c r="J802" s="5">
        <v>99335</v>
      </c>
      <c r="K802" s="5">
        <v>0</v>
      </c>
      <c r="L802" s="5" t="s">
        <v>11</v>
      </c>
      <c r="M802" s="5" t="s">
        <v>68</v>
      </c>
      <c r="N802" s="6" t="s">
        <v>55</v>
      </c>
      <c r="O802" s="7" t="str">
        <f>IF(LEN(Sheet1!$N802)&gt;0,"Not_Active","Active")</f>
        <v>Active</v>
      </c>
      <c r="P802" s="8">
        <f>IF(Sheet1!$O802="Not_Active",0,1)</f>
        <v>1</v>
      </c>
      <c r="Q802" s="9">
        <f>IFERROR(Sheet1!$K802*Sheet1!$J802,0)</f>
        <v>0</v>
      </c>
      <c r="R802" s="9">
        <f>Sheet1!$Q802+Sheet1!$J802</f>
        <v>99335</v>
      </c>
      <c r="S802" s="8">
        <f>YEAR(Sheet1!$I802)</f>
        <v>2010</v>
      </c>
      <c r="T802" s="8">
        <f>WEEKNUM(Sheet1!$I802,1)</f>
        <v>38</v>
      </c>
      <c r="U802" s="8" t="str">
        <f>TEXT(Sheet1!$I802,"dddd")</f>
        <v>Tuesday</v>
      </c>
    </row>
    <row r="803" spans="1:21" ht="14.25" customHeight="1" x14ac:dyDescent="0.25">
      <c r="A803" s="5" t="s">
        <v>1639</v>
      </c>
      <c r="B803" s="5" t="s">
        <v>1640</v>
      </c>
      <c r="C803" s="5" t="s">
        <v>43</v>
      </c>
      <c r="D803" s="5" t="s">
        <v>6</v>
      </c>
      <c r="E803" s="5" t="s">
        <v>51</v>
      </c>
      <c r="F803" s="5" t="s">
        <v>52</v>
      </c>
      <c r="G803" s="5" t="s">
        <v>60</v>
      </c>
      <c r="H803" s="5">
        <v>42</v>
      </c>
      <c r="I803" s="5">
        <v>41382</v>
      </c>
      <c r="J803" s="5">
        <v>131179</v>
      </c>
      <c r="K803" s="5">
        <v>0.15</v>
      </c>
      <c r="L803" s="5" t="s">
        <v>11</v>
      </c>
      <c r="M803" s="5" t="s">
        <v>107</v>
      </c>
      <c r="N803" s="6" t="s">
        <v>55</v>
      </c>
      <c r="O803" s="7" t="str">
        <f>IF(LEN(Sheet1!$N803)&gt;0,"Not_Active","Active")</f>
        <v>Active</v>
      </c>
      <c r="P803" s="8">
        <f>IF(Sheet1!$O803="Not_Active",0,1)</f>
        <v>1</v>
      </c>
      <c r="Q803" s="9">
        <f>IFERROR(Sheet1!$K803*Sheet1!$J803,0)</f>
        <v>19676.849999999999</v>
      </c>
      <c r="R803" s="9">
        <f>Sheet1!$Q803+Sheet1!$J803</f>
        <v>150855.85</v>
      </c>
      <c r="S803" s="8">
        <f>YEAR(Sheet1!$I803)</f>
        <v>2013</v>
      </c>
      <c r="T803" s="8">
        <f>WEEKNUM(Sheet1!$I803,1)</f>
        <v>16</v>
      </c>
      <c r="U803" s="8" t="str">
        <f>TEXT(Sheet1!$I803,"dddd")</f>
        <v>Thursday</v>
      </c>
    </row>
    <row r="804" spans="1:21" ht="14.25" customHeight="1" x14ac:dyDescent="0.25">
      <c r="A804" s="5" t="s">
        <v>1641</v>
      </c>
      <c r="B804" s="5" t="s">
        <v>1642</v>
      </c>
      <c r="C804" s="5" t="s">
        <v>64</v>
      </c>
      <c r="D804" s="5" t="s">
        <v>2</v>
      </c>
      <c r="E804" s="5" t="s">
        <v>59</v>
      </c>
      <c r="F804" s="5" t="s">
        <v>52</v>
      </c>
      <c r="G804" s="5" t="s">
        <v>53</v>
      </c>
      <c r="H804" s="5">
        <v>35</v>
      </c>
      <c r="I804" s="5">
        <v>42493</v>
      </c>
      <c r="J804" s="5">
        <v>73899</v>
      </c>
      <c r="K804" s="5">
        <v>0.05</v>
      </c>
      <c r="L804" s="5" t="s">
        <v>17</v>
      </c>
      <c r="M804" s="5" t="s">
        <v>152</v>
      </c>
      <c r="N804" s="6" t="s">
        <v>55</v>
      </c>
      <c r="O804" s="7" t="str">
        <f>IF(LEN(Sheet1!$N804)&gt;0,"Not_Active","Active")</f>
        <v>Active</v>
      </c>
      <c r="P804" s="8">
        <f>IF(Sheet1!$O804="Not_Active",0,1)</f>
        <v>1</v>
      </c>
      <c r="Q804" s="9">
        <f>IFERROR(Sheet1!$K804*Sheet1!$J804,0)</f>
        <v>3694.9500000000003</v>
      </c>
      <c r="R804" s="9">
        <f>Sheet1!$Q804+Sheet1!$J804</f>
        <v>77593.95</v>
      </c>
      <c r="S804" s="8">
        <f>YEAR(Sheet1!$I804)</f>
        <v>2016</v>
      </c>
      <c r="T804" s="8">
        <f>WEEKNUM(Sheet1!$I804,1)</f>
        <v>19</v>
      </c>
      <c r="U804" s="8" t="str">
        <f>TEXT(Sheet1!$I804,"dddd")</f>
        <v>Tuesday</v>
      </c>
    </row>
    <row r="805" spans="1:21" ht="14.25" customHeight="1" x14ac:dyDescent="0.25">
      <c r="A805" s="5" t="s">
        <v>1643</v>
      </c>
      <c r="B805" s="5" t="s">
        <v>1644</v>
      </c>
      <c r="C805" s="5" t="s">
        <v>99</v>
      </c>
      <c r="D805" s="5" t="s">
        <v>5</v>
      </c>
      <c r="E805" s="5" t="s">
        <v>51</v>
      </c>
      <c r="F805" s="5" t="s">
        <v>52</v>
      </c>
      <c r="G805" s="5" t="s">
        <v>53</v>
      </c>
      <c r="H805" s="5">
        <v>64</v>
      </c>
      <c r="I805" s="5">
        <v>41362</v>
      </c>
      <c r="J805" s="5">
        <v>252325</v>
      </c>
      <c r="K805" s="5">
        <v>0.4</v>
      </c>
      <c r="L805" s="5" t="s">
        <v>11</v>
      </c>
      <c r="M805" s="5" t="s">
        <v>107</v>
      </c>
      <c r="N805" s="6" t="s">
        <v>55</v>
      </c>
      <c r="O805" s="7" t="str">
        <f>IF(LEN(Sheet1!$N805)&gt;0,"Not_Active","Active")</f>
        <v>Active</v>
      </c>
      <c r="P805" s="8">
        <f>IF(Sheet1!$O805="Not_Active",0,1)</f>
        <v>1</v>
      </c>
      <c r="Q805" s="9">
        <f>IFERROR(Sheet1!$K805*Sheet1!$J805,0)</f>
        <v>100930</v>
      </c>
      <c r="R805" s="9">
        <f>Sheet1!$Q805+Sheet1!$J805</f>
        <v>353255</v>
      </c>
      <c r="S805" s="8">
        <f>YEAR(Sheet1!$I805)</f>
        <v>2013</v>
      </c>
      <c r="T805" s="8">
        <f>WEEKNUM(Sheet1!$I805,1)</f>
        <v>13</v>
      </c>
      <c r="U805" s="8" t="str">
        <f>TEXT(Sheet1!$I805,"dddd")</f>
        <v>Friday</v>
      </c>
    </row>
    <row r="806" spans="1:21" ht="14.25" customHeight="1" x14ac:dyDescent="0.25">
      <c r="A806" s="5" t="s">
        <v>1645</v>
      </c>
      <c r="B806" s="5" t="s">
        <v>1646</v>
      </c>
      <c r="C806" s="5" t="s">
        <v>142</v>
      </c>
      <c r="D806" s="5" t="s">
        <v>3</v>
      </c>
      <c r="E806" s="5" t="s">
        <v>44</v>
      </c>
      <c r="F806" s="5" t="s">
        <v>45</v>
      </c>
      <c r="G806" s="5" t="s">
        <v>60</v>
      </c>
      <c r="H806" s="5">
        <v>30</v>
      </c>
      <c r="I806" s="5">
        <v>42068</v>
      </c>
      <c r="J806" s="5">
        <v>52697</v>
      </c>
      <c r="K806" s="5">
        <v>0</v>
      </c>
      <c r="L806" s="5" t="s">
        <v>11</v>
      </c>
      <c r="M806" s="5" t="s">
        <v>47</v>
      </c>
      <c r="N806" s="6" t="s">
        <v>55</v>
      </c>
      <c r="O806" s="7" t="str">
        <f>IF(LEN(Sheet1!$N806)&gt;0,"Not_Active","Active")</f>
        <v>Active</v>
      </c>
      <c r="P806" s="8">
        <f>IF(Sheet1!$O806="Not_Active",0,1)</f>
        <v>1</v>
      </c>
      <c r="Q806" s="9">
        <f>IFERROR(Sheet1!$K806*Sheet1!$J806,0)</f>
        <v>0</v>
      </c>
      <c r="R806" s="9">
        <f>Sheet1!$Q806+Sheet1!$J806</f>
        <v>52697</v>
      </c>
      <c r="S806" s="8">
        <f>YEAR(Sheet1!$I806)</f>
        <v>2015</v>
      </c>
      <c r="T806" s="8">
        <f>WEEKNUM(Sheet1!$I806,1)</f>
        <v>10</v>
      </c>
      <c r="U806" s="8" t="str">
        <f>TEXT(Sheet1!$I806,"dddd")</f>
        <v>Thursday</v>
      </c>
    </row>
    <row r="807" spans="1:21" ht="14.25" customHeight="1" x14ac:dyDescent="0.25">
      <c r="A807" s="5" t="s">
        <v>1567</v>
      </c>
      <c r="B807" s="5" t="s">
        <v>1647</v>
      </c>
      <c r="C807" s="5" t="s">
        <v>199</v>
      </c>
      <c r="D807" s="5" t="s">
        <v>7</v>
      </c>
      <c r="E807" s="5" t="s">
        <v>59</v>
      </c>
      <c r="F807" s="5" t="s">
        <v>45</v>
      </c>
      <c r="G807" s="5" t="s">
        <v>104</v>
      </c>
      <c r="H807" s="5">
        <v>29</v>
      </c>
      <c r="I807" s="5">
        <v>44099</v>
      </c>
      <c r="J807" s="5">
        <v>123588</v>
      </c>
      <c r="K807" s="5">
        <v>0</v>
      </c>
      <c r="L807" s="5" t="s">
        <v>19</v>
      </c>
      <c r="M807" s="5" t="s">
        <v>236</v>
      </c>
      <c r="N807" s="6" t="s">
        <v>55</v>
      </c>
      <c r="O807" s="7" t="str">
        <f>IF(LEN(Sheet1!$N807)&gt;0,"Not_Active","Active")</f>
        <v>Active</v>
      </c>
      <c r="P807" s="8">
        <f>IF(Sheet1!$O807="Not_Active",0,1)</f>
        <v>1</v>
      </c>
      <c r="Q807" s="9">
        <f>IFERROR(Sheet1!$K807*Sheet1!$J807,0)</f>
        <v>0</v>
      </c>
      <c r="R807" s="9">
        <f>Sheet1!$Q807+Sheet1!$J807</f>
        <v>123588</v>
      </c>
      <c r="S807" s="8">
        <f>YEAR(Sheet1!$I807)</f>
        <v>2020</v>
      </c>
      <c r="T807" s="8">
        <f>WEEKNUM(Sheet1!$I807,1)</f>
        <v>39</v>
      </c>
      <c r="U807" s="8" t="str">
        <f>TEXT(Sheet1!$I807,"dddd")</f>
        <v>Friday</v>
      </c>
    </row>
    <row r="808" spans="1:21" ht="14.25" customHeight="1" x14ac:dyDescent="0.25">
      <c r="A808" s="5" t="s">
        <v>1648</v>
      </c>
      <c r="B808" s="5" t="s">
        <v>1649</v>
      </c>
      <c r="C808" s="5" t="s">
        <v>99</v>
      </c>
      <c r="D808" s="5" t="s">
        <v>5</v>
      </c>
      <c r="E808" s="5" t="s">
        <v>72</v>
      </c>
      <c r="F808" s="5" t="s">
        <v>45</v>
      </c>
      <c r="G808" s="5" t="s">
        <v>53</v>
      </c>
      <c r="H808" s="5">
        <v>47</v>
      </c>
      <c r="I808" s="5">
        <v>44556</v>
      </c>
      <c r="J808" s="5">
        <v>243568</v>
      </c>
      <c r="K808" s="5">
        <v>0.33</v>
      </c>
      <c r="L808" s="5" t="s">
        <v>11</v>
      </c>
      <c r="M808" s="5" t="s">
        <v>82</v>
      </c>
      <c r="N808" s="6" t="s">
        <v>55</v>
      </c>
      <c r="O808" s="7" t="str">
        <f>IF(LEN(Sheet1!$N808)&gt;0,"Not_Active","Active")</f>
        <v>Active</v>
      </c>
      <c r="P808" s="8">
        <f>IF(Sheet1!$O808="Not_Active",0,1)</f>
        <v>1</v>
      </c>
      <c r="Q808" s="9">
        <f>IFERROR(Sheet1!$K808*Sheet1!$J808,0)</f>
        <v>80377.440000000002</v>
      </c>
      <c r="R808" s="9">
        <f>Sheet1!$Q808+Sheet1!$J808</f>
        <v>323945.44</v>
      </c>
      <c r="S808" s="8">
        <f>YEAR(Sheet1!$I808)</f>
        <v>2021</v>
      </c>
      <c r="T808" s="8">
        <f>WEEKNUM(Sheet1!$I808,1)</f>
        <v>53</v>
      </c>
      <c r="U808" s="8" t="str">
        <f>TEXT(Sheet1!$I808,"dddd")</f>
        <v>Sunday</v>
      </c>
    </row>
    <row r="809" spans="1:21" ht="14.25" customHeight="1" x14ac:dyDescent="0.25">
      <c r="A809" s="5" t="s">
        <v>1242</v>
      </c>
      <c r="B809" s="5" t="s">
        <v>1650</v>
      </c>
      <c r="C809" s="5" t="s">
        <v>58</v>
      </c>
      <c r="D809" s="5" t="s">
        <v>4</v>
      </c>
      <c r="E809" s="5" t="s">
        <v>44</v>
      </c>
      <c r="F809" s="5" t="s">
        <v>52</v>
      </c>
      <c r="G809" s="5" t="s">
        <v>53</v>
      </c>
      <c r="H809" s="5">
        <v>49</v>
      </c>
      <c r="I809" s="5">
        <v>37092</v>
      </c>
      <c r="J809" s="5">
        <v>199176</v>
      </c>
      <c r="K809" s="5">
        <v>0.24</v>
      </c>
      <c r="L809" s="5" t="s">
        <v>11</v>
      </c>
      <c r="M809" s="5" t="s">
        <v>68</v>
      </c>
      <c r="N809" s="6" t="s">
        <v>55</v>
      </c>
      <c r="O809" s="7" t="str">
        <f>IF(LEN(Sheet1!$N809)&gt;0,"Not_Active","Active")</f>
        <v>Active</v>
      </c>
      <c r="P809" s="8">
        <f>IF(Sheet1!$O809="Not_Active",0,1)</f>
        <v>1</v>
      </c>
      <c r="Q809" s="9">
        <f>IFERROR(Sheet1!$K809*Sheet1!$J809,0)</f>
        <v>47802.239999999998</v>
      </c>
      <c r="R809" s="9">
        <f>Sheet1!$Q809+Sheet1!$J809</f>
        <v>246978.24</v>
      </c>
      <c r="S809" s="8">
        <f>YEAR(Sheet1!$I809)</f>
        <v>2001</v>
      </c>
      <c r="T809" s="8">
        <f>WEEKNUM(Sheet1!$I809,1)</f>
        <v>29</v>
      </c>
      <c r="U809" s="8" t="str">
        <f>TEXT(Sheet1!$I809,"dddd")</f>
        <v>Friday</v>
      </c>
    </row>
    <row r="810" spans="1:21" ht="14.25" customHeight="1" x14ac:dyDescent="0.25">
      <c r="A810" s="5" t="s">
        <v>174</v>
      </c>
      <c r="B810" s="5" t="s">
        <v>1651</v>
      </c>
      <c r="C810" s="5" t="s">
        <v>50</v>
      </c>
      <c r="D810" s="5" t="s">
        <v>2</v>
      </c>
      <c r="E810" s="5" t="s">
        <v>59</v>
      </c>
      <c r="F810" s="5" t="s">
        <v>45</v>
      </c>
      <c r="G810" s="5" t="s">
        <v>53</v>
      </c>
      <c r="H810" s="5">
        <v>56</v>
      </c>
      <c r="I810" s="5">
        <v>35238</v>
      </c>
      <c r="J810" s="5">
        <v>82806</v>
      </c>
      <c r="K810" s="5">
        <v>0</v>
      </c>
      <c r="L810" s="5" t="s">
        <v>11</v>
      </c>
      <c r="M810" s="5" t="s">
        <v>47</v>
      </c>
      <c r="N810" s="6" t="s">
        <v>55</v>
      </c>
      <c r="O810" s="7" t="str">
        <f>IF(LEN(Sheet1!$N810)&gt;0,"Not_Active","Active")</f>
        <v>Active</v>
      </c>
      <c r="P810" s="8">
        <f>IF(Sheet1!$O810="Not_Active",0,1)</f>
        <v>1</v>
      </c>
      <c r="Q810" s="9">
        <f>IFERROR(Sheet1!$K810*Sheet1!$J810,0)</f>
        <v>0</v>
      </c>
      <c r="R810" s="9">
        <f>Sheet1!$Q810+Sheet1!$J810</f>
        <v>82806</v>
      </c>
      <c r="S810" s="8">
        <f>YEAR(Sheet1!$I810)</f>
        <v>1996</v>
      </c>
      <c r="T810" s="8">
        <f>WEEKNUM(Sheet1!$I810,1)</f>
        <v>25</v>
      </c>
      <c r="U810" s="8" t="str">
        <f>TEXT(Sheet1!$I810,"dddd")</f>
        <v>Saturday</v>
      </c>
    </row>
    <row r="811" spans="1:21" ht="14.25" customHeight="1" x14ac:dyDescent="0.25">
      <c r="A811" s="5" t="s">
        <v>1652</v>
      </c>
      <c r="B811" s="5" t="s">
        <v>1653</v>
      </c>
      <c r="C811" s="5" t="s">
        <v>58</v>
      </c>
      <c r="D811" s="5" t="s">
        <v>8</v>
      </c>
      <c r="E811" s="5" t="s">
        <v>59</v>
      </c>
      <c r="F811" s="5" t="s">
        <v>45</v>
      </c>
      <c r="G811" s="5" t="s">
        <v>53</v>
      </c>
      <c r="H811" s="5">
        <v>53</v>
      </c>
      <c r="I811" s="5">
        <v>35601</v>
      </c>
      <c r="J811" s="5">
        <v>164399</v>
      </c>
      <c r="K811" s="5">
        <v>0.25</v>
      </c>
      <c r="L811" s="5" t="s">
        <v>11</v>
      </c>
      <c r="M811" s="5" t="s">
        <v>47</v>
      </c>
      <c r="N811" s="6" t="s">
        <v>55</v>
      </c>
      <c r="O811" s="7" t="str">
        <f>IF(LEN(Sheet1!$N811)&gt;0,"Not_Active","Active")</f>
        <v>Active</v>
      </c>
      <c r="P811" s="8">
        <f>IF(Sheet1!$O811="Not_Active",0,1)</f>
        <v>1</v>
      </c>
      <c r="Q811" s="9">
        <f>IFERROR(Sheet1!$K811*Sheet1!$J811,0)</f>
        <v>41099.75</v>
      </c>
      <c r="R811" s="9">
        <f>Sheet1!$Q811+Sheet1!$J811</f>
        <v>205498.75</v>
      </c>
      <c r="S811" s="8">
        <f>YEAR(Sheet1!$I811)</f>
        <v>1997</v>
      </c>
      <c r="T811" s="8">
        <f>WEEKNUM(Sheet1!$I811,1)</f>
        <v>25</v>
      </c>
      <c r="U811" s="8" t="str">
        <f>TEXT(Sheet1!$I811,"dddd")</f>
        <v>Friday</v>
      </c>
    </row>
    <row r="812" spans="1:21" ht="14.25" customHeight="1" x14ac:dyDescent="0.25">
      <c r="A812" s="5" t="s">
        <v>1654</v>
      </c>
      <c r="B812" s="5" t="s">
        <v>1655</v>
      </c>
      <c r="C812" s="5" t="s">
        <v>43</v>
      </c>
      <c r="D812" s="5" t="s">
        <v>6</v>
      </c>
      <c r="E812" s="5" t="s">
        <v>51</v>
      </c>
      <c r="F812" s="5" t="s">
        <v>45</v>
      </c>
      <c r="G812" s="5" t="s">
        <v>53</v>
      </c>
      <c r="H812" s="5">
        <v>32</v>
      </c>
      <c r="I812" s="5">
        <v>42839</v>
      </c>
      <c r="J812" s="5">
        <v>154956</v>
      </c>
      <c r="K812" s="5">
        <v>0.13</v>
      </c>
      <c r="L812" s="5" t="s">
        <v>11</v>
      </c>
      <c r="M812" s="5" t="s">
        <v>68</v>
      </c>
      <c r="N812" s="6" t="s">
        <v>55</v>
      </c>
      <c r="O812" s="7" t="str">
        <f>IF(LEN(Sheet1!$N812)&gt;0,"Not_Active","Active")</f>
        <v>Active</v>
      </c>
      <c r="P812" s="8">
        <f>IF(Sheet1!$O812="Not_Active",0,1)</f>
        <v>1</v>
      </c>
      <c r="Q812" s="9">
        <f>IFERROR(Sheet1!$K812*Sheet1!$J812,0)</f>
        <v>20144.280000000002</v>
      </c>
      <c r="R812" s="9">
        <f>Sheet1!$Q812+Sheet1!$J812</f>
        <v>175100.28</v>
      </c>
      <c r="S812" s="8">
        <f>YEAR(Sheet1!$I812)</f>
        <v>2017</v>
      </c>
      <c r="T812" s="8">
        <f>WEEKNUM(Sheet1!$I812,1)</f>
        <v>15</v>
      </c>
      <c r="U812" s="8" t="str">
        <f>TEXT(Sheet1!$I812,"dddd")</f>
        <v>Friday</v>
      </c>
    </row>
    <row r="813" spans="1:21" ht="14.25" customHeight="1" x14ac:dyDescent="0.25">
      <c r="A813" s="5" t="s">
        <v>1656</v>
      </c>
      <c r="B813" s="5" t="s">
        <v>1657</v>
      </c>
      <c r="C813" s="5" t="s">
        <v>43</v>
      </c>
      <c r="D813" s="5" t="s">
        <v>8</v>
      </c>
      <c r="E813" s="5" t="s">
        <v>51</v>
      </c>
      <c r="F813" s="5" t="s">
        <v>52</v>
      </c>
      <c r="G813" s="5" t="s">
        <v>53</v>
      </c>
      <c r="H813" s="5">
        <v>32</v>
      </c>
      <c r="I813" s="5">
        <v>42764</v>
      </c>
      <c r="J813" s="5">
        <v>143970</v>
      </c>
      <c r="K813" s="5">
        <v>0.12</v>
      </c>
      <c r="L813" s="5" t="s">
        <v>11</v>
      </c>
      <c r="M813" s="5" t="s">
        <v>47</v>
      </c>
      <c r="N813" s="6">
        <v>43078</v>
      </c>
      <c r="O813" s="7" t="str">
        <f>IF(LEN(Sheet1!$N813)&gt;0,"Not_Active","Active")</f>
        <v>Not_Active</v>
      </c>
      <c r="P813" s="8">
        <f>IF(Sheet1!$O813="Not_Active",0,1)</f>
        <v>0</v>
      </c>
      <c r="Q813" s="9">
        <f>IFERROR(Sheet1!$K813*Sheet1!$J813,0)</f>
        <v>17276.399999999998</v>
      </c>
      <c r="R813" s="9">
        <f>Sheet1!$Q813+Sheet1!$J813</f>
        <v>161246.39999999999</v>
      </c>
      <c r="S813" s="8">
        <f>YEAR(Sheet1!$I813)</f>
        <v>2017</v>
      </c>
      <c r="T813" s="8">
        <f>WEEKNUM(Sheet1!$I813,1)</f>
        <v>5</v>
      </c>
      <c r="U813" s="8" t="str">
        <f>TEXT(Sheet1!$I813,"dddd")</f>
        <v>Sunday</v>
      </c>
    </row>
    <row r="814" spans="1:21" ht="14.25" customHeight="1" x14ac:dyDescent="0.25">
      <c r="A814" s="5" t="s">
        <v>1658</v>
      </c>
      <c r="B814" s="5" t="s">
        <v>1659</v>
      </c>
      <c r="C814" s="5" t="s">
        <v>58</v>
      </c>
      <c r="D814" s="5" t="s">
        <v>4</v>
      </c>
      <c r="E814" s="5" t="s">
        <v>72</v>
      </c>
      <c r="F814" s="5" t="s">
        <v>52</v>
      </c>
      <c r="G814" s="5" t="s">
        <v>104</v>
      </c>
      <c r="H814" s="5">
        <v>52</v>
      </c>
      <c r="I814" s="5">
        <v>44099</v>
      </c>
      <c r="J814" s="5">
        <v>163143</v>
      </c>
      <c r="K814" s="5">
        <v>0.28000000000000003</v>
      </c>
      <c r="L814" s="5" t="s">
        <v>19</v>
      </c>
      <c r="M814" s="5" t="s">
        <v>236</v>
      </c>
      <c r="N814" s="6" t="s">
        <v>55</v>
      </c>
      <c r="O814" s="7" t="str">
        <f>IF(LEN(Sheet1!$N814)&gt;0,"Not_Active","Active")</f>
        <v>Active</v>
      </c>
      <c r="P814" s="8">
        <f>IF(Sheet1!$O814="Not_Active",0,1)</f>
        <v>1</v>
      </c>
      <c r="Q814" s="9">
        <f>IFERROR(Sheet1!$K814*Sheet1!$J814,0)</f>
        <v>45680.04</v>
      </c>
      <c r="R814" s="9">
        <f>Sheet1!$Q814+Sheet1!$J814</f>
        <v>208823.04000000001</v>
      </c>
      <c r="S814" s="8">
        <f>YEAR(Sheet1!$I814)</f>
        <v>2020</v>
      </c>
      <c r="T814" s="8">
        <f>WEEKNUM(Sheet1!$I814,1)</f>
        <v>39</v>
      </c>
      <c r="U814" s="8" t="str">
        <f>TEXT(Sheet1!$I814,"dddd")</f>
        <v>Friday</v>
      </c>
    </row>
    <row r="815" spans="1:21" ht="14.25" customHeight="1" x14ac:dyDescent="0.25">
      <c r="A815" s="5" t="s">
        <v>1660</v>
      </c>
      <c r="B815" s="5" t="s">
        <v>1661</v>
      </c>
      <c r="C815" s="5" t="s">
        <v>67</v>
      </c>
      <c r="D815" s="5" t="s">
        <v>5</v>
      </c>
      <c r="E815" s="5" t="s">
        <v>59</v>
      </c>
      <c r="F815" s="5" t="s">
        <v>45</v>
      </c>
      <c r="G815" s="5" t="s">
        <v>60</v>
      </c>
      <c r="H815" s="5">
        <v>38</v>
      </c>
      <c r="I815" s="5">
        <v>44036</v>
      </c>
      <c r="J815" s="5">
        <v>89390</v>
      </c>
      <c r="K815" s="5">
        <v>0</v>
      </c>
      <c r="L815" s="5" t="s">
        <v>11</v>
      </c>
      <c r="M815" s="5" t="s">
        <v>47</v>
      </c>
      <c r="N815" s="6" t="s">
        <v>55</v>
      </c>
      <c r="O815" s="7" t="str">
        <f>IF(LEN(Sheet1!$N815)&gt;0,"Not_Active","Active")</f>
        <v>Active</v>
      </c>
      <c r="P815" s="8">
        <f>IF(Sheet1!$O815="Not_Active",0,1)</f>
        <v>1</v>
      </c>
      <c r="Q815" s="9">
        <f>IFERROR(Sheet1!$K815*Sheet1!$J815,0)</f>
        <v>0</v>
      </c>
      <c r="R815" s="9">
        <f>Sheet1!$Q815+Sheet1!$J815</f>
        <v>89390</v>
      </c>
      <c r="S815" s="8">
        <f>YEAR(Sheet1!$I815)</f>
        <v>2020</v>
      </c>
      <c r="T815" s="8">
        <f>WEEKNUM(Sheet1!$I815,1)</f>
        <v>30</v>
      </c>
      <c r="U815" s="8" t="str">
        <f>TEXT(Sheet1!$I815,"dddd")</f>
        <v>Friday</v>
      </c>
    </row>
    <row r="816" spans="1:21" ht="14.25" customHeight="1" x14ac:dyDescent="0.25">
      <c r="A816" s="5" t="s">
        <v>1662</v>
      </c>
      <c r="B816" s="5" t="s">
        <v>1663</v>
      </c>
      <c r="C816" s="5" t="s">
        <v>266</v>
      </c>
      <c r="D816" s="5" t="s">
        <v>2</v>
      </c>
      <c r="E816" s="5" t="s">
        <v>51</v>
      </c>
      <c r="F816" s="5" t="s">
        <v>52</v>
      </c>
      <c r="G816" s="5" t="s">
        <v>60</v>
      </c>
      <c r="H816" s="5">
        <v>41</v>
      </c>
      <c r="I816" s="5">
        <v>43013</v>
      </c>
      <c r="J816" s="5">
        <v>67468</v>
      </c>
      <c r="K816" s="5">
        <v>0</v>
      </c>
      <c r="L816" s="5" t="s">
        <v>11</v>
      </c>
      <c r="M816" s="5" t="s">
        <v>79</v>
      </c>
      <c r="N816" s="6" t="s">
        <v>55</v>
      </c>
      <c r="O816" s="7" t="str">
        <f>IF(LEN(Sheet1!$N816)&gt;0,"Not_Active","Active")</f>
        <v>Active</v>
      </c>
      <c r="P816" s="8">
        <f>IF(Sheet1!$O816="Not_Active",0,1)</f>
        <v>1</v>
      </c>
      <c r="Q816" s="9">
        <f>IFERROR(Sheet1!$K816*Sheet1!$J816,0)</f>
        <v>0</v>
      </c>
      <c r="R816" s="9">
        <f>Sheet1!$Q816+Sheet1!$J816</f>
        <v>67468</v>
      </c>
      <c r="S816" s="8">
        <f>YEAR(Sheet1!$I816)</f>
        <v>2017</v>
      </c>
      <c r="T816" s="8">
        <f>WEEKNUM(Sheet1!$I816,1)</f>
        <v>40</v>
      </c>
      <c r="U816" s="8" t="str">
        <f>TEXT(Sheet1!$I816,"dddd")</f>
        <v>Thursday</v>
      </c>
    </row>
    <row r="817" spans="1:21" ht="14.25" customHeight="1" x14ac:dyDescent="0.25">
      <c r="A817" s="5" t="s">
        <v>1664</v>
      </c>
      <c r="B817" s="5" t="s">
        <v>1665</v>
      </c>
      <c r="C817" s="5" t="s">
        <v>131</v>
      </c>
      <c r="D817" s="5" t="s">
        <v>7</v>
      </c>
      <c r="E817" s="5" t="s">
        <v>51</v>
      </c>
      <c r="F817" s="5" t="s">
        <v>45</v>
      </c>
      <c r="G817" s="5" t="s">
        <v>104</v>
      </c>
      <c r="H817" s="5">
        <v>49</v>
      </c>
      <c r="I817" s="5">
        <v>42441</v>
      </c>
      <c r="J817" s="5">
        <v>100810</v>
      </c>
      <c r="K817" s="5">
        <v>0.12</v>
      </c>
      <c r="L817" s="5" t="s">
        <v>19</v>
      </c>
      <c r="M817" s="5" t="s">
        <v>117</v>
      </c>
      <c r="N817" s="6" t="s">
        <v>55</v>
      </c>
      <c r="O817" s="7" t="str">
        <f>IF(LEN(Sheet1!$N817)&gt;0,"Not_Active","Active")</f>
        <v>Active</v>
      </c>
      <c r="P817" s="8">
        <f>IF(Sheet1!$O817="Not_Active",0,1)</f>
        <v>1</v>
      </c>
      <c r="Q817" s="9">
        <f>IFERROR(Sheet1!$K817*Sheet1!$J817,0)</f>
        <v>12097.199999999999</v>
      </c>
      <c r="R817" s="9">
        <f>Sheet1!$Q817+Sheet1!$J817</f>
        <v>112907.2</v>
      </c>
      <c r="S817" s="8">
        <f>YEAR(Sheet1!$I817)</f>
        <v>2016</v>
      </c>
      <c r="T817" s="8">
        <f>WEEKNUM(Sheet1!$I817,1)</f>
        <v>11</v>
      </c>
      <c r="U817" s="8" t="str">
        <f>TEXT(Sheet1!$I817,"dddd")</f>
        <v>Saturday</v>
      </c>
    </row>
    <row r="818" spans="1:21" ht="14.25" customHeight="1" x14ac:dyDescent="0.25">
      <c r="A818" s="5" t="s">
        <v>1666</v>
      </c>
      <c r="B818" s="5" t="s">
        <v>1667</v>
      </c>
      <c r="C818" s="5" t="s">
        <v>67</v>
      </c>
      <c r="D818" s="5" t="s">
        <v>3</v>
      </c>
      <c r="E818" s="5" t="s">
        <v>51</v>
      </c>
      <c r="F818" s="5" t="s">
        <v>45</v>
      </c>
      <c r="G818" s="5" t="s">
        <v>53</v>
      </c>
      <c r="H818" s="5">
        <v>35</v>
      </c>
      <c r="I818" s="5">
        <v>43542</v>
      </c>
      <c r="J818" s="5">
        <v>74779</v>
      </c>
      <c r="K818" s="5">
        <v>0</v>
      </c>
      <c r="L818" s="5" t="s">
        <v>11</v>
      </c>
      <c r="M818" s="5" t="s">
        <v>68</v>
      </c>
      <c r="N818" s="6" t="s">
        <v>55</v>
      </c>
      <c r="O818" s="7" t="str">
        <f>IF(LEN(Sheet1!$N818)&gt;0,"Not_Active","Active")</f>
        <v>Active</v>
      </c>
      <c r="P818" s="8">
        <f>IF(Sheet1!$O818="Not_Active",0,1)</f>
        <v>1</v>
      </c>
      <c r="Q818" s="9">
        <f>IFERROR(Sheet1!$K818*Sheet1!$J818,0)</f>
        <v>0</v>
      </c>
      <c r="R818" s="9">
        <f>Sheet1!$Q818+Sheet1!$J818</f>
        <v>74779</v>
      </c>
      <c r="S818" s="8">
        <f>YEAR(Sheet1!$I818)</f>
        <v>2019</v>
      </c>
      <c r="T818" s="8">
        <f>WEEKNUM(Sheet1!$I818,1)</f>
        <v>12</v>
      </c>
      <c r="U818" s="8" t="str">
        <f>TEXT(Sheet1!$I818,"dddd")</f>
        <v>Monday</v>
      </c>
    </row>
    <row r="819" spans="1:21" ht="14.25" customHeight="1" x14ac:dyDescent="0.25">
      <c r="A819" s="5" t="s">
        <v>665</v>
      </c>
      <c r="B819" s="5" t="s">
        <v>1668</v>
      </c>
      <c r="C819" s="5" t="s">
        <v>269</v>
      </c>
      <c r="D819" s="5" t="s">
        <v>2</v>
      </c>
      <c r="E819" s="5" t="s">
        <v>72</v>
      </c>
      <c r="F819" s="5" t="s">
        <v>45</v>
      </c>
      <c r="G819" s="5" t="s">
        <v>53</v>
      </c>
      <c r="H819" s="5">
        <v>29</v>
      </c>
      <c r="I819" s="5">
        <v>43048</v>
      </c>
      <c r="J819" s="5">
        <v>63985</v>
      </c>
      <c r="K819" s="5">
        <v>0</v>
      </c>
      <c r="L819" s="5" t="s">
        <v>11</v>
      </c>
      <c r="M819" s="5" t="s">
        <v>79</v>
      </c>
      <c r="N819" s="6" t="s">
        <v>55</v>
      </c>
      <c r="O819" s="7" t="str">
        <f>IF(LEN(Sheet1!$N819)&gt;0,"Not_Active","Active")</f>
        <v>Active</v>
      </c>
      <c r="P819" s="8">
        <f>IF(Sheet1!$O819="Not_Active",0,1)</f>
        <v>1</v>
      </c>
      <c r="Q819" s="9">
        <f>IFERROR(Sheet1!$K819*Sheet1!$J819,0)</f>
        <v>0</v>
      </c>
      <c r="R819" s="9">
        <f>Sheet1!$Q819+Sheet1!$J819</f>
        <v>63985</v>
      </c>
      <c r="S819" s="8">
        <f>YEAR(Sheet1!$I819)</f>
        <v>2017</v>
      </c>
      <c r="T819" s="8">
        <f>WEEKNUM(Sheet1!$I819,1)</f>
        <v>45</v>
      </c>
      <c r="U819" s="8" t="str">
        <f>TEXT(Sheet1!$I819,"dddd")</f>
        <v>Thursday</v>
      </c>
    </row>
    <row r="820" spans="1:21" ht="14.25" customHeight="1" x14ac:dyDescent="0.25">
      <c r="A820" s="5" t="s">
        <v>1669</v>
      </c>
      <c r="B820" s="5" t="s">
        <v>1670</v>
      </c>
      <c r="C820" s="5" t="s">
        <v>390</v>
      </c>
      <c r="D820" s="5" t="s">
        <v>2</v>
      </c>
      <c r="E820" s="5" t="s">
        <v>51</v>
      </c>
      <c r="F820" s="5" t="s">
        <v>45</v>
      </c>
      <c r="G820" s="5" t="s">
        <v>60</v>
      </c>
      <c r="H820" s="5">
        <v>64</v>
      </c>
      <c r="I820" s="5">
        <v>38176</v>
      </c>
      <c r="J820" s="5">
        <v>77903</v>
      </c>
      <c r="K820" s="5">
        <v>0</v>
      </c>
      <c r="L820" s="5" t="s">
        <v>11</v>
      </c>
      <c r="M820" s="5" t="s">
        <v>47</v>
      </c>
      <c r="N820" s="6" t="s">
        <v>55</v>
      </c>
      <c r="O820" s="7" t="str">
        <f>IF(LEN(Sheet1!$N820)&gt;0,"Not_Active","Active")</f>
        <v>Active</v>
      </c>
      <c r="P820" s="8">
        <f>IF(Sheet1!$O820="Not_Active",0,1)</f>
        <v>1</v>
      </c>
      <c r="Q820" s="9">
        <f>IFERROR(Sheet1!$K820*Sheet1!$J820,0)</f>
        <v>0</v>
      </c>
      <c r="R820" s="9">
        <f>Sheet1!$Q820+Sheet1!$J820</f>
        <v>77903</v>
      </c>
      <c r="S820" s="8">
        <f>YEAR(Sheet1!$I820)</f>
        <v>2004</v>
      </c>
      <c r="T820" s="8">
        <f>WEEKNUM(Sheet1!$I820,1)</f>
        <v>28</v>
      </c>
      <c r="U820" s="8" t="str">
        <f>TEXT(Sheet1!$I820,"dddd")</f>
        <v>Thursday</v>
      </c>
    </row>
    <row r="821" spans="1:21" ht="14.25" customHeight="1" x14ac:dyDescent="0.25">
      <c r="A821" s="5" t="s">
        <v>1671</v>
      </c>
      <c r="B821" s="5" t="s">
        <v>1672</v>
      </c>
      <c r="C821" s="5" t="s">
        <v>58</v>
      </c>
      <c r="D821" s="5" t="s">
        <v>8</v>
      </c>
      <c r="E821" s="5" t="s">
        <v>72</v>
      </c>
      <c r="F821" s="5" t="s">
        <v>52</v>
      </c>
      <c r="G821" s="5" t="s">
        <v>60</v>
      </c>
      <c r="H821" s="5">
        <v>33</v>
      </c>
      <c r="I821" s="5">
        <v>42898</v>
      </c>
      <c r="J821" s="5">
        <v>164396</v>
      </c>
      <c r="K821" s="5">
        <v>0.28999999999999998</v>
      </c>
      <c r="L821" s="5" t="s">
        <v>11</v>
      </c>
      <c r="M821" s="5" t="s">
        <v>107</v>
      </c>
      <c r="N821" s="6" t="s">
        <v>55</v>
      </c>
      <c r="O821" s="7" t="str">
        <f>IF(LEN(Sheet1!$N821)&gt;0,"Not_Active","Active")</f>
        <v>Active</v>
      </c>
      <c r="P821" s="8">
        <f>IF(Sheet1!$O821="Not_Active",0,1)</f>
        <v>1</v>
      </c>
      <c r="Q821" s="9">
        <f>IFERROR(Sheet1!$K821*Sheet1!$J821,0)</f>
        <v>47674.84</v>
      </c>
      <c r="R821" s="9">
        <f>Sheet1!$Q821+Sheet1!$J821</f>
        <v>212070.84</v>
      </c>
      <c r="S821" s="8">
        <f>YEAR(Sheet1!$I821)</f>
        <v>2017</v>
      </c>
      <c r="T821" s="8">
        <f>WEEKNUM(Sheet1!$I821,1)</f>
        <v>24</v>
      </c>
      <c r="U821" s="8" t="str">
        <f>TEXT(Sheet1!$I821,"dddd")</f>
        <v>Monday</v>
      </c>
    </row>
    <row r="822" spans="1:21" ht="14.25" customHeight="1" x14ac:dyDescent="0.25">
      <c r="A822" s="5" t="s">
        <v>1673</v>
      </c>
      <c r="B822" s="5" t="s">
        <v>1674</v>
      </c>
      <c r="C822" s="5" t="s">
        <v>460</v>
      </c>
      <c r="D822" s="5" t="s">
        <v>2</v>
      </c>
      <c r="E822" s="5" t="s">
        <v>72</v>
      </c>
      <c r="F822" s="5" t="s">
        <v>52</v>
      </c>
      <c r="G822" s="5" t="s">
        <v>53</v>
      </c>
      <c r="H822" s="5">
        <v>29</v>
      </c>
      <c r="I822" s="5">
        <v>44375</v>
      </c>
      <c r="J822" s="5">
        <v>71234</v>
      </c>
      <c r="K822" s="5">
        <v>0</v>
      </c>
      <c r="L822" s="5" t="s">
        <v>11</v>
      </c>
      <c r="M822" s="5" t="s">
        <v>47</v>
      </c>
      <c r="N822" s="6" t="s">
        <v>55</v>
      </c>
      <c r="O822" s="7" t="str">
        <f>IF(LEN(Sheet1!$N822)&gt;0,"Not_Active","Active")</f>
        <v>Active</v>
      </c>
      <c r="P822" s="8">
        <f>IF(Sheet1!$O822="Not_Active",0,1)</f>
        <v>1</v>
      </c>
      <c r="Q822" s="9">
        <f>IFERROR(Sheet1!$K822*Sheet1!$J822,0)</f>
        <v>0</v>
      </c>
      <c r="R822" s="9">
        <f>Sheet1!$Q822+Sheet1!$J822</f>
        <v>71234</v>
      </c>
      <c r="S822" s="8">
        <f>YEAR(Sheet1!$I822)</f>
        <v>2021</v>
      </c>
      <c r="T822" s="8">
        <f>WEEKNUM(Sheet1!$I822,1)</f>
        <v>27</v>
      </c>
      <c r="U822" s="8" t="str">
        <f>TEXT(Sheet1!$I822,"dddd")</f>
        <v>Monday</v>
      </c>
    </row>
    <row r="823" spans="1:21" ht="14.25" customHeight="1" x14ac:dyDescent="0.25">
      <c r="A823" s="5" t="s">
        <v>1675</v>
      </c>
      <c r="B823" s="5" t="s">
        <v>1676</v>
      </c>
      <c r="C823" s="5" t="s">
        <v>75</v>
      </c>
      <c r="D823" s="5" t="s">
        <v>3</v>
      </c>
      <c r="E823" s="5" t="s">
        <v>72</v>
      </c>
      <c r="F823" s="5" t="s">
        <v>52</v>
      </c>
      <c r="G823" s="5" t="s">
        <v>53</v>
      </c>
      <c r="H823" s="5">
        <v>63</v>
      </c>
      <c r="I823" s="5">
        <v>38096</v>
      </c>
      <c r="J823" s="5">
        <v>122487</v>
      </c>
      <c r="K823" s="5">
        <v>0.08</v>
      </c>
      <c r="L823" s="5" t="s">
        <v>17</v>
      </c>
      <c r="M823" s="5" t="s">
        <v>94</v>
      </c>
      <c r="N823" s="6" t="s">
        <v>55</v>
      </c>
      <c r="O823" s="7" t="str">
        <f>IF(LEN(Sheet1!$N823)&gt;0,"Not_Active","Active")</f>
        <v>Active</v>
      </c>
      <c r="P823" s="8">
        <f>IF(Sheet1!$O823="Not_Active",0,1)</f>
        <v>1</v>
      </c>
      <c r="Q823" s="9">
        <f>IFERROR(Sheet1!$K823*Sheet1!$J823,0)</f>
        <v>9798.9600000000009</v>
      </c>
      <c r="R823" s="9">
        <f>Sheet1!$Q823+Sheet1!$J823</f>
        <v>132285.96</v>
      </c>
      <c r="S823" s="8">
        <f>YEAR(Sheet1!$I823)</f>
        <v>2004</v>
      </c>
      <c r="T823" s="8">
        <f>WEEKNUM(Sheet1!$I823,1)</f>
        <v>17</v>
      </c>
      <c r="U823" s="8" t="str">
        <f>TEXT(Sheet1!$I823,"dddd")</f>
        <v>Monday</v>
      </c>
    </row>
    <row r="824" spans="1:21" ht="14.25" customHeight="1" x14ac:dyDescent="0.25">
      <c r="A824" s="5" t="s">
        <v>1677</v>
      </c>
      <c r="B824" s="5" t="s">
        <v>1678</v>
      </c>
      <c r="C824" s="5" t="s">
        <v>75</v>
      </c>
      <c r="D824" s="5" t="s">
        <v>6</v>
      </c>
      <c r="E824" s="5" t="s">
        <v>59</v>
      </c>
      <c r="F824" s="5" t="s">
        <v>45</v>
      </c>
      <c r="G824" s="5" t="s">
        <v>53</v>
      </c>
      <c r="H824" s="5">
        <v>32</v>
      </c>
      <c r="I824" s="5">
        <v>42738</v>
      </c>
      <c r="J824" s="5">
        <v>101870</v>
      </c>
      <c r="K824" s="5">
        <v>0.1</v>
      </c>
      <c r="L824" s="5" t="s">
        <v>11</v>
      </c>
      <c r="M824" s="5" t="s">
        <v>68</v>
      </c>
      <c r="N824" s="6" t="s">
        <v>55</v>
      </c>
      <c r="O824" s="7" t="str">
        <f>IF(LEN(Sheet1!$N824)&gt;0,"Not_Active","Active")</f>
        <v>Active</v>
      </c>
      <c r="P824" s="8">
        <f>IF(Sheet1!$O824="Not_Active",0,1)</f>
        <v>1</v>
      </c>
      <c r="Q824" s="9">
        <f>IFERROR(Sheet1!$K824*Sheet1!$J824,0)</f>
        <v>10187</v>
      </c>
      <c r="R824" s="9">
        <f>Sheet1!$Q824+Sheet1!$J824</f>
        <v>112057</v>
      </c>
      <c r="S824" s="8">
        <f>YEAR(Sheet1!$I824)</f>
        <v>2017</v>
      </c>
      <c r="T824" s="8">
        <f>WEEKNUM(Sheet1!$I824,1)</f>
        <v>1</v>
      </c>
      <c r="U824" s="8" t="str">
        <f>TEXT(Sheet1!$I824,"dddd")</f>
        <v>Tuesday</v>
      </c>
    </row>
    <row r="825" spans="1:21" ht="14.25" customHeight="1" x14ac:dyDescent="0.25">
      <c r="A825" s="5" t="s">
        <v>1679</v>
      </c>
      <c r="B825" s="5" t="s">
        <v>1680</v>
      </c>
      <c r="C825" s="5" t="s">
        <v>348</v>
      </c>
      <c r="D825" s="5" t="s">
        <v>2</v>
      </c>
      <c r="E825" s="5" t="s">
        <v>44</v>
      </c>
      <c r="F825" s="5" t="s">
        <v>52</v>
      </c>
      <c r="G825" s="5" t="s">
        <v>104</v>
      </c>
      <c r="H825" s="5">
        <v>64</v>
      </c>
      <c r="I825" s="5">
        <v>44009</v>
      </c>
      <c r="J825" s="5">
        <v>40316</v>
      </c>
      <c r="K825" s="5">
        <v>0</v>
      </c>
      <c r="L825" s="5" t="s">
        <v>19</v>
      </c>
      <c r="M825" s="5" t="s">
        <v>112</v>
      </c>
      <c r="N825" s="6" t="s">
        <v>55</v>
      </c>
      <c r="O825" s="7" t="str">
        <f>IF(LEN(Sheet1!$N825)&gt;0,"Not_Active","Active")</f>
        <v>Active</v>
      </c>
      <c r="P825" s="8">
        <f>IF(Sheet1!$O825="Not_Active",0,1)</f>
        <v>1</v>
      </c>
      <c r="Q825" s="9">
        <f>IFERROR(Sheet1!$K825*Sheet1!$J825,0)</f>
        <v>0</v>
      </c>
      <c r="R825" s="9">
        <f>Sheet1!$Q825+Sheet1!$J825</f>
        <v>40316</v>
      </c>
      <c r="S825" s="8">
        <f>YEAR(Sheet1!$I825)</f>
        <v>2020</v>
      </c>
      <c r="T825" s="8">
        <f>WEEKNUM(Sheet1!$I825,1)</f>
        <v>26</v>
      </c>
      <c r="U825" s="8" t="str">
        <f>TEXT(Sheet1!$I825,"dddd")</f>
        <v>Saturday</v>
      </c>
    </row>
    <row r="826" spans="1:21" ht="14.25" customHeight="1" x14ac:dyDescent="0.25">
      <c r="A826" s="5" t="s">
        <v>1681</v>
      </c>
      <c r="B826" s="5" t="s">
        <v>1682</v>
      </c>
      <c r="C826" s="5" t="s">
        <v>75</v>
      </c>
      <c r="D826" s="5" t="s">
        <v>2</v>
      </c>
      <c r="E826" s="5" t="s">
        <v>44</v>
      </c>
      <c r="F826" s="5" t="s">
        <v>45</v>
      </c>
      <c r="G826" s="5" t="s">
        <v>53</v>
      </c>
      <c r="H826" s="5">
        <v>55</v>
      </c>
      <c r="I826" s="5">
        <v>38391</v>
      </c>
      <c r="J826" s="5">
        <v>115145</v>
      </c>
      <c r="K826" s="5">
        <v>0.05</v>
      </c>
      <c r="L826" s="5" t="s">
        <v>17</v>
      </c>
      <c r="M826" s="5" t="s">
        <v>54</v>
      </c>
      <c r="N826" s="6" t="s">
        <v>55</v>
      </c>
      <c r="O826" s="7" t="str">
        <f>IF(LEN(Sheet1!$N826)&gt;0,"Not_Active","Active")</f>
        <v>Active</v>
      </c>
      <c r="P826" s="8">
        <f>IF(Sheet1!$O826="Not_Active",0,1)</f>
        <v>1</v>
      </c>
      <c r="Q826" s="9">
        <f>IFERROR(Sheet1!$K826*Sheet1!$J826,0)</f>
        <v>5757.25</v>
      </c>
      <c r="R826" s="9">
        <f>Sheet1!$Q826+Sheet1!$J826</f>
        <v>120902.25</v>
      </c>
      <c r="S826" s="8">
        <f>YEAR(Sheet1!$I826)</f>
        <v>2005</v>
      </c>
      <c r="T826" s="8">
        <f>WEEKNUM(Sheet1!$I826,1)</f>
        <v>7</v>
      </c>
      <c r="U826" s="8" t="str">
        <f>TEXT(Sheet1!$I826,"dddd")</f>
        <v>Tuesday</v>
      </c>
    </row>
    <row r="827" spans="1:21" ht="14.25" customHeight="1" x14ac:dyDescent="0.25">
      <c r="A827" s="5" t="s">
        <v>1683</v>
      </c>
      <c r="B827" s="5" t="s">
        <v>1684</v>
      </c>
      <c r="C827" s="5" t="s">
        <v>225</v>
      </c>
      <c r="D827" s="5" t="s">
        <v>2</v>
      </c>
      <c r="E827" s="5" t="s">
        <v>51</v>
      </c>
      <c r="F827" s="5" t="s">
        <v>45</v>
      </c>
      <c r="G827" s="5" t="s">
        <v>104</v>
      </c>
      <c r="H827" s="5">
        <v>43</v>
      </c>
      <c r="I827" s="5">
        <v>39885</v>
      </c>
      <c r="J827" s="5">
        <v>62335</v>
      </c>
      <c r="K827" s="5">
        <v>0</v>
      </c>
      <c r="L827" s="5" t="s">
        <v>19</v>
      </c>
      <c r="M827" s="5" t="s">
        <v>112</v>
      </c>
      <c r="N827" s="6" t="s">
        <v>55</v>
      </c>
      <c r="O827" s="7" t="str">
        <f>IF(LEN(Sheet1!$N827)&gt;0,"Not_Active","Active")</f>
        <v>Active</v>
      </c>
      <c r="P827" s="8">
        <f>IF(Sheet1!$O827="Not_Active",0,1)</f>
        <v>1</v>
      </c>
      <c r="Q827" s="9">
        <f>IFERROR(Sheet1!$K827*Sheet1!$J827,0)</f>
        <v>0</v>
      </c>
      <c r="R827" s="9">
        <f>Sheet1!$Q827+Sheet1!$J827</f>
        <v>62335</v>
      </c>
      <c r="S827" s="8">
        <f>YEAR(Sheet1!$I827)</f>
        <v>2009</v>
      </c>
      <c r="T827" s="8">
        <f>WEEKNUM(Sheet1!$I827,1)</f>
        <v>11</v>
      </c>
      <c r="U827" s="8" t="str">
        <f>TEXT(Sheet1!$I827,"dddd")</f>
        <v>Friday</v>
      </c>
    </row>
    <row r="828" spans="1:21" ht="14.25" customHeight="1" x14ac:dyDescent="0.25">
      <c r="A828" s="5" t="s">
        <v>1685</v>
      </c>
      <c r="B828" s="5" t="s">
        <v>1686</v>
      </c>
      <c r="C828" s="5" t="s">
        <v>78</v>
      </c>
      <c r="D828" s="5" t="s">
        <v>3</v>
      </c>
      <c r="E828" s="5" t="s">
        <v>51</v>
      </c>
      <c r="F828" s="5" t="s">
        <v>52</v>
      </c>
      <c r="G828" s="5" t="s">
        <v>53</v>
      </c>
      <c r="H828" s="5">
        <v>56</v>
      </c>
      <c r="I828" s="5">
        <v>38847</v>
      </c>
      <c r="J828" s="5">
        <v>41561</v>
      </c>
      <c r="K828" s="5">
        <v>0</v>
      </c>
      <c r="L828" s="5" t="s">
        <v>11</v>
      </c>
      <c r="M828" s="5" t="s">
        <v>82</v>
      </c>
      <c r="N828" s="6" t="s">
        <v>55</v>
      </c>
      <c r="O828" s="7" t="str">
        <f>IF(LEN(Sheet1!$N828)&gt;0,"Not_Active","Active")</f>
        <v>Active</v>
      </c>
      <c r="P828" s="8">
        <f>IF(Sheet1!$O828="Not_Active",0,1)</f>
        <v>1</v>
      </c>
      <c r="Q828" s="9">
        <f>IFERROR(Sheet1!$K828*Sheet1!$J828,0)</f>
        <v>0</v>
      </c>
      <c r="R828" s="9">
        <f>Sheet1!$Q828+Sheet1!$J828</f>
        <v>41561</v>
      </c>
      <c r="S828" s="8">
        <f>YEAR(Sheet1!$I828)</f>
        <v>2006</v>
      </c>
      <c r="T828" s="8">
        <f>WEEKNUM(Sheet1!$I828,1)</f>
        <v>19</v>
      </c>
      <c r="U828" s="8" t="str">
        <f>TEXT(Sheet1!$I828,"dddd")</f>
        <v>Wednesday</v>
      </c>
    </row>
    <row r="829" spans="1:21" ht="14.25" customHeight="1" x14ac:dyDescent="0.25">
      <c r="A829" s="5" t="s">
        <v>1687</v>
      </c>
      <c r="B829" s="5" t="s">
        <v>1688</v>
      </c>
      <c r="C829" s="5" t="s">
        <v>43</v>
      </c>
      <c r="D829" s="5" t="s">
        <v>3</v>
      </c>
      <c r="E829" s="5" t="s">
        <v>59</v>
      </c>
      <c r="F829" s="5" t="s">
        <v>45</v>
      </c>
      <c r="G829" s="5" t="s">
        <v>53</v>
      </c>
      <c r="H829" s="5">
        <v>37</v>
      </c>
      <c r="I829" s="5">
        <v>40657</v>
      </c>
      <c r="J829" s="5">
        <v>131183</v>
      </c>
      <c r="K829" s="5">
        <v>0.14000000000000001</v>
      </c>
      <c r="L829" s="5" t="s">
        <v>17</v>
      </c>
      <c r="M829" s="5" t="s">
        <v>94</v>
      </c>
      <c r="N829" s="6">
        <v>42445</v>
      </c>
      <c r="O829" s="7" t="str">
        <f>IF(LEN(Sheet1!$N829)&gt;0,"Not_Active","Active")</f>
        <v>Not_Active</v>
      </c>
      <c r="P829" s="8">
        <f>IF(Sheet1!$O829="Not_Active",0,1)</f>
        <v>0</v>
      </c>
      <c r="Q829" s="9">
        <f>IFERROR(Sheet1!$K829*Sheet1!$J829,0)</f>
        <v>18365.620000000003</v>
      </c>
      <c r="R829" s="9">
        <f>Sheet1!$Q829+Sheet1!$J829</f>
        <v>149548.62</v>
      </c>
      <c r="S829" s="8">
        <f>YEAR(Sheet1!$I829)</f>
        <v>2011</v>
      </c>
      <c r="T829" s="8">
        <f>WEEKNUM(Sheet1!$I829,1)</f>
        <v>18</v>
      </c>
      <c r="U829" s="8" t="str">
        <f>TEXT(Sheet1!$I829,"dddd")</f>
        <v>Sunday</v>
      </c>
    </row>
    <row r="830" spans="1:21" ht="14.25" customHeight="1" x14ac:dyDescent="0.25">
      <c r="A830" s="5" t="s">
        <v>966</v>
      </c>
      <c r="B830" s="5" t="s">
        <v>1689</v>
      </c>
      <c r="C830" s="5" t="s">
        <v>50</v>
      </c>
      <c r="D830" s="5" t="s">
        <v>2</v>
      </c>
      <c r="E830" s="5" t="s">
        <v>51</v>
      </c>
      <c r="F830" s="5" t="s">
        <v>45</v>
      </c>
      <c r="G830" s="5" t="s">
        <v>53</v>
      </c>
      <c r="H830" s="5">
        <v>45</v>
      </c>
      <c r="I830" s="5">
        <v>37445</v>
      </c>
      <c r="J830" s="5">
        <v>92655</v>
      </c>
      <c r="K830" s="5">
        <v>0</v>
      </c>
      <c r="L830" s="5" t="s">
        <v>17</v>
      </c>
      <c r="M830" s="5" t="s">
        <v>152</v>
      </c>
      <c r="N830" s="6" t="s">
        <v>55</v>
      </c>
      <c r="O830" s="7" t="str">
        <f>IF(LEN(Sheet1!$N830)&gt;0,"Not_Active","Active")</f>
        <v>Active</v>
      </c>
      <c r="P830" s="8">
        <f>IF(Sheet1!$O830="Not_Active",0,1)</f>
        <v>1</v>
      </c>
      <c r="Q830" s="9">
        <f>IFERROR(Sheet1!$K830*Sheet1!$J830,0)</f>
        <v>0</v>
      </c>
      <c r="R830" s="9">
        <f>Sheet1!$Q830+Sheet1!$J830</f>
        <v>92655</v>
      </c>
      <c r="S830" s="8">
        <f>YEAR(Sheet1!$I830)</f>
        <v>2002</v>
      </c>
      <c r="T830" s="8">
        <f>WEEKNUM(Sheet1!$I830,1)</f>
        <v>28</v>
      </c>
      <c r="U830" s="8" t="str">
        <f>TEXT(Sheet1!$I830,"dddd")</f>
        <v>Monday</v>
      </c>
    </row>
    <row r="831" spans="1:21" ht="14.25" customHeight="1" x14ac:dyDescent="0.25">
      <c r="A831" s="5" t="s">
        <v>1527</v>
      </c>
      <c r="B831" s="5" t="s">
        <v>1690</v>
      </c>
      <c r="C831" s="5" t="s">
        <v>43</v>
      </c>
      <c r="D831" s="5" t="s">
        <v>4</v>
      </c>
      <c r="E831" s="5" t="s">
        <v>51</v>
      </c>
      <c r="F831" s="5" t="s">
        <v>45</v>
      </c>
      <c r="G831" s="5" t="s">
        <v>104</v>
      </c>
      <c r="H831" s="5">
        <v>49</v>
      </c>
      <c r="I831" s="5">
        <v>35157</v>
      </c>
      <c r="J831" s="5">
        <v>157057</v>
      </c>
      <c r="K831" s="5">
        <v>0.12</v>
      </c>
      <c r="L831" s="5" t="s">
        <v>11</v>
      </c>
      <c r="M831" s="5" t="s">
        <v>79</v>
      </c>
      <c r="N831" s="6" t="s">
        <v>55</v>
      </c>
      <c r="O831" s="7" t="str">
        <f>IF(LEN(Sheet1!$N831)&gt;0,"Not_Active","Active")</f>
        <v>Active</v>
      </c>
      <c r="P831" s="8">
        <f>IF(Sheet1!$O831="Not_Active",0,1)</f>
        <v>1</v>
      </c>
      <c r="Q831" s="9">
        <f>IFERROR(Sheet1!$K831*Sheet1!$J831,0)</f>
        <v>18846.84</v>
      </c>
      <c r="R831" s="9">
        <f>Sheet1!$Q831+Sheet1!$J831</f>
        <v>175903.84</v>
      </c>
      <c r="S831" s="8">
        <f>YEAR(Sheet1!$I831)</f>
        <v>1996</v>
      </c>
      <c r="T831" s="8">
        <f>WEEKNUM(Sheet1!$I831,1)</f>
        <v>14</v>
      </c>
      <c r="U831" s="8" t="str">
        <f>TEXT(Sheet1!$I831,"dddd")</f>
        <v>Tuesday</v>
      </c>
    </row>
    <row r="832" spans="1:21" ht="14.25" customHeight="1" x14ac:dyDescent="0.25">
      <c r="A832" s="5" t="s">
        <v>1691</v>
      </c>
      <c r="B832" s="5" t="s">
        <v>1692</v>
      </c>
      <c r="C832" s="5" t="s">
        <v>149</v>
      </c>
      <c r="D832" s="5" t="s">
        <v>2</v>
      </c>
      <c r="E832" s="5" t="s">
        <v>59</v>
      </c>
      <c r="F832" s="5" t="s">
        <v>45</v>
      </c>
      <c r="G832" s="5" t="s">
        <v>60</v>
      </c>
      <c r="H832" s="5">
        <v>61</v>
      </c>
      <c r="I832" s="5">
        <v>38392</v>
      </c>
      <c r="J832" s="5">
        <v>64462</v>
      </c>
      <c r="K832" s="5">
        <v>0</v>
      </c>
      <c r="L832" s="5" t="s">
        <v>11</v>
      </c>
      <c r="M832" s="5" t="s">
        <v>61</v>
      </c>
      <c r="N832" s="6" t="s">
        <v>55</v>
      </c>
      <c r="O832" s="7" t="str">
        <f>IF(LEN(Sheet1!$N832)&gt;0,"Not_Active","Active")</f>
        <v>Active</v>
      </c>
      <c r="P832" s="8">
        <f>IF(Sheet1!$O832="Not_Active",0,1)</f>
        <v>1</v>
      </c>
      <c r="Q832" s="9">
        <f>IFERROR(Sheet1!$K832*Sheet1!$J832,0)</f>
        <v>0</v>
      </c>
      <c r="R832" s="9">
        <f>Sheet1!$Q832+Sheet1!$J832</f>
        <v>64462</v>
      </c>
      <c r="S832" s="8">
        <f>YEAR(Sheet1!$I832)</f>
        <v>2005</v>
      </c>
      <c r="T832" s="8">
        <f>WEEKNUM(Sheet1!$I832,1)</f>
        <v>7</v>
      </c>
      <c r="U832" s="8" t="str">
        <f>TEXT(Sheet1!$I832,"dddd")</f>
        <v>Wednesday</v>
      </c>
    </row>
    <row r="833" spans="1:21" ht="14.25" customHeight="1" x14ac:dyDescent="0.25">
      <c r="A833" s="5" t="s">
        <v>1693</v>
      </c>
      <c r="B833" s="5" t="s">
        <v>1694</v>
      </c>
      <c r="C833" s="5" t="s">
        <v>126</v>
      </c>
      <c r="D833" s="5" t="s">
        <v>7</v>
      </c>
      <c r="E833" s="5" t="s">
        <v>72</v>
      </c>
      <c r="F833" s="5" t="s">
        <v>45</v>
      </c>
      <c r="G833" s="5" t="s">
        <v>60</v>
      </c>
      <c r="H833" s="5">
        <v>41</v>
      </c>
      <c r="I833" s="5">
        <v>38632</v>
      </c>
      <c r="J833" s="5">
        <v>79352</v>
      </c>
      <c r="K833" s="5">
        <v>0</v>
      </c>
      <c r="L833" s="5" t="s">
        <v>11</v>
      </c>
      <c r="M833" s="5" t="s">
        <v>47</v>
      </c>
      <c r="N833" s="6" t="s">
        <v>55</v>
      </c>
      <c r="O833" s="7" t="str">
        <f>IF(LEN(Sheet1!$N833)&gt;0,"Not_Active","Active")</f>
        <v>Active</v>
      </c>
      <c r="P833" s="8">
        <f>IF(Sheet1!$O833="Not_Active",0,1)</f>
        <v>1</v>
      </c>
      <c r="Q833" s="9">
        <f>IFERROR(Sheet1!$K833*Sheet1!$J833,0)</f>
        <v>0</v>
      </c>
      <c r="R833" s="9">
        <f>Sheet1!$Q833+Sheet1!$J833</f>
        <v>79352</v>
      </c>
      <c r="S833" s="8">
        <f>YEAR(Sheet1!$I833)</f>
        <v>2005</v>
      </c>
      <c r="T833" s="8">
        <f>WEEKNUM(Sheet1!$I833,1)</f>
        <v>41</v>
      </c>
      <c r="U833" s="8" t="str">
        <f>TEXT(Sheet1!$I833,"dddd")</f>
        <v>Friday</v>
      </c>
    </row>
    <row r="834" spans="1:21" ht="14.25" customHeight="1" x14ac:dyDescent="0.25">
      <c r="A834" s="5" t="s">
        <v>1695</v>
      </c>
      <c r="B834" s="5" t="s">
        <v>1696</v>
      </c>
      <c r="C834" s="5" t="s">
        <v>43</v>
      </c>
      <c r="D834" s="5" t="s">
        <v>8</v>
      </c>
      <c r="E834" s="5" t="s">
        <v>59</v>
      </c>
      <c r="F834" s="5" t="s">
        <v>45</v>
      </c>
      <c r="G834" s="5" t="s">
        <v>60</v>
      </c>
      <c r="H834" s="5">
        <v>55</v>
      </c>
      <c r="I834" s="5">
        <v>36977</v>
      </c>
      <c r="J834" s="5">
        <v>157812</v>
      </c>
      <c r="K834" s="5">
        <v>0.11</v>
      </c>
      <c r="L834" s="5" t="s">
        <v>11</v>
      </c>
      <c r="M834" s="5" t="s">
        <v>79</v>
      </c>
      <c r="N834" s="6" t="s">
        <v>55</v>
      </c>
      <c r="O834" s="7" t="str">
        <f>IF(LEN(Sheet1!$N834)&gt;0,"Not_Active","Active")</f>
        <v>Active</v>
      </c>
      <c r="P834" s="8">
        <f>IF(Sheet1!$O834="Not_Active",0,1)</f>
        <v>1</v>
      </c>
      <c r="Q834" s="9">
        <f>IFERROR(Sheet1!$K834*Sheet1!$J834,0)</f>
        <v>17359.32</v>
      </c>
      <c r="R834" s="9">
        <f>Sheet1!$Q834+Sheet1!$J834</f>
        <v>175171.32</v>
      </c>
      <c r="S834" s="8">
        <f>YEAR(Sheet1!$I834)</f>
        <v>2001</v>
      </c>
      <c r="T834" s="8">
        <f>WEEKNUM(Sheet1!$I834,1)</f>
        <v>13</v>
      </c>
      <c r="U834" s="8" t="str">
        <f>TEXT(Sheet1!$I834,"dddd")</f>
        <v>Tuesday</v>
      </c>
    </row>
    <row r="835" spans="1:21" ht="14.25" customHeight="1" x14ac:dyDescent="0.25">
      <c r="A835" s="5" t="s">
        <v>1697</v>
      </c>
      <c r="B835" s="5" t="s">
        <v>1698</v>
      </c>
      <c r="C835" s="5" t="s">
        <v>126</v>
      </c>
      <c r="D835" s="5" t="s">
        <v>7</v>
      </c>
      <c r="E835" s="5" t="s">
        <v>72</v>
      </c>
      <c r="F835" s="5" t="s">
        <v>52</v>
      </c>
      <c r="G835" s="5" t="s">
        <v>60</v>
      </c>
      <c r="H835" s="5">
        <v>27</v>
      </c>
      <c r="I835" s="5">
        <v>43354</v>
      </c>
      <c r="J835" s="5">
        <v>80745</v>
      </c>
      <c r="K835" s="5">
        <v>0</v>
      </c>
      <c r="L835" s="5" t="s">
        <v>11</v>
      </c>
      <c r="M835" s="5" t="s">
        <v>61</v>
      </c>
      <c r="N835" s="6" t="s">
        <v>55</v>
      </c>
      <c r="O835" s="7" t="str">
        <f>IF(LEN(Sheet1!$N835)&gt;0,"Not_Active","Active")</f>
        <v>Active</v>
      </c>
      <c r="P835" s="8">
        <f>IF(Sheet1!$O835="Not_Active",0,1)</f>
        <v>1</v>
      </c>
      <c r="Q835" s="9">
        <f>IFERROR(Sheet1!$K835*Sheet1!$J835,0)</f>
        <v>0</v>
      </c>
      <c r="R835" s="9">
        <f>Sheet1!$Q835+Sheet1!$J835</f>
        <v>80745</v>
      </c>
      <c r="S835" s="8">
        <f>YEAR(Sheet1!$I835)</f>
        <v>2018</v>
      </c>
      <c r="T835" s="8">
        <f>WEEKNUM(Sheet1!$I835,1)</f>
        <v>37</v>
      </c>
      <c r="U835" s="8" t="str">
        <f>TEXT(Sheet1!$I835,"dddd")</f>
        <v>Tuesday</v>
      </c>
    </row>
    <row r="836" spans="1:21" ht="14.25" customHeight="1" x14ac:dyDescent="0.25">
      <c r="A836" s="5" t="s">
        <v>1699</v>
      </c>
      <c r="B836" s="5" t="s">
        <v>1700</v>
      </c>
      <c r="C836" s="5" t="s">
        <v>317</v>
      </c>
      <c r="D836" s="5" t="s">
        <v>2</v>
      </c>
      <c r="E836" s="5" t="s">
        <v>51</v>
      </c>
      <c r="F836" s="5" t="s">
        <v>45</v>
      </c>
      <c r="G836" s="5" t="s">
        <v>60</v>
      </c>
      <c r="H836" s="5">
        <v>57</v>
      </c>
      <c r="I836" s="5">
        <v>35113</v>
      </c>
      <c r="J836" s="5">
        <v>75354</v>
      </c>
      <c r="K836" s="5">
        <v>0</v>
      </c>
      <c r="L836" s="5" t="s">
        <v>11</v>
      </c>
      <c r="M836" s="5" t="s">
        <v>82</v>
      </c>
      <c r="N836" s="6">
        <v>35413</v>
      </c>
      <c r="O836" s="7" t="str">
        <f>IF(LEN(Sheet1!$N836)&gt;0,"Not_Active","Active")</f>
        <v>Not_Active</v>
      </c>
      <c r="P836" s="8">
        <f>IF(Sheet1!$O836="Not_Active",0,1)</f>
        <v>0</v>
      </c>
      <c r="Q836" s="9">
        <f>IFERROR(Sheet1!$K836*Sheet1!$J836,0)</f>
        <v>0</v>
      </c>
      <c r="R836" s="9">
        <f>Sheet1!$Q836+Sheet1!$J836</f>
        <v>75354</v>
      </c>
      <c r="S836" s="8">
        <f>YEAR(Sheet1!$I836)</f>
        <v>1996</v>
      </c>
      <c r="T836" s="8">
        <f>WEEKNUM(Sheet1!$I836,1)</f>
        <v>8</v>
      </c>
      <c r="U836" s="8" t="str">
        <f>TEXT(Sheet1!$I836,"dddd")</f>
        <v>Sunday</v>
      </c>
    </row>
    <row r="837" spans="1:21" ht="14.25" customHeight="1" x14ac:dyDescent="0.25">
      <c r="A837" s="5" t="s">
        <v>1701</v>
      </c>
      <c r="B837" s="5" t="s">
        <v>1702</v>
      </c>
      <c r="C837" s="5" t="s">
        <v>131</v>
      </c>
      <c r="D837" s="5" t="s">
        <v>7</v>
      </c>
      <c r="E837" s="5" t="s">
        <v>44</v>
      </c>
      <c r="F837" s="5" t="s">
        <v>52</v>
      </c>
      <c r="G837" s="5" t="s">
        <v>104</v>
      </c>
      <c r="H837" s="5">
        <v>56</v>
      </c>
      <c r="I837" s="5">
        <v>43363</v>
      </c>
      <c r="J837" s="5">
        <v>78938</v>
      </c>
      <c r="K837" s="5">
        <v>0.14000000000000001</v>
      </c>
      <c r="L837" s="5" t="s">
        <v>11</v>
      </c>
      <c r="M837" s="5" t="s">
        <v>68</v>
      </c>
      <c r="N837" s="6" t="s">
        <v>55</v>
      </c>
      <c r="O837" s="7" t="str">
        <f>IF(LEN(Sheet1!$N837)&gt;0,"Not_Active","Active")</f>
        <v>Active</v>
      </c>
      <c r="P837" s="8">
        <f>IF(Sheet1!$O837="Not_Active",0,1)</f>
        <v>1</v>
      </c>
      <c r="Q837" s="9">
        <f>IFERROR(Sheet1!$K837*Sheet1!$J837,0)</f>
        <v>11051.320000000002</v>
      </c>
      <c r="R837" s="9">
        <f>Sheet1!$Q837+Sheet1!$J837</f>
        <v>89989.32</v>
      </c>
      <c r="S837" s="8">
        <f>YEAR(Sheet1!$I837)</f>
        <v>2018</v>
      </c>
      <c r="T837" s="8">
        <f>WEEKNUM(Sheet1!$I837,1)</f>
        <v>38</v>
      </c>
      <c r="U837" s="8" t="str">
        <f>TEXT(Sheet1!$I837,"dddd")</f>
        <v>Thursday</v>
      </c>
    </row>
    <row r="838" spans="1:21" ht="14.25" customHeight="1" x14ac:dyDescent="0.25">
      <c r="A838" s="5" t="s">
        <v>1703</v>
      </c>
      <c r="B838" s="5" t="s">
        <v>1704</v>
      </c>
      <c r="C838" s="5" t="s">
        <v>199</v>
      </c>
      <c r="D838" s="5" t="s">
        <v>7</v>
      </c>
      <c r="E838" s="5" t="s">
        <v>72</v>
      </c>
      <c r="F838" s="5" t="s">
        <v>52</v>
      </c>
      <c r="G838" s="5" t="s">
        <v>104</v>
      </c>
      <c r="H838" s="5">
        <v>59</v>
      </c>
      <c r="I838" s="5">
        <v>39701</v>
      </c>
      <c r="J838" s="5">
        <v>96313</v>
      </c>
      <c r="K838" s="5">
        <v>0</v>
      </c>
      <c r="L838" s="5" t="s">
        <v>11</v>
      </c>
      <c r="M838" s="5" t="s">
        <v>82</v>
      </c>
      <c r="N838" s="6" t="s">
        <v>55</v>
      </c>
      <c r="O838" s="7" t="str">
        <f>IF(LEN(Sheet1!$N838)&gt;0,"Not_Active","Active")</f>
        <v>Active</v>
      </c>
      <c r="P838" s="8">
        <f>IF(Sheet1!$O838="Not_Active",0,1)</f>
        <v>1</v>
      </c>
      <c r="Q838" s="9">
        <f>IFERROR(Sheet1!$K838*Sheet1!$J838,0)</f>
        <v>0</v>
      </c>
      <c r="R838" s="9">
        <f>Sheet1!$Q838+Sheet1!$J838</f>
        <v>96313</v>
      </c>
      <c r="S838" s="8">
        <f>YEAR(Sheet1!$I838)</f>
        <v>2008</v>
      </c>
      <c r="T838" s="8">
        <f>WEEKNUM(Sheet1!$I838,1)</f>
        <v>37</v>
      </c>
      <c r="U838" s="8" t="str">
        <f>TEXT(Sheet1!$I838,"dddd")</f>
        <v>Wednesday</v>
      </c>
    </row>
    <row r="839" spans="1:21" ht="14.25" customHeight="1" x14ac:dyDescent="0.25">
      <c r="A839" s="5" t="s">
        <v>1705</v>
      </c>
      <c r="B839" s="5" t="s">
        <v>1706</v>
      </c>
      <c r="C839" s="5" t="s">
        <v>58</v>
      </c>
      <c r="D839" s="5" t="s">
        <v>7</v>
      </c>
      <c r="E839" s="5" t="s">
        <v>59</v>
      </c>
      <c r="F839" s="5" t="s">
        <v>52</v>
      </c>
      <c r="G839" s="5" t="s">
        <v>60</v>
      </c>
      <c r="H839" s="5">
        <v>45</v>
      </c>
      <c r="I839" s="5">
        <v>40511</v>
      </c>
      <c r="J839" s="5">
        <v>153767</v>
      </c>
      <c r="K839" s="5">
        <v>0.27</v>
      </c>
      <c r="L839" s="5" t="s">
        <v>11</v>
      </c>
      <c r="M839" s="5" t="s">
        <v>68</v>
      </c>
      <c r="N839" s="6" t="s">
        <v>55</v>
      </c>
      <c r="O839" s="7" t="str">
        <f>IF(LEN(Sheet1!$N839)&gt;0,"Not_Active","Active")</f>
        <v>Active</v>
      </c>
      <c r="P839" s="8">
        <f>IF(Sheet1!$O839="Not_Active",0,1)</f>
        <v>1</v>
      </c>
      <c r="Q839" s="9">
        <f>IFERROR(Sheet1!$K839*Sheet1!$J839,0)</f>
        <v>41517.090000000004</v>
      </c>
      <c r="R839" s="9">
        <f>Sheet1!$Q839+Sheet1!$J839</f>
        <v>195284.09</v>
      </c>
      <c r="S839" s="8">
        <f>YEAR(Sheet1!$I839)</f>
        <v>2010</v>
      </c>
      <c r="T839" s="8">
        <f>WEEKNUM(Sheet1!$I839,1)</f>
        <v>49</v>
      </c>
      <c r="U839" s="8" t="str">
        <f>TEXT(Sheet1!$I839,"dddd")</f>
        <v>Monday</v>
      </c>
    </row>
    <row r="840" spans="1:21" ht="14.25" customHeight="1" x14ac:dyDescent="0.25">
      <c r="A840" s="5" t="s">
        <v>1362</v>
      </c>
      <c r="B840" s="5" t="s">
        <v>1707</v>
      </c>
      <c r="C840" s="5" t="s">
        <v>75</v>
      </c>
      <c r="D840" s="5" t="s">
        <v>8</v>
      </c>
      <c r="E840" s="5" t="s">
        <v>44</v>
      </c>
      <c r="F840" s="5" t="s">
        <v>45</v>
      </c>
      <c r="G840" s="5" t="s">
        <v>46</v>
      </c>
      <c r="H840" s="5">
        <v>42</v>
      </c>
      <c r="I840" s="5">
        <v>42266</v>
      </c>
      <c r="J840" s="5">
        <v>103423</v>
      </c>
      <c r="K840" s="5">
        <v>0.06</v>
      </c>
      <c r="L840" s="5" t="s">
        <v>11</v>
      </c>
      <c r="M840" s="5" t="s">
        <v>107</v>
      </c>
      <c r="N840" s="6" t="s">
        <v>55</v>
      </c>
      <c r="O840" s="7" t="str">
        <f>IF(LEN(Sheet1!$N840)&gt;0,"Not_Active","Active")</f>
        <v>Active</v>
      </c>
      <c r="P840" s="8">
        <f>IF(Sheet1!$O840="Not_Active",0,1)</f>
        <v>1</v>
      </c>
      <c r="Q840" s="9">
        <f>IFERROR(Sheet1!$K840*Sheet1!$J840,0)</f>
        <v>6205.38</v>
      </c>
      <c r="R840" s="9">
        <f>Sheet1!$Q840+Sheet1!$J840</f>
        <v>109628.38</v>
      </c>
      <c r="S840" s="8">
        <f>YEAR(Sheet1!$I840)</f>
        <v>2015</v>
      </c>
      <c r="T840" s="8">
        <f>WEEKNUM(Sheet1!$I840,1)</f>
        <v>38</v>
      </c>
      <c r="U840" s="8" t="str">
        <f>TEXT(Sheet1!$I840,"dddd")</f>
        <v>Saturday</v>
      </c>
    </row>
    <row r="841" spans="1:21" ht="14.25" customHeight="1" x14ac:dyDescent="0.25">
      <c r="A841" s="5" t="s">
        <v>1708</v>
      </c>
      <c r="B841" s="5" t="s">
        <v>1709</v>
      </c>
      <c r="C841" s="5" t="s">
        <v>89</v>
      </c>
      <c r="D841" s="5" t="s">
        <v>7</v>
      </c>
      <c r="E841" s="5" t="s">
        <v>72</v>
      </c>
      <c r="F841" s="5" t="s">
        <v>45</v>
      </c>
      <c r="G841" s="5" t="s">
        <v>53</v>
      </c>
      <c r="H841" s="5">
        <v>25</v>
      </c>
      <c r="I841" s="5">
        <v>44370</v>
      </c>
      <c r="J841" s="5">
        <v>86464</v>
      </c>
      <c r="K841" s="5">
        <v>0</v>
      </c>
      <c r="L841" s="5" t="s">
        <v>17</v>
      </c>
      <c r="M841" s="5" t="s">
        <v>94</v>
      </c>
      <c r="N841" s="6" t="s">
        <v>55</v>
      </c>
      <c r="O841" s="7" t="str">
        <f>IF(LEN(Sheet1!$N841)&gt;0,"Not_Active","Active")</f>
        <v>Active</v>
      </c>
      <c r="P841" s="8">
        <f>IF(Sheet1!$O841="Not_Active",0,1)</f>
        <v>1</v>
      </c>
      <c r="Q841" s="9">
        <f>IFERROR(Sheet1!$K841*Sheet1!$J841,0)</f>
        <v>0</v>
      </c>
      <c r="R841" s="9">
        <f>Sheet1!$Q841+Sheet1!$J841</f>
        <v>86464</v>
      </c>
      <c r="S841" s="8">
        <f>YEAR(Sheet1!$I841)</f>
        <v>2021</v>
      </c>
      <c r="T841" s="8">
        <f>WEEKNUM(Sheet1!$I841,1)</f>
        <v>26</v>
      </c>
      <c r="U841" s="8" t="str">
        <f>TEXT(Sheet1!$I841,"dddd")</f>
        <v>Wednesday</v>
      </c>
    </row>
    <row r="842" spans="1:21" ht="14.25" customHeight="1" x14ac:dyDescent="0.25">
      <c r="A842" s="5" t="s">
        <v>1710</v>
      </c>
      <c r="B842" s="5" t="s">
        <v>1711</v>
      </c>
      <c r="C842" s="5" t="s">
        <v>89</v>
      </c>
      <c r="D842" s="5" t="s">
        <v>7</v>
      </c>
      <c r="E842" s="5" t="s">
        <v>72</v>
      </c>
      <c r="F842" s="5" t="s">
        <v>45</v>
      </c>
      <c r="G842" s="5" t="s">
        <v>104</v>
      </c>
      <c r="H842" s="5">
        <v>29</v>
      </c>
      <c r="I842" s="5">
        <v>43114</v>
      </c>
      <c r="J842" s="5">
        <v>80516</v>
      </c>
      <c r="K842" s="5">
        <v>0</v>
      </c>
      <c r="L842" s="5" t="s">
        <v>19</v>
      </c>
      <c r="M842" s="5" t="s">
        <v>236</v>
      </c>
      <c r="N842" s="6" t="s">
        <v>55</v>
      </c>
      <c r="O842" s="7" t="str">
        <f>IF(LEN(Sheet1!$N842)&gt;0,"Not_Active","Active")</f>
        <v>Active</v>
      </c>
      <c r="P842" s="8">
        <f>IF(Sheet1!$O842="Not_Active",0,1)</f>
        <v>1</v>
      </c>
      <c r="Q842" s="9">
        <f>IFERROR(Sheet1!$K842*Sheet1!$J842,0)</f>
        <v>0</v>
      </c>
      <c r="R842" s="9">
        <f>Sheet1!$Q842+Sheet1!$J842</f>
        <v>80516</v>
      </c>
      <c r="S842" s="8">
        <f>YEAR(Sheet1!$I842)</f>
        <v>2018</v>
      </c>
      <c r="T842" s="8">
        <f>WEEKNUM(Sheet1!$I842,1)</f>
        <v>3</v>
      </c>
      <c r="U842" s="8" t="str">
        <f>TEXT(Sheet1!$I842,"dddd")</f>
        <v>Sunday</v>
      </c>
    </row>
    <row r="843" spans="1:21" ht="14.25" customHeight="1" x14ac:dyDescent="0.25">
      <c r="A843" s="5" t="s">
        <v>1712</v>
      </c>
      <c r="B843" s="5" t="s">
        <v>1713</v>
      </c>
      <c r="C843" s="5" t="s">
        <v>75</v>
      </c>
      <c r="D843" s="5" t="s">
        <v>6</v>
      </c>
      <c r="E843" s="5" t="s">
        <v>59</v>
      </c>
      <c r="F843" s="5" t="s">
        <v>45</v>
      </c>
      <c r="G843" s="5" t="s">
        <v>46</v>
      </c>
      <c r="H843" s="5">
        <v>33</v>
      </c>
      <c r="I843" s="5">
        <v>41507</v>
      </c>
      <c r="J843" s="5">
        <v>105390</v>
      </c>
      <c r="K843" s="5">
        <v>0.06</v>
      </c>
      <c r="L843" s="5" t="s">
        <v>11</v>
      </c>
      <c r="M843" s="5" t="s">
        <v>107</v>
      </c>
      <c r="N843" s="6" t="s">
        <v>55</v>
      </c>
      <c r="O843" s="7" t="str">
        <f>IF(LEN(Sheet1!$N843)&gt;0,"Not_Active","Active")</f>
        <v>Active</v>
      </c>
      <c r="P843" s="8">
        <f>IF(Sheet1!$O843="Not_Active",0,1)</f>
        <v>1</v>
      </c>
      <c r="Q843" s="9">
        <f>IFERROR(Sheet1!$K843*Sheet1!$J843,0)</f>
        <v>6323.4</v>
      </c>
      <c r="R843" s="9">
        <f>Sheet1!$Q843+Sheet1!$J843</f>
        <v>111713.4</v>
      </c>
      <c r="S843" s="8">
        <f>YEAR(Sheet1!$I843)</f>
        <v>2013</v>
      </c>
      <c r="T843" s="8">
        <f>WEEKNUM(Sheet1!$I843,1)</f>
        <v>34</v>
      </c>
      <c r="U843" s="8" t="str">
        <f>TEXT(Sheet1!$I843,"dddd")</f>
        <v>Wednesday</v>
      </c>
    </row>
    <row r="844" spans="1:21" ht="14.25" customHeight="1" x14ac:dyDescent="0.25">
      <c r="A844" s="5" t="s">
        <v>1714</v>
      </c>
      <c r="B844" s="5" t="s">
        <v>1715</v>
      </c>
      <c r="C844" s="5" t="s">
        <v>225</v>
      </c>
      <c r="D844" s="5" t="s">
        <v>2</v>
      </c>
      <c r="E844" s="5" t="s">
        <v>51</v>
      </c>
      <c r="F844" s="5" t="s">
        <v>45</v>
      </c>
      <c r="G844" s="5" t="s">
        <v>53</v>
      </c>
      <c r="H844" s="5">
        <v>50</v>
      </c>
      <c r="I844" s="5">
        <v>44445</v>
      </c>
      <c r="J844" s="5">
        <v>83418</v>
      </c>
      <c r="K844" s="5">
        <v>0</v>
      </c>
      <c r="L844" s="5" t="s">
        <v>17</v>
      </c>
      <c r="M844" s="5" t="s">
        <v>94</v>
      </c>
      <c r="N844" s="6" t="s">
        <v>55</v>
      </c>
      <c r="O844" s="7" t="str">
        <f>IF(LEN(Sheet1!$N844)&gt;0,"Not_Active","Active")</f>
        <v>Active</v>
      </c>
      <c r="P844" s="8">
        <f>IF(Sheet1!$O844="Not_Active",0,1)</f>
        <v>1</v>
      </c>
      <c r="Q844" s="9">
        <f>IFERROR(Sheet1!$K844*Sheet1!$J844,0)</f>
        <v>0</v>
      </c>
      <c r="R844" s="9">
        <f>Sheet1!$Q844+Sheet1!$J844</f>
        <v>83418</v>
      </c>
      <c r="S844" s="8">
        <f>YEAR(Sheet1!$I844)</f>
        <v>2021</v>
      </c>
      <c r="T844" s="8">
        <f>WEEKNUM(Sheet1!$I844,1)</f>
        <v>37</v>
      </c>
      <c r="U844" s="8" t="str">
        <f>TEXT(Sheet1!$I844,"dddd")</f>
        <v>Monday</v>
      </c>
    </row>
    <row r="845" spans="1:21" ht="14.25" customHeight="1" x14ac:dyDescent="0.25">
      <c r="A845" s="5" t="s">
        <v>1716</v>
      </c>
      <c r="B845" s="5" t="s">
        <v>1717</v>
      </c>
      <c r="C845" s="5" t="s">
        <v>390</v>
      </c>
      <c r="D845" s="5" t="s">
        <v>2</v>
      </c>
      <c r="E845" s="5" t="s">
        <v>59</v>
      </c>
      <c r="F845" s="5" t="s">
        <v>45</v>
      </c>
      <c r="G845" s="5" t="s">
        <v>60</v>
      </c>
      <c r="H845" s="5">
        <v>45</v>
      </c>
      <c r="I845" s="5">
        <v>43042</v>
      </c>
      <c r="J845" s="5">
        <v>66660</v>
      </c>
      <c r="K845" s="5">
        <v>0</v>
      </c>
      <c r="L845" s="5" t="s">
        <v>11</v>
      </c>
      <c r="M845" s="5" t="s">
        <v>82</v>
      </c>
      <c r="N845" s="6" t="s">
        <v>55</v>
      </c>
      <c r="O845" s="7" t="str">
        <f>IF(LEN(Sheet1!$N845)&gt;0,"Not_Active","Active")</f>
        <v>Active</v>
      </c>
      <c r="P845" s="8">
        <f>IF(Sheet1!$O845="Not_Active",0,1)</f>
        <v>1</v>
      </c>
      <c r="Q845" s="9">
        <f>IFERROR(Sheet1!$K845*Sheet1!$J845,0)</f>
        <v>0</v>
      </c>
      <c r="R845" s="9">
        <f>Sheet1!$Q845+Sheet1!$J845</f>
        <v>66660</v>
      </c>
      <c r="S845" s="8">
        <f>YEAR(Sheet1!$I845)</f>
        <v>2017</v>
      </c>
      <c r="T845" s="8">
        <f>WEEKNUM(Sheet1!$I845,1)</f>
        <v>44</v>
      </c>
      <c r="U845" s="8" t="str">
        <f>TEXT(Sheet1!$I845,"dddd")</f>
        <v>Friday</v>
      </c>
    </row>
    <row r="846" spans="1:21" ht="14.25" customHeight="1" x14ac:dyDescent="0.25">
      <c r="A846" s="5" t="s">
        <v>1288</v>
      </c>
      <c r="B846" s="5" t="s">
        <v>1718</v>
      </c>
      <c r="C846" s="5" t="s">
        <v>75</v>
      </c>
      <c r="D846" s="5" t="s">
        <v>6</v>
      </c>
      <c r="E846" s="5" t="s">
        <v>59</v>
      </c>
      <c r="F846" s="5" t="s">
        <v>52</v>
      </c>
      <c r="G846" s="5" t="s">
        <v>104</v>
      </c>
      <c r="H846" s="5">
        <v>59</v>
      </c>
      <c r="I846" s="5">
        <v>42165</v>
      </c>
      <c r="J846" s="5">
        <v>101985</v>
      </c>
      <c r="K846" s="5">
        <v>7.0000000000000007E-2</v>
      </c>
      <c r="L846" s="5" t="s">
        <v>11</v>
      </c>
      <c r="M846" s="5" t="s">
        <v>79</v>
      </c>
      <c r="N846" s="6" t="s">
        <v>55</v>
      </c>
      <c r="O846" s="7" t="str">
        <f>IF(LEN(Sheet1!$N846)&gt;0,"Not_Active","Active")</f>
        <v>Active</v>
      </c>
      <c r="P846" s="8">
        <f>IF(Sheet1!$O846="Not_Active",0,1)</f>
        <v>1</v>
      </c>
      <c r="Q846" s="9">
        <f>IFERROR(Sheet1!$K846*Sheet1!$J846,0)</f>
        <v>7138.9500000000007</v>
      </c>
      <c r="R846" s="9">
        <f>Sheet1!$Q846+Sheet1!$J846</f>
        <v>109123.95</v>
      </c>
      <c r="S846" s="8">
        <f>YEAR(Sheet1!$I846)</f>
        <v>2015</v>
      </c>
      <c r="T846" s="8">
        <f>WEEKNUM(Sheet1!$I846,1)</f>
        <v>24</v>
      </c>
      <c r="U846" s="8" t="str">
        <f>TEXT(Sheet1!$I846,"dddd")</f>
        <v>Wednesday</v>
      </c>
    </row>
    <row r="847" spans="1:21" ht="14.25" customHeight="1" x14ac:dyDescent="0.25">
      <c r="A847" s="5" t="s">
        <v>1719</v>
      </c>
      <c r="B847" s="5" t="s">
        <v>1720</v>
      </c>
      <c r="C847" s="5" t="s">
        <v>99</v>
      </c>
      <c r="D847" s="5" t="s">
        <v>3</v>
      </c>
      <c r="E847" s="5" t="s">
        <v>72</v>
      </c>
      <c r="F847" s="5" t="s">
        <v>52</v>
      </c>
      <c r="G847" s="5" t="s">
        <v>104</v>
      </c>
      <c r="H847" s="5">
        <v>29</v>
      </c>
      <c r="I847" s="5">
        <v>43439</v>
      </c>
      <c r="J847" s="5">
        <v>199504</v>
      </c>
      <c r="K847" s="5">
        <v>0.3</v>
      </c>
      <c r="L847" s="5" t="s">
        <v>11</v>
      </c>
      <c r="M847" s="5" t="s">
        <v>82</v>
      </c>
      <c r="N847" s="6" t="s">
        <v>55</v>
      </c>
      <c r="O847" s="7" t="str">
        <f>IF(LEN(Sheet1!$N847)&gt;0,"Not_Active","Active")</f>
        <v>Active</v>
      </c>
      <c r="P847" s="8">
        <f>IF(Sheet1!$O847="Not_Active",0,1)</f>
        <v>1</v>
      </c>
      <c r="Q847" s="9">
        <f>IFERROR(Sheet1!$K847*Sheet1!$J847,0)</f>
        <v>59851.199999999997</v>
      </c>
      <c r="R847" s="9">
        <f>Sheet1!$Q847+Sheet1!$J847</f>
        <v>259355.2</v>
      </c>
      <c r="S847" s="8">
        <f>YEAR(Sheet1!$I847)</f>
        <v>2018</v>
      </c>
      <c r="T847" s="8">
        <f>WEEKNUM(Sheet1!$I847,1)</f>
        <v>49</v>
      </c>
      <c r="U847" s="8" t="str">
        <f>TEXT(Sheet1!$I847,"dddd")</f>
        <v>Wednesday</v>
      </c>
    </row>
    <row r="848" spans="1:21" ht="14.25" customHeight="1" x14ac:dyDescent="0.25">
      <c r="A848" s="5" t="s">
        <v>1721</v>
      </c>
      <c r="B848" s="5" t="s">
        <v>1722</v>
      </c>
      <c r="C848" s="5" t="s">
        <v>43</v>
      </c>
      <c r="D848" s="5" t="s">
        <v>4</v>
      </c>
      <c r="E848" s="5" t="s">
        <v>72</v>
      </c>
      <c r="F848" s="5" t="s">
        <v>45</v>
      </c>
      <c r="G848" s="5" t="s">
        <v>104</v>
      </c>
      <c r="H848" s="5">
        <v>52</v>
      </c>
      <c r="I848" s="5">
        <v>38995</v>
      </c>
      <c r="J848" s="5">
        <v>147966</v>
      </c>
      <c r="K848" s="5">
        <v>0.11</v>
      </c>
      <c r="L848" s="5" t="s">
        <v>19</v>
      </c>
      <c r="M848" s="5" t="s">
        <v>117</v>
      </c>
      <c r="N848" s="6">
        <v>43608</v>
      </c>
      <c r="O848" s="7" t="str">
        <f>IF(LEN(Sheet1!$N848)&gt;0,"Not_Active","Active")</f>
        <v>Not_Active</v>
      </c>
      <c r="P848" s="8">
        <f>IF(Sheet1!$O848="Not_Active",0,1)</f>
        <v>0</v>
      </c>
      <c r="Q848" s="9">
        <f>IFERROR(Sheet1!$K848*Sheet1!$J848,0)</f>
        <v>16276.26</v>
      </c>
      <c r="R848" s="9">
        <f>Sheet1!$Q848+Sheet1!$J848</f>
        <v>164242.26</v>
      </c>
      <c r="S848" s="8">
        <f>YEAR(Sheet1!$I848)</f>
        <v>2006</v>
      </c>
      <c r="T848" s="8">
        <f>WEEKNUM(Sheet1!$I848,1)</f>
        <v>40</v>
      </c>
      <c r="U848" s="8" t="str">
        <f>TEXT(Sheet1!$I848,"dddd")</f>
        <v>Thursday</v>
      </c>
    </row>
    <row r="849" spans="1:21" ht="14.25" customHeight="1" x14ac:dyDescent="0.25">
      <c r="A849" s="5" t="s">
        <v>302</v>
      </c>
      <c r="B849" s="5" t="s">
        <v>1723</v>
      </c>
      <c r="C849" s="5" t="s">
        <v>202</v>
      </c>
      <c r="D849" s="5" t="s">
        <v>6</v>
      </c>
      <c r="E849" s="5" t="s">
        <v>59</v>
      </c>
      <c r="F849" s="5" t="s">
        <v>52</v>
      </c>
      <c r="G849" s="5" t="s">
        <v>53</v>
      </c>
      <c r="H849" s="5">
        <v>58</v>
      </c>
      <c r="I849" s="5">
        <v>41810</v>
      </c>
      <c r="J849" s="5">
        <v>41728</v>
      </c>
      <c r="K849" s="5">
        <v>0</v>
      </c>
      <c r="L849" s="5" t="s">
        <v>17</v>
      </c>
      <c r="M849" s="5" t="s">
        <v>54</v>
      </c>
      <c r="N849" s="6" t="s">
        <v>55</v>
      </c>
      <c r="O849" s="7" t="str">
        <f>IF(LEN(Sheet1!$N849)&gt;0,"Not_Active","Active")</f>
        <v>Active</v>
      </c>
      <c r="P849" s="8">
        <f>IF(Sheet1!$O849="Not_Active",0,1)</f>
        <v>1</v>
      </c>
      <c r="Q849" s="9">
        <f>IFERROR(Sheet1!$K849*Sheet1!$J849,0)</f>
        <v>0</v>
      </c>
      <c r="R849" s="9">
        <f>Sheet1!$Q849+Sheet1!$J849</f>
        <v>41728</v>
      </c>
      <c r="S849" s="8">
        <f>YEAR(Sheet1!$I849)</f>
        <v>2014</v>
      </c>
      <c r="T849" s="8">
        <f>WEEKNUM(Sheet1!$I849,1)</f>
        <v>25</v>
      </c>
      <c r="U849" s="8" t="str">
        <f>TEXT(Sheet1!$I849,"dddd")</f>
        <v>Friday</v>
      </c>
    </row>
    <row r="850" spans="1:21" ht="14.25" customHeight="1" x14ac:dyDescent="0.25">
      <c r="A850" s="5" t="s">
        <v>1471</v>
      </c>
      <c r="B850" s="5" t="s">
        <v>1724</v>
      </c>
      <c r="C850" s="5" t="s">
        <v>67</v>
      </c>
      <c r="D850" s="5" t="s">
        <v>5</v>
      </c>
      <c r="E850" s="5" t="s">
        <v>59</v>
      </c>
      <c r="F850" s="5" t="s">
        <v>52</v>
      </c>
      <c r="G850" s="5" t="s">
        <v>104</v>
      </c>
      <c r="H850" s="5">
        <v>62</v>
      </c>
      <c r="I850" s="5">
        <v>40591</v>
      </c>
      <c r="J850" s="5">
        <v>94422</v>
      </c>
      <c r="K850" s="5">
        <v>0</v>
      </c>
      <c r="L850" s="5" t="s">
        <v>11</v>
      </c>
      <c r="M850" s="5" t="s">
        <v>68</v>
      </c>
      <c r="N850" s="6" t="s">
        <v>55</v>
      </c>
      <c r="O850" s="7" t="str">
        <f>IF(LEN(Sheet1!$N850)&gt;0,"Not_Active","Active")</f>
        <v>Active</v>
      </c>
      <c r="P850" s="8">
        <f>IF(Sheet1!$O850="Not_Active",0,1)</f>
        <v>1</v>
      </c>
      <c r="Q850" s="9">
        <f>IFERROR(Sheet1!$K850*Sheet1!$J850,0)</f>
        <v>0</v>
      </c>
      <c r="R850" s="9">
        <f>Sheet1!$Q850+Sheet1!$J850</f>
        <v>94422</v>
      </c>
      <c r="S850" s="8">
        <f>YEAR(Sheet1!$I850)</f>
        <v>2011</v>
      </c>
      <c r="T850" s="8">
        <f>WEEKNUM(Sheet1!$I850,1)</f>
        <v>8</v>
      </c>
      <c r="U850" s="8" t="str">
        <f>TEXT(Sheet1!$I850,"dddd")</f>
        <v>Thursday</v>
      </c>
    </row>
    <row r="851" spans="1:21" ht="14.25" customHeight="1" x14ac:dyDescent="0.25">
      <c r="A851" s="5" t="s">
        <v>1725</v>
      </c>
      <c r="B851" s="5" t="s">
        <v>1726</v>
      </c>
      <c r="C851" s="5" t="s">
        <v>58</v>
      </c>
      <c r="D851" s="5" t="s">
        <v>4</v>
      </c>
      <c r="E851" s="5" t="s">
        <v>72</v>
      </c>
      <c r="F851" s="5" t="s">
        <v>52</v>
      </c>
      <c r="G851" s="5" t="s">
        <v>53</v>
      </c>
      <c r="H851" s="5">
        <v>31</v>
      </c>
      <c r="I851" s="5">
        <v>42184</v>
      </c>
      <c r="J851" s="5">
        <v>191026</v>
      </c>
      <c r="K851" s="5">
        <v>0.16</v>
      </c>
      <c r="L851" s="5" t="s">
        <v>11</v>
      </c>
      <c r="M851" s="5" t="s">
        <v>107</v>
      </c>
      <c r="N851" s="6" t="s">
        <v>55</v>
      </c>
      <c r="O851" s="7" t="str">
        <f>IF(LEN(Sheet1!$N851)&gt;0,"Not_Active","Active")</f>
        <v>Active</v>
      </c>
      <c r="P851" s="8">
        <f>IF(Sheet1!$O851="Not_Active",0,1)</f>
        <v>1</v>
      </c>
      <c r="Q851" s="9">
        <f>IFERROR(Sheet1!$K851*Sheet1!$J851,0)</f>
        <v>30564.16</v>
      </c>
      <c r="R851" s="9">
        <f>Sheet1!$Q851+Sheet1!$J851</f>
        <v>221590.16</v>
      </c>
      <c r="S851" s="8">
        <f>YEAR(Sheet1!$I851)</f>
        <v>2015</v>
      </c>
      <c r="T851" s="8">
        <f>WEEKNUM(Sheet1!$I851,1)</f>
        <v>27</v>
      </c>
      <c r="U851" s="8" t="str">
        <f>TEXT(Sheet1!$I851,"dddd")</f>
        <v>Monday</v>
      </c>
    </row>
    <row r="852" spans="1:21" ht="14.25" customHeight="1" x14ac:dyDescent="0.25">
      <c r="A852" s="5" t="s">
        <v>1727</v>
      </c>
      <c r="B852" s="5" t="s">
        <v>1728</v>
      </c>
      <c r="C852" s="5" t="s">
        <v>99</v>
      </c>
      <c r="D852" s="5" t="s">
        <v>2</v>
      </c>
      <c r="E852" s="5" t="s">
        <v>44</v>
      </c>
      <c r="F852" s="5" t="s">
        <v>52</v>
      </c>
      <c r="G852" s="5" t="s">
        <v>104</v>
      </c>
      <c r="H852" s="5">
        <v>42</v>
      </c>
      <c r="I852" s="5">
        <v>40511</v>
      </c>
      <c r="J852" s="5">
        <v>186725</v>
      </c>
      <c r="K852" s="5">
        <v>0.32</v>
      </c>
      <c r="L852" s="5" t="s">
        <v>19</v>
      </c>
      <c r="M852" s="5" t="s">
        <v>112</v>
      </c>
      <c r="N852" s="6" t="s">
        <v>55</v>
      </c>
      <c r="O852" s="7" t="str">
        <f>IF(LEN(Sheet1!$N852)&gt;0,"Not_Active","Active")</f>
        <v>Active</v>
      </c>
      <c r="P852" s="8">
        <f>IF(Sheet1!$O852="Not_Active",0,1)</f>
        <v>1</v>
      </c>
      <c r="Q852" s="9">
        <f>IFERROR(Sheet1!$K852*Sheet1!$J852,0)</f>
        <v>59752</v>
      </c>
      <c r="R852" s="9">
        <f>Sheet1!$Q852+Sheet1!$J852</f>
        <v>246477</v>
      </c>
      <c r="S852" s="8">
        <f>YEAR(Sheet1!$I852)</f>
        <v>2010</v>
      </c>
      <c r="T852" s="8">
        <f>WEEKNUM(Sheet1!$I852,1)</f>
        <v>49</v>
      </c>
      <c r="U852" s="8" t="str">
        <f>TEXT(Sheet1!$I852,"dddd")</f>
        <v>Monday</v>
      </c>
    </row>
    <row r="853" spans="1:21" ht="14.25" customHeight="1" x14ac:dyDescent="0.25">
      <c r="A853" s="5" t="s">
        <v>1729</v>
      </c>
      <c r="B853" s="5" t="s">
        <v>1730</v>
      </c>
      <c r="C853" s="5" t="s">
        <v>202</v>
      </c>
      <c r="D853" s="5" t="s">
        <v>6</v>
      </c>
      <c r="E853" s="5" t="s">
        <v>44</v>
      </c>
      <c r="F853" s="5" t="s">
        <v>45</v>
      </c>
      <c r="G853" s="5" t="s">
        <v>60</v>
      </c>
      <c r="H853" s="5">
        <v>56</v>
      </c>
      <c r="I853" s="5">
        <v>40045</v>
      </c>
      <c r="J853" s="5">
        <v>52800</v>
      </c>
      <c r="K853" s="5">
        <v>0</v>
      </c>
      <c r="L853" s="5" t="s">
        <v>11</v>
      </c>
      <c r="M853" s="5" t="s">
        <v>68</v>
      </c>
      <c r="N853" s="6" t="s">
        <v>55</v>
      </c>
      <c r="O853" s="7" t="str">
        <f>IF(LEN(Sheet1!$N853)&gt;0,"Not_Active","Active")</f>
        <v>Active</v>
      </c>
      <c r="P853" s="8">
        <f>IF(Sheet1!$O853="Not_Active",0,1)</f>
        <v>1</v>
      </c>
      <c r="Q853" s="9">
        <f>IFERROR(Sheet1!$K853*Sheet1!$J853,0)</f>
        <v>0</v>
      </c>
      <c r="R853" s="9">
        <f>Sheet1!$Q853+Sheet1!$J853</f>
        <v>52800</v>
      </c>
      <c r="S853" s="8">
        <f>YEAR(Sheet1!$I853)</f>
        <v>2009</v>
      </c>
      <c r="T853" s="8">
        <f>WEEKNUM(Sheet1!$I853,1)</f>
        <v>34</v>
      </c>
      <c r="U853" s="8" t="str">
        <f>TEXT(Sheet1!$I853,"dddd")</f>
        <v>Thursday</v>
      </c>
    </row>
    <row r="854" spans="1:21" ht="14.25" customHeight="1" x14ac:dyDescent="0.25">
      <c r="A854" s="5" t="s">
        <v>1731</v>
      </c>
      <c r="B854" s="5" t="s">
        <v>1732</v>
      </c>
      <c r="C854" s="5" t="s">
        <v>199</v>
      </c>
      <c r="D854" s="5" t="s">
        <v>7</v>
      </c>
      <c r="E854" s="5" t="s">
        <v>59</v>
      </c>
      <c r="F854" s="5" t="s">
        <v>52</v>
      </c>
      <c r="G854" s="5" t="s">
        <v>60</v>
      </c>
      <c r="H854" s="5">
        <v>54</v>
      </c>
      <c r="I854" s="5">
        <v>40517</v>
      </c>
      <c r="J854" s="5">
        <v>113982</v>
      </c>
      <c r="K854" s="5">
        <v>0</v>
      </c>
      <c r="L854" s="5" t="s">
        <v>11</v>
      </c>
      <c r="M854" s="5" t="s">
        <v>47</v>
      </c>
      <c r="N854" s="6" t="s">
        <v>55</v>
      </c>
      <c r="O854" s="7" t="str">
        <f>IF(LEN(Sheet1!$N854)&gt;0,"Not_Active","Active")</f>
        <v>Active</v>
      </c>
      <c r="P854" s="8">
        <f>IF(Sheet1!$O854="Not_Active",0,1)</f>
        <v>1</v>
      </c>
      <c r="Q854" s="9">
        <f>IFERROR(Sheet1!$K854*Sheet1!$J854,0)</f>
        <v>0</v>
      </c>
      <c r="R854" s="9">
        <f>Sheet1!$Q854+Sheet1!$J854</f>
        <v>113982</v>
      </c>
      <c r="S854" s="8">
        <f>YEAR(Sheet1!$I854)</f>
        <v>2010</v>
      </c>
      <c r="T854" s="8">
        <f>WEEKNUM(Sheet1!$I854,1)</f>
        <v>50</v>
      </c>
      <c r="U854" s="8" t="str">
        <f>TEXT(Sheet1!$I854,"dddd")</f>
        <v>Sunday</v>
      </c>
    </row>
    <row r="855" spans="1:21" ht="14.25" customHeight="1" x14ac:dyDescent="0.25">
      <c r="A855" s="5" t="s">
        <v>1733</v>
      </c>
      <c r="B855" s="5" t="s">
        <v>1734</v>
      </c>
      <c r="C855" s="5" t="s">
        <v>71</v>
      </c>
      <c r="D855" s="5" t="s">
        <v>4</v>
      </c>
      <c r="E855" s="5" t="s">
        <v>44</v>
      </c>
      <c r="F855" s="5" t="s">
        <v>45</v>
      </c>
      <c r="G855" s="5" t="s">
        <v>53</v>
      </c>
      <c r="H855" s="5">
        <v>54</v>
      </c>
      <c r="I855" s="5">
        <v>44271</v>
      </c>
      <c r="J855" s="5">
        <v>56239</v>
      </c>
      <c r="K855" s="5">
        <v>0</v>
      </c>
      <c r="L855" s="5" t="s">
        <v>17</v>
      </c>
      <c r="M855" s="5" t="s">
        <v>54</v>
      </c>
      <c r="N855" s="6" t="s">
        <v>55</v>
      </c>
      <c r="O855" s="7" t="str">
        <f>IF(LEN(Sheet1!$N855)&gt;0,"Not_Active","Active")</f>
        <v>Active</v>
      </c>
      <c r="P855" s="8">
        <f>IF(Sheet1!$O855="Not_Active",0,1)</f>
        <v>1</v>
      </c>
      <c r="Q855" s="9">
        <f>IFERROR(Sheet1!$K855*Sheet1!$J855,0)</f>
        <v>0</v>
      </c>
      <c r="R855" s="9">
        <f>Sheet1!$Q855+Sheet1!$J855</f>
        <v>56239</v>
      </c>
      <c r="S855" s="8">
        <f>YEAR(Sheet1!$I855)</f>
        <v>2021</v>
      </c>
      <c r="T855" s="8">
        <f>WEEKNUM(Sheet1!$I855,1)</f>
        <v>12</v>
      </c>
      <c r="U855" s="8" t="str">
        <f>TEXT(Sheet1!$I855,"dddd")</f>
        <v>Tuesday</v>
      </c>
    </row>
    <row r="856" spans="1:21" ht="14.25" customHeight="1" x14ac:dyDescent="0.25">
      <c r="A856" s="5" t="s">
        <v>436</v>
      </c>
      <c r="B856" s="5" t="s">
        <v>1735</v>
      </c>
      <c r="C856" s="5" t="s">
        <v>78</v>
      </c>
      <c r="D856" s="5" t="s">
        <v>4</v>
      </c>
      <c r="E856" s="5" t="s">
        <v>51</v>
      </c>
      <c r="F856" s="5" t="s">
        <v>52</v>
      </c>
      <c r="G856" s="5" t="s">
        <v>104</v>
      </c>
      <c r="H856" s="5">
        <v>26</v>
      </c>
      <c r="I856" s="5">
        <v>44257</v>
      </c>
      <c r="J856" s="5">
        <v>44732</v>
      </c>
      <c r="K856" s="5">
        <v>0</v>
      </c>
      <c r="L856" s="5" t="s">
        <v>19</v>
      </c>
      <c r="M856" s="5" t="s">
        <v>117</v>
      </c>
      <c r="N856" s="6" t="s">
        <v>55</v>
      </c>
      <c r="O856" s="7" t="str">
        <f>IF(LEN(Sheet1!$N856)&gt;0,"Not_Active","Active")</f>
        <v>Active</v>
      </c>
      <c r="P856" s="8">
        <f>IF(Sheet1!$O856="Not_Active",0,1)</f>
        <v>1</v>
      </c>
      <c r="Q856" s="9">
        <f>IFERROR(Sheet1!$K856*Sheet1!$J856,0)</f>
        <v>0</v>
      </c>
      <c r="R856" s="9">
        <f>Sheet1!$Q856+Sheet1!$J856</f>
        <v>44732</v>
      </c>
      <c r="S856" s="8">
        <f>YEAR(Sheet1!$I856)</f>
        <v>2021</v>
      </c>
      <c r="T856" s="8">
        <f>WEEKNUM(Sheet1!$I856,1)</f>
        <v>10</v>
      </c>
      <c r="U856" s="8" t="str">
        <f>TEXT(Sheet1!$I856,"dddd")</f>
        <v>Tuesday</v>
      </c>
    </row>
    <row r="857" spans="1:21" ht="14.25" customHeight="1" x14ac:dyDescent="0.25">
      <c r="A857" s="5" t="s">
        <v>1736</v>
      </c>
      <c r="B857" s="5" t="s">
        <v>1737</v>
      </c>
      <c r="C857" s="5" t="s">
        <v>58</v>
      </c>
      <c r="D857" s="5" t="s">
        <v>8</v>
      </c>
      <c r="E857" s="5" t="s">
        <v>72</v>
      </c>
      <c r="F857" s="5" t="s">
        <v>52</v>
      </c>
      <c r="G857" s="5" t="s">
        <v>53</v>
      </c>
      <c r="H857" s="5">
        <v>49</v>
      </c>
      <c r="I857" s="5">
        <v>41816</v>
      </c>
      <c r="J857" s="5">
        <v>153961</v>
      </c>
      <c r="K857" s="5">
        <v>0.25</v>
      </c>
      <c r="L857" s="5" t="s">
        <v>17</v>
      </c>
      <c r="M857" s="5" t="s">
        <v>94</v>
      </c>
      <c r="N857" s="6" t="s">
        <v>55</v>
      </c>
      <c r="O857" s="7" t="str">
        <f>IF(LEN(Sheet1!$N857)&gt;0,"Not_Active","Active")</f>
        <v>Active</v>
      </c>
      <c r="P857" s="8">
        <f>IF(Sheet1!$O857="Not_Active",0,1)</f>
        <v>1</v>
      </c>
      <c r="Q857" s="9">
        <f>IFERROR(Sheet1!$K857*Sheet1!$J857,0)</f>
        <v>38490.25</v>
      </c>
      <c r="R857" s="9">
        <f>Sheet1!$Q857+Sheet1!$J857</f>
        <v>192451.25</v>
      </c>
      <c r="S857" s="8">
        <f>YEAR(Sheet1!$I857)</f>
        <v>2014</v>
      </c>
      <c r="T857" s="8">
        <f>WEEKNUM(Sheet1!$I857,1)</f>
        <v>26</v>
      </c>
      <c r="U857" s="8" t="str">
        <f>TEXT(Sheet1!$I857,"dddd")</f>
        <v>Thursday</v>
      </c>
    </row>
    <row r="858" spans="1:21" ht="14.25" customHeight="1" x14ac:dyDescent="0.25">
      <c r="A858" s="5" t="s">
        <v>1226</v>
      </c>
      <c r="B858" s="5" t="s">
        <v>1738</v>
      </c>
      <c r="C858" s="5" t="s">
        <v>266</v>
      </c>
      <c r="D858" s="5" t="s">
        <v>2</v>
      </c>
      <c r="E858" s="5" t="s">
        <v>59</v>
      </c>
      <c r="F858" s="5" t="s">
        <v>45</v>
      </c>
      <c r="G858" s="5" t="s">
        <v>53</v>
      </c>
      <c r="H858" s="5">
        <v>45</v>
      </c>
      <c r="I858" s="5">
        <v>39069</v>
      </c>
      <c r="J858" s="5">
        <v>68337</v>
      </c>
      <c r="K858" s="5">
        <v>0</v>
      </c>
      <c r="L858" s="5" t="s">
        <v>17</v>
      </c>
      <c r="M858" s="5" t="s">
        <v>54</v>
      </c>
      <c r="N858" s="6" t="s">
        <v>55</v>
      </c>
      <c r="O858" s="7" t="str">
        <f>IF(LEN(Sheet1!$N858)&gt;0,"Not_Active","Active")</f>
        <v>Active</v>
      </c>
      <c r="P858" s="8">
        <f>IF(Sheet1!$O858="Not_Active",0,1)</f>
        <v>1</v>
      </c>
      <c r="Q858" s="9">
        <f>IFERROR(Sheet1!$K858*Sheet1!$J858,0)</f>
        <v>0</v>
      </c>
      <c r="R858" s="9">
        <f>Sheet1!$Q858+Sheet1!$J858</f>
        <v>68337</v>
      </c>
      <c r="S858" s="8">
        <f>YEAR(Sheet1!$I858)</f>
        <v>2006</v>
      </c>
      <c r="T858" s="8">
        <f>WEEKNUM(Sheet1!$I858,1)</f>
        <v>51</v>
      </c>
      <c r="U858" s="8" t="str">
        <f>TEXT(Sheet1!$I858,"dddd")</f>
        <v>Monday</v>
      </c>
    </row>
    <row r="859" spans="1:21" ht="14.25" customHeight="1" x14ac:dyDescent="0.25">
      <c r="A859" s="5" t="s">
        <v>1739</v>
      </c>
      <c r="B859" s="5" t="s">
        <v>1740</v>
      </c>
      <c r="C859" s="5" t="s">
        <v>43</v>
      </c>
      <c r="D859" s="5" t="s">
        <v>6</v>
      </c>
      <c r="E859" s="5" t="s">
        <v>72</v>
      </c>
      <c r="F859" s="5" t="s">
        <v>52</v>
      </c>
      <c r="G859" s="5" t="s">
        <v>53</v>
      </c>
      <c r="H859" s="5">
        <v>45</v>
      </c>
      <c r="I859" s="5">
        <v>40305</v>
      </c>
      <c r="J859" s="5">
        <v>145093</v>
      </c>
      <c r="K859" s="5">
        <v>0.12</v>
      </c>
      <c r="L859" s="5" t="s">
        <v>11</v>
      </c>
      <c r="M859" s="5" t="s">
        <v>61</v>
      </c>
      <c r="N859" s="6" t="s">
        <v>55</v>
      </c>
      <c r="O859" s="7" t="str">
        <f>IF(LEN(Sheet1!$N859)&gt;0,"Not_Active","Active")</f>
        <v>Active</v>
      </c>
      <c r="P859" s="8">
        <f>IF(Sheet1!$O859="Not_Active",0,1)</f>
        <v>1</v>
      </c>
      <c r="Q859" s="9">
        <f>IFERROR(Sheet1!$K859*Sheet1!$J859,0)</f>
        <v>17411.16</v>
      </c>
      <c r="R859" s="9">
        <f>Sheet1!$Q859+Sheet1!$J859</f>
        <v>162504.16</v>
      </c>
      <c r="S859" s="8">
        <f>YEAR(Sheet1!$I859)</f>
        <v>2010</v>
      </c>
      <c r="T859" s="8">
        <f>WEEKNUM(Sheet1!$I859,1)</f>
        <v>19</v>
      </c>
      <c r="U859" s="8" t="str">
        <f>TEXT(Sheet1!$I859,"dddd")</f>
        <v>Friday</v>
      </c>
    </row>
    <row r="860" spans="1:21" ht="14.25" customHeight="1" x14ac:dyDescent="0.25">
      <c r="A860" s="5" t="s">
        <v>1741</v>
      </c>
      <c r="B860" s="5" t="s">
        <v>1742</v>
      </c>
      <c r="C860" s="5" t="s">
        <v>460</v>
      </c>
      <c r="D860" s="5" t="s">
        <v>2</v>
      </c>
      <c r="E860" s="5" t="s">
        <v>59</v>
      </c>
      <c r="F860" s="5" t="s">
        <v>45</v>
      </c>
      <c r="G860" s="5" t="s">
        <v>60</v>
      </c>
      <c r="H860" s="5">
        <v>26</v>
      </c>
      <c r="I860" s="5">
        <v>44266</v>
      </c>
      <c r="J860" s="5">
        <v>74170</v>
      </c>
      <c r="K860" s="5">
        <v>0</v>
      </c>
      <c r="L860" s="5" t="s">
        <v>11</v>
      </c>
      <c r="M860" s="5" t="s">
        <v>82</v>
      </c>
      <c r="N860" s="6" t="s">
        <v>55</v>
      </c>
      <c r="O860" s="7" t="str">
        <f>IF(LEN(Sheet1!$N860)&gt;0,"Not_Active","Active")</f>
        <v>Active</v>
      </c>
      <c r="P860" s="8">
        <f>IF(Sheet1!$O860="Not_Active",0,1)</f>
        <v>1</v>
      </c>
      <c r="Q860" s="9">
        <f>IFERROR(Sheet1!$K860*Sheet1!$J860,0)</f>
        <v>0</v>
      </c>
      <c r="R860" s="9">
        <f>Sheet1!$Q860+Sheet1!$J860</f>
        <v>74170</v>
      </c>
      <c r="S860" s="8">
        <f>YEAR(Sheet1!$I860)</f>
        <v>2021</v>
      </c>
      <c r="T860" s="8">
        <f>WEEKNUM(Sheet1!$I860,1)</f>
        <v>11</v>
      </c>
      <c r="U860" s="8" t="str">
        <f>TEXT(Sheet1!$I860,"dddd")</f>
        <v>Thursday</v>
      </c>
    </row>
    <row r="861" spans="1:21" ht="14.25" customHeight="1" x14ac:dyDescent="0.25">
      <c r="A861" s="5" t="s">
        <v>1743</v>
      </c>
      <c r="B861" s="5" t="s">
        <v>1744</v>
      </c>
      <c r="C861" s="5" t="s">
        <v>193</v>
      </c>
      <c r="D861" s="5" t="s">
        <v>7</v>
      </c>
      <c r="E861" s="5" t="s">
        <v>44</v>
      </c>
      <c r="F861" s="5" t="s">
        <v>52</v>
      </c>
      <c r="G861" s="5" t="s">
        <v>60</v>
      </c>
      <c r="H861" s="5">
        <v>59</v>
      </c>
      <c r="I861" s="5">
        <v>35153</v>
      </c>
      <c r="J861" s="5">
        <v>62605</v>
      </c>
      <c r="K861" s="5">
        <v>0</v>
      </c>
      <c r="L861" s="5" t="s">
        <v>11</v>
      </c>
      <c r="M861" s="5" t="s">
        <v>82</v>
      </c>
      <c r="N861" s="6" t="s">
        <v>55</v>
      </c>
      <c r="O861" s="7" t="str">
        <f>IF(LEN(Sheet1!$N861)&gt;0,"Not_Active","Active")</f>
        <v>Active</v>
      </c>
      <c r="P861" s="8">
        <f>IF(Sheet1!$O861="Not_Active",0,1)</f>
        <v>1</v>
      </c>
      <c r="Q861" s="9">
        <f>IFERROR(Sheet1!$K861*Sheet1!$J861,0)</f>
        <v>0</v>
      </c>
      <c r="R861" s="9">
        <f>Sheet1!$Q861+Sheet1!$J861</f>
        <v>62605</v>
      </c>
      <c r="S861" s="8">
        <f>YEAR(Sheet1!$I861)</f>
        <v>1996</v>
      </c>
      <c r="T861" s="8">
        <f>WEEKNUM(Sheet1!$I861,1)</f>
        <v>13</v>
      </c>
      <c r="U861" s="8" t="str">
        <f>TEXT(Sheet1!$I861,"dddd")</f>
        <v>Friday</v>
      </c>
    </row>
    <row r="862" spans="1:21" ht="14.25" customHeight="1" x14ac:dyDescent="0.25">
      <c r="A862" s="5" t="s">
        <v>1745</v>
      </c>
      <c r="B862" s="5" t="s">
        <v>1746</v>
      </c>
      <c r="C862" s="5" t="s">
        <v>75</v>
      </c>
      <c r="D862" s="5" t="s">
        <v>2</v>
      </c>
      <c r="E862" s="5" t="s">
        <v>59</v>
      </c>
      <c r="F862" s="5" t="s">
        <v>45</v>
      </c>
      <c r="G862" s="5" t="s">
        <v>60</v>
      </c>
      <c r="H862" s="5">
        <v>51</v>
      </c>
      <c r="I862" s="5">
        <v>43903</v>
      </c>
      <c r="J862" s="5">
        <v>107195</v>
      </c>
      <c r="K862" s="5">
        <v>0.09</v>
      </c>
      <c r="L862" s="5" t="s">
        <v>11</v>
      </c>
      <c r="M862" s="5" t="s">
        <v>82</v>
      </c>
      <c r="N862" s="6" t="s">
        <v>55</v>
      </c>
      <c r="O862" s="7" t="str">
        <f>IF(LEN(Sheet1!$N862)&gt;0,"Not_Active","Active")</f>
        <v>Active</v>
      </c>
      <c r="P862" s="8">
        <f>IF(Sheet1!$O862="Not_Active",0,1)</f>
        <v>1</v>
      </c>
      <c r="Q862" s="9">
        <f>IFERROR(Sheet1!$K862*Sheet1!$J862,0)</f>
        <v>9647.5499999999993</v>
      </c>
      <c r="R862" s="9">
        <f>Sheet1!$Q862+Sheet1!$J862</f>
        <v>116842.55</v>
      </c>
      <c r="S862" s="8">
        <f>YEAR(Sheet1!$I862)</f>
        <v>2020</v>
      </c>
      <c r="T862" s="8">
        <f>WEEKNUM(Sheet1!$I862,1)</f>
        <v>11</v>
      </c>
      <c r="U862" s="8" t="str">
        <f>TEXT(Sheet1!$I862,"dddd")</f>
        <v>Friday</v>
      </c>
    </row>
    <row r="863" spans="1:21" ht="14.25" customHeight="1" x14ac:dyDescent="0.25">
      <c r="A863" s="5" t="s">
        <v>1660</v>
      </c>
      <c r="B863" s="5" t="s">
        <v>1747</v>
      </c>
      <c r="C863" s="5" t="s">
        <v>43</v>
      </c>
      <c r="D863" s="5" t="s">
        <v>8</v>
      </c>
      <c r="E863" s="5" t="s">
        <v>59</v>
      </c>
      <c r="F863" s="5" t="s">
        <v>52</v>
      </c>
      <c r="G863" s="5" t="s">
        <v>60</v>
      </c>
      <c r="H863" s="5">
        <v>45</v>
      </c>
      <c r="I863" s="5">
        <v>43111</v>
      </c>
      <c r="J863" s="5">
        <v>127422</v>
      </c>
      <c r="K863" s="5">
        <v>0.15</v>
      </c>
      <c r="L863" s="5" t="s">
        <v>11</v>
      </c>
      <c r="M863" s="5" t="s">
        <v>107</v>
      </c>
      <c r="N863" s="6" t="s">
        <v>55</v>
      </c>
      <c r="O863" s="7" t="str">
        <f>IF(LEN(Sheet1!$N863)&gt;0,"Not_Active","Active")</f>
        <v>Active</v>
      </c>
      <c r="P863" s="8">
        <f>IF(Sheet1!$O863="Not_Active",0,1)</f>
        <v>1</v>
      </c>
      <c r="Q863" s="9">
        <f>IFERROR(Sheet1!$K863*Sheet1!$J863,0)</f>
        <v>19113.3</v>
      </c>
      <c r="R863" s="9">
        <f>Sheet1!$Q863+Sheet1!$J863</f>
        <v>146535.29999999999</v>
      </c>
      <c r="S863" s="8">
        <f>YEAR(Sheet1!$I863)</f>
        <v>2018</v>
      </c>
      <c r="T863" s="8">
        <f>WEEKNUM(Sheet1!$I863,1)</f>
        <v>2</v>
      </c>
      <c r="U863" s="8" t="str">
        <f>TEXT(Sheet1!$I863,"dddd")</f>
        <v>Thursday</v>
      </c>
    </row>
    <row r="864" spans="1:21" ht="14.25" customHeight="1" x14ac:dyDescent="0.25">
      <c r="A864" s="5" t="s">
        <v>1748</v>
      </c>
      <c r="B864" s="5" t="s">
        <v>1749</v>
      </c>
      <c r="C864" s="5" t="s">
        <v>58</v>
      </c>
      <c r="D864" s="5" t="s">
        <v>5</v>
      </c>
      <c r="E864" s="5" t="s">
        <v>44</v>
      </c>
      <c r="F864" s="5" t="s">
        <v>45</v>
      </c>
      <c r="G864" s="5" t="s">
        <v>60</v>
      </c>
      <c r="H864" s="5">
        <v>35</v>
      </c>
      <c r="I864" s="5">
        <v>42912</v>
      </c>
      <c r="J864" s="5">
        <v>161269</v>
      </c>
      <c r="K864" s="5">
        <v>0.27</v>
      </c>
      <c r="L864" s="5" t="s">
        <v>11</v>
      </c>
      <c r="M864" s="5" t="s">
        <v>79</v>
      </c>
      <c r="N864" s="6" t="s">
        <v>55</v>
      </c>
      <c r="O864" s="7" t="str">
        <f>IF(LEN(Sheet1!$N864)&gt;0,"Not_Active","Active")</f>
        <v>Active</v>
      </c>
      <c r="P864" s="8">
        <f>IF(Sheet1!$O864="Not_Active",0,1)</f>
        <v>1</v>
      </c>
      <c r="Q864" s="9">
        <f>IFERROR(Sheet1!$K864*Sheet1!$J864,0)</f>
        <v>43542.630000000005</v>
      </c>
      <c r="R864" s="9">
        <f>Sheet1!$Q864+Sheet1!$J864</f>
        <v>204811.63</v>
      </c>
      <c r="S864" s="8">
        <f>YEAR(Sheet1!$I864)</f>
        <v>2017</v>
      </c>
      <c r="T864" s="8">
        <f>WEEKNUM(Sheet1!$I864,1)</f>
        <v>26</v>
      </c>
      <c r="U864" s="8" t="str">
        <f>TEXT(Sheet1!$I864,"dddd")</f>
        <v>Monday</v>
      </c>
    </row>
    <row r="865" spans="1:21" ht="14.25" customHeight="1" x14ac:dyDescent="0.25">
      <c r="A865" s="5" t="s">
        <v>1750</v>
      </c>
      <c r="B865" s="5" t="s">
        <v>1751</v>
      </c>
      <c r="C865" s="5" t="s">
        <v>99</v>
      </c>
      <c r="D865" s="5" t="s">
        <v>8</v>
      </c>
      <c r="E865" s="5" t="s">
        <v>72</v>
      </c>
      <c r="F865" s="5" t="s">
        <v>45</v>
      </c>
      <c r="G865" s="5" t="s">
        <v>104</v>
      </c>
      <c r="H865" s="5">
        <v>32</v>
      </c>
      <c r="I865" s="5">
        <v>41675</v>
      </c>
      <c r="J865" s="5">
        <v>203445</v>
      </c>
      <c r="K865" s="5">
        <v>0.34</v>
      </c>
      <c r="L865" s="5" t="s">
        <v>19</v>
      </c>
      <c r="M865" s="5" t="s">
        <v>112</v>
      </c>
      <c r="N865" s="6" t="s">
        <v>55</v>
      </c>
      <c r="O865" s="7" t="str">
        <f>IF(LEN(Sheet1!$N865)&gt;0,"Not_Active","Active")</f>
        <v>Active</v>
      </c>
      <c r="P865" s="8">
        <f>IF(Sheet1!$O865="Not_Active",0,1)</f>
        <v>1</v>
      </c>
      <c r="Q865" s="9">
        <f>IFERROR(Sheet1!$K865*Sheet1!$J865,0)</f>
        <v>69171.3</v>
      </c>
      <c r="R865" s="9">
        <f>Sheet1!$Q865+Sheet1!$J865</f>
        <v>272616.3</v>
      </c>
      <c r="S865" s="8">
        <f>YEAR(Sheet1!$I865)</f>
        <v>2014</v>
      </c>
      <c r="T865" s="8">
        <f>WEEKNUM(Sheet1!$I865,1)</f>
        <v>6</v>
      </c>
      <c r="U865" s="8" t="str">
        <f>TEXT(Sheet1!$I865,"dddd")</f>
        <v>Wednesday</v>
      </c>
    </row>
    <row r="866" spans="1:21" ht="14.25" customHeight="1" x14ac:dyDescent="0.25">
      <c r="A866" s="5" t="s">
        <v>1752</v>
      </c>
      <c r="B866" s="5" t="s">
        <v>1753</v>
      </c>
      <c r="C866" s="5" t="s">
        <v>43</v>
      </c>
      <c r="D866" s="5" t="s">
        <v>6</v>
      </c>
      <c r="E866" s="5" t="s">
        <v>44</v>
      </c>
      <c r="F866" s="5" t="s">
        <v>45</v>
      </c>
      <c r="G866" s="5" t="s">
        <v>53</v>
      </c>
      <c r="H866" s="5">
        <v>37</v>
      </c>
      <c r="I866" s="5">
        <v>40560</v>
      </c>
      <c r="J866" s="5">
        <v>131353</v>
      </c>
      <c r="K866" s="5">
        <v>0.11</v>
      </c>
      <c r="L866" s="5" t="s">
        <v>17</v>
      </c>
      <c r="M866" s="5" t="s">
        <v>94</v>
      </c>
      <c r="N866" s="6" t="s">
        <v>55</v>
      </c>
      <c r="O866" s="7" t="str">
        <f>IF(LEN(Sheet1!$N866)&gt;0,"Not_Active","Active")</f>
        <v>Active</v>
      </c>
      <c r="P866" s="8">
        <f>IF(Sheet1!$O866="Not_Active",0,1)</f>
        <v>1</v>
      </c>
      <c r="Q866" s="9">
        <f>IFERROR(Sheet1!$K866*Sheet1!$J866,0)</f>
        <v>14448.83</v>
      </c>
      <c r="R866" s="9">
        <f>Sheet1!$Q866+Sheet1!$J866</f>
        <v>145801.82999999999</v>
      </c>
      <c r="S866" s="8">
        <f>YEAR(Sheet1!$I866)</f>
        <v>2011</v>
      </c>
      <c r="T866" s="8">
        <f>WEEKNUM(Sheet1!$I866,1)</f>
        <v>4</v>
      </c>
      <c r="U866" s="8" t="str">
        <f>TEXT(Sheet1!$I866,"dddd")</f>
        <v>Monday</v>
      </c>
    </row>
    <row r="867" spans="1:21" ht="14.25" customHeight="1" x14ac:dyDescent="0.25">
      <c r="A867" s="5" t="s">
        <v>1754</v>
      </c>
      <c r="B867" s="5" t="s">
        <v>1755</v>
      </c>
      <c r="C867" s="5" t="s">
        <v>480</v>
      </c>
      <c r="D867" s="5" t="s">
        <v>2</v>
      </c>
      <c r="E867" s="5" t="s">
        <v>51</v>
      </c>
      <c r="F867" s="5" t="s">
        <v>52</v>
      </c>
      <c r="G867" s="5" t="s">
        <v>53</v>
      </c>
      <c r="H867" s="5">
        <v>45</v>
      </c>
      <c r="I867" s="5">
        <v>40253</v>
      </c>
      <c r="J867" s="5">
        <v>88182</v>
      </c>
      <c r="K867" s="5">
        <v>0</v>
      </c>
      <c r="L867" s="5" t="s">
        <v>17</v>
      </c>
      <c r="M867" s="5" t="s">
        <v>152</v>
      </c>
      <c r="N867" s="6" t="s">
        <v>55</v>
      </c>
      <c r="O867" s="7" t="str">
        <f>IF(LEN(Sheet1!$N867)&gt;0,"Not_Active","Active")</f>
        <v>Active</v>
      </c>
      <c r="P867" s="8">
        <f>IF(Sheet1!$O867="Not_Active",0,1)</f>
        <v>1</v>
      </c>
      <c r="Q867" s="9">
        <f>IFERROR(Sheet1!$K867*Sheet1!$J867,0)</f>
        <v>0</v>
      </c>
      <c r="R867" s="9">
        <f>Sheet1!$Q867+Sheet1!$J867</f>
        <v>88182</v>
      </c>
      <c r="S867" s="8">
        <f>YEAR(Sheet1!$I867)</f>
        <v>2010</v>
      </c>
      <c r="T867" s="8">
        <f>WEEKNUM(Sheet1!$I867,1)</f>
        <v>12</v>
      </c>
      <c r="U867" s="8" t="str">
        <f>TEXT(Sheet1!$I867,"dddd")</f>
        <v>Tuesday</v>
      </c>
    </row>
    <row r="868" spans="1:21" ht="14.25" customHeight="1" x14ac:dyDescent="0.25">
      <c r="A868" s="5" t="s">
        <v>1756</v>
      </c>
      <c r="B868" s="5" t="s">
        <v>1757</v>
      </c>
      <c r="C868" s="5" t="s">
        <v>149</v>
      </c>
      <c r="D868" s="5" t="s">
        <v>2</v>
      </c>
      <c r="E868" s="5" t="s">
        <v>59</v>
      </c>
      <c r="F868" s="5" t="s">
        <v>52</v>
      </c>
      <c r="G868" s="5" t="s">
        <v>60</v>
      </c>
      <c r="H868" s="5">
        <v>61</v>
      </c>
      <c r="I868" s="5">
        <v>43703</v>
      </c>
      <c r="J868" s="5">
        <v>75780</v>
      </c>
      <c r="K868" s="5">
        <v>0</v>
      </c>
      <c r="L868" s="5" t="s">
        <v>11</v>
      </c>
      <c r="M868" s="5" t="s">
        <v>47</v>
      </c>
      <c r="N868" s="6" t="s">
        <v>55</v>
      </c>
      <c r="O868" s="7" t="str">
        <f>IF(LEN(Sheet1!$N868)&gt;0,"Not_Active","Active")</f>
        <v>Active</v>
      </c>
      <c r="P868" s="8">
        <f>IF(Sheet1!$O868="Not_Active",0,1)</f>
        <v>1</v>
      </c>
      <c r="Q868" s="9">
        <f>IFERROR(Sheet1!$K868*Sheet1!$J868,0)</f>
        <v>0</v>
      </c>
      <c r="R868" s="9">
        <f>Sheet1!$Q868+Sheet1!$J868</f>
        <v>75780</v>
      </c>
      <c r="S868" s="8">
        <f>YEAR(Sheet1!$I868)</f>
        <v>2019</v>
      </c>
      <c r="T868" s="8">
        <f>WEEKNUM(Sheet1!$I868,1)</f>
        <v>35</v>
      </c>
      <c r="U868" s="8" t="str">
        <f>TEXT(Sheet1!$I868,"dddd")</f>
        <v>Monday</v>
      </c>
    </row>
    <row r="869" spans="1:21" ht="14.25" customHeight="1" x14ac:dyDescent="0.25">
      <c r="A869" s="5" t="s">
        <v>1758</v>
      </c>
      <c r="B869" s="5" t="s">
        <v>1759</v>
      </c>
      <c r="C869" s="5" t="s">
        <v>142</v>
      </c>
      <c r="D869" s="5" t="s">
        <v>4</v>
      </c>
      <c r="E869" s="5" t="s">
        <v>44</v>
      </c>
      <c r="F869" s="5" t="s">
        <v>45</v>
      </c>
      <c r="G869" s="5" t="s">
        <v>53</v>
      </c>
      <c r="H869" s="5">
        <v>45</v>
      </c>
      <c r="I869" s="5">
        <v>43557</v>
      </c>
      <c r="J869" s="5">
        <v>52621</v>
      </c>
      <c r="K869" s="5">
        <v>0</v>
      </c>
      <c r="L869" s="5" t="s">
        <v>17</v>
      </c>
      <c r="M869" s="5" t="s">
        <v>132</v>
      </c>
      <c r="N869" s="6" t="s">
        <v>55</v>
      </c>
      <c r="O869" s="7" t="str">
        <f>IF(LEN(Sheet1!$N869)&gt;0,"Not_Active","Active")</f>
        <v>Active</v>
      </c>
      <c r="P869" s="8">
        <f>IF(Sheet1!$O869="Not_Active",0,1)</f>
        <v>1</v>
      </c>
      <c r="Q869" s="9">
        <f>IFERROR(Sheet1!$K869*Sheet1!$J869,0)</f>
        <v>0</v>
      </c>
      <c r="R869" s="9">
        <f>Sheet1!$Q869+Sheet1!$J869</f>
        <v>52621</v>
      </c>
      <c r="S869" s="8">
        <f>YEAR(Sheet1!$I869)</f>
        <v>2019</v>
      </c>
      <c r="T869" s="8">
        <f>WEEKNUM(Sheet1!$I869,1)</f>
        <v>14</v>
      </c>
      <c r="U869" s="8" t="str">
        <f>TEXT(Sheet1!$I869,"dddd")</f>
        <v>Tuesday</v>
      </c>
    </row>
    <row r="870" spans="1:21" ht="14.25" customHeight="1" x14ac:dyDescent="0.25">
      <c r="A870" s="5" t="s">
        <v>1760</v>
      </c>
      <c r="B870" s="5" t="s">
        <v>1761</v>
      </c>
      <c r="C870" s="5" t="s">
        <v>131</v>
      </c>
      <c r="D870" s="5" t="s">
        <v>7</v>
      </c>
      <c r="E870" s="5" t="s">
        <v>44</v>
      </c>
      <c r="F870" s="5" t="s">
        <v>52</v>
      </c>
      <c r="G870" s="5" t="s">
        <v>53</v>
      </c>
      <c r="H870" s="5">
        <v>60</v>
      </c>
      <c r="I870" s="5">
        <v>43146</v>
      </c>
      <c r="J870" s="5">
        <v>106079</v>
      </c>
      <c r="K870" s="5">
        <v>0.14000000000000001</v>
      </c>
      <c r="L870" s="5" t="s">
        <v>11</v>
      </c>
      <c r="M870" s="5" t="s">
        <v>82</v>
      </c>
      <c r="N870" s="6">
        <v>44295</v>
      </c>
      <c r="O870" s="7" t="str">
        <f>IF(LEN(Sheet1!$N870)&gt;0,"Not_Active","Active")</f>
        <v>Not_Active</v>
      </c>
      <c r="P870" s="8">
        <f>IF(Sheet1!$O870="Not_Active",0,1)</f>
        <v>0</v>
      </c>
      <c r="Q870" s="9">
        <f>IFERROR(Sheet1!$K870*Sheet1!$J870,0)</f>
        <v>14851.060000000001</v>
      </c>
      <c r="R870" s="9">
        <f>Sheet1!$Q870+Sheet1!$J870</f>
        <v>120930.06</v>
      </c>
      <c r="S870" s="8">
        <f>YEAR(Sheet1!$I870)</f>
        <v>2018</v>
      </c>
      <c r="T870" s="8">
        <f>WEEKNUM(Sheet1!$I870,1)</f>
        <v>7</v>
      </c>
      <c r="U870" s="8" t="str">
        <f>TEXT(Sheet1!$I870,"dddd")</f>
        <v>Thursday</v>
      </c>
    </row>
    <row r="871" spans="1:21" ht="14.25" customHeight="1" x14ac:dyDescent="0.25">
      <c r="A871" s="5" t="s">
        <v>1762</v>
      </c>
      <c r="B871" s="5" t="s">
        <v>1763</v>
      </c>
      <c r="C871" s="5" t="s">
        <v>225</v>
      </c>
      <c r="D871" s="5" t="s">
        <v>2</v>
      </c>
      <c r="E871" s="5" t="s">
        <v>72</v>
      </c>
      <c r="F871" s="5" t="s">
        <v>52</v>
      </c>
      <c r="G871" s="5" t="s">
        <v>104</v>
      </c>
      <c r="H871" s="5">
        <v>30</v>
      </c>
      <c r="I871" s="5">
        <v>42777</v>
      </c>
      <c r="J871" s="5">
        <v>92058</v>
      </c>
      <c r="K871" s="5">
        <v>0</v>
      </c>
      <c r="L871" s="5" t="s">
        <v>11</v>
      </c>
      <c r="M871" s="5" t="s">
        <v>82</v>
      </c>
      <c r="N871" s="6" t="s">
        <v>55</v>
      </c>
      <c r="O871" s="7" t="str">
        <f>IF(LEN(Sheet1!$N871)&gt;0,"Not_Active","Active")</f>
        <v>Active</v>
      </c>
      <c r="P871" s="8">
        <f>IF(Sheet1!$O871="Not_Active",0,1)</f>
        <v>1</v>
      </c>
      <c r="Q871" s="9">
        <f>IFERROR(Sheet1!$K871*Sheet1!$J871,0)</f>
        <v>0</v>
      </c>
      <c r="R871" s="9">
        <f>Sheet1!$Q871+Sheet1!$J871</f>
        <v>92058</v>
      </c>
      <c r="S871" s="8">
        <f>YEAR(Sheet1!$I871)</f>
        <v>2017</v>
      </c>
      <c r="T871" s="8">
        <f>WEEKNUM(Sheet1!$I871,1)</f>
        <v>6</v>
      </c>
      <c r="U871" s="8" t="str">
        <f>TEXT(Sheet1!$I871,"dddd")</f>
        <v>Saturday</v>
      </c>
    </row>
    <row r="872" spans="1:21" ht="14.25" customHeight="1" x14ac:dyDescent="0.25">
      <c r="A872" s="5" t="s">
        <v>1764</v>
      </c>
      <c r="B872" s="5" t="s">
        <v>1765</v>
      </c>
      <c r="C872" s="5" t="s">
        <v>193</v>
      </c>
      <c r="D872" s="5" t="s">
        <v>7</v>
      </c>
      <c r="E872" s="5" t="s">
        <v>51</v>
      </c>
      <c r="F872" s="5" t="s">
        <v>52</v>
      </c>
      <c r="G872" s="5" t="s">
        <v>53</v>
      </c>
      <c r="H872" s="5">
        <v>64</v>
      </c>
      <c r="I872" s="5">
        <v>43527</v>
      </c>
      <c r="J872" s="5">
        <v>67114</v>
      </c>
      <c r="K872" s="5">
        <v>0</v>
      </c>
      <c r="L872" s="5" t="s">
        <v>11</v>
      </c>
      <c r="M872" s="5" t="s">
        <v>68</v>
      </c>
      <c r="N872" s="6" t="s">
        <v>55</v>
      </c>
      <c r="O872" s="7" t="str">
        <f>IF(LEN(Sheet1!$N872)&gt;0,"Not_Active","Active")</f>
        <v>Active</v>
      </c>
      <c r="P872" s="8">
        <f>IF(Sheet1!$O872="Not_Active",0,1)</f>
        <v>1</v>
      </c>
      <c r="Q872" s="9">
        <f>IFERROR(Sheet1!$K872*Sheet1!$J872,0)</f>
        <v>0</v>
      </c>
      <c r="R872" s="9">
        <f>Sheet1!$Q872+Sheet1!$J872</f>
        <v>67114</v>
      </c>
      <c r="S872" s="8">
        <f>YEAR(Sheet1!$I872)</f>
        <v>2019</v>
      </c>
      <c r="T872" s="8">
        <f>WEEKNUM(Sheet1!$I872,1)</f>
        <v>10</v>
      </c>
      <c r="U872" s="8" t="str">
        <f>TEXT(Sheet1!$I872,"dddd")</f>
        <v>Sunday</v>
      </c>
    </row>
    <row r="873" spans="1:21" ht="14.25" customHeight="1" x14ac:dyDescent="0.25">
      <c r="A873" s="5" t="s">
        <v>1766</v>
      </c>
      <c r="B873" s="5" t="s">
        <v>1767</v>
      </c>
      <c r="C873" s="5" t="s">
        <v>142</v>
      </c>
      <c r="D873" s="5" t="s">
        <v>3</v>
      </c>
      <c r="E873" s="5" t="s">
        <v>44</v>
      </c>
      <c r="F873" s="5" t="s">
        <v>45</v>
      </c>
      <c r="G873" s="5" t="s">
        <v>104</v>
      </c>
      <c r="H873" s="5">
        <v>25</v>
      </c>
      <c r="I873" s="5">
        <v>44024</v>
      </c>
      <c r="J873" s="5">
        <v>56565</v>
      </c>
      <c r="K873" s="5">
        <v>0</v>
      </c>
      <c r="L873" s="5" t="s">
        <v>19</v>
      </c>
      <c r="M873" s="5" t="s">
        <v>236</v>
      </c>
      <c r="N873" s="6" t="s">
        <v>55</v>
      </c>
      <c r="O873" s="7" t="str">
        <f>IF(LEN(Sheet1!$N873)&gt;0,"Not_Active","Active")</f>
        <v>Active</v>
      </c>
      <c r="P873" s="8">
        <f>IF(Sheet1!$O873="Not_Active",0,1)</f>
        <v>1</v>
      </c>
      <c r="Q873" s="9">
        <f>IFERROR(Sheet1!$K873*Sheet1!$J873,0)</f>
        <v>0</v>
      </c>
      <c r="R873" s="9">
        <f>Sheet1!$Q873+Sheet1!$J873</f>
        <v>56565</v>
      </c>
      <c r="S873" s="8">
        <f>YEAR(Sheet1!$I873)</f>
        <v>2020</v>
      </c>
      <c r="T873" s="8">
        <f>WEEKNUM(Sheet1!$I873,1)</f>
        <v>29</v>
      </c>
      <c r="U873" s="8" t="str">
        <f>TEXT(Sheet1!$I873,"dddd")</f>
        <v>Sunday</v>
      </c>
    </row>
    <row r="874" spans="1:21" ht="14.25" customHeight="1" x14ac:dyDescent="0.25">
      <c r="A874" s="5" t="s">
        <v>1768</v>
      </c>
      <c r="B874" s="5" t="s">
        <v>1769</v>
      </c>
      <c r="C874" s="5" t="s">
        <v>182</v>
      </c>
      <c r="D874" s="5" t="s">
        <v>6</v>
      </c>
      <c r="E874" s="5" t="s">
        <v>51</v>
      </c>
      <c r="F874" s="5" t="s">
        <v>45</v>
      </c>
      <c r="G874" s="5" t="s">
        <v>60</v>
      </c>
      <c r="H874" s="5">
        <v>61</v>
      </c>
      <c r="I874" s="5">
        <v>40683</v>
      </c>
      <c r="J874" s="5">
        <v>64937</v>
      </c>
      <c r="K874" s="5">
        <v>0</v>
      </c>
      <c r="L874" s="5" t="s">
        <v>11</v>
      </c>
      <c r="M874" s="5" t="s">
        <v>68</v>
      </c>
      <c r="N874" s="6" t="s">
        <v>55</v>
      </c>
      <c r="O874" s="7" t="str">
        <f>IF(LEN(Sheet1!$N874)&gt;0,"Not_Active","Active")</f>
        <v>Active</v>
      </c>
      <c r="P874" s="8">
        <f>IF(Sheet1!$O874="Not_Active",0,1)</f>
        <v>1</v>
      </c>
      <c r="Q874" s="9">
        <f>IFERROR(Sheet1!$K874*Sheet1!$J874,0)</f>
        <v>0</v>
      </c>
      <c r="R874" s="9">
        <f>Sheet1!$Q874+Sheet1!$J874</f>
        <v>64937</v>
      </c>
      <c r="S874" s="8">
        <f>YEAR(Sheet1!$I874)</f>
        <v>2011</v>
      </c>
      <c r="T874" s="8">
        <f>WEEKNUM(Sheet1!$I874,1)</f>
        <v>21</v>
      </c>
      <c r="U874" s="8" t="str">
        <f>TEXT(Sheet1!$I874,"dddd")</f>
        <v>Friday</v>
      </c>
    </row>
    <row r="875" spans="1:21" ht="14.25" customHeight="1" x14ac:dyDescent="0.25">
      <c r="A875" s="5" t="s">
        <v>1770</v>
      </c>
      <c r="B875" s="5" t="s">
        <v>1771</v>
      </c>
      <c r="C875" s="5" t="s">
        <v>75</v>
      </c>
      <c r="D875" s="5" t="s">
        <v>8</v>
      </c>
      <c r="E875" s="5" t="s">
        <v>51</v>
      </c>
      <c r="F875" s="5" t="s">
        <v>45</v>
      </c>
      <c r="G875" s="5" t="s">
        <v>104</v>
      </c>
      <c r="H875" s="5">
        <v>65</v>
      </c>
      <c r="I875" s="5">
        <v>38967</v>
      </c>
      <c r="J875" s="5">
        <v>127626</v>
      </c>
      <c r="K875" s="5">
        <v>0.1</v>
      </c>
      <c r="L875" s="5" t="s">
        <v>11</v>
      </c>
      <c r="M875" s="5" t="s">
        <v>79</v>
      </c>
      <c r="N875" s="6" t="s">
        <v>55</v>
      </c>
      <c r="O875" s="7" t="str">
        <f>IF(LEN(Sheet1!$N875)&gt;0,"Not_Active","Active")</f>
        <v>Active</v>
      </c>
      <c r="P875" s="8">
        <f>IF(Sheet1!$O875="Not_Active",0,1)</f>
        <v>1</v>
      </c>
      <c r="Q875" s="9">
        <f>IFERROR(Sheet1!$K875*Sheet1!$J875,0)</f>
        <v>12762.6</v>
      </c>
      <c r="R875" s="9">
        <f>Sheet1!$Q875+Sheet1!$J875</f>
        <v>140388.6</v>
      </c>
      <c r="S875" s="8">
        <f>YEAR(Sheet1!$I875)</f>
        <v>2006</v>
      </c>
      <c r="T875" s="8">
        <f>WEEKNUM(Sheet1!$I875,1)</f>
        <v>36</v>
      </c>
      <c r="U875" s="8" t="str">
        <f>TEXT(Sheet1!$I875,"dddd")</f>
        <v>Thursday</v>
      </c>
    </row>
    <row r="876" spans="1:21" ht="14.25" customHeight="1" x14ac:dyDescent="0.25">
      <c r="A876" s="5" t="s">
        <v>1772</v>
      </c>
      <c r="B876" s="5" t="s">
        <v>1773</v>
      </c>
      <c r="C876" s="5" t="s">
        <v>266</v>
      </c>
      <c r="D876" s="5" t="s">
        <v>2</v>
      </c>
      <c r="E876" s="5" t="s">
        <v>72</v>
      </c>
      <c r="F876" s="5" t="s">
        <v>52</v>
      </c>
      <c r="G876" s="5" t="s">
        <v>46</v>
      </c>
      <c r="H876" s="5">
        <v>61</v>
      </c>
      <c r="I876" s="5">
        <v>38013</v>
      </c>
      <c r="J876" s="5">
        <v>88478</v>
      </c>
      <c r="K876" s="5">
        <v>0</v>
      </c>
      <c r="L876" s="5" t="s">
        <v>11</v>
      </c>
      <c r="M876" s="5" t="s">
        <v>82</v>
      </c>
      <c r="N876" s="6" t="s">
        <v>55</v>
      </c>
      <c r="O876" s="7" t="str">
        <f>IF(LEN(Sheet1!$N876)&gt;0,"Not_Active","Active")</f>
        <v>Active</v>
      </c>
      <c r="P876" s="8">
        <f>IF(Sheet1!$O876="Not_Active",0,1)</f>
        <v>1</v>
      </c>
      <c r="Q876" s="9">
        <f>IFERROR(Sheet1!$K876*Sheet1!$J876,0)</f>
        <v>0</v>
      </c>
      <c r="R876" s="9">
        <f>Sheet1!$Q876+Sheet1!$J876</f>
        <v>88478</v>
      </c>
      <c r="S876" s="8">
        <f>YEAR(Sheet1!$I876)</f>
        <v>2004</v>
      </c>
      <c r="T876" s="8">
        <f>WEEKNUM(Sheet1!$I876,1)</f>
        <v>5</v>
      </c>
      <c r="U876" s="8" t="str">
        <f>TEXT(Sheet1!$I876,"dddd")</f>
        <v>Tuesday</v>
      </c>
    </row>
    <row r="877" spans="1:21" ht="14.25" customHeight="1" x14ac:dyDescent="0.25">
      <c r="A877" s="5" t="s">
        <v>1774</v>
      </c>
      <c r="B877" s="5" t="s">
        <v>1775</v>
      </c>
      <c r="C877" s="5" t="s">
        <v>64</v>
      </c>
      <c r="D877" s="5" t="s">
        <v>2</v>
      </c>
      <c r="E877" s="5" t="s">
        <v>59</v>
      </c>
      <c r="F877" s="5" t="s">
        <v>45</v>
      </c>
      <c r="G877" s="5" t="s">
        <v>53</v>
      </c>
      <c r="H877" s="5">
        <v>48</v>
      </c>
      <c r="I877" s="5">
        <v>41749</v>
      </c>
      <c r="J877" s="5">
        <v>91679</v>
      </c>
      <c r="K877" s="5">
        <v>7.0000000000000007E-2</v>
      </c>
      <c r="L877" s="5" t="s">
        <v>17</v>
      </c>
      <c r="M877" s="5" t="s">
        <v>54</v>
      </c>
      <c r="N877" s="6" t="s">
        <v>55</v>
      </c>
      <c r="O877" s="7" t="str">
        <f>IF(LEN(Sheet1!$N877)&gt;0,"Not_Active","Active")</f>
        <v>Active</v>
      </c>
      <c r="P877" s="8">
        <f>IF(Sheet1!$O877="Not_Active",0,1)</f>
        <v>1</v>
      </c>
      <c r="Q877" s="9">
        <f>IFERROR(Sheet1!$K877*Sheet1!$J877,0)</f>
        <v>6417.5300000000007</v>
      </c>
      <c r="R877" s="9">
        <f>Sheet1!$Q877+Sheet1!$J877</f>
        <v>98096.53</v>
      </c>
      <c r="S877" s="8">
        <f>YEAR(Sheet1!$I877)</f>
        <v>2014</v>
      </c>
      <c r="T877" s="8">
        <f>WEEKNUM(Sheet1!$I877,1)</f>
        <v>17</v>
      </c>
      <c r="U877" s="8" t="str">
        <f>TEXT(Sheet1!$I877,"dddd")</f>
        <v>Sunday</v>
      </c>
    </row>
    <row r="878" spans="1:21" ht="14.25" customHeight="1" x14ac:dyDescent="0.25">
      <c r="A878" s="5" t="s">
        <v>1776</v>
      </c>
      <c r="B878" s="5" t="s">
        <v>1777</v>
      </c>
      <c r="C878" s="5" t="s">
        <v>58</v>
      </c>
      <c r="D878" s="5" t="s">
        <v>4</v>
      </c>
      <c r="E878" s="5" t="s">
        <v>72</v>
      </c>
      <c r="F878" s="5" t="s">
        <v>52</v>
      </c>
      <c r="G878" s="5" t="s">
        <v>53</v>
      </c>
      <c r="H878" s="5">
        <v>58</v>
      </c>
      <c r="I878" s="5">
        <v>33682</v>
      </c>
      <c r="J878" s="5">
        <v>199848</v>
      </c>
      <c r="K878" s="5">
        <v>0.16</v>
      </c>
      <c r="L878" s="5" t="s">
        <v>17</v>
      </c>
      <c r="M878" s="5" t="s">
        <v>54</v>
      </c>
      <c r="N878" s="6" t="s">
        <v>55</v>
      </c>
      <c r="O878" s="7" t="str">
        <f>IF(LEN(Sheet1!$N878)&gt;0,"Not_Active","Active")</f>
        <v>Active</v>
      </c>
      <c r="P878" s="8">
        <f>IF(Sheet1!$O878="Not_Active",0,1)</f>
        <v>1</v>
      </c>
      <c r="Q878" s="9">
        <f>IFERROR(Sheet1!$K878*Sheet1!$J878,0)</f>
        <v>31975.68</v>
      </c>
      <c r="R878" s="9">
        <f>Sheet1!$Q878+Sheet1!$J878</f>
        <v>231823.68</v>
      </c>
      <c r="S878" s="8">
        <f>YEAR(Sheet1!$I878)</f>
        <v>1992</v>
      </c>
      <c r="T878" s="8">
        <f>WEEKNUM(Sheet1!$I878,1)</f>
        <v>12</v>
      </c>
      <c r="U878" s="8" t="str">
        <f>TEXT(Sheet1!$I878,"dddd")</f>
        <v>Thursday</v>
      </c>
    </row>
    <row r="879" spans="1:21" ht="14.25" customHeight="1" x14ac:dyDescent="0.25">
      <c r="A879" s="5" t="s">
        <v>1778</v>
      </c>
      <c r="B879" s="5" t="s">
        <v>1779</v>
      </c>
      <c r="C879" s="5" t="s">
        <v>269</v>
      </c>
      <c r="D879" s="5" t="s">
        <v>2</v>
      </c>
      <c r="E879" s="5" t="s">
        <v>51</v>
      </c>
      <c r="F879" s="5" t="s">
        <v>52</v>
      </c>
      <c r="G879" s="5" t="s">
        <v>53</v>
      </c>
      <c r="H879" s="5">
        <v>34</v>
      </c>
      <c r="I879" s="5">
        <v>43414</v>
      </c>
      <c r="J879" s="5">
        <v>61944</v>
      </c>
      <c r="K879" s="5">
        <v>0</v>
      </c>
      <c r="L879" s="5" t="s">
        <v>17</v>
      </c>
      <c r="M879" s="5" t="s">
        <v>94</v>
      </c>
      <c r="N879" s="6" t="s">
        <v>55</v>
      </c>
      <c r="O879" s="7" t="str">
        <f>IF(LEN(Sheet1!$N879)&gt;0,"Not_Active","Active")</f>
        <v>Active</v>
      </c>
      <c r="P879" s="8">
        <f>IF(Sheet1!$O879="Not_Active",0,1)</f>
        <v>1</v>
      </c>
      <c r="Q879" s="9">
        <f>IFERROR(Sheet1!$K879*Sheet1!$J879,0)</f>
        <v>0</v>
      </c>
      <c r="R879" s="9">
        <f>Sheet1!$Q879+Sheet1!$J879</f>
        <v>61944</v>
      </c>
      <c r="S879" s="8">
        <f>YEAR(Sheet1!$I879)</f>
        <v>2018</v>
      </c>
      <c r="T879" s="8">
        <f>WEEKNUM(Sheet1!$I879,1)</f>
        <v>45</v>
      </c>
      <c r="U879" s="8" t="str">
        <f>TEXT(Sheet1!$I879,"dddd")</f>
        <v>Saturday</v>
      </c>
    </row>
    <row r="880" spans="1:21" ht="14.25" customHeight="1" x14ac:dyDescent="0.25">
      <c r="A880" s="5" t="s">
        <v>1780</v>
      </c>
      <c r="B880" s="5" t="s">
        <v>1781</v>
      </c>
      <c r="C880" s="5" t="s">
        <v>43</v>
      </c>
      <c r="D880" s="5" t="s">
        <v>4</v>
      </c>
      <c r="E880" s="5" t="s">
        <v>59</v>
      </c>
      <c r="F880" s="5" t="s">
        <v>45</v>
      </c>
      <c r="G880" s="5" t="s">
        <v>46</v>
      </c>
      <c r="H880" s="5">
        <v>30</v>
      </c>
      <c r="I880" s="5">
        <v>42960</v>
      </c>
      <c r="J880" s="5">
        <v>154624</v>
      </c>
      <c r="K880" s="5">
        <v>0.15</v>
      </c>
      <c r="L880" s="5" t="s">
        <v>11</v>
      </c>
      <c r="M880" s="5" t="s">
        <v>82</v>
      </c>
      <c r="N880" s="6" t="s">
        <v>55</v>
      </c>
      <c r="O880" s="7" t="str">
        <f>IF(LEN(Sheet1!$N880)&gt;0,"Not_Active","Active")</f>
        <v>Active</v>
      </c>
      <c r="P880" s="8">
        <f>IF(Sheet1!$O880="Not_Active",0,1)</f>
        <v>1</v>
      </c>
      <c r="Q880" s="9">
        <f>IFERROR(Sheet1!$K880*Sheet1!$J880,0)</f>
        <v>23193.599999999999</v>
      </c>
      <c r="R880" s="9">
        <f>Sheet1!$Q880+Sheet1!$J880</f>
        <v>177817.60000000001</v>
      </c>
      <c r="S880" s="8">
        <f>YEAR(Sheet1!$I880)</f>
        <v>2017</v>
      </c>
      <c r="T880" s="8">
        <f>WEEKNUM(Sheet1!$I880,1)</f>
        <v>33</v>
      </c>
      <c r="U880" s="8" t="str">
        <f>TEXT(Sheet1!$I880,"dddd")</f>
        <v>Sunday</v>
      </c>
    </row>
    <row r="881" spans="1:21" ht="14.25" customHeight="1" x14ac:dyDescent="0.25">
      <c r="A881" s="5" t="s">
        <v>1782</v>
      </c>
      <c r="B881" s="5" t="s">
        <v>1783</v>
      </c>
      <c r="C881" s="5" t="s">
        <v>67</v>
      </c>
      <c r="D881" s="5" t="s">
        <v>5</v>
      </c>
      <c r="E881" s="5" t="s">
        <v>44</v>
      </c>
      <c r="F881" s="5" t="s">
        <v>52</v>
      </c>
      <c r="G881" s="5" t="s">
        <v>53</v>
      </c>
      <c r="H881" s="5">
        <v>50</v>
      </c>
      <c r="I881" s="5">
        <v>40109</v>
      </c>
      <c r="J881" s="5">
        <v>79447</v>
      </c>
      <c r="K881" s="5">
        <v>0</v>
      </c>
      <c r="L881" s="5" t="s">
        <v>17</v>
      </c>
      <c r="M881" s="5" t="s">
        <v>94</v>
      </c>
      <c r="N881" s="6" t="s">
        <v>55</v>
      </c>
      <c r="O881" s="7" t="str">
        <f>IF(LEN(Sheet1!$N881)&gt;0,"Not_Active","Active")</f>
        <v>Active</v>
      </c>
      <c r="P881" s="8">
        <f>IF(Sheet1!$O881="Not_Active",0,1)</f>
        <v>1</v>
      </c>
      <c r="Q881" s="9">
        <f>IFERROR(Sheet1!$K881*Sheet1!$J881,0)</f>
        <v>0</v>
      </c>
      <c r="R881" s="9">
        <f>Sheet1!$Q881+Sheet1!$J881</f>
        <v>79447</v>
      </c>
      <c r="S881" s="8">
        <f>YEAR(Sheet1!$I881)</f>
        <v>2009</v>
      </c>
      <c r="T881" s="8">
        <f>WEEKNUM(Sheet1!$I881,1)</f>
        <v>43</v>
      </c>
      <c r="U881" s="8" t="str">
        <f>TEXT(Sheet1!$I881,"dddd")</f>
        <v>Friday</v>
      </c>
    </row>
    <row r="882" spans="1:21" ht="14.25" customHeight="1" x14ac:dyDescent="0.25">
      <c r="A882" s="5" t="s">
        <v>1784</v>
      </c>
      <c r="B882" s="5" t="s">
        <v>1785</v>
      </c>
      <c r="C882" s="5" t="s">
        <v>67</v>
      </c>
      <c r="D882" s="5" t="s">
        <v>4</v>
      </c>
      <c r="E882" s="5" t="s">
        <v>51</v>
      </c>
      <c r="F882" s="5" t="s">
        <v>52</v>
      </c>
      <c r="G882" s="5" t="s">
        <v>104</v>
      </c>
      <c r="H882" s="5">
        <v>51</v>
      </c>
      <c r="I882" s="5">
        <v>35852</v>
      </c>
      <c r="J882" s="5">
        <v>71111</v>
      </c>
      <c r="K882" s="5">
        <v>0</v>
      </c>
      <c r="L882" s="5" t="s">
        <v>19</v>
      </c>
      <c r="M882" s="5" t="s">
        <v>117</v>
      </c>
      <c r="N882" s="6" t="s">
        <v>55</v>
      </c>
      <c r="O882" s="7" t="str">
        <f>IF(LEN(Sheet1!$N882)&gt;0,"Not_Active","Active")</f>
        <v>Active</v>
      </c>
      <c r="P882" s="8">
        <f>IF(Sheet1!$O882="Not_Active",0,1)</f>
        <v>1</v>
      </c>
      <c r="Q882" s="9">
        <f>IFERROR(Sheet1!$K882*Sheet1!$J882,0)</f>
        <v>0</v>
      </c>
      <c r="R882" s="9">
        <f>Sheet1!$Q882+Sheet1!$J882</f>
        <v>71111</v>
      </c>
      <c r="S882" s="8">
        <f>YEAR(Sheet1!$I882)</f>
        <v>1998</v>
      </c>
      <c r="T882" s="8">
        <f>WEEKNUM(Sheet1!$I882,1)</f>
        <v>9</v>
      </c>
      <c r="U882" s="8" t="str">
        <f>TEXT(Sheet1!$I882,"dddd")</f>
        <v>Thursday</v>
      </c>
    </row>
    <row r="883" spans="1:21" ht="14.25" customHeight="1" x14ac:dyDescent="0.25">
      <c r="A883" s="5" t="s">
        <v>1786</v>
      </c>
      <c r="B883" s="5" t="s">
        <v>1787</v>
      </c>
      <c r="C883" s="5" t="s">
        <v>43</v>
      </c>
      <c r="D883" s="5" t="s">
        <v>4</v>
      </c>
      <c r="E883" s="5" t="s">
        <v>44</v>
      </c>
      <c r="F883" s="5" t="s">
        <v>52</v>
      </c>
      <c r="G883" s="5" t="s">
        <v>60</v>
      </c>
      <c r="H883" s="5">
        <v>53</v>
      </c>
      <c r="I883" s="5">
        <v>41931</v>
      </c>
      <c r="J883" s="5">
        <v>159538</v>
      </c>
      <c r="K883" s="5">
        <v>0.11</v>
      </c>
      <c r="L883" s="5" t="s">
        <v>11</v>
      </c>
      <c r="M883" s="5" t="s">
        <v>79</v>
      </c>
      <c r="N883" s="6" t="s">
        <v>55</v>
      </c>
      <c r="O883" s="7" t="str">
        <f>IF(LEN(Sheet1!$N883)&gt;0,"Not_Active","Active")</f>
        <v>Active</v>
      </c>
      <c r="P883" s="8">
        <f>IF(Sheet1!$O883="Not_Active",0,1)</f>
        <v>1</v>
      </c>
      <c r="Q883" s="9">
        <f>IFERROR(Sheet1!$K883*Sheet1!$J883,0)</f>
        <v>17549.18</v>
      </c>
      <c r="R883" s="9">
        <f>Sheet1!$Q883+Sheet1!$J883</f>
        <v>177087.18</v>
      </c>
      <c r="S883" s="8">
        <f>YEAR(Sheet1!$I883)</f>
        <v>2014</v>
      </c>
      <c r="T883" s="8">
        <f>WEEKNUM(Sheet1!$I883,1)</f>
        <v>43</v>
      </c>
      <c r="U883" s="8" t="str">
        <f>TEXT(Sheet1!$I883,"dddd")</f>
        <v>Sunday</v>
      </c>
    </row>
    <row r="884" spans="1:21" ht="14.25" customHeight="1" x14ac:dyDescent="0.25">
      <c r="A884" s="5" t="s">
        <v>1398</v>
      </c>
      <c r="B884" s="5" t="s">
        <v>1788</v>
      </c>
      <c r="C884" s="5" t="s">
        <v>89</v>
      </c>
      <c r="D884" s="5" t="s">
        <v>7</v>
      </c>
      <c r="E884" s="5" t="s">
        <v>72</v>
      </c>
      <c r="F884" s="5" t="s">
        <v>45</v>
      </c>
      <c r="G884" s="5" t="s">
        <v>104</v>
      </c>
      <c r="H884" s="5">
        <v>47</v>
      </c>
      <c r="I884" s="5">
        <v>43375</v>
      </c>
      <c r="J884" s="5">
        <v>111404</v>
      </c>
      <c r="K884" s="5">
        <v>0</v>
      </c>
      <c r="L884" s="5" t="s">
        <v>19</v>
      </c>
      <c r="M884" s="5" t="s">
        <v>117</v>
      </c>
      <c r="N884" s="6" t="s">
        <v>55</v>
      </c>
      <c r="O884" s="7" t="str">
        <f>IF(LEN(Sheet1!$N884)&gt;0,"Not_Active","Active")</f>
        <v>Active</v>
      </c>
      <c r="P884" s="8">
        <f>IF(Sheet1!$O884="Not_Active",0,1)</f>
        <v>1</v>
      </c>
      <c r="Q884" s="9">
        <f>IFERROR(Sheet1!$K884*Sheet1!$J884,0)</f>
        <v>0</v>
      </c>
      <c r="R884" s="9">
        <f>Sheet1!$Q884+Sheet1!$J884</f>
        <v>111404</v>
      </c>
      <c r="S884" s="8">
        <f>YEAR(Sheet1!$I884)</f>
        <v>2018</v>
      </c>
      <c r="T884" s="8">
        <f>WEEKNUM(Sheet1!$I884,1)</f>
        <v>40</v>
      </c>
      <c r="U884" s="8" t="str">
        <f>TEXT(Sheet1!$I884,"dddd")</f>
        <v>Tuesday</v>
      </c>
    </row>
    <row r="885" spans="1:21" ht="14.25" customHeight="1" x14ac:dyDescent="0.25">
      <c r="A885" s="5" t="s">
        <v>1789</v>
      </c>
      <c r="B885" s="5" t="s">
        <v>1790</v>
      </c>
      <c r="C885" s="5" t="s">
        <v>58</v>
      </c>
      <c r="D885" s="5" t="s">
        <v>8</v>
      </c>
      <c r="E885" s="5" t="s">
        <v>59</v>
      </c>
      <c r="F885" s="5" t="s">
        <v>52</v>
      </c>
      <c r="G885" s="5" t="s">
        <v>60</v>
      </c>
      <c r="H885" s="5">
        <v>25</v>
      </c>
      <c r="I885" s="5">
        <v>44058</v>
      </c>
      <c r="J885" s="5">
        <v>172007</v>
      </c>
      <c r="K885" s="5">
        <v>0.26</v>
      </c>
      <c r="L885" s="5" t="s">
        <v>11</v>
      </c>
      <c r="M885" s="5" t="s">
        <v>79</v>
      </c>
      <c r="N885" s="6" t="s">
        <v>55</v>
      </c>
      <c r="O885" s="7" t="str">
        <f>IF(LEN(Sheet1!$N885)&gt;0,"Not_Active","Active")</f>
        <v>Active</v>
      </c>
      <c r="P885" s="8">
        <f>IF(Sheet1!$O885="Not_Active",0,1)</f>
        <v>1</v>
      </c>
      <c r="Q885" s="9">
        <f>IFERROR(Sheet1!$K885*Sheet1!$J885,0)</f>
        <v>44721.82</v>
      </c>
      <c r="R885" s="9">
        <f>Sheet1!$Q885+Sheet1!$J885</f>
        <v>216728.82</v>
      </c>
      <c r="S885" s="8">
        <f>YEAR(Sheet1!$I885)</f>
        <v>2020</v>
      </c>
      <c r="T885" s="8">
        <f>WEEKNUM(Sheet1!$I885,1)</f>
        <v>33</v>
      </c>
      <c r="U885" s="8" t="str">
        <f>TEXT(Sheet1!$I885,"dddd")</f>
        <v>Saturday</v>
      </c>
    </row>
    <row r="886" spans="1:21" ht="14.25" customHeight="1" x14ac:dyDescent="0.25">
      <c r="A886" s="5" t="s">
        <v>1791</v>
      </c>
      <c r="B886" s="5" t="s">
        <v>1792</v>
      </c>
      <c r="C886" s="5" t="s">
        <v>99</v>
      </c>
      <c r="D886" s="5" t="s">
        <v>8</v>
      </c>
      <c r="E886" s="5" t="s">
        <v>51</v>
      </c>
      <c r="F886" s="5" t="s">
        <v>45</v>
      </c>
      <c r="G886" s="5" t="s">
        <v>104</v>
      </c>
      <c r="H886" s="5">
        <v>37</v>
      </c>
      <c r="I886" s="5">
        <v>40745</v>
      </c>
      <c r="J886" s="5">
        <v>219474</v>
      </c>
      <c r="K886" s="5">
        <v>0.36</v>
      </c>
      <c r="L886" s="5" t="s">
        <v>19</v>
      </c>
      <c r="M886" s="5" t="s">
        <v>112</v>
      </c>
      <c r="N886" s="6" t="s">
        <v>55</v>
      </c>
      <c r="O886" s="7" t="str">
        <f>IF(LEN(Sheet1!$N886)&gt;0,"Not_Active","Active")</f>
        <v>Active</v>
      </c>
      <c r="P886" s="8">
        <f>IF(Sheet1!$O886="Not_Active",0,1)</f>
        <v>1</v>
      </c>
      <c r="Q886" s="9">
        <f>IFERROR(Sheet1!$K886*Sheet1!$J886,0)</f>
        <v>79010.64</v>
      </c>
      <c r="R886" s="9">
        <f>Sheet1!$Q886+Sheet1!$J886</f>
        <v>298484.64</v>
      </c>
      <c r="S886" s="8">
        <f>YEAR(Sheet1!$I886)</f>
        <v>2011</v>
      </c>
      <c r="T886" s="8">
        <f>WEEKNUM(Sheet1!$I886,1)</f>
        <v>30</v>
      </c>
      <c r="U886" s="8" t="str">
        <f>TEXT(Sheet1!$I886,"dddd")</f>
        <v>Thursday</v>
      </c>
    </row>
    <row r="887" spans="1:21" ht="14.25" customHeight="1" x14ac:dyDescent="0.25">
      <c r="A887" s="5" t="s">
        <v>1793</v>
      </c>
      <c r="B887" s="5" t="s">
        <v>1794</v>
      </c>
      <c r="C887" s="5" t="s">
        <v>58</v>
      </c>
      <c r="D887" s="5" t="s">
        <v>3</v>
      </c>
      <c r="E887" s="5" t="s">
        <v>72</v>
      </c>
      <c r="F887" s="5" t="s">
        <v>52</v>
      </c>
      <c r="G887" s="5" t="s">
        <v>60</v>
      </c>
      <c r="H887" s="5">
        <v>41</v>
      </c>
      <c r="I887" s="5">
        <v>43600</v>
      </c>
      <c r="J887" s="5">
        <v>174415</v>
      </c>
      <c r="K887" s="5">
        <v>0.23</v>
      </c>
      <c r="L887" s="5" t="s">
        <v>11</v>
      </c>
      <c r="M887" s="5" t="s">
        <v>79</v>
      </c>
      <c r="N887" s="6" t="s">
        <v>55</v>
      </c>
      <c r="O887" s="7" t="str">
        <f>IF(LEN(Sheet1!$N887)&gt;0,"Not_Active","Active")</f>
        <v>Active</v>
      </c>
      <c r="P887" s="8">
        <f>IF(Sheet1!$O887="Not_Active",0,1)</f>
        <v>1</v>
      </c>
      <c r="Q887" s="9">
        <f>IFERROR(Sheet1!$K887*Sheet1!$J887,0)</f>
        <v>40115.450000000004</v>
      </c>
      <c r="R887" s="9">
        <f>Sheet1!$Q887+Sheet1!$J887</f>
        <v>214530.45</v>
      </c>
      <c r="S887" s="8">
        <f>YEAR(Sheet1!$I887)</f>
        <v>2019</v>
      </c>
      <c r="T887" s="8">
        <f>WEEKNUM(Sheet1!$I887,1)</f>
        <v>20</v>
      </c>
      <c r="U887" s="8" t="str">
        <f>TEXT(Sheet1!$I887,"dddd")</f>
        <v>Wednesday</v>
      </c>
    </row>
    <row r="888" spans="1:21" ht="14.25" customHeight="1" x14ac:dyDescent="0.25">
      <c r="A888" s="5" t="s">
        <v>1795</v>
      </c>
      <c r="B888" s="5" t="s">
        <v>1796</v>
      </c>
      <c r="C888" s="5" t="s">
        <v>266</v>
      </c>
      <c r="D888" s="5" t="s">
        <v>2</v>
      </c>
      <c r="E888" s="5" t="s">
        <v>59</v>
      </c>
      <c r="F888" s="5" t="s">
        <v>45</v>
      </c>
      <c r="G888" s="5" t="s">
        <v>104</v>
      </c>
      <c r="H888" s="5">
        <v>36</v>
      </c>
      <c r="I888" s="5">
        <v>44217</v>
      </c>
      <c r="J888" s="5">
        <v>90333</v>
      </c>
      <c r="K888" s="5">
        <v>0</v>
      </c>
      <c r="L888" s="5" t="s">
        <v>19</v>
      </c>
      <c r="M888" s="5" t="s">
        <v>117</v>
      </c>
      <c r="N888" s="6" t="s">
        <v>55</v>
      </c>
      <c r="O888" s="7" t="str">
        <f>IF(LEN(Sheet1!$N888)&gt;0,"Not_Active","Active")</f>
        <v>Active</v>
      </c>
      <c r="P888" s="8">
        <f>IF(Sheet1!$O888="Not_Active",0,1)</f>
        <v>1</v>
      </c>
      <c r="Q888" s="9">
        <f>IFERROR(Sheet1!$K888*Sheet1!$J888,0)</f>
        <v>0</v>
      </c>
      <c r="R888" s="9">
        <f>Sheet1!$Q888+Sheet1!$J888</f>
        <v>90333</v>
      </c>
      <c r="S888" s="8">
        <f>YEAR(Sheet1!$I888)</f>
        <v>2021</v>
      </c>
      <c r="T888" s="8">
        <f>WEEKNUM(Sheet1!$I888,1)</f>
        <v>4</v>
      </c>
      <c r="U888" s="8" t="str">
        <f>TEXT(Sheet1!$I888,"dddd")</f>
        <v>Thursday</v>
      </c>
    </row>
    <row r="889" spans="1:21" ht="14.25" customHeight="1" x14ac:dyDescent="0.25">
      <c r="A889" s="5" t="s">
        <v>1797</v>
      </c>
      <c r="B889" s="5" t="s">
        <v>1798</v>
      </c>
      <c r="C889" s="5" t="s">
        <v>182</v>
      </c>
      <c r="D889" s="5" t="s">
        <v>6</v>
      </c>
      <c r="E889" s="5" t="s">
        <v>59</v>
      </c>
      <c r="F889" s="5" t="s">
        <v>52</v>
      </c>
      <c r="G889" s="5" t="s">
        <v>53</v>
      </c>
      <c r="H889" s="5">
        <v>25</v>
      </c>
      <c r="I889" s="5">
        <v>44217</v>
      </c>
      <c r="J889" s="5">
        <v>67299</v>
      </c>
      <c r="K889" s="5">
        <v>0</v>
      </c>
      <c r="L889" s="5" t="s">
        <v>11</v>
      </c>
      <c r="M889" s="5" t="s">
        <v>68</v>
      </c>
      <c r="N889" s="6" t="s">
        <v>55</v>
      </c>
      <c r="O889" s="7" t="str">
        <f>IF(LEN(Sheet1!$N889)&gt;0,"Not_Active","Active")</f>
        <v>Active</v>
      </c>
      <c r="P889" s="8">
        <f>IF(Sheet1!$O889="Not_Active",0,1)</f>
        <v>1</v>
      </c>
      <c r="Q889" s="9">
        <f>IFERROR(Sheet1!$K889*Sheet1!$J889,0)</f>
        <v>0</v>
      </c>
      <c r="R889" s="9">
        <f>Sheet1!$Q889+Sheet1!$J889</f>
        <v>67299</v>
      </c>
      <c r="S889" s="8">
        <f>YEAR(Sheet1!$I889)</f>
        <v>2021</v>
      </c>
      <c r="T889" s="8">
        <f>WEEKNUM(Sheet1!$I889,1)</f>
        <v>4</v>
      </c>
      <c r="U889" s="8" t="str">
        <f>TEXT(Sheet1!$I889,"dddd")</f>
        <v>Thursday</v>
      </c>
    </row>
    <row r="890" spans="1:21" ht="14.25" customHeight="1" x14ac:dyDescent="0.25">
      <c r="A890" s="5" t="s">
        <v>1799</v>
      </c>
      <c r="B890" s="5" t="s">
        <v>1800</v>
      </c>
      <c r="C890" s="5" t="s">
        <v>348</v>
      </c>
      <c r="D890" s="5" t="s">
        <v>2</v>
      </c>
      <c r="E890" s="5" t="s">
        <v>44</v>
      </c>
      <c r="F890" s="5" t="s">
        <v>45</v>
      </c>
      <c r="G890" s="5" t="s">
        <v>60</v>
      </c>
      <c r="H890" s="5">
        <v>52</v>
      </c>
      <c r="I890" s="5">
        <v>38406</v>
      </c>
      <c r="J890" s="5">
        <v>45286</v>
      </c>
      <c r="K890" s="5">
        <v>0</v>
      </c>
      <c r="L890" s="5" t="s">
        <v>11</v>
      </c>
      <c r="M890" s="5" t="s">
        <v>61</v>
      </c>
      <c r="N890" s="6" t="s">
        <v>55</v>
      </c>
      <c r="O890" s="7" t="str">
        <f>IF(LEN(Sheet1!$N890)&gt;0,"Not_Active","Active")</f>
        <v>Active</v>
      </c>
      <c r="P890" s="8">
        <f>IF(Sheet1!$O890="Not_Active",0,1)</f>
        <v>1</v>
      </c>
      <c r="Q890" s="9">
        <f>IFERROR(Sheet1!$K890*Sheet1!$J890,0)</f>
        <v>0</v>
      </c>
      <c r="R890" s="9">
        <f>Sheet1!$Q890+Sheet1!$J890</f>
        <v>45286</v>
      </c>
      <c r="S890" s="8">
        <f>YEAR(Sheet1!$I890)</f>
        <v>2005</v>
      </c>
      <c r="T890" s="8">
        <f>WEEKNUM(Sheet1!$I890,1)</f>
        <v>9</v>
      </c>
      <c r="U890" s="8" t="str">
        <f>TEXT(Sheet1!$I890,"dddd")</f>
        <v>Wednesday</v>
      </c>
    </row>
    <row r="891" spans="1:21" ht="14.25" customHeight="1" x14ac:dyDescent="0.25">
      <c r="A891" s="5" t="s">
        <v>1177</v>
      </c>
      <c r="B891" s="5" t="s">
        <v>1801</v>
      </c>
      <c r="C891" s="5" t="s">
        <v>58</v>
      </c>
      <c r="D891" s="5" t="s">
        <v>8</v>
      </c>
      <c r="E891" s="5" t="s">
        <v>44</v>
      </c>
      <c r="F891" s="5" t="s">
        <v>52</v>
      </c>
      <c r="G891" s="5" t="s">
        <v>60</v>
      </c>
      <c r="H891" s="5">
        <v>48</v>
      </c>
      <c r="I891" s="5">
        <v>39302</v>
      </c>
      <c r="J891" s="5">
        <v>194723</v>
      </c>
      <c r="K891" s="5">
        <v>0.25</v>
      </c>
      <c r="L891" s="5" t="s">
        <v>11</v>
      </c>
      <c r="M891" s="5" t="s">
        <v>68</v>
      </c>
      <c r="N891" s="6" t="s">
        <v>55</v>
      </c>
      <c r="O891" s="7" t="str">
        <f>IF(LEN(Sheet1!$N891)&gt;0,"Not_Active","Active")</f>
        <v>Active</v>
      </c>
      <c r="P891" s="8">
        <f>IF(Sheet1!$O891="Not_Active",0,1)</f>
        <v>1</v>
      </c>
      <c r="Q891" s="9">
        <f>IFERROR(Sheet1!$K891*Sheet1!$J891,0)</f>
        <v>48680.75</v>
      </c>
      <c r="R891" s="9">
        <f>Sheet1!$Q891+Sheet1!$J891</f>
        <v>243403.75</v>
      </c>
      <c r="S891" s="8">
        <f>YEAR(Sheet1!$I891)</f>
        <v>2007</v>
      </c>
      <c r="T891" s="8">
        <f>WEEKNUM(Sheet1!$I891,1)</f>
        <v>32</v>
      </c>
      <c r="U891" s="8" t="str">
        <f>TEXT(Sheet1!$I891,"dddd")</f>
        <v>Wednesday</v>
      </c>
    </row>
    <row r="892" spans="1:21" ht="14.25" customHeight="1" x14ac:dyDescent="0.25">
      <c r="A892" s="5" t="s">
        <v>1802</v>
      </c>
      <c r="B892" s="5" t="s">
        <v>1803</v>
      </c>
      <c r="C892" s="5" t="s">
        <v>75</v>
      </c>
      <c r="D892" s="5" t="s">
        <v>4</v>
      </c>
      <c r="E892" s="5" t="s">
        <v>44</v>
      </c>
      <c r="F892" s="5" t="s">
        <v>52</v>
      </c>
      <c r="G892" s="5" t="s">
        <v>53</v>
      </c>
      <c r="H892" s="5">
        <v>49</v>
      </c>
      <c r="I892" s="5">
        <v>41131</v>
      </c>
      <c r="J892" s="5">
        <v>109850</v>
      </c>
      <c r="K892" s="5">
        <v>7.0000000000000007E-2</v>
      </c>
      <c r="L892" s="5" t="s">
        <v>17</v>
      </c>
      <c r="M892" s="5" t="s">
        <v>132</v>
      </c>
      <c r="N892" s="6">
        <v>43865</v>
      </c>
      <c r="O892" s="7" t="str">
        <f>IF(LEN(Sheet1!$N892)&gt;0,"Not_Active","Active")</f>
        <v>Not_Active</v>
      </c>
      <c r="P892" s="8">
        <f>IF(Sheet1!$O892="Not_Active",0,1)</f>
        <v>0</v>
      </c>
      <c r="Q892" s="9">
        <f>IFERROR(Sheet1!$K892*Sheet1!$J892,0)</f>
        <v>7689.5000000000009</v>
      </c>
      <c r="R892" s="9">
        <f>Sheet1!$Q892+Sheet1!$J892</f>
        <v>117539.5</v>
      </c>
      <c r="S892" s="8">
        <f>YEAR(Sheet1!$I892)</f>
        <v>2012</v>
      </c>
      <c r="T892" s="8">
        <f>WEEKNUM(Sheet1!$I892,1)</f>
        <v>32</v>
      </c>
      <c r="U892" s="8" t="str">
        <f>TEXT(Sheet1!$I892,"dddd")</f>
        <v>Friday</v>
      </c>
    </row>
    <row r="893" spans="1:21" ht="14.25" customHeight="1" x14ac:dyDescent="0.25">
      <c r="A893" s="5" t="s">
        <v>1804</v>
      </c>
      <c r="B893" s="5" t="s">
        <v>1805</v>
      </c>
      <c r="C893" s="5" t="s">
        <v>202</v>
      </c>
      <c r="D893" s="5" t="s">
        <v>6</v>
      </c>
      <c r="E893" s="5" t="s">
        <v>44</v>
      </c>
      <c r="F893" s="5" t="s">
        <v>45</v>
      </c>
      <c r="G893" s="5" t="s">
        <v>104</v>
      </c>
      <c r="H893" s="5">
        <v>62</v>
      </c>
      <c r="I893" s="5">
        <v>41748</v>
      </c>
      <c r="J893" s="5">
        <v>45295</v>
      </c>
      <c r="K893" s="5">
        <v>0</v>
      </c>
      <c r="L893" s="5" t="s">
        <v>19</v>
      </c>
      <c r="M893" s="5" t="s">
        <v>236</v>
      </c>
      <c r="N893" s="6" t="s">
        <v>55</v>
      </c>
      <c r="O893" s="7" t="str">
        <f>IF(LEN(Sheet1!$N893)&gt;0,"Not_Active","Active")</f>
        <v>Active</v>
      </c>
      <c r="P893" s="8">
        <f>IF(Sheet1!$O893="Not_Active",0,1)</f>
        <v>1</v>
      </c>
      <c r="Q893" s="9">
        <f>IFERROR(Sheet1!$K893*Sheet1!$J893,0)</f>
        <v>0</v>
      </c>
      <c r="R893" s="9">
        <f>Sheet1!$Q893+Sheet1!$J893</f>
        <v>45295</v>
      </c>
      <c r="S893" s="8">
        <f>YEAR(Sheet1!$I893)</f>
        <v>2014</v>
      </c>
      <c r="T893" s="8">
        <f>WEEKNUM(Sheet1!$I893,1)</f>
        <v>16</v>
      </c>
      <c r="U893" s="8" t="str">
        <f>TEXT(Sheet1!$I893,"dddd")</f>
        <v>Saturday</v>
      </c>
    </row>
    <row r="894" spans="1:21" ht="14.25" customHeight="1" x14ac:dyDescent="0.25">
      <c r="A894" s="5" t="s">
        <v>1806</v>
      </c>
      <c r="B894" s="5" t="s">
        <v>1807</v>
      </c>
      <c r="C894" s="5" t="s">
        <v>503</v>
      </c>
      <c r="D894" s="5" t="s">
        <v>2</v>
      </c>
      <c r="E894" s="5" t="s">
        <v>51</v>
      </c>
      <c r="F894" s="5" t="s">
        <v>45</v>
      </c>
      <c r="G894" s="5" t="s">
        <v>60</v>
      </c>
      <c r="H894" s="5">
        <v>36</v>
      </c>
      <c r="I894" s="5">
        <v>40413</v>
      </c>
      <c r="J894" s="5">
        <v>61310</v>
      </c>
      <c r="K894" s="5">
        <v>0</v>
      </c>
      <c r="L894" s="5" t="s">
        <v>11</v>
      </c>
      <c r="M894" s="5" t="s">
        <v>68</v>
      </c>
      <c r="N894" s="6" t="s">
        <v>55</v>
      </c>
      <c r="O894" s="7" t="str">
        <f>IF(LEN(Sheet1!$N894)&gt;0,"Not_Active","Active")</f>
        <v>Active</v>
      </c>
      <c r="P894" s="8">
        <f>IF(Sheet1!$O894="Not_Active",0,1)</f>
        <v>1</v>
      </c>
      <c r="Q894" s="9">
        <f>IFERROR(Sheet1!$K894*Sheet1!$J894,0)</f>
        <v>0</v>
      </c>
      <c r="R894" s="9">
        <f>Sheet1!$Q894+Sheet1!$J894</f>
        <v>61310</v>
      </c>
      <c r="S894" s="8">
        <f>YEAR(Sheet1!$I894)</f>
        <v>2010</v>
      </c>
      <c r="T894" s="8">
        <f>WEEKNUM(Sheet1!$I894,1)</f>
        <v>35</v>
      </c>
      <c r="U894" s="8" t="str">
        <f>TEXT(Sheet1!$I894,"dddd")</f>
        <v>Monday</v>
      </c>
    </row>
    <row r="895" spans="1:21" ht="14.25" customHeight="1" x14ac:dyDescent="0.25">
      <c r="A895" s="5" t="s">
        <v>425</v>
      </c>
      <c r="B895" s="5" t="s">
        <v>1581</v>
      </c>
      <c r="C895" s="5" t="s">
        <v>317</v>
      </c>
      <c r="D895" s="5" t="s">
        <v>2</v>
      </c>
      <c r="E895" s="5" t="s">
        <v>44</v>
      </c>
      <c r="F895" s="5" t="s">
        <v>52</v>
      </c>
      <c r="G895" s="5" t="s">
        <v>53</v>
      </c>
      <c r="H895" s="5">
        <v>55</v>
      </c>
      <c r="I895" s="5">
        <v>42683</v>
      </c>
      <c r="J895" s="5">
        <v>87851</v>
      </c>
      <c r="K895" s="5">
        <v>0</v>
      </c>
      <c r="L895" s="5" t="s">
        <v>17</v>
      </c>
      <c r="M895" s="5" t="s">
        <v>54</v>
      </c>
      <c r="N895" s="6" t="s">
        <v>55</v>
      </c>
      <c r="O895" s="7" t="str">
        <f>IF(LEN(Sheet1!$N895)&gt;0,"Not_Active","Active")</f>
        <v>Active</v>
      </c>
      <c r="P895" s="8">
        <f>IF(Sheet1!$O895="Not_Active",0,1)</f>
        <v>1</v>
      </c>
      <c r="Q895" s="9">
        <f>IFERROR(Sheet1!$K895*Sheet1!$J895,0)</f>
        <v>0</v>
      </c>
      <c r="R895" s="9">
        <f>Sheet1!$Q895+Sheet1!$J895</f>
        <v>87851</v>
      </c>
      <c r="S895" s="8">
        <f>YEAR(Sheet1!$I895)</f>
        <v>2016</v>
      </c>
      <c r="T895" s="8">
        <f>WEEKNUM(Sheet1!$I895,1)</f>
        <v>46</v>
      </c>
      <c r="U895" s="8" t="str">
        <f>TEXT(Sheet1!$I895,"dddd")</f>
        <v>Wednesday</v>
      </c>
    </row>
    <row r="896" spans="1:21" ht="14.25" customHeight="1" x14ac:dyDescent="0.25">
      <c r="A896" s="5" t="s">
        <v>1808</v>
      </c>
      <c r="B896" s="5" t="s">
        <v>1809</v>
      </c>
      <c r="C896" s="5" t="s">
        <v>202</v>
      </c>
      <c r="D896" s="5" t="s">
        <v>6</v>
      </c>
      <c r="E896" s="5" t="s">
        <v>59</v>
      </c>
      <c r="F896" s="5" t="s">
        <v>45</v>
      </c>
      <c r="G896" s="5" t="s">
        <v>53</v>
      </c>
      <c r="H896" s="5">
        <v>31</v>
      </c>
      <c r="I896" s="5">
        <v>43171</v>
      </c>
      <c r="J896" s="5">
        <v>47913</v>
      </c>
      <c r="K896" s="5">
        <v>0</v>
      </c>
      <c r="L896" s="5" t="s">
        <v>11</v>
      </c>
      <c r="M896" s="5" t="s">
        <v>47</v>
      </c>
      <c r="N896" s="6" t="s">
        <v>55</v>
      </c>
      <c r="O896" s="7" t="str">
        <f>IF(LEN(Sheet1!$N896)&gt;0,"Not_Active","Active")</f>
        <v>Active</v>
      </c>
      <c r="P896" s="8">
        <f>IF(Sheet1!$O896="Not_Active",0,1)</f>
        <v>1</v>
      </c>
      <c r="Q896" s="9">
        <f>IFERROR(Sheet1!$K896*Sheet1!$J896,0)</f>
        <v>0</v>
      </c>
      <c r="R896" s="9">
        <f>Sheet1!$Q896+Sheet1!$J896</f>
        <v>47913</v>
      </c>
      <c r="S896" s="8">
        <f>YEAR(Sheet1!$I896)</f>
        <v>2018</v>
      </c>
      <c r="T896" s="8">
        <f>WEEKNUM(Sheet1!$I896,1)</f>
        <v>11</v>
      </c>
      <c r="U896" s="8" t="str">
        <f>TEXT(Sheet1!$I896,"dddd")</f>
        <v>Monday</v>
      </c>
    </row>
    <row r="897" spans="1:21" ht="14.25" customHeight="1" x14ac:dyDescent="0.25">
      <c r="A897" s="5" t="s">
        <v>1810</v>
      </c>
      <c r="B897" s="5" t="s">
        <v>1811</v>
      </c>
      <c r="C897" s="5" t="s">
        <v>202</v>
      </c>
      <c r="D897" s="5" t="s">
        <v>6</v>
      </c>
      <c r="E897" s="5" t="s">
        <v>59</v>
      </c>
      <c r="F897" s="5" t="s">
        <v>45</v>
      </c>
      <c r="G897" s="5" t="s">
        <v>53</v>
      </c>
      <c r="H897" s="5">
        <v>53</v>
      </c>
      <c r="I897" s="5">
        <v>42985</v>
      </c>
      <c r="J897" s="5">
        <v>46727</v>
      </c>
      <c r="K897" s="5">
        <v>0</v>
      </c>
      <c r="L897" s="5" t="s">
        <v>11</v>
      </c>
      <c r="M897" s="5" t="s">
        <v>107</v>
      </c>
      <c r="N897" s="6">
        <v>43251</v>
      </c>
      <c r="O897" s="7" t="str">
        <f>IF(LEN(Sheet1!$N897)&gt;0,"Not_Active","Active")</f>
        <v>Not_Active</v>
      </c>
      <c r="P897" s="8">
        <f>IF(Sheet1!$O897="Not_Active",0,1)</f>
        <v>0</v>
      </c>
      <c r="Q897" s="9">
        <f>IFERROR(Sheet1!$K897*Sheet1!$J897,0)</f>
        <v>0</v>
      </c>
      <c r="R897" s="9">
        <f>Sheet1!$Q897+Sheet1!$J897</f>
        <v>46727</v>
      </c>
      <c r="S897" s="8">
        <f>YEAR(Sheet1!$I897)</f>
        <v>2017</v>
      </c>
      <c r="T897" s="8">
        <f>WEEKNUM(Sheet1!$I897,1)</f>
        <v>36</v>
      </c>
      <c r="U897" s="8" t="str">
        <f>TEXT(Sheet1!$I897,"dddd")</f>
        <v>Thursday</v>
      </c>
    </row>
    <row r="898" spans="1:21" ht="14.25" customHeight="1" x14ac:dyDescent="0.25">
      <c r="A898" s="5" t="s">
        <v>1812</v>
      </c>
      <c r="B898" s="5" t="s">
        <v>1813</v>
      </c>
      <c r="C898" s="5" t="s">
        <v>43</v>
      </c>
      <c r="D898" s="5" t="s">
        <v>6</v>
      </c>
      <c r="E898" s="5" t="s">
        <v>59</v>
      </c>
      <c r="F898" s="5" t="s">
        <v>52</v>
      </c>
      <c r="G898" s="5" t="s">
        <v>53</v>
      </c>
      <c r="H898" s="5">
        <v>27</v>
      </c>
      <c r="I898" s="5">
        <v>44302</v>
      </c>
      <c r="J898" s="5">
        <v>133400</v>
      </c>
      <c r="K898" s="5">
        <v>0.11</v>
      </c>
      <c r="L898" s="5" t="s">
        <v>11</v>
      </c>
      <c r="M898" s="5" t="s">
        <v>68</v>
      </c>
      <c r="N898" s="6" t="s">
        <v>55</v>
      </c>
      <c r="O898" s="7" t="str">
        <f>IF(LEN(Sheet1!$N898)&gt;0,"Not_Active","Active")</f>
        <v>Active</v>
      </c>
      <c r="P898" s="8">
        <f>IF(Sheet1!$O898="Not_Active",0,1)</f>
        <v>1</v>
      </c>
      <c r="Q898" s="9">
        <f>IFERROR(Sheet1!$K898*Sheet1!$J898,0)</f>
        <v>14674</v>
      </c>
      <c r="R898" s="9">
        <f>Sheet1!$Q898+Sheet1!$J898</f>
        <v>148074</v>
      </c>
      <c r="S898" s="8">
        <f>YEAR(Sheet1!$I898)</f>
        <v>2021</v>
      </c>
      <c r="T898" s="8">
        <f>WEEKNUM(Sheet1!$I898,1)</f>
        <v>16</v>
      </c>
      <c r="U898" s="8" t="str">
        <f>TEXT(Sheet1!$I898,"dddd")</f>
        <v>Friday</v>
      </c>
    </row>
    <row r="899" spans="1:21" ht="14.25" customHeight="1" x14ac:dyDescent="0.25">
      <c r="A899" s="5" t="s">
        <v>1814</v>
      </c>
      <c r="B899" s="5" t="s">
        <v>1815</v>
      </c>
      <c r="C899" s="5" t="s">
        <v>390</v>
      </c>
      <c r="D899" s="5" t="s">
        <v>2</v>
      </c>
      <c r="E899" s="5" t="s">
        <v>59</v>
      </c>
      <c r="F899" s="5" t="s">
        <v>45</v>
      </c>
      <c r="G899" s="5" t="s">
        <v>53</v>
      </c>
      <c r="H899" s="5">
        <v>39</v>
      </c>
      <c r="I899" s="5">
        <v>43943</v>
      </c>
      <c r="J899" s="5">
        <v>90535</v>
      </c>
      <c r="K899" s="5">
        <v>0</v>
      </c>
      <c r="L899" s="5" t="s">
        <v>11</v>
      </c>
      <c r="M899" s="5" t="s">
        <v>79</v>
      </c>
      <c r="N899" s="6" t="s">
        <v>55</v>
      </c>
      <c r="O899" s="7" t="str">
        <f>IF(LEN(Sheet1!$N899)&gt;0,"Not_Active","Active")</f>
        <v>Active</v>
      </c>
      <c r="P899" s="8">
        <f>IF(Sheet1!$O899="Not_Active",0,1)</f>
        <v>1</v>
      </c>
      <c r="Q899" s="9">
        <f>IFERROR(Sheet1!$K899*Sheet1!$J899,0)</f>
        <v>0</v>
      </c>
      <c r="R899" s="9">
        <f>Sheet1!$Q899+Sheet1!$J899</f>
        <v>90535</v>
      </c>
      <c r="S899" s="8">
        <f>YEAR(Sheet1!$I899)</f>
        <v>2020</v>
      </c>
      <c r="T899" s="8">
        <f>WEEKNUM(Sheet1!$I899,1)</f>
        <v>17</v>
      </c>
      <c r="U899" s="8" t="str">
        <f>TEXT(Sheet1!$I899,"dddd")</f>
        <v>Wednesday</v>
      </c>
    </row>
    <row r="900" spans="1:21" ht="14.25" customHeight="1" x14ac:dyDescent="0.25">
      <c r="A900" s="5" t="s">
        <v>1816</v>
      </c>
      <c r="B900" s="5" t="s">
        <v>1817</v>
      </c>
      <c r="C900" s="5" t="s">
        <v>67</v>
      </c>
      <c r="D900" s="5" t="s">
        <v>8</v>
      </c>
      <c r="E900" s="5" t="s">
        <v>59</v>
      </c>
      <c r="F900" s="5" t="s">
        <v>52</v>
      </c>
      <c r="G900" s="5" t="s">
        <v>53</v>
      </c>
      <c r="H900" s="5">
        <v>55</v>
      </c>
      <c r="I900" s="5">
        <v>38909</v>
      </c>
      <c r="J900" s="5">
        <v>93343</v>
      </c>
      <c r="K900" s="5">
        <v>0</v>
      </c>
      <c r="L900" s="5" t="s">
        <v>17</v>
      </c>
      <c r="M900" s="5" t="s">
        <v>54</v>
      </c>
      <c r="N900" s="6" t="s">
        <v>55</v>
      </c>
      <c r="O900" s="7" t="str">
        <f>IF(LEN(Sheet1!$N900)&gt;0,"Not_Active","Active")</f>
        <v>Active</v>
      </c>
      <c r="P900" s="8">
        <f>IF(Sheet1!$O900="Not_Active",0,1)</f>
        <v>1</v>
      </c>
      <c r="Q900" s="9">
        <f>IFERROR(Sheet1!$K900*Sheet1!$J900,0)</f>
        <v>0</v>
      </c>
      <c r="R900" s="9">
        <f>Sheet1!$Q900+Sheet1!$J900</f>
        <v>93343</v>
      </c>
      <c r="S900" s="8">
        <f>YEAR(Sheet1!$I900)</f>
        <v>2006</v>
      </c>
      <c r="T900" s="8">
        <f>WEEKNUM(Sheet1!$I900,1)</f>
        <v>28</v>
      </c>
      <c r="U900" s="8" t="str">
        <f>TEXT(Sheet1!$I900,"dddd")</f>
        <v>Tuesday</v>
      </c>
    </row>
    <row r="901" spans="1:21" ht="14.25" customHeight="1" x14ac:dyDescent="0.25">
      <c r="A901" s="5" t="s">
        <v>1812</v>
      </c>
      <c r="B901" s="5" t="s">
        <v>1818</v>
      </c>
      <c r="C901" s="5" t="s">
        <v>182</v>
      </c>
      <c r="D901" s="5" t="s">
        <v>6</v>
      </c>
      <c r="E901" s="5" t="s">
        <v>72</v>
      </c>
      <c r="F901" s="5" t="s">
        <v>45</v>
      </c>
      <c r="G901" s="5" t="s">
        <v>53</v>
      </c>
      <c r="H901" s="5">
        <v>44</v>
      </c>
      <c r="I901" s="5">
        <v>38771</v>
      </c>
      <c r="J901" s="5">
        <v>63705</v>
      </c>
      <c r="K901" s="5">
        <v>0</v>
      </c>
      <c r="L901" s="5" t="s">
        <v>11</v>
      </c>
      <c r="M901" s="5" t="s">
        <v>79</v>
      </c>
      <c r="N901" s="6" t="s">
        <v>55</v>
      </c>
      <c r="O901" s="7" t="str">
        <f>IF(LEN(Sheet1!$N901)&gt;0,"Not_Active","Active")</f>
        <v>Active</v>
      </c>
      <c r="P901" s="8">
        <f>IF(Sheet1!$O901="Not_Active",0,1)</f>
        <v>1</v>
      </c>
      <c r="Q901" s="9">
        <f>IFERROR(Sheet1!$K901*Sheet1!$J901,0)</f>
        <v>0</v>
      </c>
      <c r="R901" s="9">
        <f>Sheet1!$Q901+Sheet1!$J901</f>
        <v>63705</v>
      </c>
      <c r="S901" s="8">
        <f>YEAR(Sheet1!$I901)</f>
        <v>2006</v>
      </c>
      <c r="T901" s="8">
        <f>WEEKNUM(Sheet1!$I901,1)</f>
        <v>8</v>
      </c>
      <c r="U901" s="8" t="str">
        <f>TEXT(Sheet1!$I901,"dddd")</f>
        <v>Thursday</v>
      </c>
    </row>
    <row r="902" spans="1:21" ht="14.25" customHeight="1" x14ac:dyDescent="0.25">
      <c r="A902" s="5" t="s">
        <v>1819</v>
      </c>
      <c r="B902" s="5" t="s">
        <v>1820</v>
      </c>
      <c r="C902" s="5" t="s">
        <v>99</v>
      </c>
      <c r="D902" s="5" t="s">
        <v>4</v>
      </c>
      <c r="E902" s="5" t="s">
        <v>72</v>
      </c>
      <c r="F902" s="5" t="s">
        <v>52</v>
      </c>
      <c r="G902" s="5" t="s">
        <v>104</v>
      </c>
      <c r="H902" s="5">
        <v>48</v>
      </c>
      <c r="I902" s="5">
        <v>36584</v>
      </c>
      <c r="J902" s="5">
        <v>258081</v>
      </c>
      <c r="K902" s="5">
        <v>0.3</v>
      </c>
      <c r="L902" s="5" t="s">
        <v>11</v>
      </c>
      <c r="M902" s="5" t="s">
        <v>61</v>
      </c>
      <c r="N902" s="6" t="s">
        <v>55</v>
      </c>
      <c r="O902" s="7" t="str">
        <f>IF(LEN(Sheet1!$N902)&gt;0,"Not_Active","Active")</f>
        <v>Active</v>
      </c>
      <c r="P902" s="8">
        <f>IF(Sheet1!$O902="Not_Active",0,1)</f>
        <v>1</v>
      </c>
      <c r="Q902" s="9">
        <f>IFERROR(Sheet1!$K902*Sheet1!$J902,0)</f>
        <v>77424.3</v>
      </c>
      <c r="R902" s="9">
        <f>Sheet1!$Q902+Sheet1!$J902</f>
        <v>335505.3</v>
      </c>
      <c r="S902" s="8">
        <f>YEAR(Sheet1!$I902)</f>
        <v>2000</v>
      </c>
      <c r="T902" s="8">
        <f>WEEKNUM(Sheet1!$I902,1)</f>
        <v>10</v>
      </c>
      <c r="U902" s="8" t="str">
        <f>TEXT(Sheet1!$I902,"dddd")</f>
        <v>Monday</v>
      </c>
    </row>
    <row r="903" spans="1:21" ht="14.25" customHeight="1" x14ac:dyDescent="0.25">
      <c r="A903" s="5" t="s">
        <v>1821</v>
      </c>
      <c r="B903" s="5" t="s">
        <v>1822</v>
      </c>
      <c r="C903" s="5" t="s">
        <v>202</v>
      </c>
      <c r="D903" s="5" t="s">
        <v>6</v>
      </c>
      <c r="E903" s="5" t="s">
        <v>44</v>
      </c>
      <c r="F903" s="5" t="s">
        <v>52</v>
      </c>
      <c r="G903" s="5" t="s">
        <v>46</v>
      </c>
      <c r="H903" s="5">
        <v>48</v>
      </c>
      <c r="I903" s="5">
        <v>44095</v>
      </c>
      <c r="J903" s="5">
        <v>54654</v>
      </c>
      <c r="K903" s="5">
        <v>0</v>
      </c>
      <c r="L903" s="5" t="s">
        <v>11</v>
      </c>
      <c r="M903" s="5" t="s">
        <v>68</v>
      </c>
      <c r="N903" s="6" t="s">
        <v>55</v>
      </c>
      <c r="O903" s="7" t="str">
        <f>IF(LEN(Sheet1!$N903)&gt;0,"Not_Active","Active")</f>
        <v>Active</v>
      </c>
      <c r="P903" s="8">
        <f>IF(Sheet1!$O903="Not_Active",0,1)</f>
        <v>1</v>
      </c>
      <c r="Q903" s="9">
        <f>IFERROR(Sheet1!$K903*Sheet1!$J903,0)</f>
        <v>0</v>
      </c>
      <c r="R903" s="9">
        <f>Sheet1!$Q903+Sheet1!$J903</f>
        <v>54654</v>
      </c>
      <c r="S903" s="8">
        <f>YEAR(Sheet1!$I903)</f>
        <v>2020</v>
      </c>
      <c r="T903" s="8">
        <f>WEEKNUM(Sheet1!$I903,1)</f>
        <v>39</v>
      </c>
      <c r="U903" s="8" t="str">
        <f>TEXT(Sheet1!$I903,"dddd")</f>
        <v>Monday</v>
      </c>
    </row>
    <row r="904" spans="1:21" ht="14.25" customHeight="1" x14ac:dyDescent="0.25">
      <c r="A904" s="5" t="s">
        <v>1823</v>
      </c>
      <c r="B904" s="5" t="s">
        <v>1824</v>
      </c>
      <c r="C904" s="5" t="s">
        <v>78</v>
      </c>
      <c r="D904" s="5" t="s">
        <v>4</v>
      </c>
      <c r="E904" s="5" t="s">
        <v>51</v>
      </c>
      <c r="F904" s="5" t="s">
        <v>52</v>
      </c>
      <c r="G904" s="5" t="s">
        <v>60</v>
      </c>
      <c r="H904" s="5">
        <v>54</v>
      </c>
      <c r="I904" s="5">
        <v>36062</v>
      </c>
      <c r="J904" s="5">
        <v>58006</v>
      </c>
      <c r="K904" s="5">
        <v>0</v>
      </c>
      <c r="L904" s="5" t="s">
        <v>11</v>
      </c>
      <c r="M904" s="5" t="s">
        <v>47</v>
      </c>
      <c r="N904" s="6" t="s">
        <v>55</v>
      </c>
      <c r="O904" s="7" t="str">
        <f>IF(LEN(Sheet1!$N904)&gt;0,"Not_Active","Active")</f>
        <v>Active</v>
      </c>
      <c r="P904" s="8">
        <f>IF(Sheet1!$O904="Not_Active",0,1)</f>
        <v>1</v>
      </c>
      <c r="Q904" s="9">
        <f>IFERROR(Sheet1!$K904*Sheet1!$J904,0)</f>
        <v>0</v>
      </c>
      <c r="R904" s="9">
        <f>Sheet1!$Q904+Sheet1!$J904</f>
        <v>58006</v>
      </c>
      <c r="S904" s="8">
        <f>YEAR(Sheet1!$I904)</f>
        <v>1998</v>
      </c>
      <c r="T904" s="8">
        <f>WEEKNUM(Sheet1!$I904,1)</f>
        <v>39</v>
      </c>
      <c r="U904" s="8" t="str">
        <f>TEXT(Sheet1!$I904,"dddd")</f>
        <v>Thursday</v>
      </c>
    </row>
    <row r="905" spans="1:21" ht="14.25" customHeight="1" x14ac:dyDescent="0.25">
      <c r="A905" s="5" t="s">
        <v>564</v>
      </c>
      <c r="B905" s="5" t="s">
        <v>807</v>
      </c>
      <c r="C905" s="5" t="s">
        <v>43</v>
      </c>
      <c r="D905" s="5" t="s">
        <v>3</v>
      </c>
      <c r="E905" s="5" t="s">
        <v>51</v>
      </c>
      <c r="F905" s="5" t="s">
        <v>45</v>
      </c>
      <c r="G905" s="5" t="s">
        <v>53</v>
      </c>
      <c r="H905" s="5">
        <v>42</v>
      </c>
      <c r="I905" s="5">
        <v>40620</v>
      </c>
      <c r="J905" s="5">
        <v>150034</v>
      </c>
      <c r="K905" s="5">
        <v>0.12</v>
      </c>
      <c r="L905" s="5" t="s">
        <v>17</v>
      </c>
      <c r="M905" s="5" t="s">
        <v>132</v>
      </c>
      <c r="N905" s="6" t="s">
        <v>55</v>
      </c>
      <c r="O905" s="7" t="str">
        <f>IF(LEN(Sheet1!$N905)&gt;0,"Not_Active","Active")</f>
        <v>Active</v>
      </c>
      <c r="P905" s="8">
        <f>IF(Sheet1!$O905="Not_Active",0,1)</f>
        <v>1</v>
      </c>
      <c r="Q905" s="9">
        <f>IFERROR(Sheet1!$K905*Sheet1!$J905,0)</f>
        <v>18004.079999999998</v>
      </c>
      <c r="R905" s="9">
        <f>Sheet1!$Q905+Sheet1!$J905</f>
        <v>168038.08</v>
      </c>
      <c r="S905" s="8">
        <f>YEAR(Sheet1!$I905)</f>
        <v>2011</v>
      </c>
      <c r="T905" s="8">
        <f>WEEKNUM(Sheet1!$I905,1)</f>
        <v>12</v>
      </c>
      <c r="U905" s="8" t="str">
        <f>TEXT(Sheet1!$I905,"dddd")</f>
        <v>Friday</v>
      </c>
    </row>
    <row r="906" spans="1:21" ht="14.25" customHeight="1" x14ac:dyDescent="0.25">
      <c r="A906" s="5" t="s">
        <v>1743</v>
      </c>
      <c r="B906" s="5" t="s">
        <v>1825</v>
      </c>
      <c r="C906" s="5" t="s">
        <v>58</v>
      </c>
      <c r="D906" s="5" t="s">
        <v>6</v>
      </c>
      <c r="E906" s="5" t="s">
        <v>59</v>
      </c>
      <c r="F906" s="5" t="s">
        <v>45</v>
      </c>
      <c r="G906" s="5" t="s">
        <v>53</v>
      </c>
      <c r="H906" s="5">
        <v>38</v>
      </c>
      <c r="I906" s="5">
        <v>39232</v>
      </c>
      <c r="J906" s="5">
        <v>198562</v>
      </c>
      <c r="K906" s="5">
        <v>0.22</v>
      </c>
      <c r="L906" s="5" t="s">
        <v>11</v>
      </c>
      <c r="M906" s="5" t="s">
        <v>47</v>
      </c>
      <c r="N906" s="6" t="s">
        <v>55</v>
      </c>
      <c r="O906" s="7" t="str">
        <f>IF(LEN(Sheet1!$N906)&gt;0,"Not_Active","Active")</f>
        <v>Active</v>
      </c>
      <c r="P906" s="8">
        <f>IF(Sheet1!$O906="Not_Active",0,1)</f>
        <v>1</v>
      </c>
      <c r="Q906" s="9">
        <f>IFERROR(Sheet1!$K906*Sheet1!$J906,0)</f>
        <v>43683.64</v>
      </c>
      <c r="R906" s="9">
        <f>Sheet1!$Q906+Sheet1!$J906</f>
        <v>242245.64</v>
      </c>
      <c r="S906" s="8">
        <f>YEAR(Sheet1!$I906)</f>
        <v>2007</v>
      </c>
      <c r="T906" s="8">
        <f>WEEKNUM(Sheet1!$I906,1)</f>
        <v>22</v>
      </c>
      <c r="U906" s="8" t="str">
        <f>TEXT(Sheet1!$I906,"dddd")</f>
        <v>Wednesday</v>
      </c>
    </row>
    <row r="907" spans="1:21" ht="14.25" customHeight="1" x14ac:dyDescent="0.25">
      <c r="A907" s="5" t="s">
        <v>1826</v>
      </c>
      <c r="B907" s="5" t="s">
        <v>1827</v>
      </c>
      <c r="C907" s="5" t="s">
        <v>71</v>
      </c>
      <c r="D907" s="5" t="s">
        <v>4</v>
      </c>
      <c r="E907" s="5" t="s">
        <v>44</v>
      </c>
      <c r="F907" s="5" t="s">
        <v>45</v>
      </c>
      <c r="G907" s="5" t="s">
        <v>46</v>
      </c>
      <c r="H907" s="5">
        <v>40</v>
      </c>
      <c r="I907" s="5">
        <v>39960</v>
      </c>
      <c r="J907" s="5">
        <v>62411</v>
      </c>
      <c r="K907" s="5">
        <v>0</v>
      </c>
      <c r="L907" s="5" t="s">
        <v>11</v>
      </c>
      <c r="M907" s="5" t="s">
        <v>79</v>
      </c>
      <c r="N907" s="6">
        <v>44422</v>
      </c>
      <c r="O907" s="7" t="str">
        <f>IF(LEN(Sheet1!$N907)&gt;0,"Not_Active","Active")</f>
        <v>Not_Active</v>
      </c>
      <c r="P907" s="8">
        <f>IF(Sheet1!$O907="Not_Active",0,1)</f>
        <v>0</v>
      </c>
      <c r="Q907" s="9">
        <f>IFERROR(Sheet1!$K907*Sheet1!$J907,0)</f>
        <v>0</v>
      </c>
      <c r="R907" s="9">
        <f>Sheet1!$Q907+Sheet1!$J907</f>
        <v>62411</v>
      </c>
      <c r="S907" s="8">
        <f>YEAR(Sheet1!$I907)</f>
        <v>2009</v>
      </c>
      <c r="T907" s="8">
        <f>WEEKNUM(Sheet1!$I907,1)</f>
        <v>22</v>
      </c>
      <c r="U907" s="8" t="str">
        <f>TEXT(Sheet1!$I907,"dddd")</f>
        <v>Wednesday</v>
      </c>
    </row>
    <row r="908" spans="1:21" ht="14.25" customHeight="1" x14ac:dyDescent="0.25">
      <c r="A908" s="5" t="s">
        <v>1828</v>
      </c>
      <c r="B908" s="5" t="s">
        <v>1829</v>
      </c>
      <c r="C908" s="5" t="s">
        <v>131</v>
      </c>
      <c r="D908" s="5" t="s">
        <v>7</v>
      </c>
      <c r="E908" s="5" t="s">
        <v>44</v>
      </c>
      <c r="F908" s="5" t="s">
        <v>52</v>
      </c>
      <c r="G908" s="5" t="s">
        <v>53</v>
      </c>
      <c r="H908" s="5">
        <v>57</v>
      </c>
      <c r="I908" s="5">
        <v>33612</v>
      </c>
      <c r="J908" s="5">
        <v>111299</v>
      </c>
      <c r="K908" s="5">
        <v>0.12</v>
      </c>
      <c r="L908" s="5" t="s">
        <v>11</v>
      </c>
      <c r="M908" s="5" t="s">
        <v>79</v>
      </c>
      <c r="N908" s="6" t="s">
        <v>55</v>
      </c>
      <c r="O908" s="7" t="str">
        <f>IF(LEN(Sheet1!$N908)&gt;0,"Not_Active","Active")</f>
        <v>Active</v>
      </c>
      <c r="P908" s="8">
        <f>IF(Sheet1!$O908="Not_Active",0,1)</f>
        <v>1</v>
      </c>
      <c r="Q908" s="9">
        <f>IFERROR(Sheet1!$K908*Sheet1!$J908,0)</f>
        <v>13355.88</v>
      </c>
      <c r="R908" s="9">
        <f>Sheet1!$Q908+Sheet1!$J908</f>
        <v>124654.88</v>
      </c>
      <c r="S908" s="8">
        <f>YEAR(Sheet1!$I908)</f>
        <v>1992</v>
      </c>
      <c r="T908" s="8">
        <f>WEEKNUM(Sheet1!$I908,1)</f>
        <v>2</v>
      </c>
      <c r="U908" s="8" t="str">
        <f>TEXT(Sheet1!$I908,"dddd")</f>
        <v>Thursday</v>
      </c>
    </row>
    <row r="909" spans="1:21" ht="14.25" customHeight="1" x14ac:dyDescent="0.25">
      <c r="A909" s="5" t="s">
        <v>1594</v>
      </c>
      <c r="B909" s="5" t="s">
        <v>1830</v>
      </c>
      <c r="C909" s="5" t="s">
        <v>78</v>
      </c>
      <c r="D909" s="5" t="s">
        <v>8</v>
      </c>
      <c r="E909" s="5" t="s">
        <v>44</v>
      </c>
      <c r="F909" s="5" t="s">
        <v>45</v>
      </c>
      <c r="G909" s="5" t="s">
        <v>60</v>
      </c>
      <c r="H909" s="5">
        <v>43</v>
      </c>
      <c r="I909" s="5">
        <v>43659</v>
      </c>
      <c r="J909" s="5">
        <v>41545</v>
      </c>
      <c r="K909" s="5">
        <v>0</v>
      </c>
      <c r="L909" s="5" t="s">
        <v>11</v>
      </c>
      <c r="M909" s="5" t="s">
        <v>79</v>
      </c>
      <c r="N909" s="6" t="s">
        <v>55</v>
      </c>
      <c r="O909" s="7" t="str">
        <f>IF(LEN(Sheet1!$N909)&gt;0,"Not_Active","Active")</f>
        <v>Active</v>
      </c>
      <c r="P909" s="8">
        <f>IF(Sheet1!$O909="Not_Active",0,1)</f>
        <v>1</v>
      </c>
      <c r="Q909" s="9">
        <f>IFERROR(Sheet1!$K909*Sheet1!$J909,0)</f>
        <v>0</v>
      </c>
      <c r="R909" s="9">
        <f>Sheet1!$Q909+Sheet1!$J909</f>
        <v>41545</v>
      </c>
      <c r="S909" s="8">
        <f>YEAR(Sheet1!$I909)</f>
        <v>2019</v>
      </c>
      <c r="T909" s="8">
        <f>WEEKNUM(Sheet1!$I909,1)</f>
        <v>28</v>
      </c>
      <c r="U909" s="8" t="str">
        <f>TEXT(Sheet1!$I909,"dddd")</f>
        <v>Saturday</v>
      </c>
    </row>
    <row r="910" spans="1:21" ht="14.25" customHeight="1" x14ac:dyDescent="0.25">
      <c r="A910" s="5" t="s">
        <v>1831</v>
      </c>
      <c r="B910" s="5" t="s">
        <v>1832</v>
      </c>
      <c r="C910" s="5" t="s">
        <v>269</v>
      </c>
      <c r="D910" s="5" t="s">
        <v>2</v>
      </c>
      <c r="E910" s="5" t="s">
        <v>51</v>
      </c>
      <c r="F910" s="5" t="s">
        <v>52</v>
      </c>
      <c r="G910" s="5" t="s">
        <v>104</v>
      </c>
      <c r="H910" s="5">
        <v>26</v>
      </c>
      <c r="I910" s="5">
        <v>43569</v>
      </c>
      <c r="J910" s="5">
        <v>74467</v>
      </c>
      <c r="K910" s="5">
        <v>0</v>
      </c>
      <c r="L910" s="5" t="s">
        <v>11</v>
      </c>
      <c r="M910" s="5" t="s">
        <v>107</v>
      </c>
      <c r="N910" s="6">
        <v>44211</v>
      </c>
      <c r="O910" s="7" t="str">
        <f>IF(LEN(Sheet1!$N910)&gt;0,"Not_Active","Active")</f>
        <v>Not_Active</v>
      </c>
      <c r="P910" s="8">
        <f>IF(Sheet1!$O910="Not_Active",0,1)</f>
        <v>0</v>
      </c>
      <c r="Q910" s="9">
        <f>IFERROR(Sheet1!$K910*Sheet1!$J910,0)</f>
        <v>0</v>
      </c>
      <c r="R910" s="9">
        <f>Sheet1!$Q910+Sheet1!$J910</f>
        <v>74467</v>
      </c>
      <c r="S910" s="8">
        <f>YEAR(Sheet1!$I910)</f>
        <v>2019</v>
      </c>
      <c r="T910" s="8">
        <f>WEEKNUM(Sheet1!$I910,1)</f>
        <v>16</v>
      </c>
      <c r="U910" s="8" t="str">
        <f>TEXT(Sheet1!$I910,"dddd")</f>
        <v>Sunday</v>
      </c>
    </row>
    <row r="911" spans="1:21" ht="14.25" customHeight="1" x14ac:dyDescent="0.25">
      <c r="A911" s="5" t="s">
        <v>1736</v>
      </c>
      <c r="B911" s="5" t="s">
        <v>1833</v>
      </c>
      <c r="C911" s="5" t="s">
        <v>75</v>
      </c>
      <c r="D911" s="5" t="s">
        <v>5</v>
      </c>
      <c r="E911" s="5" t="s">
        <v>44</v>
      </c>
      <c r="F911" s="5" t="s">
        <v>52</v>
      </c>
      <c r="G911" s="5" t="s">
        <v>60</v>
      </c>
      <c r="H911" s="5">
        <v>44</v>
      </c>
      <c r="I911" s="5">
        <v>37296</v>
      </c>
      <c r="J911" s="5">
        <v>117545</v>
      </c>
      <c r="K911" s="5">
        <v>0.06</v>
      </c>
      <c r="L911" s="5" t="s">
        <v>11</v>
      </c>
      <c r="M911" s="5" t="s">
        <v>68</v>
      </c>
      <c r="N911" s="6" t="s">
        <v>55</v>
      </c>
      <c r="O911" s="7" t="str">
        <f>IF(LEN(Sheet1!$N911)&gt;0,"Not_Active","Active")</f>
        <v>Active</v>
      </c>
      <c r="P911" s="8">
        <f>IF(Sheet1!$O911="Not_Active",0,1)</f>
        <v>1</v>
      </c>
      <c r="Q911" s="9">
        <f>IFERROR(Sheet1!$K911*Sheet1!$J911,0)</f>
        <v>7052.7</v>
      </c>
      <c r="R911" s="9">
        <f>Sheet1!$Q911+Sheet1!$J911</f>
        <v>124597.7</v>
      </c>
      <c r="S911" s="8">
        <f>YEAR(Sheet1!$I911)</f>
        <v>2002</v>
      </c>
      <c r="T911" s="8">
        <f>WEEKNUM(Sheet1!$I911,1)</f>
        <v>6</v>
      </c>
      <c r="U911" s="8" t="str">
        <f>TEXT(Sheet1!$I911,"dddd")</f>
        <v>Saturday</v>
      </c>
    </row>
    <row r="912" spans="1:21" ht="14.25" customHeight="1" x14ac:dyDescent="0.25">
      <c r="A912" s="5" t="s">
        <v>1834</v>
      </c>
      <c r="B912" s="5" t="s">
        <v>1835</v>
      </c>
      <c r="C912" s="5" t="s">
        <v>75</v>
      </c>
      <c r="D912" s="5" t="s">
        <v>6</v>
      </c>
      <c r="E912" s="5" t="s">
        <v>59</v>
      </c>
      <c r="F912" s="5" t="s">
        <v>52</v>
      </c>
      <c r="G912" s="5" t="s">
        <v>53</v>
      </c>
      <c r="H912" s="5">
        <v>50</v>
      </c>
      <c r="I912" s="5">
        <v>40983</v>
      </c>
      <c r="J912" s="5">
        <v>117226</v>
      </c>
      <c r="K912" s="5">
        <v>0.08</v>
      </c>
      <c r="L912" s="5" t="s">
        <v>11</v>
      </c>
      <c r="M912" s="5" t="s">
        <v>68</v>
      </c>
      <c r="N912" s="6" t="s">
        <v>55</v>
      </c>
      <c r="O912" s="7" t="str">
        <f>IF(LEN(Sheet1!$N912)&gt;0,"Not_Active","Active")</f>
        <v>Active</v>
      </c>
      <c r="P912" s="8">
        <f>IF(Sheet1!$O912="Not_Active",0,1)</f>
        <v>1</v>
      </c>
      <c r="Q912" s="9">
        <f>IFERROR(Sheet1!$K912*Sheet1!$J912,0)</f>
        <v>9378.08</v>
      </c>
      <c r="R912" s="9">
        <f>Sheet1!$Q912+Sheet1!$J912</f>
        <v>126604.08</v>
      </c>
      <c r="S912" s="8">
        <f>YEAR(Sheet1!$I912)</f>
        <v>2012</v>
      </c>
      <c r="T912" s="8">
        <f>WEEKNUM(Sheet1!$I912,1)</f>
        <v>11</v>
      </c>
      <c r="U912" s="8" t="str">
        <f>TEXT(Sheet1!$I912,"dddd")</f>
        <v>Thursday</v>
      </c>
    </row>
    <row r="913" spans="1:21" ht="14.25" customHeight="1" x14ac:dyDescent="0.25">
      <c r="A913" s="5" t="s">
        <v>1836</v>
      </c>
      <c r="B913" s="5" t="s">
        <v>1837</v>
      </c>
      <c r="C913" s="5" t="s">
        <v>78</v>
      </c>
      <c r="D913" s="5" t="s">
        <v>5</v>
      </c>
      <c r="E913" s="5" t="s">
        <v>72</v>
      </c>
      <c r="F913" s="5" t="s">
        <v>45</v>
      </c>
      <c r="G913" s="5" t="s">
        <v>104</v>
      </c>
      <c r="H913" s="5">
        <v>26</v>
      </c>
      <c r="I913" s="5">
        <v>43489</v>
      </c>
      <c r="J913" s="5">
        <v>55767</v>
      </c>
      <c r="K913" s="5">
        <v>0</v>
      </c>
      <c r="L913" s="5" t="s">
        <v>11</v>
      </c>
      <c r="M913" s="5" t="s">
        <v>68</v>
      </c>
      <c r="N913" s="6" t="s">
        <v>55</v>
      </c>
      <c r="O913" s="7" t="str">
        <f>IF(LEN(Sheet1!$N913)&gt;0,"Not_Active","Active")</f>
        <v>Active</v>
      </c>
      <c r="P913" s="8">
        <f>IF(Sheet1!$O913="Not_Active",0,1)</f>
        <v>1</v>
      </c>
      <c r="Q913" s="9">
        <f>IFERROR(Sheet1!$K913*Sheet1!$J913,0)</f>
        <v>0</v>
      </c>
      <c r="R913" s="9">
        <f>Sheet1!$Q913+Sheet1!$J913</f>
        <v>55767</v>
      </c>
      <c r="S913" s="8">
        <f>YEAR(Sheet1!$I913)</f>
        <v>2019</v>
      </c>
      <c r="T913" s="8">
        <f>WEEKNUM(Sheet1!$I913,1)</f>
        <v>4</v>
      </c>
      <c r="U913" s="8" t="str">
        <f>TEXT(Sheet1!$I913,"dddd")</f>
        <v>Thursday</v>
      </c>
    </row>
    <row r="914" spans="1:21" ht="14.25" customHeight="1" x14ac:dyDescent="0.25">
      <c r="A914" s="5" t="s">
        <v>1838</v>
      </c>
      <c r="B914" s="5" t="s">
        <v>1839</v>
      </c>
      <c r="C914" s="5" t="s">
        <v>142</v>
      </c>
      <c r="D914" s="5" t="s">
        <v>4</v>
      </c>
      <c r="E914" s="5" t="s">
        <v>51</v>
      </c>
      <c r="F914" s="5" t="s">
        <v>45</v>
      </c>
      <c r="G914" s="5" t="s">
        <v>60</v>
      </c>
      <c r="H914" s="5">
        <v>29</v>
      </c>
      <c r="I914" s="5">
        <v>42691</v>
      </c>
      <c r="J914" s="5">
        <v>60930</v>
      </c>
      <c r="K914" s="5">
        <v>0</v>
      </c>
      <c r="L914" s="5" t="s">
        <v>11</v>
      </c>
      <c r="M914" s="5" t="s">
        <v>82</v>
      </c>
      <c r="N914" s="6" t="s">
        <v>55</v>
      </c>
      <c r="O914" s="7" t="str">
        <f>IF(LEN(Sheet1!$N914)&gt;0,"Not_Active","Active")</f>
        <v>Active</v>
      </c>
      <c r="P914" s="8">
        <f>IF(Sheet1!$O914="Not_Active",0,1)</f>
        <v>1</v>
      </c>
      <c r="Q914" s="9">
        <f>IFERROR(Sheet1!$K914*Sheet1!$J914,0)</f>
        <v>0</v>
      </c>
      <c r="R914" s="9">
        <f>Sheet1!$Q914+Sheet1!$J914</f>
        <v>60930</v>
      </c>
      <c r="S914" s="8">
        <f>YEAR(Sheet1!$I914)</f>
        <v>2016</v>
      </c>
      <c r="T914" s="8">
        <f>WEEKNUM(Sheet1!$I914,1)</f>
        <v>47</v>
      </c>
      <c r="U914" s="8" t="str">
        <f>TEXT(Sheet1!$I914,"dddd")</f>
        <v>Thursday</v>
      </c>
    </row>
    <row r="915" spans="1:21" ht="14.25" customHeight="1" x14ac:dyDescent="0.25">
      <c r="A915" s="5" t="s">
        <v>1840</v>
      </c>
      <c r="B915" s="5" t="s">
        <v>1841</v>
      </c>
      <c r="C915" s="5" t="s">
        <v>58</v>
      </c>
      <c r="D915" s="5" t="s">
        <v>4</v>
      </c>
      <c r="E915" s="5" t="s">
        <v>59</v>
      </c>
      <c r="F915" s="5" t="s">
        <v>45</v>
      </c>
      <c r="G915" s="5" t="s">
        <v>104</v>
      </c>
      <c r="H915" s="5">
        <v>27</v>
      </c>
      <c r="I915" s="5">
        <v>43397</v>
      </c>
      <c r="J915" s="5">
        <v>154973</v>
      </c>
      <c r="K915" s="5">
        <v>0.28999999999999998</v>
      </c>
      <c r="L915" s="5" t="s">
        <v>19</v>
      </c>
      <c r="M915" s="5" t="s">
        <v>236</v>
      </c>
      <c r="N915" s="6" t="s">
        <v>55</v>
      </c>
      <c r="O915" s="7" t="str">
        <f>IF(LEN(Sheet1!$N915)&gt;0,"Not_Active","Active")</f>
        <v>Active</v>
      </c>
      <c r="P915" s="8">
        <f>IF(Sheet1!$O915="Not_Active",0,1)</f>
        <v>1</v>
      </c>
      <c r="Q915" s="9">
        <f>IFERROR(Sheet1!$K915*Sheet1!$J915,0)</f>
        <v>44942.17</v>
      </c>
      <c r="R915" s="9">
        <f>Sheet1!$Q915+Sheet1!$J915</f>
        <v>199915.16999999998</v>
      </c>
      <c r="S915" s="8">
        <f>YEAR(Sheet1!$I915)</f>
        <v>2018</v>
      </c>
      <c r="T915" s="8">
        <f>WEEKNUM(Sheet1!$I915,1)</f>
        <v>43</v>
      </c>
      <c r="U915" s="8" t="str">
        <f>TEXT(Sheet1!$I915,"dddd")</f>
        <v>Wednesday</v>
      </c>
    </row>
    <row r="916" spans="1:21" ht="14.25" customHeight="1" x14ac:dyDescent="0.25">
      <c r="A916" s="5" t="s">
        <v>1842</v>
      </c>
      <c r="B916" s="5" t="s">
        <v>1843</v>
      </c>
      <c r="C916" s="5" t="s">
        <v>225</v>
      </c>
      <c r="D916" s="5" t="s">
        <v>2</v>
      </c>
      <c r="E916" s="5" t="s">
        <v>51</v>
      </c>
      <c r="F916" s="5" t="s">
        <v>45</v>
      </c>
      <c r="G916" s="5" t="s">
        <v>53</v>
      </c>
      <c r="H916" s="5">
        <v>33</v>
      </c>
      <c r="I916" s="5">
        <v>43029</v>
      </c>
      <c r="J916" s="5">
        <v>69332</v>
      </c>
      <c r="K916" s="5">
        <v>0</v>
      </c>
      <c r="L916" s="5" t="s">
        <v>11</v>
      </c>
      <c r="M916" s="5" t="s">
        <v>107</v>
      </c>
      <c r="N916" s="6" t="s">
        <v>55</v>
      </c>
      <c r="O916" s="7" t="str">
        <f>IF(LEN(Sheet1!$N916)&gt;0,"Not_Active","Active")</f>
        <v>Active</v>
      </c>
      <c r="P916" s="8">
        <f>IF(Sheet1!$O916="Not_Active",0,1)</f>
        <v>1</v>
      </c>
      <c r="Q916" s="9">
        <f>IFERROR(Sheet1!$K916*Sheet1!$J916,0)</f>
        <v>0</v>
      </c>
      <c r="R916" s="9">
        <f>Sheet1!$Q916+Sheet1!$J916</f>
        <v>69332</v>
      </c>
      <c r="S916" s="8">
        <f>YEAR(Sheet1!$I916)</f>
        <v>2017</v>
      </c>
      <c r="T916" s="8">
        <f>WEEKNUM(Sheet1!$I916,1)</f>
        <v>42</v>
      </c>
      <c r="U916" s="8" t="str">
        <f>TEXT(Sheet1!$I916,"dddd")</f>
        <v>Saturday</v>
      </c>
    </row>
    <row r="917" spans="1:21" ht="14.25" customHeight="1" x14ac:dyDescent="0.25">
      <c r="A917" s="5" t="s">
        <v>1844</v>
      </c>
      <c r="B917" s="5" t="s">
        <v>1845</v>
      </c>
      <c r="C917" s="5" t="s">
        <v>89</v>
      </c>
      <c r="D917" s="5" t="s">
        <v>7</v>
      </c>
      <c r="E917" s="5" t="s">
        <v>44</v>
      </c>
      <c r="F917" s="5" t="s">
        <v>45</v>
      </c>
      <c r="G917" s="5" t="s">
        <v>53</v>
      </c>
      <c r="H917" s="5">
        <v>59</v>
      </c>
      <c r="I917" s="5">
        <v>36990</v>
      </c>
      <c r="J917" s="5">
        <v>119699</v>
      </c>
      <c r="K917" s="5">
        <v>0</v>
      </c>
      <c r="L917" s="5" t="s">
        <v>17</v>
      </c>
      <c r="M917" s="5" t="s">
        <v>94</v>
      </c>
      <c r="N917" s="6" t="s">
        <v>55</v>
      </c>
      <c r="O917" s="7" t="str">
        <f>IF(LEN(Sheet1!$N917)&gt;0,"Not_Active","Active")</f>
        <v>Active</v>
      </c>
      <c r="P917" s="8">
        <f>IF(Sheet1!$O917="Not_Active",0,1)</f>
        <v>1</v>
      </c>
      <c r="Q917" s="9">
        <f>IFERROR(Sheet1!$K917*Sheet1!$J917,0)</f>
        <v>0</v>
      </c>
      <c r="R917" s="9">
        <f>Sheet1!$Q917+Sheet1!$J917</f>
        <v>119699</v>
      </c>
      <c r="S917" s="8">
        <f>YEAR(Sheet1!$I917)</f>
        <v>2001</v>
      </c>
      <c r="T917" s="8">
        <f>WEEKNUM(Sheet1!$I917,1)</f>
        <v>15</v>
      </c>
      <c r="U917" s="8" t="str">
        <f>TEXT(Sheet1!$I917,"dddd")</f>
        <v>Monday</v>
      </c>
    </row>
    <row r="918" spans="1:21" ht="14.25" customHeight="1" x14ac:dyDescent="0.25">
      <c r="A918" s="5" t="s">
        <v>1846</v>
      </c>
      <c r="B918" s="5" t="s">
        <v>1847</v>
      </c>
      <c r="C918" s="5" t="s">
        <v>58</v>
      </c>
      <c r="D918" s="5" t="s">
        <v>6</v>
      </c>
      <c r="E918" s="5" t="s">
        <v>59</v>
      </c>
      <c r="F918" s="5" t="s">
        <v>45</v>
      </c>
      <c r="G918" s="5" t="s">
        <v>104</v>
      </c>
      <c r="H918" s="5">
        <v>40</v>
      </c>
      <c r="I918" s="5">
        <v>44094</v>
      </c>
      <c r="J918" s="5">
        <v>198176</v>
      </c>
      <c r="K918" s="5">
        <v>0.17</v>
      </c>
      <c r="L918" s="5" t="s">
        <v>19</v>
      </c>
      <c r="M918" s="5" t="s">
        <v>112</v>
      </c>
      <c r="N918" s="6" t="s">
        <v>55</v>
      </c>
      <c r="O918" s="7" t="str">
        <f>IF(LEN(Sheet1!$N918)&gt;0,"Not_Active","Active")</f>
        <v>Active</v>
      </c>
      <c r="P918" s="8">
        <f>IF(Sheet1!$O918="Not_Active",0,1)</f>
        <v>1</v>
      </c>
      <c r="Q918" s="9">
        <f>IFERROR(Sheet1!$K918*Sheet1!$J918,0)</f>
        <v>33689.920000000006</v>
      </c>
      <c r="R918" s="9">
        <f>Sheet1!$Q918+Sheet1!$J918</f>
        <v>231865.92</v>
      </c>
      <c r="S918" s="8">
        <f>YEAR(Sheet1!$I918)</f>
        <v>2020</v>
      </c>
      <c r="T918" s="8">
        <f>WEEKNUM(Sheet1!$I918,1)</f>
        <v>39</v>
      </c>
      <c r="U918" s="8" t="str">
        <f>TEXT(Sheet1!$I918,"dddd")</f>
        <v>Sunday</v>
      </c>
    </row>
    <row r="919" spans="1:21" ht="14.25" customHeight="1" x14ac:dyDescent="0.25">
      <c r="A919" s="5" t="s">
        <v>1848</v>
      </c>
      <c r="B919" s="5" t="s">
        <v>1849</v>
      </c>
      <c r="C919" s="5" t="s">
        <v>142</v>
      </c>
      <c r="D919" s="5" t="s">
        <v>3</v>
      </c>
      <c r="E919" s="5" t="s">
        <v>44</v>
      </c>
      <c r="F919" s="5" t="s">
        <v>45</v>
      </c>
      <c r="G919" s="5" t="s">
        <v>104</v>
      </c>
      <c r="H919" s="5">
        <v>45</v>
      </c>
      <c r="I919" s="5">
        <v>41127</v>
      </c>
      <c r="J919" s="5">
        <v>58586</v>
      </c>
      <c r="K919" s="5">
        <v>0</v>
      </c>
      <c r="L919" s="5" t="s">
        <v>19</v>
      </c>
      <c r="M919" s="5" t="s">
        <v>236</v>
      </c>
      <c r="N919" s="6" t="s">
        <v>55</v>
      </c>
      <c r="O919" s="7" t="str">
        <f>IF(LEN(Sheet1!$N919)&gt;0,"Not_Active","Active")</f>
        <v>Active</v>
      </c>
      <c r="P919" s="8">
        <f>IF(Sheet1!$O919="Not_Active",0,1)</f>
        <v>1</v>
      </c>
      <c r="Q919" s="9">
        <f>IFERROR(Sheet1!$K919*Sheet1!$J919,0)</f>
        <v>0</v>
      </c>
      <c r="R919" s="9">
        <f>Sheet1!$Q919+Sheet1!$J919</f>
        <v>58586</v>
      </c>
      <c r="S919" s="8">
        <f>YEAR(Sheet1!$I919)</f>
        <v>2012</v>
      </c>
      <c r="T919" s="8">
        <f>WEEKNUM(Sheet1!$I919,1)</f>
        <v>32</v>
      </c>
      <c r="U919" s="8" t="str">
        <f>TEXT(Sheet1!$I919,"dddd")</f>
        <v>Monday</v>
      </c>
    </row>
    <row r="920" spans="1:21" ht="14.25" customHeight="1" x14ac:dyDescent="0.25">
      <c r="A920" s="5" t="s">
        <v>1850</v>
      </c>
      <c r="B920" s="5" t="s">
        <v>1851</v>
      </c>
      <c r="C920" s="5" t="s">
        <v>312</v>
      </c>
      <c r="D920" s="5" t="s">
        <v>4</v>
      </c>
      <c r="E920" s="5" t="s">
        <v>72</v>
      </c>
      <c r="F920" s="5" t="s">
        <v>52</v>
      </c>
      <c r="G920" s="5" t="s">
        <v>53</v>
      </c>
      <c r="H920" s="5">
        <v>38</v>
      </c>
      <c r="I920" s="5">
        <v>40875</v>
      </c>
      <c r="J920" s="5">
        <v>74010</v>
      </c>
      <c r="K920" s="5">
        <v>0</v>
      </c>
      <c r="L920" s="5" t="s">
        <v>11</v>
      </c>
      <c r="M920" s="5" t="s">
        <v>61</v>
      </c>
      <c r="N920" s="6" t="s">
        <v>55</v>
      </c>
      <c r="O920" s="7" t="str">
        <f>IF(LEN(Sheet1!$N920)&gt;0,"Not_Active","Active")</f>
        <v>Active</v>
      </c>
      <c r="P920" s="8">
        <f>IF(Sheet1!$O920="Not_Active",0,1)</f>
        <v>1</v>
      </c>
      <c r="Q920" s="9">
        <f>IFERROR(Sheet1!$K920*Sheet1!$J920,0)</f>
        <v>0</v>
      </c>
      <c r="R920" s="9">
        <f>Sheet1!$Q920+Sheet1!$J920</f>
        <v>74010</v>
      </c>
      <c r="S920" s="8">
        <f>YEAR(Sheet1!$I920)</f>
        <v>2011</v>
      </c>
      <c r="T920" s="8">
        <f>WEEKNUM(Sheet1!$I920,1)</f>
        <v>49</v>
      </c>
      <c r="U920" s="8" t="str">
        <f>TEXT(Sheet1!$I920,"dddd")</f>
        <v>Monday</v>
      </c>
    </row>
    <row r="921" spans="1:21" ht="14.25" customHeight="1" x14ac:dyDescent="0.25">
      <c r="A921" s="5" t="s">
        <v>1852</v>
      </c>
      <c r="B921" s="5" t="s">
        <v>1853</v>
      </c>
      <c r="C921" s="5" t="s">
        <v>312</v>
      </c>
      <c r="D921" s="5" t="s">
        <v>4</v>
      </c>
      <c r="E921" s="5" t="s">
        <v>59</v>
      </c>
      <c r="F921" s="5" t="s">
        <v>52</v>
      </c>
      <c r="G921" s="5" t="s">
        <v>60</v>
      </c>
      <c r="H921" s="5">
        <v>32</v>
      </c>
      <c r="I921" s="5">
        <v>43864</v>
      </c>
      <c r="J921" s="5">
        <v>96598</v>
      </c>
      <c r="K921" s="5">
        <v>0</v>
      </c>
      <c r="L921" s="5" t="s">
        <v>11</v>
      </c>
      <c r="M921" s="5" t="s">
        <v>68</v>
      </c>
      <c r="N921" s="6" t="s">
        <v>55</v>
      </c>
      <c r="O921" s="7" t="str">
        <f>IF(LEN(Sheet1!$N921)&gt;0,"Not_Active","Active")</f>
        <v>Active</v>
      </c>
      <c r="P921" s="8">
        <f>IF(Sheet1!$O921="Not_Active",0,1)</f>
        <v>1</v>
      </c>
      <c r="Q921" s="9">
        <f>IFERROR(Sheet1!$K921*Sheet1!$J921,0)</f>
        <v>0</v>
      </c>
      <c r="R921" s="9">
        <f>Sheet1!$Q921+Sheet1!$J921</f>
        <v>96598</v>
      </c>
      <c r="S921" s="8">
        <f>YEAR(Sheet1!$I921)</f>
        <v>2020</v>
      </c>
      <c r="T921" s="8">
        <f>WEEKNUM(Sheet1!$I921,1)</f>
        <v>6</v>
      </c>
      <c r="U921" s="8" t="str">
        <f>TEXT(Sheet1!$I921,"dddd")</f>
        <v>Monday</v>
      </c>
    </row>
    <row r="922" spans="1:21" ht="14.25" customHeight="1" x14ac:dyDescent="0.25">
      <c r="A922" s="5" t="s">
        <v>1471</v>
      </c>
      <c r="B922" s="5" t="s">
        <v>1854</v>
      </c>
      <c r="C922" s="5" t="s">
        <v>75</v>
      </c>
      <c r="D922" s="5" t="s">
        <v>4</v>
      </c>
      <c r="E922" s="5" t="s">
        <v>59</v>
      </c>
      <c r="F922" s="5" t="s">
        <v>45</v>
      </c>
      <c r="G922" s="5" t="s">
        <v>53</v>
      </c>
      <c r="H922" s="5">
        <v>64</v>
      </c>
      <c r="I922" s="5">
        <v>37762</v>
      </c>
      <c r="J922" s="5">
        <v>106444</v>
      </c>
      <c r="K922" s="5">
        <v>0.05</v>
      </c>
      <c r="L922" s="5" t="s">
        <v>11</v>
      </c>
      <c r="M922" s="5" t="s">
        <v>68</v>
      </c>
      <c r="N922" s="6" t="s">
        <v>55</v>
      </c>
      <c r="O922" s="7" t="str">
        <f>IF(LEN(Sheet1!$N922)&gt;0,"Not_Active","Active")</f>
        <v>Active</v>
      </c>
      <c r="P922" s="8">
        <f>IF(Sheet1!$O922="Not_Active",0,1)</f>
        <v>1</v>
      </c>
      <c r="Q922" s="9">
        <f>IFERROR(Sheet1!$K922*Sheet1!$J922,0)</f>
        <v>5322.2000000000007</v>
      </c>
      <c r="R922" s="9">
        <f>Sheet1!$Q922+Sheet1!$J922</f>
        <v>111766.2</v>
      </c>
      <c r="S922" s="8">
        <f>YEAR(Sheet1!$I922)</f>
        <v>2003</v>
      </c>
      <c r="T922" s="8">
        <f>WEEKNUM(Sheet1!$I922,1)</f>
        <v>21</v>
      </c>
      <c r="U922" s="8" t="str">
        <f>TEXT(Sheet1!$I922,"dddd")</f>
        <v>Wednesday</v>
      </c>
    </row>
    <row r="923" spans="1:21" ht="14.25" customHeight="1" x14ac:dyDescent="0.25">
      <c r="A923" s="5" t="s">
        <v>1855</v>
      </c>
      <c r="B923" s="5" t="s">
        <v>1856</v>
      </c>
      <c r="C923" s="5" t="s">
        <v>58</v>
      </c>
      <c r="D923" s="5" t="s">
        <v>3</v>
      </c>
      <c r="E923" s="5" t="s">
        <v>72</v>
      </c>
      <c r="F923" s="5" t="s">
        <v>52</v>
      </c>
      <c r="G923" s="5" t="s">
        <v>104</v>
      </c>
      <c r="H923" s="5">
        <v>31</v>
      </c>
      <c r="I923" s="5">
        <v>42957</v>
      </c>
      <c r="J923" s="5">
        <v>156931</v>
      </c>
      <c r="K923" s="5">
        <v>0.28000000000000003</v>
      </c>
      <c r="L923" s="5" t="s">
        <v>11</v>
      </c>
      <c r="M923" s="5" t="s">
        <v>47</v>
      </c>
      <c r="N923" s="6" t="s">
        <v>55</v>
      </c>
      <c r="O923" s="7" t="str">
        <f>IF(LEN(Sheet1!$N923)&gt;0,"Not_Active","Active")</f>
        <v>Active</v>
      </c>
      <c r="P923" s="8">
        <f>IF(Sheet1!$O923="Not_Active",0,1)</f>
        <v>1</v>
      </c>
      <c r="Q923" s="9">
        <f>IFERROR(Sheet1!$K923*Sheet1!$J923,0)</f>
        <v>43940.680000000008</v>
      </c>
      <c r="R923" s="9">
        <f>Sheet1!$Q923+Sheet1!$J923</f>
        <v>200871.67999999999</v>
      </c>
      <c r="S923" s="8">
        <f>YEAR(Sheet1!$I923)</f>
        <v>2017</v>
      </c>
      <c r="T923" s="8">
        <f>WEEKNUM(Sheet1!$I923,1)</f>
        <v>32</v>
      </c>
      <c r="U923" s="8" t="str">
        <f>TEXT(Sheet1!$I923,"dddd")</f>
        <v>Thursday</v>
      </c>
    </row>
    <row r="924" spans="1:21" ht="14.25" customHeight="1" x14ac:dyDescent="0.25">
      <c r="A924" s="5" t="s">
        <v>1857</v>
      </c>
      <c r="B924" s="5" t="s">
        <v>1858</v>
      </c>
      <c r="C924" s="5" t="s">
        <v>58</v>
      </c>
      <c r="D924" s="5" t="s">
        <v>8</v>
      </c>
      <c r="E924" s="5" t="s">
        <v>44</v>
      </c>
      <c r="F924" s="5" t="s">
        <v>45</v>
      </c>
      <c r="G924" s="5" t="s">
        <v>104</v>
      </c>
      <c r="H924" s="5">
        <v>43</v>
      </c>
      <c r="I924" s="5">
        <v>41928</v>
      </c>
      <c r="J924" s="5">
        <v>171360</v>
      </c>
      <c r="K924" s="5">
        <v>0.23</v>
      </c>
      <c r="L924" s="5" t="s">
        <v>19</v>
      </c>
      <c r="M924" s="5" t="s">
        <v>112</v>
      </c>
      <c r="N924" s="6" t="s">
        <v>55</v>
      </c>
      <c r="O924" s="7" t="str">
        <f>IF(LEN(Sheet1!$N924)&gt;0,"Not_Active","Active")</f>
        <v>Active</v>
      </c>
      <c r="P924" s="8">
        <f>IF(Sheet1!$O924="Not_Active",0,1)</f>
        <v>1</v>
      </c>
      <c r="Q924" s="9">
        <f>IFERROR(Sheet1!$K924*Sheet1!$J924,0)</f>
        <v>39412.800000000003</v>
      </c>
      <c r="R924" s="9">
        <f>Sheet1!$Q924+Sheet1!$J924</f>
        <v>210772.8</v>
      </c>
      <c r="S924" s="8">
        <f>YEAR(Sheet1!$I924)</f>
        <v>2014</v>
      </c>
      <c r="T924" s="8">
        <f>WEEKNUM(Sheet1!$I924,1)</f>
        <v>42</v>
      </c>
      <c r="U924" s="8" t="str">
        <f>TEXT(Sheet1!$I924,"dddd")</f>
        <v>Thursday</v>
      </c>
    </row>
    <row r="925" spans="1:21" ht="14.25" customHeight="1" x14ac:dyDescent="0.25">
      <c r="A925" s="5" t="s">
        <v>1859</v>
      </c>
      <c r="B925" s="5" t="s">
        <v>1860</v>
      </c>
      <c r="C925" s="5" t="s">
        <v>149</v>
      </c>
      <c r="D925" s="5" t="s">
        <v>2</v>
      </c>
      <c r="E925" s="5" t="s">
        <v>44</v>
      </c>
      <c r="F925" s="5" t="s">
        <v>45</v>
      </c>
      <c r="G925" s="5" t="s">
        <v>60</v>
      </c>
      <c r="H925" s="5">
        <v>45</v>
      </c>
      <c r="I925" s="5">
        <v>39908</v>
      </c>
      <c r="J925" s="5">
        <v>64505</v>
      </c>
      <c r="K925" s="5">
        <v>0</v>
      </c>
      <c r="L925" s="5" t="s">
        <v>11</v>
      </c>
      <c r="M925" s="5" t="s">
        <v>79</v>
      </c>
      <c r="N925" s="6" t="s">
        <v>55</v>
      </c>
      <c r="O925" s="7" t="str">
        <f>IF(LEN(Sheet1!$N925)&gt;0,"Not_Active","Active")</f>
        <v>Active</v>
      </c>
      <c r="P925" s="8">
        <f>IF(Sheet1!$O925="Not_Active",0,1)</f>
        <v>1</v>
      </c>
      <c r="Q925" s="9">
        <f>IFERROR(Sheet1!$K925*Sheet1!$J925,0)</f>
        <v>0</v>
      </c>
      <c r="R925" s="9">
        <f>Sheet1!$Q925+Sheet1!$J925</f>
        <v>64505</v>
      </c>
      <c r="S925" s="8">
        <f>YEAR(Sheet1!$I925)</f>
        <v>2009</v>
      </c>
      <c r="T925" s="8">
        <f>WEEKNUM(Sheet1!$I925,1)</f>
        <v>15</v>
      </c>
      <c r="U925" s="8" t="str">
        <f>TEXT(Sheet1!$I925,"dddd")</f>
        <v>Sunday</v>
      </c>
    </row>
    <row r="926" spans="1:21" ht="14.25" customHeight="1" x14ac:dyDescent="0.25">
      <c r="A926" s="5" t="s">
        <v>1861</v>
      </c>
      <c r="B926" s="5" t="s">
        <v>1862</v>
      </c>
      <c r="C926" s="5" t="s">
        <v>131</v>
      </c>
      <c r="D926" s="5" t="s">
        <v>7</v>
      </c>
      <c r="E926" s="5" t="s">
        <v>59</v>
      </c>
      <c r="F926" s="5" t="s">
        <v>52</v>
      </c>
      <c r="G926" s="5" t="s">
        <v>104</v>
      </c>
      <c r="H926" s="5">
        <v>32</v>
      </c>
      <c r="I926" s="5">
        <v>44478</v>
      </c>
      <c r="J926" s="5">
        <v>102298</v>
      </c>
      <c r="K926" s="5">
        <v>0.13</v>
      </c>
      <c r="L926" s="5" t="s">
        <v>19</v>
      </c>
      <c r="M926" s="5" t="s">
        <v>117</v>
      </c>
      <c r="N926" s="6" t="s">
        <v>55</v>
      </c>
      <c r="O926" s="7" t="str">
        <f>IF(LEN(Sheet1!$N926)&gt;0,"Not_Active","Active")</f>
        <v>Active</v>
      </c>
      <c r="P926" s="8">
        <f>IF(Sheet1!$O926="Not_Active",0,1)</f>
        <v>1</v>
      </c>
      <c r="Q926" s="9">
        <f>IFERROR(Sheet1!$K926*Sheet1!$J926,0)</f>
        <v>13298.74</v>
      </c>
      <c r="R926" s="9">
        <f>Sheet1!$Q926+Sheet1!$J926</f>
        <v>115596.74</v>
      </c>
      <c r="S926" s="8">
        <f>YEAR(Sheet1!$I926)</f>
        <v>2021</v>
      </c>
      <c r="T926" s="8">
        <f>WEEKNUM(Sheet1!$I926,1)</f>
        <v>41</v>
      </c>
      <c r="U926" s="8" t="str">
        <f>TEXT(Sheet1!$I926,"dddd")</f>
        <v>Saturday</v>
      </c>
    </row>
    <row r="927" spans="1:21" ht="14.25" customHeight="1" x14ac:dyDescent="0.25">
      <c r="A927" s="5" t="s">
        <v>1863</v>
      </c>
      <c r="B927" s="5" t="s">
        <v>1864</v>
      </c>
      <c r="C927" s="5" t="s">
        <v>43</v>
      </c>
      <c r="D927" s="5" t="s">
        <v>4</v>
      </c>
      <c r="E927" s="5" t="s">
        <v>72</v>
      </c>
      <c r="F927" s="5" t="s">
        <v>45</v>
      </c>
      <c r="G927" s="5" t="s">
        <v>104</v>
      </c>
      <c r="H927" s="5">
        <v>27</v>
      </c>
      <c r="I927" s="5">
        <v>43721</v>
      </c>
      <c r="J927" s="5">
        <v>133297</v>
      </c>
      <c r="K927" s="5">
        <v>0.13</v>
      </c>
      <c r="L927" s="5" t="s">
        <v>19</v>
      </c>
      <c r="M927" s="5" t="s">
        <v>117</v>
      </c>
      <c r="N927" s="6" t="s">
        <v>55</v>
      </c>
      <c r="O927" s="7" t="str">
        <f>IF(LEN(Sheet1!$N927)&gt;0,"Not_Active","Active")</f>
        <v>Active</v>
      </c>
      <c r="P927" s="8">
        <f>IF(Sheet1!$O927="Not_Active",0,1)</f>
        <v>1</v>
      </c>
      <c r="Q927" s="9">
        <f>IFERROR(Sheet1!$K927*Sheet1!$J927,0)</f>
        <v>17328.61</v>
      </c>
      <c r="R927" s="9">
        <f>Sheet1!$Q927+Sheet1!$J927</f>
        <v>150625.60999999999</v>
      </c>
      <c r="S927" s="8">
        <f>YEAR(Sheet1!$I927)</f>
        <v>2019</v>
      </c>
      <c r="T927" s="8">
        <f>WEEKNUM(Sheet1!$I927,1)</f>
        <v>37</v>
      </c>
      <c r="U927" s="8" t="str">
        <f>TEXT(Sheet1!$I927,"dddd")</f>
        <v>Friday</v>
      </c>
    </row>
    <row r="928" spans="1:21" ht="14.25" customHeight="1" x14ac:dyDescent="0.25">
      <c r="A928" s="5" t="s">
        <v>1865</v>
      </c>
      <c r="B928" s="5" t="s">
        <v>1866</v>
      </c>
      <c r="C928" s="5" t="s">
        <v>43</v>
      </c>
      <c r="D928" s="5" t="s">
        <v>6</v>
      </c>
      <c r="E928" s="5" t="s">
        <v>59</v>
      </c>
      <c r="F928" s="5" t="s">
        <v>45</v>
      </c>
      <c r="G928" s="5" t="s">
        <v>46</v>
      </c>
      <c r="H928" s="5">
        <v>25</v>
      </c>
      <c r="I928" s="5">
        <v>44272</v>
      </c>
      <c r="J928" s="5">
        <v>155080</v>
      </c>
      <c r="K928" s="5">
        <v>0.1</v>
      </c>
      <c r="L928" s="5" t="s">
        <v>11</v>
      </c>
      <c r="M928" s="5" t="s">
        <v>82</v>
      </c>
      <c r="N928" s="6" t="s">
        <v>55</v>
      </c>
      <c r="O928" s="7" t="str">
        <f>IF(LEN(Sheet1!$N928)&gt;0,"Not_Active","Active")</f>
        <v>Active</v>
      </c>
      <c r="P928" s="8">
        <f>IF(Sheet1!$O928="Not_Active",0,1)</f>
        <v>1</v>
      </c>
      <c r="Q928" s="9">
        <f>IFERROR(Sheet1!$K928*Sheet1!$J928,0)</f>
        <v>15508</v>
      </c>
      <c r="R928" s="9">
        <f>Sheet1!$Q928+Sheet1!$J928</f>
        <v>170588</v>
      </c>
      <c r="S928" s="8">
        <f>YEAR(Sheet1!$I928)</f>
        <v>2021</v>
      </c>
      <c r="T928" s="8">
        <f>WEEKNUM(Sheet1!$I928,1)</f>
        <v>12</v>
      </c>
      <c r="U928" s="8" t="str">
        <f>TEXT(Sheet1!$I928,"dddd")</f>
        <v>Wednesday</v>
      </c>
    </row>
    <row r="929" spans="1:21" ht="14.25" customHeight="1" x14ac:dyDescent="0.25">
      <c r="A929" s="5" t="s">
        <v>1867</v>
      </c>
      <c r="B929" s="5" t="s">
        <v>1868</v>
      </c>
      <c r="C929" s="5" t="s">
        <v>67</v>
      </c>
      <c r="D929" s="5" t="s">
        <v>4</v>
      </c>
      <c r="E929" s="5" t="s">
        <v>59</v>
      </c>
      <c r="F929" s="5" t="s">
        <v>52</v>
      </c>
      <c r="G929" s="5" t="s">
        <v>60</v>
      </c>
      <c r="H929" s="5">
        <v>31</v>
      </c>
      <c r="I929" s="5">
        <v>43325</v>
      </c>
      <c r="J929" s="5">
        <v>81828</v>
      </c>
      <c r="K929" s="5">
        <v>0</v>
      </c>
      <c r="L929" s="5" t="s">
        <v>11</v>
      </c>
      <c r="M929" s="5" t="s">
        <v>79</v>
      </c>
      <c r="N929" s="6" t="s">
        <v>55</v>
      </c>
      <c r="O929" s="7" t="str">
        <f>IF(LEN(Sheet1!$N929)&gt;0,"Not_Active","Active")</f>
        <v>Active</v>
      </c>
      <c r="P929" s="8">
        <f>IF(Sheet1!$O929="Not_Active",0,1)</f>
        <v>1</v>
      </c>
      <c r="Q929" s="9">
        <f>IFERROR(Sheet1!$K929*Sheet1!$J929,0)</f>
        <v>0</v>
      </c>
      <c r="R929" s="9">
        <f>Sheet1!$Q929+Sheet1!$J929</f>
        <v>81828</v>
      </c>
      <c r="S929" s="8">
        <f>YEAR(Sheet1!$I929)</f>
        <v>2018</v>
      </c>
      <c r="T929" s="8">
        <f>WEEKNUM(Sheet1!$I929,1)</f>
        <v>33</v>
      </c>
      <c r="U929" s="8" t="str">
        <f>TEXT(Sheet1!$I929,"dddd")</f>
        <v>Monday</v>
      </c>
    </row>
    <row r="930" spans="1:21" ht="14.25" customHeight="1" x14ac:dyDescent="0.25">
      <c r="A930" s="5" t="s">
        <v>1869</v>
      </c>
      <c r="B930" s="5" t="s">
        <v>1870</v>
      </c>
      <c r="C930" s="5" t="s">
        <v>43</v>
      </c>
      <c r="D930" s="5" t="s">
        <v>8</v>
      </c>
      <c r="E930" s="5" t="s">
        <v>72</v>
      </c>
      <c r="F930" s="5" t="s">
        <v>45</v>
      </c>
      <c r="G930" s="5" t="s">
        <v>53</v>
      </c>
      <c r="H930" s="5">
        <v>65</v>
      </c>
      <c r="I930" s="5">
        <v>36823</v>
      </c>
      <c r="J930" s="5">
        <v>149417</v>
      </c>
      <c r="K930" s="5">
        <v>0.13</v>
      </c>
      <c r="L930" s="5" t="s">
        <v>17</v>
      </c>
      <c r="M930" s="5" t="s">
        <v>152</v>
      </c>
      <c r="N930" s="6" t="s">
        <v>55</v>
      </c>
      <c r="O930" s="7" t="str">
        <f>IF(LEN(Sheet1!$N930)&gt;0,"Not_Active","Active")</f>
        <v>Active</v>
      </c>
      <c r="P930" s="8">
        <f>IF(Sheet1!$O930="Not_Active",0,1)</f>
        <v>1</v>
      </c>
      <c r="Q930" s="9">
        <f>IFERROR(Sheet1!$K930*Sheet1!$J930,0)</f>
        <v>19424.21</v>
      </c>
      <c r="R930" s="9">
        <f>Sheet1!$Q930+Sheet1!$J930</f>
        <v>168841.21</v>
      </c>
      <c r="S930" s="8">
        <f>YEAR(Sheet1!$I930)</f>
        <v>2000</v>
      </c>
      <c r="T930" s="8">
        <f>WEEKNUM(Sheet1!$I930,1)</f>
        <v>44</v>
      </c>
      <c r="U930" s="8" t="str">
        <f>TEXT(Sheet1!$I930,"dddd")</f>
        <v>Tuesday</v>
      </c>
    </row>
    <row r="931" spans="1:21" ht="14.25" customHeight="1" x14ac:dyDescent="0.25">
      <c r="A931" s="5" t="s">
        <v>1871</v>
      </c>
      <c r="B931" s="5" t="s">
        <v>1872</v>
      </c>
      <c r="C931" s="5" t="s">
        <v>75</v>
      </c>
      <c r="D931" s="5" t="s">
        <v>4</v>
      </c>
      <c r="E931" s="5" t="s">
        <v>72</v>
      </c>
      <c r="F931" s="5" t="s">
        <v>52</v>
      </c>
      <c r="G931" s="5" t="s">
        <v>104</v>
      </c>
      <c r="H931" s="5">
        <v>50</v>
      </c>
      <c r="I931" s="5">
        <v>41024</v>
      </c>
      <c r="J931" s="5">
        <v>113269</v>
      </c>
      <c r="K931" s="5">
        <v>0.09</v>
      </c>
      <c r="L931" s="5" t="s">
        <v>19</v>
      </c>
      <c r="M931" s="5" t="s">
        <v>236</v>
      </c>
      <c r="N931" s="6" t="s">
        <v>55</v>
      </c>
      <c r="O931" s="7" t="str">
        <f>IF(LEN(Sheet1!$N931)&gt;0,"Not_Active","Active")</f>
        <v>Active</v>
      </c>
      <c r="P931" s="8">
        <f>IF(Sheet1!$O931="Not_Active",0,1)</f>
        <v>1</v>
      </c>
      <c r="Q931" s="9">
        <f>IFERROR(Sheet1!$K931*Sheet1!$J931,0)</f>
        <v>10194.209999999999</v>
      </c>
      <c r="R931" s="9">
        <f>Sheet1!$Q931+Sheet1!$J931</f>
        <v>123463.20999999999</v>
      </c>
      <c r="S931" s="8">
        <f>YEAR(Sheet1!$I931)</f>
        <v>2012</v>
      </c>
      <c r="T931" s="8">
        <f>WEEKNUM(Sheet1!$I931,1)</f>
        <v>17</v>
      </c>
      <c r="U931" s="8" t="str">
        <f>TEXT(Sheet1!$I931,"dddd")</f>
        <v>Wednesday</v>
      </c>
    </row>
    <row r="932" spans="1:21" ht="14.25" customHeight="1" x14ac:dyDescent="0.25">
      <c r="A932" s="5" t="s">
        <v>1873</v>
      </c>
      <c r="B932" s="5" t="s">
        <v>1874</v>
      </c>
      <c r="C932" s="5" t="s">
        <v>43</v>
      </c>
      <c r="D932" s="5" t="s">
        <v>2</v>
      </c>
      <c r="E932" s="5" t="s">
        <v>51</v>
      </c>
      <c r="F932" s="5" t="s">
        <v>52</v>
      </c>
      <c r="G932" s="5" t="s">
        <v>53</v>
      </c>
      <c r="H932" s="5">
        <v>46</v>
      </c>
      <c r="I932" s="5">
        <v>43085</v>
      </c>
      <c r="J932" s="5">
        <v>136716</v>
      </c>
      <c r="K932" s="5">
        <v>0.12</v>
      </c>
      <c r="L932" s="5" t="s">
        <v>11</v>
      </c>
      <c r="M932" s="5" t="s">
        <v>82</v>
      </c>
      <c r="N932" s="6" t="s">
        <v>55</v>
      </c>
      <c r="O932" s="7" t="str">
        <f>IF(LEN(Sheet1!$N932)&gt;0,"Not_Active","Active")</f>
        <v>Active</v>
      </c>
      <c r="P932" s="8">
        <f>IF(Sheet1!$O932="Not_Active",0,1)</f>
        <v>1</v>
      </c>
      <c r="Q932" s="9">
        <f>IFERROR(Sheet1!$K932*Sheet1!$J932,0)</f>
        <v>16405.919999999998</v>
      </c>
      <c r="R932" s="9">
        <f>Sheet1!$Q932+Sheet1!$J932</f>
        <v>153121.91999999998</v>
      </c>
      <c r="S932" s="8">
        <f>YEAR(Sheet1!$I932)</f>
        <v>2017</v>
      </c>
      <c r="T932" s="8">
        <f>WEEKNUM(Sheet1!$I932,1)</f>
        <v>50</v>
      </c>
      <c r="U932" s="8" t="str">
        <f>TEXT(Sheet1!$I932,"dddd")</f>
        <v>Saturday</v>
      </c>
    </row>
    <row r="933" spans="1:21" ht="14.25" customHeight="1" x14ac:dyDescent="0.25">
      <c r="A933" s="5" t="s">
        <v>1875</v>
      </c>
      <c r="B933" s="5" t="s">
        <v>1876</v>
      </c>
      <c r="C933" s="5" t="s">
        <v>43</v>
      </c>
      <c r="D933" s="5" t="s">
        <v>4</v>
      </c>
      <c r="E933" s="5" t="s">
        <v>59</v>
      </c>
      <c r="F933" s="5" t="s">
        <v>52</v>
      </c>
      <c r="G933" s="5" t="s">
        <v>104</v>
      </c>
      <c r="H933" s="5">
        <v>54</v>
      </c>
      <c r="I933" s="5">
        <v>40836</v>
      </c>
      <c r="J933" s="5">
        <v>122644</v>
      </c>
      <c r="K933" s="5">
        <v>0.12</v>
      </c>
      <c r="L933" s="5" t="s">
        <v>11</v>
      </c>
      <c r="M933" s="5" t="s">
        <v>82</v>
      </c>
      <c r="N933" s="6" t="s">
        <v>55</v>
      </c>
      <c r="O933" s="7" t="str">
        <f>IF(LEN(Sheet1!$N933)&gt;0,"Not_Active","Active")</f>
        <v>Active</v>
      </c>
      <c r="P933" s="8">
        <f>IF(Sheet1!$O933="Not_Active",0,1)</f>
        <v>1</v>
      </c>
      <c r="Q933" s="9">
        <f>IFERROR(Sheet1!$K933*Sheet1!$J933,0)</f>
        <v>14717.279999999999</v>
      </c>
      <c r="R933" s="9">
        <f>Sheet1!$Q933+Sheet1!$J933</f>
        <v>137361.28</v>
      </c>
      <c r="S933" s="8">
        <f>YEAR(Sheet1!$I933)</f>
        <v>2011</v>
      </c>
      <c r="T933" s="8">
        <f>WEEKNUM(Sheet1!$I933,1)</f>
        <v>43</v>
      </c>
      <c r="U933" s="8" t="str">
        <f>TEXT(Sheet1!$I933,"dddd")</f>
        <v>Thursday</v>
      </c>
    </row>
    <row r="934" spans="1:21" ht="14.25" customHeight="1" x14ac:dyDescent="0.25">
      <c r="A934" s="5" t="s">
        <v>1877</v>
      </c>
      <c r="B934" s="5" t="s">
        <v>1878</v>
      </c>
      <c r="C934" s="5" t="s">
        <v>75</v>
      </c>
      <c r="D934" s="5" t="s">
        <v>4</v>
      </c>
      <c r="E934" s="5" t="s">
        <v>44</v>
      </c>
      <c r="F934" s="5" t="s">
        <v>45</v>
      </c>
      <c r="G934" s="5" t="s">
        <v>53</v>
      </c>
      <c r="H934" s="5">
        <v>50</v>
      </c>
      <c r="I934" s="5">
        <v>36653</v>
      </c>
      <c r="J934" s="5">
        <v>106428</v>
      </c>
      <c r="K934" s="5">
        <v>7.0000000000000007E-2</v>
      </c>
      <c r="L934" s="5" t="s">
        <v>11</v>
      </c>
      <c r="M934" s="5" t="s">
        <v>61</v>
      </c>
      <c r="N934" s="6" t="s">
        <v>55</v>
      </c>
      <c r="O934" s="7" t="str">
        <f>IF(LEN(Sheet1!$N934)&gt;0,"Not_Active","Active")</f>
        <v>Active</v>
      </c>
      <c r="P934" s="8">
        <f>IF(Sheet1!$O934="Not_Active",0,1)</f>
        <v>1</v>
      </c>
      <c r="Q934" s="9">
        <f>IFERROR(Sheet1!$K934*Sheet1!$J934,0)</f>
        <v>7449.9600000000009</v>
      </c>
      <c r="R934" s="9">
        <f>Sheet1!$Q934+Sheet1!$J934</f>
        <v>113877.96</v>
      </c>
      <c r="S934" s="8">
        <f>YEAR(Sheet1!$I934)</f>
        <v>2000</v>
      </c>
      <c r="T934" s="8">
        <f>WEEKNUM(Sheet1!$I934,1)</f>
        <v>20</v>
      </c>
      <c r="U934" s="8" t="str">
        <f>TEXT(Sheet1!$I934,"dddd")</f>
        <v>Sunday</v>
      </c>
    </row>
    <row r="935" spans="1:21" ht="14.25" customHeight="1" x14ac:dyDescent="0.25">
      <c r="A935" s="5" t="s">
        <v>1879</v>
      </c>
      <c r="B935" s="5" t="s">
        <v>1880</v>
      </c>
      <c r="C935" s="5" t="s">
        <v>99</v>
      </c>
      <c r="D935" s="5" t="s">
        <v>3</v>
      </c>
      <c r="E935" s="5" t="s">
        <v>72</v>
      </c>
      <c r="F935" s="5" t="s">
        <v>52</v>
      </c>
      <c r="G935" s="5" t="s">
        <v>60</v>
      </c>
      <c r="H935" s="5">
        <v>36</v>
      </c>
      <c r="I935" s="5">
        <v>39830</v>
      </c>
      <c r="J935" s="5">
        <v>238236</v>
      </c>
      <c r="K935" s="5">
        <v>0.31</v>
      </c>
      <c r="L935" s="5" t="s">
        <v>11</v>
      </c>
      <c r="M935" s="5" t="s">
        <v>47</v>
      </c>
      <c r="N935" s="6" t="s">
        <v>55</v>
      </c>
      <c r="O935" s="7" t="str">
        <f>IF(LEN(Sheet1!$N935)&gt;0,"Not_Active","Active")</f>
        <v>Active</v>
      </c>
      <c r="P935" s="8">
        <f>IF(Sheet1!$O935="Not_Active",0,1)</f>
        <v>1</v>
      </c>
      <c r="Q935" s="9">
        <f>IFERROR(Sheet1!$K935*Sheet1!$J935,0)</f>
        <v>73853.16</v>
      </c>
      <c r="R935" s="9">
        <f>Sheet1!$Q935+Sheet1!$J935</f>
        <v>312089.16000000003</v>
      </c>
      <c r="S935" s="8">
        <f>YEAR(Sheet1!$I935)</f>
        <v>2009</v>
      </c>
      <c r="T935" s="8">
        <f>WEEKNUM(Sheet1!$I935,1)</f>
        <v>3</v>
      </c>
      <c r="U935" s="8" t="str">
        <f>TEXT(Sheet1!$I935,"dddd")</f>
        <v>Saturday</v>
      </c>
    </row>
    <row r="936" spans="1:21" ht="14.25" customHeight="1" x14ac:dyDescent="0.25">
      <c r="A936" s="5" t="s">
        <v>1881</v>
      </c>
      <c r="B936" s="5" t="s">
        <v>1882</v>
      </c>
      <c r="C936" s="5" t="s">
        <v>58</v>
      </c>
      <c r="D936" s="5" t="s">
        <v>3</v>
      </c>
      <c r="E936" s="5" t="s">
        <v>72</v>
      </c>
      <c r="F936" s="5" t="s">
        <v>45</v>
      </c>
      <c r="G936" s="5" t="s">
        <v>60</v>
      </c>
      <c r="H936" s="5">
        <v>64</v>
      </c>
      <c r="I936" s="5">
        <v>41264</v>
      </c>
      <c r="J936" s="5">
        <v>153253</v>
      </c>
      <c r="K936" s="5">
        <v>0.24</v>
      </c>
      <c r="L936" s="5" t="s">
        <v>11</v>
      </c>
      <c r="M936" s="5" t="s">
        <v>82</v>
      </c>
      <c r="N936" s="6" t="s">
        <v>55</v>
      </c>
      <c r="O936" s="7" t="str">
        <f>IF(LEN(Sheet1!$N936)&gt;0,"Not_Active","Active")</f>
        <v>Active</v>
      </c>
      <c r="P936" s="8">
        <f>IF(Sheet1!$O936="Not_Active",0,1)</f>
        <v>1</v>
      </c>
      <c r="Q936" s="9">
        <f>IFERROR(Sheet1!$K936*Sheet1!$J936,0)</f>
        <v>36780.720000000001</v>
      </c>
      <c r="R936" s="9">
        <f>Sheet1!$Q936+Sheet1!$J936</f>
        <v>190033.72</v>
      </c>
      <c r="S936" s="8">
        <f>YEAR(Sheet1!$I936)</f>
        <v>2012</v>
      </c>
      <c r="T936" s="8">
        <f>WEEKNUM(Sheet1!$I936,1)</f>
        <v>51</v>
      </c>
      <c r="U936" s="8" t="str">
        <f>TEXT(Sheet1!$I936,"dddd")</f>
        <v>Friday</v>
      </c>
    </row>
    <row r="937" spans="1:21" ht="14.25" customHeight="1" x14ac:dyDescent="0.25">
      <c r="A937" s="5" t="s">
        <v>1883</v>
      </c>
      <c r="B937" s="5" t="s">
        <v>1884</v>
      </c>
      <c r="C937" s="5" t="s">
        <v>75</v>
      </c>
      <c r="D937" s="5" t="s">
        <v>5</v>
      </c>
      <c r="E937" s="5" t="s">
        <v>51</v>
      </c>
      <c r="F937" s="5" t="s">
        <v>45</v>
      </c>
      <c r="G937" s="5" t="s">
        <v>60</v>
      </c>
      <c r="H937" s="5">
        <v>34</v>
      </c>
      <c r="I937" s="5">
        <v>41915</v>
      </c>
      <c r="J937" s="5">
        <v>103707</v>
      </c>
      <c r="K937" s="5">
        <v>0.09</v>
      </c>
      <c r="L937" s="5" t="s">
        <v>11</v>
      </c>
      <c r="M937" s="5" t="s">
        <v>107</v>
      </c>
      <c r="N937" s="6" t="s">
        <v>55</v>
      </c>
      <c r="O937" s="7" t="str">
        <f>IF(LEN(Sheet1!$N937)&gt;0,"Not_Active","Active")</f>
        <v>Active</v>
      </c>
      <c r="P937" s="8">
        <f>IF(Sheet1!$O937="Not_Active",0,1)</f>
        <v>1</v>
      </c>
      <c r="Q937" s="9">
        <f>IFERROR(Sheet1!$K937*Sheet1!$J937,0)</f>
        <v>9333.6299999999992</v>
      </c>
      <c r="R937" s="9">
        <f>Sheet1!$Q937+Sheet1!$J937</f>
        <v>113040.63</v>
      </c>
      <c r="S937" s="8">
        <f>YEAR(Sheet1!$I937)</f>
        <v>2014</v>
      </c>
      <c r="T937" s="8">
        <f>WEEKNUM(Sheet1!$I937,1)</f>
        <v>40</v>
      </c>
      <c r="U937" s="8" t="str">
        <f>TEXT(Sheet1!$I937,"dddd")</f>
        <v>Friday</v>
      </c>
    </row>
    <row r="938" spans="1:21" ht="14.25" customHeight="1" x14ac:dyDescent="0.25">
      <c r="A938" s="5" t="s">
        <v>1885</v>
      </c>
      <c r="B938" s="5" t="s">
        <v>1886</v>
      </c>
      <c r="C938" s="5" t="s">
        <v>99</v>
      </c>
      <c r="D938" s="5" t="s">
        <v>5</v>
      </c>
      <c r="E938" s="5" t="s">
        <v>59</v>
      </c>
      <c r="F938" s="5" t="s">
        <v>45</v>
      </c>
      <c r="G938" s="5" t="s">
        <v>60</v>
      </c>
      <c r="H938" s="5">
        <v>41</v>
      </c>
      <c r="I938" s="5">
        <v>41130</v>
      </c>
      <c r="J938" s="5">
        <v>245360</v>
      </c>
      <c r="K938" s="5">
        <v>0.37</v>
      </c>
      <c r="L938" s="5" t="s">
        <v>11</v>
      </c>
      <c r="M938" s="5" t="s">
        <v>82</v>
      </c>
      <c r="N938" s="6" t="s">
        <v>55</v>
      </c>
      <c r="O938" s="7" t="str">
        <f>IF(LEN(Sheet1!$N938)&gt;0,"Not_Active","Active")</f>
        <v>Active</v>
      </c>
      <c r="P938" s="8">
        <f>IF(Sheet1!$O938="Not_Active",0,1)</f>
        <v>1</v>
      </c>
      <c r="Q938" s="9">
        <f>IFERROR(Sheet1!$K938*Sheet1!$J938,0)</f>
        <v>90783.2</v>
      </c>
      <c r="R938" s="9">
        <f>Sheet1!$Q938+Sheet1!$J938</f>
        <v>336143.2</v>
      </c>
      <c r="S938" s="8">
        <f>YEAR(Sheet1!$I938)</f>
        <v>2012</v>
      </c>
      <c r="T938" s="8">
        <f>WEEKNUM(Sheet1!$I938,1)</f>
        <v>32</v>
      </c>
      <c r="U938" s="8" t="str">
        <f>TEXT(Sheet1!$I938,"dddd")</f>
        <v>Thursday</v>
      </c>
    </row>
    <row r="939" spans="1:21" ht="14.25" customHeight="1" x14ac:dyDescent="0.25">
      <c r="A939" s="5" t="s">
        <v>1887</v>
      </c>
      <c r="B939" s="5" t="s">
        <v>1888</v>
      </c>
      <c r="C939" s="5" t="s">
        <v>295</v>
      </c>
      <c r="D939" s="5" t="s">
        <v>7</v>
      </c>
      <c r="E939" s="5" t="s">
        <v>59</v>
      </c>
      <c r="F939" s="5" t="s">
        <v>52</v>
      </c>
      <c r="G939" s="5" t="s">
        <v>53</v>
      </c>
      <c r="H939" s="5">
        <v>25</v>
      </c>
      <c r="I939" s="5">
        <v>44385</v>
      </c>
      <c r="J939" s="5">
        <v>67275</v>
      </c>
      <c r="K939" s="5">
        <v>0</v>
      </c>
      <c r="L939" s="5" t="s">
        <v>11</v>
      </c>
      <c r="M939" s="5" t="s">
        <v>107</v>
      </c>
      <c r="N939" s="6" t="s">
        <v>55</v>
      </c>
      <c r="O939" s="7" t="str">
        <f>IF(LEN(Sheet1!$N939)&gt;0,"Not_Active","Active")</f>
        <v>Active</v>
      </c>
      <c r="P939" s="8">
        <f>IF(Sheet1!$O939="Not_Active",0,1)</f>
        <v>1</v>
      </c>
      <c r="Q939" s="9">
        <f>IFERROR(Sheet1!$K939*Sheet1!$J939,0)</f>
        <v>0</v>
      </c>
      <c r="R939" s="9">
        <f>Sheet1!$Q939+Sheet1!$J939</f>
        <v>67275</v>
      </c>
      <c r="S939" s="8">
        <f>YEAR(Sheet1!$I939)</f>
        <v>2021</v>
      </c>
      <c r="T939" s="8">
        <f>WEEKNUM(Sheet1!$I939,1)</f>
        <v>28</v>
      </c>
      <c r="U939" s="8" t="str">
        <f>TEXT(Sheet1!$I939,"dddd")</f>
        <v>Thursday</v>
      </c>
    </row>
    <row r="940" spans="1:21" ht="14.25" customHeight="1" x14ac:dyDescent="0.25">
      <c r="A940" s="5" t="s">
        <v>1889</v>
      </c>
      <c r="B940" s="5" t="s">
        <v>1890</v>
      </c>
      <c r="C940" s="5" t="s">
        <v>75</v>
      </c>
      <c r="D940" s="5" t="s">
        <v>2</v>
      </c>
      <c r="E940" s="5" t="s">
        <v>51</v>
      </c>
      <c r="F940" s="5" t="s">
        <v>52</v>
      </c>
      <c r="G940" s="5" t="s">
        <v>53</v>
      </c>
      <c r="H940" s="5">
        <v>45</v>
      </c>
      <c r="I940" s="5">
        <v>42026</v>
      </c>
      <c r="J940" s="5">
        <v>101288</v>
      </c>
      <c r="K940" s="5">
        <v>0.1</v>
      </c>
      <c r="L940" s="5" t="s">
        <v>11</v>
      </c>
      <c r="M940" s="5" t="s">
        <v>68</v>
      </c>
      <c r="N940" s="6" t="s">
        <v>55</v>
      </c>
      <c r="O940" s="7" t="str">
        <f>IF(LEN(Sheet1!$N940)&gt;0,"Not_Active","Active")</f>
        <v>Active</v>
      </c>
      <c r="P940" s="8">
        <f>IF(Sheet1!$O940="Not_Active",0,1)</f>
        <v>1</v>
      </c>
      <c r="Q940" s="9">
        <f>IFERROR(Sheet1!$K940*Sheet1!$J940,0)</f>
        <v>10128.800000000001</v>
      </c>
      <c r="R940" s="9">
        <f>Sheet1!$Q940+Sheet1!$J940</f>
        <v>111416.8</v>
      </c>
      <c r="S940" s="8">
        <f>YEAR(Sheet1!$I940)</f>
        <v>2015</v>
      </c>
      <c r="T940" s="8">
        <f>WEEKNUM(Sheet1!$I940,1)</f>
        <v>4</v>
      </c>
      <c r="U940" s="8" t="str">
        <f>TEXT(Sheet1!$I940,"dddd")</f>
        <v>Thursday</v>
      </c>
    </row>
    <row r="941" spans="1:21" ht="14.25" customHeight="1" x14ac:dyDescent="0.25">
      <c r="A941" s="5" t="s">
        <v>276</v>
      </c>
      <c r="B941" s="5" t="s">
        <v>1891</v>
      </c>
      <c r="C941" s="5" t="s">
        <v>58</v>
      </c>
      <c r="D941" s="5" t="s">
        <v>6</v>
      </c>
      <c r="E941" s="5" t="s">
        <v>59</v>
      </c>
      <c r="F941" s="5" t="s">
        <v>45</v>
      </c>
      <c r="G941" s="5" t="s">
        <v>104</v>
      </c>
      <c r="H941" s="5">
        <v>52</v>
      </c>
      <c r="I941" s="5">
        <v>34209</v>
      </c>
      <c r="J941" s="5">
        <v>177443</v>
      </c>
      <c r="K941" s="5">
        <v>0.25</v>
      </c>
      <c r="L941" s="5" t="s">
        <v>19</v>
      </c>
      <c r="M941" s="5" t="s">
        <v>236</v>
      </c>
      <c r="N941" s="6" t="s">
        <v>55</v>
      </c>
      <c r="O941" s="7" t="str">
        <f>IF(LEN(Sheet1!$N941)&gt;0,"Not_Active","Active")</f>
        <v>Active</v>
      </c>
      <c r="P941" s="8">
        <f>IF(Sheet1!$O941="Not_Active",0,1)</f>
        <v>1</v>
      </c>
      <c r="Q941" s="9">
        <f>IFERROR(Sheet1!$K941*Sheet1!$J941,0)</f>
        <v>44360.75</v>
      </c>
      <c r="R941" s="9">
        <f>Sheet1!$Q941+Sheet1!$J941</f>
        <v>221803.75</v>
      </c>
      <c r="S941" s="8">
        <f>YEAR(Sheet1!$I941)</f>
        <v>1993</v>
      </c>
      <c r="T941" s="8">
        <f>WEEKNUM(Sheet1!$I941,1)</f>
        <v>35</v>
      </c>
      <c r="U941" s="8" t="str">
        <f>TEXT(Sheet1!$I941,"dddd")</f>
        <v>Saturday</v>
      </c>
    </row>
    <row r="942" spans="1:21" ht="14.25" customHeight="1" x14ac:dyDescent="0.25">
      <c r="A942" s="5" t="s">
        <v>1892</v>
      </c>
      <c r="B942" s="5" t="s">
        <v>1893</v>
      </c>
      <c r="C942" s="5" t="s">
        <v>225</v>
      </c>
      <c r="D942" s="5" t="s">
        <v>2</v>
      </c>
      <c r="E942" s="5" t="s">
        <v>51</v>
      </c>
      <c r="F942" s="5" t="s">
        <v>45</v>
      </c>
      <c r="G942" s="5" t="s">
        <v>46</v>
      </c>
      <c r="H942" s="5">
        <v>37</v>
      </c>
      <c r="I942" s="5">
        <v>42487</v>
      </c>
      <c r="J942" s="5">
        <v>91400</v>
      </c>
      <c r="K942" s="5">
        <v>0</v>
      </c>
      <c r="L942" s="5" t="s">
        <v>11</v>
      </c>
      <c r="M942" s="5" t="s">
        <v>61</v>
      </c>
      <c r="N942" s="6" t="s">
        <v>55</v>
      </c>
      <c r="O942" s="7" t="str">
        <f>IF(LEN(Sheet1!$N942)&gt;0,"Not_Active","Active")</f>
        <v>Active</v>
      </c>
      <c r="P942" s="8">
        <f>IF(Sheet1!$O942="Not_Active",0,1)</f>
        <v>1</v>
      </c>
      <c r="Q942" s="9">
        <f>IFERROR(Sheet1!$K942*Sheet1!$J942,0)</f>
        <v>0</v>
      </c>
      <c r="R942" s="9">
        <f>Sheet1!$Q942+Sheet1!$J942</f>
        <v>91400</v>
      </c>
      <c r="S942" s="8">
        <f>YEAR(Sheet1!$I942)</f>
        <v>2016</v>
      </c>
      <c r="T942" s="8">
        <f>WEEKNUM(Sheet1!$I942,1)</f>
        <v>18</v>
      </c>
      <c r="U942" s="8" t="str">
        <f>TEXT(Sheet1!$I942,"dddd")</f>
        <v>Wednesday</v>
      </c>
    </row>
    <row r="943" spans="1:21" ht="14.25" customHeight="1" x14ac:dyDescent="0.25">
      <c r="A943" s="5" t="s">
        <v>1894</v>
      </c>
      <c r="B943" s="5" t="s">
        <v>1895</v>
      </c>
      <c r="C943" s="5" t="s">
        <v>99</v>
      </c>
      <c r="D943" s="5" t="s">
        <v>6</v>
      </c>
      <c r="E943" s="5" t="s">
        <v>72</v>
      </c>
      <c r="F943" s="5" t="s">
        <v>52</v>
      </c>
      <c r="G943" s="5" t="s">
        <v>104</v>
      </c>
      <c r="H943" s="5">
        <v>44</v>
      </c>
      <c r="I943" s="5">
        <v>39335</v>
      </c>
      <c r="J943" s="5">
        <v>181247</v>
      </c>
      <c r="K943" s="5">
        <v>0.33</v>
      </c>
      <c r="L943" s="5" t="s">
        <v>19</v>
      </c>
      <c r="M943" s="5" t="s">
        <v>236</v>
      </c>
      <c r="N943" s="6" t="s">
        <v>55</v>
      </c>
      <c r="O943" s="7" t="str">
        <f>IF(LEN(Sheet1!$N943)&gt;0,"Not_Active","Active")</f>
        <v>Active</v>
      </c>
      <c r="P943" s="8">
        <f>IF(Sheet1!$O943="Not_Active",0,1)</f>
        <v>1</v>
      </c>
      <c r="Q943" s="9">
        <f>IFERROR(Sheet1!$K943*Sheet1!$J943,0)</f>
        <v>59811.51</v>
      </c>
      <c r="R943" s="9">
        <f>Sheet1!$Q943+Sheet1!$J943</f>
        <v>241058.51</v>
      </c>
      <c r="S943" s="8">
        <f>YEAR(Sheet1!$I943)</f>
        <v>2007</v>
      </c>
      <c r="T943" s="8">
        <f>WEEKNUM(Sheet1!$I943,1)</f>
        <v>37</v>
      </c>
      <c r="U943" s="8" t="str">
        <f>TEXT(Sheet1!$I943,"dddd")</f>
        <v>Monday</v>
      </c>
    </row>
    <row r="944" spans="1:21" ht="14.25" customHeight="1" x14ac:dyDescent="0.25">
      <c r="A944" s="5" t="s">
        <v>1896</v>
      </c>
      <c r="B944" s="5" t="s">
        <v>1897</v>
      </c>
      <c r="C944" s="5" t="s">
        <v>43</v>
      </c>
      <c r="D944" s="5" t="s">
        <v>6</v>
      </c>
      <c r="E944" s="5" t="s">
        <v>44</v>
      </c>
      <c r="F944" s="5" t="s">
        <v>52</v>
      </c>
      <c r="G944" s="5" t="s">
        <v>46</v>
      </c>
      <c r="H944" s="5">
        <v>42</v>
      </c>
      <c r="I944" s="5">
        <v>37914</v>
      </c>
      <c r="J944" s="5">
        <v>135558</v>
      </c>
      <c r="K944" s="5">
        <v>0.14000000000000001</v>
      </c>
      <c r="L944" s="5" t="s">
        <v>11</v>
      </c>
      <c r="M944" s="5" t="s">
        <v>68</v>
      </c>
      <c r="N944" s="6" t="s">
        <v>55</v>
      </c>
      <c r="O944" s="7" t="str">
        <f>IF(LEN(Sheet1!$N944)&gt;0,"Not_Active","Active")</f>
        <v>Active</v>
      </c>
      <c r="P944" s="8">
        <f>IF(Sheet1!$O944="Not_Active",0,1)</f>
        <v>1</v>
      </c>
      <c r="Q944" s="9">
        <f>IFERROR(Sheet1!$K944*Sheet1!$J944,0)</f>
        <v>18978.120000000003</v>
      </c>
      <c r="R944" s="9">
        <f>Sheet1!$Q944+Sheet1!$J944</f>
        <v>154536.12</v>
      </c>
      <c r="S944" s="8">
        <f>YEAR(Sheet1!$I944)</f>
        <v>2003</v>
      </c>
      <c r="T944" s="8">
        <f>WEEKNUM(Sheet1!$I944,1)</f>
        <v>43</v>
      </c>
      <c r="U944" s="8" t="str">
        <f>TEXT(Sheet1!$I944,"dddd")</f>
        <v>Monday</v>
      </c>
    </row>
    <row r="945" spans="1:21" ht="14.25" customHeight="1" x14ac:dyDescent="0.25">
      <c r="A945" s="5" t="s">
        <v>1898</v>
      </c>
      <c r="B945" s="5" t="s">
        <v>1359</v>
      </c>
      <c r="C945" s="5" t="s">
        <v>78</v>
      </c>
      <c r="D945" s="5" t="s">
        <v>5</v>
      </c>
      <c r="E945" s="5" t="s">
        <v>59</v>
      </c>
      <c r="F945" s="5" t="s">
        <v>52</v>
      </c>
      <c r="G945" s="5" t="s">
        <v>60</v>
      </c>
      <c r="H945" s="5">
        <v>49</v>
      </c>
      <c r="I945" s="5">
        <v>40894</v>
      </c>
      <c r="J945" s="5">
        <v>56878</v>
      </c>
      <c r="K945" s="5">
        <v>0</v>
      </c>
      <c r="L945" s="5" t="s">
        <v>11</v>
      </c>
      <c r="M945" s="5" t="s">
        <v>47</v>
      </c>
      <c r="N945" s="6" t="s">
        <v>55</v>
      </c>
      <c r="O945" s="7" t="str">
        <f>IF(LEN(Sheet1!$N945)&gt;0,"Not_Active","Active")</f>
        <v>Active</v>
      </c>
      <c r="P945" s="8">
        <f>IF(Sheet1!$O945="Not_Active",0,1)</f>
        <v>1</v>
      </c>
      <c r="Q945" s="9">
        <f>IFERROR(Sheet1!$K945*Sheet1!$J945,0)</f>
        <v>0</v>
      </c>
      <c r="R945" s="9">
        <f>Sheet1!$Q945+Sheet1!$J945</f>
        <v>56878</v>
      </c>
      <c r="S945" s="8">
        <f>YEAR(Sheet1!$I945)</f>
        <v>2011</v>
      </c>
      <c r="T945" s="8">
        <f>WEEKNUM(Sheet1!$I945,1)</f>
        <v>51</v>
      </c>
      <c r="U945" s="8" t="str">
        <f>TEXT(Sheet1!$I945,"dddd")</f>
        <v>Saturday</v>
      </c>
    </row>
    <row r="946" spans="1:21" ht="14.25" customHeight="1" x14ac:dyDescent="0.25">
      <c r="A946" s="5" t="s">
        <v>1899</v>
      </c>
      <c r="B946" s="5" t="s">
        <v>1900</v>
      </c>
      <c r="C946" s="5" t="s">
        <v>460</v>
      </c>
      <c r="D946" s="5" t="s">
        <v>2</v>
      </c>
      <c r="E946" s="5" t="s">
        <v>59</v>
      </c>
      <c r="F946" s="5" t="s">
        <v>52</v>
      </c>
      <c r="G946" s="5" t="s">
        <v>53</v>
      </c>
      <c r="H946" s="5">
        <v>34</v>
      </c>
      <c r="I946" s="5">
        <v>43728</v>
      </c>
      <c r="J946" s="5">
        <v>94735</v>
      </c>
      <c r="K946" s="5">
        <v>0</v>
      </c>
      <c r="L946" s="5" t="s">
        <v>17</v>
      </c>
      <c r="M946" s="5" t="s">
        <v>132</v>
      </c>
      <c r="N946" s="6" t="s">
        <v>55</v>
      </c>
      <c r="O946" s="7" t="str">
        <f>IF(LEN(Sheet1!$N946)&gt;0,"Not_Active","Active")</f>
        <v>Active</v>
      </c>
      <c r="P946" s="8">
        <f>IF(Sheet1!$O946="Not_Active",0,1)</f>
        <v>1</v>
      </c>
      <c r="Q946" s="9">
        <f>IFERROR(Sheet1!$K946*Sheet1!$J946,0)</f>
        <v>0</v>
      </c>
      <c r="R946" s="9">
        <f>Sheet1!$Q946+Sheet1!$J946</f>
        <v>94735</v>
      </c>
      <c r="S946" s="8">
        <f>YEAR(Sheet1!$I946)</f>
        <v>2019</v>
      </c>
      <c r="T946" s="8">
        <f>WEEKNUM(Sheet1!$I946,1)</f>
        <v>38</v>
      </c>
      <c r="U946" s="8" t="str">
        <f>TEXT(Sheet1!$I946,"dddd")</f>
        <v>Friday</v>
      </c>
    </row>
    <row r="947" spans="1:21" ht="14.25" customHeight="1" x14ac:dyDescent="0.25">
      <c r="A947" s="5" t="s">
        <v>1901</v>
      </c>
      <c r="B947" s="5" t="s">
        <v>1902</v>
      </c>
      <c r="C947" s="5" t="s">
        <v>142</v>
      </c>
      <c r="D947" s="5" t="s">
        <v>4</v>
      </c>
      <c r="E947" s="5" t="s">
        <v>51</v>
      </c>
      <c r="F947" s="5" t="s">
        <v>52</v>
      </c>
      <c r="G947" s="5" t="s">
        <v>104</v>
      </c>
      <c r="H947" s="5">
        <v>39</v>
      </c>
      <c r="I947" s="5">
        <v>39229</v>
      </c>
      <c r="J947" s="5">
        <v>51234</v>
      </c>
      <c r="K947" s="5">
        <v>0</v>
      </c>
      <c r="L947" s="5" t="s">
        <v>11</v>
      </c>
      <c r="M947" s="5" t="s">
        <v>47</v>
      </c>
      <c r="N947" s="6" t="s">
        <v>55</v>
      </c>
      <c r="O947" s="7" t="str">
        <f>IF(LEN(Sheet1!$N947)&gt;0,"Not_Active","Active")</f>
        <v>Active</v>
      </c>
      <c r="P947" s="8">
        <f>IF(Sheet1!$O947="Not_Active",0,1)</f>
        <v>1</v>
      </c>
      <c r="Q947" s="9">
        <f>IFERROR(Sheet1!$K947*Sheet1!$J947,0)</f>
        <v>0</v>
      </c>
      <c r="R947" s="9">
        <f>Sheet1!$Q947+Sheet1!$J947</f>
        <v>51234</v>
      </c>
      <c r="S947" s="8">
        <f>YEAR(Sheet1!$I947)</f>
        <v>2007</v>
      </c>
      <c r="T947" s="8">
        <f>WEEKNUM(Sheet1!$I947,1)</f>
        <v>22</v>
      </c>
      <c r="U947" s="8" t="str">
        <f>TEXT(Sheet1!$I947,"dddd")</f>
        <v>Sunday</v>
      </c>
    </row>
    <row r="948" spans="1:21" ht="14.25" customHeight="1" x14ac:dyDescent="0.25">
      <c r="A948" s="5" t="s">
        <v>1366</v>
      </c>
      <c r="B948" s="5" t="s">
        <v>1903</v>
      </c>
      <c r="C948" s="5" t="s">
        <v>99</v>
      </c>
      <c r="D948" s="5" t="s">
        <v>6</v>
      </c>
      <c r="E948" s="5" t="s">
        <v>59</v>
      </c>
      <c r="F948" s="5" t="s">
        <v>52</v>
      </c>
      <c r="G948" s="5" t="s">
        <v>53</v>
      </c>
      <c r="H948" s="5">
        <v>31</v>
      </c>
      <c r="I948" s="5">
        <v>42018</v>
      </c>
      <c r="J948" s="5">
        <v>230025</v>
      </c>
      <c r="K948" s="5">
        <v>0.34</v>
      </c>
      <c r="L948" s="5" t="s">
        <v>11</v>
      </c>
      <c r="M948" s="5" t="s">
        <v>68</v>
      </c>
      <c r="N948" s="6" t="s">
        <v>55</v>
      </c>
      <c r="O948" s="7" t="str">
        <f>IF(LEN(Sheet1!$N948)&gt;0,"Not_Active","Active")</f>
        <v>Active</v>
      </c>
      <c r="P948" s="8">
        <f>IF(Sheet1!$O948="Not_Active",0,1)</f>
        <v>1</v>
      </c>
      <c r="Q948" s="9">
        <f>IFERROR(Sheet1!$K948*Sheet1!$J948,0)</f>
        <v>78208.5</v>
      </c>
      <c r="R948" s="9">
        <f>Sheet1!$Q948+Sheet1!$J948</f>
        <v>308233.5</v>
      </c>
      <c r="S948" s="8">
        <f>YEAR(Sheet1!$I948)</f>
        <v>2015</v>
      </c>
      <c r="T948" s="8">
        <f>WEEKNUM(Sheet1!$I948,1)</f>
        <v>3</v>
      </c>
      <c r="U948" s="8" t="str">
        <f>TEXT(Sheet1!$I948,"dddd")</f>
        <v>Wednesday</v>
      </c>
    </row>
    <row r="949" spans="1:21" ht="14.25" customHeight="1" x14ac:dyDescent="0.25">
      <c r="A949" s="5" t="s">
        <v>1904</v>
      </c>
      <c r="B949" s="5" t="s">
        <v>1905</v>
      </c>
      <c r="C949" s="5" t="s">
        <v>43</v>
      </c>
      <c r="D949" s="5" t="s">
        <v>6</v>
      </c>
      <c r="E949" s="5" t="s">
        <v>59</v>
      </c>
      <c r="F949" s="5" t="s">
        <v>45</v>
      </c>
      <c r="G949" s="5" t="s">
        <v>53</v>
      </c>
      <c r="H949" s="5">
        <v>36</v>
      </c>
      <c r="I949" s="5">
        <v>40248</v>
      </c>
      <c r="J949" s="5">
        <v>134006</v>
      </c>
      <c r="K949" s="5">
        <v>0.13</v>
      </c>
      <c r="L949" s="5" t="s">
        <v>17</v>
      </c>
      <c r="M949" s="5" t="s">
        <v>132</v>
      </c>
      <c r="N949" s="6" t="s">
        <v>55</v>
      </c>
      <c r="O949" s="7" t="str">
        <f>IF(LEN(Sheet1!$N949)&gt;0,"Not_Active","Active")</f>
        <v>Active</v>
      </c>
      <c r="P949" s="8">
        <f>IF(Sheet1!$O949="Not_Active",0,1)</f>
        <v>1</v>
      </c>
      <c r="Q949" s="9">
        <f>IFERROR(Sheet1!$K949*Sheet1!$J949,0)</f>
        <v>17420.78</v>
      </c>
      <c r="R949" s="9">
        <f>Sheet1!$Q949+Sheet1!$J949</f>
        <v>151426.78</v>
      </c>
      <c r="S949" s="8">
        <f>YEAR(Sheet1!$I949)</f>
        <v>2010</v>
      </c>
      <c r="T949" s="8">
        <f>WEEKNUM(Sheet1!$I949,1)</f>
        <v>11</v>
      </c>
      <c r="U949" s="8" t="str">
        <f>TEXT(Sheet1!$I949,"dddd")</f>
        <v>Thursday</v>
      </c>
    </row>
    <row r="950" spans="1:21" ht="14.25" customHeight="1" x14ac:dyDescent="0.25">
      <c r="A950" s="5" t="s">
        <v>1906</v>
      </c>
      <c r="B950" s="5" t="s">
        <v>1907</v>
      </c>
      <c r="C950" s="5" t="s">
        <v>75</v>
      </c>
      <c r="D950" s="5" t="s">
        <v>3</v>
      </c>
      <c r="E950" s="5" t="s">
        <v>72</v>
      </c>
      <c r="F950" s="5" t="s">
        <v>45</v>
      </c>
      <c r="G950" s="5" t="s">
        <v>53</v>
      </c>
      <c r="H950" s="5">
        <v>61</v>
      </c>
      <c r="I950" s="5">
        <v>40092</v>
      </c>
      <c r="J950" s="5">
        <v>103096</v>
      </c>
      <c r="K950" s="5">
        <v>7.0000000000000007E-2</v>
      </c>
      <c r="L950" s="5" t="s">
        <v>17</v>
      </c>
      <c r="M950" s="5" t="s">
        <v>132</v>
      </c>
      <c r="N950" s="6" t="s">
        <v>55</v>
      </c>
      <c r="O950" s="7" t="str">
        <f>IF(LEN(Sheet1!$N950)&gt;0,"Not_Active","Active")</f>
        <v>Active</v>
      </c>
      <c r="P950" s="8">
        <f>IF(Sheet1!$O950="Not_Active",0,1)</f>
        <v>1</v>
      </c>
      <c r="Q950" s="9">
        <f>IFERROR(Sheet1!$K950*Sheet1!$J950,0)</f>
        <v>7216.72</v>
      </c>
      <c r="R950" s="9">
        <f>Sheet1!$Q950+Sheet1!$J950</f>
        <v>110312.72</v>
      </c>
      <c r="S950" s="8">
        <f>YEAR(Sheet1!$I950)</f>
        <v>2009</v>
      </c>
      <c r="T950" s="8">
        <f>WEEKNUM(Sheet1!$I950,1)</f>
        <v>41</v>
      </c>
      <c r="U950" s="8" t="str">
        <f>TEXT(Sheet1!$I950,"dddd")</f>
        <v>Tuesday</v>
      </c>
    </row>
    <row r="951" spans="1:21" ht="14.25" customHeight="1" x14ac:dyDescent="0.25">
      <c r="A951" s="5" t="s">
        <v>1908</v>
      </c>
      <c r="B951" s="5" t="s">
        <v>1909</v>
      </c>
      <c r="C951" s="5" t="s">
        <v>78</v>
      </c>
      <c r="D951" s="5" t="s">
        <v>5</v>
      </c>
      <c r="E951" s="5" t="s">
        <v>51</v>
      </c>
      <c r="F951" s="5" t="s">
        <v>52</v>
      </c>
      <c r="G951" s="5" t="s">
        <v>53</v>
      </c>
      <c r="H951" s="5">
        <v>29</v>
      </c>
      <c r="I951" s="5">
        <v>42602</v>
      </c>
      <c r="J951" s="5">
        <v>58703</v>
      </c>
      <c r="K951" s="5">
        <v>0</v>
      </c>
      <c r="L951" s="5" t="s">
        <v>11</v>
      </c>
      <c r="M951" s="5" t="s">
        <v>107</v>
      </c>
      <c r="N951" s="6" t="s">
        <v>55</v>
      </c>
      <c r="O951" s="7" t="str">
        <f>IF(LEN(Sheet1!$N951)&gt;0,"Not_Active","Active")</f>
        <v>Active</v>
      </c>
      <c r="P951" s="8">
        <f>IF(Sheet1!$O951="Not_Active",0,1)</f>
        <v>1</v>
      </c>
      <c r="Q951" s="9">
        <f>IFERROR(Sheet1!$K951*Sheet1!$J951,0)</f>
        <v>0</v>
      </c>
      <c r="R951" s="9">
        <f>Sheet1!$Q951+Sheet1!$J951</f>
        <v>58703</v>
      </c>
      <c r="S951" s="8">
        <f>YEAR(Sheet1!$I951)</f>
        <v>2016</v>
      </c>
      <c r="T951" s="8">
        <f>WEEKNUM(Sheet1!$I951,1)</f>
        <v>34</v>
      </c>
      <c r="U951" s="8" t="str">
        <f>TEXT(Sheet1!$I951,"dddd")</f>
        <v>Saturday</v>
      </c>
    </row>
    <row r="952" spans="1:21" ht="14.25" customHeight="1" x14ac:dyDescent="0.25">
      <c r="A952" s="5" t="s">
        <v>1910</v>
      </c>
      <c r="B952" s="5" t="s">
        <v>1911</v>
      </c>
      <c r="C952" s="5" t="s">
        <v>43</v>
      </c>
      <c r="D952" s="5" t="s">
        <v>2</v>
      </c>
      <c r="E952" s="5" t="s">
        <v>59</v>
      </c>
      <c r="F952" s="5" t="s">
        <v>52</v>
      </c>
      <c r="G952" s="5" t="s">
        <v>104</v>
      </c>
      <c r="H952" s="5">
        <v>33</v>
      </c>
      <c r="I952" s="5">
        <v>41267</v>
      </c>
      <c r="J952" s="5">
        <v>132544</v>
      </c>
      <c r="K952" s="5">
        <v>0.1</v>
      </c>
      <c r="L952" s="5" t="s">
        <v>19</v>
      </c>
      <c r="M952" s="5" t="s">
        <v>117</v>
      </c>
      <c r="N952" s="6" t="s">
        <v>55</v>
      </c>
      <c r="O952" s="7" t="str">
        <f>IF(LEN(Sheet1!$N952)&gt;0,"Not_Active","Active")</f>
        <v>Active</v>
      </c>
      <c r="P952" s="8">
        <f>IF(Sheet1!$O952="Not_Active",0,1)</f>
        <v>1</v>
      </c>
      <c r="Q952" s="9">
        <f>IFERROR(Sheet1!$K952*Sheet1!$J952,0)</f>
        <v>13254.400000000001</v>
      </c>
      <c r="R952" s="9">
        <f>Sheet1!$Q952+Sheet1!$J952</f>
        <v>145798.39999999999</v>
      </c>
      <c r="S952" s="8">
        <f>YEAR(Sheet1!$I952)</f>
        <v>2012</v>
      </c>
      <c r="T952" s="8">
        <f>WEEKNUM(Sheet1!$I952,1)</f>
        <v>52</v>
      </c>
      <c r="U952" s="8" t="str">
        <f>TEXT(Sheet1!$I952,"dddd")</f>
        <v>Monday</v>
      </c>
    </row>
    <row r="953" spans="1:21" ht="14.25" customHeight="1" x14ac:dyDescent="0.25">
      <c r="A953" s="5" t="s">
        <v>1912</v>
      </c>
      <c r="B953" s="5" t="s">
        <v>1913</v>
      </c>
      <c r="C953" s="5" t="s">
        <v>75</v>
      </c>
      <c r="D953" s="5" t="s">
        <v>3</v>
      </c>
      <c r="E953" s="5" t="s">
        <v>51</v>
      </c>
      <c r="F953" s="5" t="s">
        <v>52</v>
      </c>
      <c r="G953" s="5" t="s">
        <v>60</v>
      </c>
      <c r="H953" s="5">
        <v>32</v>
      </c>
      <c r="I953" s="5">
        <v>43936</v>
      </c>
      <c r="J953" s="5">
        <v>126671</v>
      </c>
      <c r="K953" s="5">
        <v>0.09</v>
      </c>
      <c r="L953" s="5" t="s">
        <v>11</v>
      </c>
      <c r="M953" s="5" t="s">
        <v>79</v>
      </c>
      <c r="N953" s="6" t="s">
        <v>55</v>
      </c>
      <c r="O953" s="7" t="str">
        <f>IF(LEN(Sheet1!$N953)&gt;0,"Not_Active","Active")</f>
        <v>Active</v>
      </c>
      <c r="P953" s="8">
        <f>IF(Sheet1!$O953="Not_Active",0,1)</f>
        <v>1</v>
      </c>
      <c r="Q953" s="9">
        <f>IFERROR(Sheet1!$K953*Sheet1!$J953,0)</f>
        <v>11400.39</v>
      </c>
      <c r="R953" s="9">
        <f>Sheet1!$Q953+Sheet1!$J953</f>
        <v>138071.39000000001</v>
      </c>
      <c r="S953" s="8">
        <f>YEAR(Sheet1!$I953)</f>
        <v>2020</v>
      </c>
      <c r="T953" s="8">
        <f>WEEKNUM(Sheet1!$I953,1)</f>
        <v>16</v>
      </c>
      <c r="U953" s="8" t="str">
        <f>TEXT(Sheet1!$I953,"dddd")</f>
        <v>Wednesday</v>
      </c>
    </row>
    <row r="954" spans="1:21" ht="14.25" customHeight="1" x14ac:dyDescent="0.25">
      <c r="A954" s="5" t="s">
        <v>1914</v>
      </c>
      <c r="B954" s="5" t="s">
        <v>1915</v>
      </c>
      <c r="C954" s="5" t="s">
        <v>71</v>
      </c>
      <c r="D954" s="5" t="s">
        <v>4</v>
      </c>
      <c r="E954" s="5" t="s">
        <v>44</v>
      </c>
      <c r="F954" s="5" t="s">
        <v>45</v>
      </c>
      <c r="G954" s="5" t="s">
        <v>53</v>
      </c>
      <c r="H954" s="5">
        <v>33</v>
      </c>
      <c r="I954" s="5">
        <v>44218</v>
      </c>
      <c r="J954" s="5">
        <v>56405</v>
      </c>
      <c r="K954" s="5">
        <v>0</v>
      </c>
      <c r="L954" s="5" t="s">
        <v>11</v>
      </c>
      <c r="M954" s="5" t="s">
        <v>61</v>
      </c>
      <c r="N954" s="6" t="s">
        <v>55</v>
      </c>
      <c r="O954" s="7" t="str">
        <f>IF(LEN(Sheet1!$N954)&gt;0,"Not_Active","Active")</f>
        <v>Active</v>
      </c>
      <c r="P954" s="8">
        <f>IF(Sheet1!$O954="Not_Active",0,1)</f>
        <v>1</v>
      </c>
      <c r="Q954" s="9">
        <f>IFERROR(Sheet1!$K954*Sheet1!$J954,0)</f>
        <v>0</v>
      </c>
      <c r="R954" s="9">
        <f>Sheet1!$Q954+Sheet1!$J954</f>
        <v>56405</v>
      </c>
      <c r="S954" s="8">
        <f>YEAR(Sheet1!$I954)</f>
        <v>2021</v>
      </c>
      <c r="T954" s="8">
        <f>WEEKNUM(Sheet1!$I954,1)</f>
        <v>4</v>
      </c>
      <c r="U954" s="8" t="str">
        <f>TEXT(Sheet1!$I954,"dddd")</f>
        <v>Friday</v>
      </c>
    </row>
    <row r="955" spans="1:21" ht="14.25" customHeight="1" x14ac:dyDescent="0.25">
      <c r="A955" s="5" t="s">
        <v>1916</v>
      </c>
      <c r="B955" s="5" t="s">
        <v>1917</v>
      </c>
      <c r="C955" s="5" t="s">
        <v>64</v>
      </c>
      <c r="D955" s="5" t="s">
        <v>2</v>
      </c>
      <c r="E955" s="5" t="s">
        <v>59</v>
      </c>
      <c r="F955" s="5" t="s">
        <v>45</v>
      </c>
      <c r="G955" s="5" t="s">
        <v>53</v>
      </c>
      <c r="H955" s="5">
        <v>36</v>
      </c>
      <c r="I955" s="5">
        <v>41972</v>
      </c>
      <c r="J955" s="5">
        <v>88730</v>
      </c>
      <c r="K955" s="5">
        <v>0.08</v>
      </c>
      <c r="L955" s="5" t="s">
        <v>17</v>
      </c>
      <c r="M955" s="5" t="s">
        <v>54</v>
      </c>
      <c r="N955" s="6" t="s">
        <v>55</v>
      </c>
      <c r="O955" s="7" t="str">
        <f>IF(LEN(Sheet1!$N955)&gt;0,"Not_Active","Active")</f>
        <v>Active</v>
      </c>
      <c r="P955" s="8">
        <f>IF(Sheet1!$O955="Not_Active",0,1)</f>
        <v>1</v>
      </c>
      <c r="Q955" s="9">
        <f>IFERROR(Sheet1!$K955*Sheet1!$J955,0)</f>
        <v>7098.4000000000005</v>
      </c>
      <c r="R955" s="9">
        <f>Sheet1!$Q955+Sheet1!$J955</f>
        <v>95828.4</v>
      </c>
      <c r="S955" s="8">
        <f>YEAR(Sheet1!$I955)</f>
        <v>2014</v>
      </c>
      <c r="T955" s="8">
        <f>WEEKNUM(Sheet1!$I955,1)</f>
        <v>48</v>
      </c>
      <c r="U955" s="8" t="str">
        <f>TEXT(Sheet1!$I955,"dddd")</f>
        <v>Saturday</v>
      </c>
    </row>
    <row r="956" spans="1:21" ht="14.25" customHeight="1" x14ac:dyDescent="0.25">
      <c r="A956" s="5" t="s">
        <v>1918</v>
      </c>
      <c r="B956" s="5" t="s">
        <v>1919</v>
      </c>
      <c r="C956" s="5" t="s">
        <v>142</v>
      </c>
      <c r="D956" s="5" t="s">
        <v>3</v>
      </c>
      <c r="E956" s="5" t="s">
        <v>51</v>
      </c>
      <c r="F956" s="5" t="s">
        <v>52</v>
      </c>
      <c r="G956" s="5" t="s">
        <v>104</v>
      </c>
      <c r="H956" s="5">
        <v>39</v>
      </c>
      <c r="I956" s="5">
        <v>39708</v>
      </c>
      <c r="J956" s="5">
        <v>62861</v>
      </c>
      <c r="K956" s="5">
        <v>0</v>
      </c>
      <c r="L956" s="5" t="s">
        <v>11</v>
      </c>
      <c r="M956" s="5" t="s">
        <v>47</v>
      </c>
      <c r="N956" s="6" t="s">
        <v>55</v>
      </c>
      <c r="O956" s="7" t="str">
        <f>IF(LEN(Sheet1!$N956)&gt;0,"Not_Active","Active")</f>
        <v>Active</v>
      </c>
      <c r="P956" s="8">
        <f>IF(Sheet1!$O956="Not_Active",0,1)</f>
        <v>1</v>
      </c>
      <c r="Q956" s="9">
        <f>IFERROR(Sheet1!$K956*Sheet1!$J956,0)</f>
        <v>0</v>
      </c>
      <c r="R956" s="9">
        <f>Sheet1!$Q956+Sheet1!$J956</f>
        <v>62861</v>
      </c>
      <c r="S956" s="8">
        <f>YEAR(Sheet1!$I956)</f>
        <v>2008</v>
      </c>
      <c r="T956" s="8">
        <f>WEEKNUM(Sheet1!$I956,1)</f>
        <v>38</v>
      </c>
      <c r="U956" s="8" t="str">
        <f>TEXT(Sheet1!$I956,"dddd")</f>
        <v>Wednesday</v>
      </c>
    </row>
    <row r="957" spans="1:21" ht="14.25" customHeight="1" x14ac:dyDescent="0.25">
      <c r="A957" s="5" t="s">
        <v>1920</v>
      </c>
      <c r="B957" s="5" t="s">
        <v>1921</v>
      </c>
      <c r="C957" s="5" t="s">
        <v>58</v>
      </c>
      <c r="D957" s="5" t="s">
        <v>6</v>
      </c>
      <c r="E957" s="5" t="s">
        <v>72</v>
      </c>
      <c r="F957" s="5" t="s">
        <v>45</v>
      </c>
      <c r="G957" s="5" t="s">
        <v>104</v>
      </c>
      <c r="H957" s="5">
        <v>53</v>
      </c>
      <c r="I957" s="5">
        <v>38919</v>
      </c>
      <c r="J957" s="5">
        <v>151246</v>
      </c>
      <c r="K957" s="5">
        <v>0.21</v>
      </c>
      <c r="L957" s="5" t="s">
        <v>19</v>
      </c>
      <c r="M957" s="5" t="s">
        <v>236</v>
      </c>
      <c r="N957" s="6" t="s">
        <v>55</v>
      </c>
      <c r="O957" s="7" t="str">
        <f>IF(LEN(Sheet1!$N957)&gt;0,"Not_Active","Active")</f>
        <v>Active</v>
      </c>
      <c r="P957" s="8">
        <f>IF(Sheet1!$O957="Not_Active",0,1)</f>
        <v>1</v>
      </c>
      <c r="Q957" s="9">
        <f>IFERROR(Sheet1!$K957*Sheet1!$J957,0)</f>
        <v>31761.66</v>
      </c>
      <c r="R957" s="9">
        <f>Sheet1!$Q957+Sheet1!$J957</f>
        <v>183007.66</v>
      </c>
      <c r="S957" s="8">
        <f>YEAR(Sheet1!$I957)</f>
        <v>2006</v>
      </c>
      <c r="T957" s="8">
        <f>WEEKNUM(Sheet1!$I957,1)</f>
        <v>29</v>
      </c>
      <c r="U957" s="8" t="str">
        <f>TEXT(Sheet1!$I957,"dddd")</f>
        <v>Friday</v>
      </c>
    </row>
    <row r="958" spans="1:21" ht="14.25" customHeight="1" x14ac:dyDescent="0.25">
      <c r="A958" s="5" t="s">
        <v>1922</v>
      </c>
      <c r="B958" s="5" t="s">
        <v>1923</v>
      </c>
      <c r="C958" s="5" t="s">
        <v>43</v>
      </c>
      <c r="D958" s="5" t="s">
        <v>2</v>
      </c>
      <c r="E958" s="5" t="s">
        <v>51</v>
      </c>
      <c r="F958" s="5" t="s">
        <v>45</v>
      </c>
      <c r="G958" s="5" t="s">
        <v>53</v>
      </c>
      <c r="H958" s="5">
        <v>53</v>
      </c>
      <c r="I958" s="5">
        <v>35532</v>
      </c>
      <c r="J958" s="5">
        <v>154388</v>
      </c>
      <c r="K958" s="5">
        <v>0.1</v>
      </c>
      <c r="L958" s="5" t="s">
        <v>11</v>
      </c>
      <c r="M958" s="5" t="s">
        <v>47</v>
      </c>
      <c r="N958" s="6" t="s">
        <v>55</v>
      </c>
      <c r="O958" s="7" t="str">
        <f>IF(LEN(Sheet1!$N958)&gt;0,"Not_Active","Active")</f>
        <v>Active</v>
      </c>
      <c r="P958" s="8">
        <f>IF(Sheet1!$O958="Not_Active",0,1)</f>
        <v>1</v>
      </c>
      <c r="Q958" s="9">
        <f>IFERROR(Sheet1!$K958*Sheet1!$J958,0)</f>
        <v>15438.800000000001</v>
      </c>
      <c r="R958" s="9">
        <f>Sheet1!$Q958+Sheet1!$J958</f>
        <v>169826.8</v>
      </c>
      <c r="S958" s="8">
        <f>YEAR(Sheet1!$I958)</f>
        <v>1997</v>
      </c>
      <c r="T958" s="8">
        <f>WEEKNUM(Sheet1!$I958,1)</f>
        <v>15</v>
      </c>
      <c r="U958" s="8" t="str">
        <f>TEXT(Sheet1!$I958,"dddd")</f>
        <v>Saturday</v>
      </c>
    </row>
    <row r="959" spans="1:21" ht="14.25" customHeight="1" x14ac:dyDescent="0.25">
      <c r="A959" s="5" t="s">
        <v>987</v>
      </c>
      <c r="B959" s="5" t="s">
        <v>1924</v>
      </c>
      <c r="C959" s="5" t="s">
        <v>58</v>
      </c>
      <c r="D959" s="5" t="s">
        <v>6</v>
      </c>
      <c r="E959" s="5" t="s">
        <v>51</v>
      </c>
      <c r="F959" s="5" t="s">
        <v>45</v>
      </c>
      <c r="G959" s="5" t="s">
        <v>60</v>
      </c>
      <c r="H959" s="5">
        <v>54</v>
      </c>
      <c r="I959" s="5">
        <v>34603</v>
      </c>
      <c r="J959" s="5">
        <v>162978</v>
      </c>
      <c r="K959" s="5">
        <v>0.17</v>
      </c>
      <c r="L959" s="5" t="s">
        <v>11</v>
      </c>
      <c r="M959" s="5" t="s">
        <v>79</v>
      </c>
      <c r="N959" s="6">
        <v>38131</v>
      </c>
      <c r="O959" s="7" t="str">
        <f>IF(LEN(Sheet1!$N959)&gt;0,"Not_Active","Active")</f>
        <v>Not_Active</v>
      </c>
      <c r="P959" s="8">
        <f>IF(Sheet1!$O959="Not_Active",0,1)</f>
        <v>0</v>
      </c>
      <c r="Q959" s="9">
        <f>IFERROR(Sheet1!$K959*Sheet1!$J959,0)</f>
        <v>27706.260000000002</v>
      </c>
      <c r="R959" s="9">
        <f>Sheet1!$Q959+Sheet1!$J959</f>
        <v>190684.26</v>
      </c>
      <c r="S959" s="8">
        <f>YEAR(Sheet1!$I959)</f>
        <v>1994</v>
      </c>
      <c r="T959" s="8">
        <f>WEEKNUM(Sheet1!$I959,1)</f>
        <v>40</v>
      </c>
      <c r="U959" s="8" t="str">
        <f>TEXT(Sheet1!$I959,"dddd")</f>
        <v>Monday</v>
      </c>
    </row>
    <row r="960" spans="1:21" ht="14.25" customHeight="1" x14ac:dyDescent="0.25">
      <c r="A960" s="5" t="s">
        <v>1925</v>
      </c>
      <c r="B960" s="5" t="s">
        <v>1926</v>
      </c>
      <c r="C960" s="5" t="s">
        <v>390</v>
      </c>
      <c r="D960" s="5" t="s">
        <v>2</v>
      </c>
      <c r="E960" s="5" t="s">
        <v>59</v>
      </c>
      <c r="F960" s="5" t="s">
        <v>52</v>
      </c>
      <c r="G960" s="5" t="s">
        <v>104</v>
      </c>
      <c r="H960" s="5">
        <v>55</v>
      </c>
      <c r="I960" s="5">
        <v>34290</v>
      </c>
      <c r="J960" s="5">
        <v>80170</v>
      </c>
      <c r="K960" s="5">
        <v>0</v>
      </c>
      <c r="L960" s="5" t="s">
        <v>11</v>
      </c>
      <c r="M960" s="5" t="s">
        <v>79</v>
      </c>
      <c r="N960" s="6" t="s">
        <v>55</v>
      </c>
      <c r="O960" s="7" t="str">
        <f>IF(LEN(Sheet1!$N960)&gt;0,"Not_Active","Active")</f>
        <v>Active</v>
      </c>
      <c r="P960" s="8">
        <f>IF(Sheet1!$O960="Not_Active",0,1)</f>
        <v>1</v>
      </c>
      <c r="Q960" s="9">
        <f>IFERROR(Sheet1!$K960*Sheet1!$J960,0)</f>
        <v>0</v>
      </c>
      <c r="R960" s="9">
        <f>Sheet1!$Q960+Sheet1!$J960</f>
        <v>80170</v>
      </c>
      <c r="S960" s="8">
        <f>YEAR(Sheet1!$I960)</f>
        <v>1993</v>
      </c>
      <c r="T960" s="8">
        <f>WEEKNUM(Sheet1!$I960,1)</f>
        <v>47</v>
      </c>
      <c r="U960" s="8" t="str">
        <f>TEXT(Sheet1!$I960,"dddd")</f>
        <v>Wednesday</v>
      </c>
    </row>
    <row r="961" spans="1:21" ht="14.25" customHeight="1" x14ac:dyDescent="0.25">
      <c r="A961" s="5" t="s">
        <v>1189</v>
      </c>
      <c r="B961" s="5" t="s">
        <v>1927</v>
      </c>
      <c r="C961" s="5" t="s">
        <v>67</v>
      </c>
      <c r="D961" s="5" t="s">
        <v>5</v>
      </c>
      <c r="E961" s="5" t="s">
        <v>51</v>
      </c>
      <c r="F961" s="5" t="s">
        <v>45</v>
      </c>
      <c r="G961" s="5" t="s">
        <v>53</v>
      </c>
      <c r="H961" s="5">
        <v>44</v>
      </c>
      <c r="I961" s="5">
        <v>44314</v>
      </c>
      <c r="J961" s="5">
        <v>98520</v>
      </c>
      <c r="K961" s="5">
        <v>0</v>
      </c>
      <c r="L961" s="5" t="s">
        <v>11</v>
      </c>
      <c r="M961" s="5" t="s">
        <v>79</v>
      </c>
      <c r="N961" s="6" t="s">
        <v>55</v>
      </c>
      <c r="O961" s="7" t="str">
        <f>IF(LEN(Sheet1!$N961)&gt;0,"Not_Active","Active")</f>
        <v>Active</v>
      </c>
      <c r="P961" s="8">
        <f>IF(Sheet1!$O961="Not_Active",0,1)</f>
        <v>1</v>
      </c>
      <c r="Q961" s="9">
        <f>IFERROR(Sheet1!$K961*Sheet1!$J961,0)</f>
        <v>0</v>
      </c>
      <c r="R961" s="9">
        <f>Sheet1!$Q961+Sheet1!$J961</f>
        <v>98520</v>
      </c>
      <c r="S961" s="8">
        <f>YEAR(Sheet1!$I961)</f>
        <v>2021</v>
      </c>
      <c r="T961" s="8">
        <f>WEEKNUM(Sheet1!$I961,1)</f>
        <v>18</v>
      </c>
      <c r="U961" s="8" t="str">
        <f>TEXT(Sheet1!$I961,"dddd")</f>
        <v>Wednesday</v>
      </c>
    </row>
    <row r="962" spans="1:21" ht="14.25" customHeight="1" x14ac:dyDescent="0.25">
      <c r="A962" s="5" t="s">
        <v>1553</v>
      </c>
      <c r="B962" s="5" t="s">
        <v>1928</v>
      </c>
      <c r="C962" s="5" t="s">
        <v>75</v>
      </c>
      <c r="D962" s="5" t="s">
        <v>3</v>
      </c>
      <c r="E962" s="5" t="s">
        <v>51</v>
      </c>
      <c r="F962" s="5" t="s">
        <v>52</v>
      </c>
      <c r="G962" s="5" t="s">
        <v>53</v>
      </c>
      <c r="H962" s="5">
        <v>52</v>
      </c>
      <c r="I962" s="5">
        <v>36523</v>
      </c>
      <c r="J962" s="5">
        <v>116527</v>
      </c>
      <c r="K962" s="5">
        <v>7.0000000000000007E-2</v>
      </c>
      <c r="L962" s="5" t="s">
        <v>11</v>
      </c>
      <c r="M962" s="5" t="s">
        <v>68</v>
      </c>
      <c r="N962" s="6" t="s">
        <v>55</v>
      </c>
      <c r="O962" s="7" t="str">
        <f>IF(LEN(Sheet1!$N962)&gt;0,"Not_Active","Active")</f>
        <v>Active</v>
      </c>
      <c r="P962" s="8">
        <f>IF(Sheet1!$O962="Not_Active",0,1)</f>
        <v>1</v>
      </c>
      <c r="Q962" s="9">
        <f>IFERROR(Sheet1!$K962*Sheet1!$J962,0)</f>
        <v>8156.89</v>
      </c>
      <c r="R962" s="9">
        <f>Sheet1!$Q962+Sheet1!$J962</f>
        <v>124683.89</v>
      </c>
      <c r="S962" s="8">
        <f>YEAR(Sheet1!$I962)</f>
        <v>1999</v>
      </c>
      <c r="T962" s="8">
        <f>WEEKNUM(Sheet1!$I962,1)</f>
        <v>53</v>
      </c>
      <c r="U962" s="8" t="str">
        <f>TEXT(Sheet1!$I962,"dddd")</f>
        <v>Wednesday</v>
      </c>
    </row>
    <row r="963" spans="1:21" ht="14.25" customHeight="1" x14ac:dyDescent="0.25">
      <c r="A963" s="5" t="s">
        <v>1716</v>
      </c>
      <c r="B963" s="5" t="s">
        <v>1929</v>
      </c>
      <c r="C963" s="5" t="s">
        <v>58</v>
      </c>
      <c r="D963" s="5" t="s">
        <v>4</v>
      </c>
      <c r="E963" s="5" t="s">
        <v>44</v>
      </c>
      <c r="F963" s="5" t="s">
        <v>52</v>
      </c>
      <c r="G963" s="5" t="s">
        <v>53</v>
      </c>
      <c r="H963" s="5">
        <v>27</v>
      </c>
      <c r="I963" s="5">
        <v>43776</v>
      </c>
      <c r="J963" s="5">
        <v>174607</v>
      </c>
      <c r="K963" s="5">
        <v>0.28999999999999998</v>
      </c>
      <c r="L963" s="5" t="s">
        <v>11</v>
      </c>
      <c r="M963" s="5" t="s">
        <v>107</v>
      </c>
      <c r="N963" s="6" t="s">
        <v>55</v>
      </c>
      <c r="O963" s="7" t="str">
        <f>IF(LEN(Sheet1!$N963)&gt;0,"Not_Active","Active")</f>
        <v>Active</v>
      </c>
      <c r="P963" s="8">
        <f>IF(Sheet1!$O963="Not_Active",0,1)</f>
        <v>1</v>
      </c>
      <c r="Q963" s="9">
        <f>IFERROR(Sheet1!$K963*Sheet1!$J963,0)</f>
        <v>50636.03</v>
      </c>
      <c r="R963" s="9">
        <f>Sheet1!$Q963+Sheet1!$J963</f>
        <v>225243.03</v>
      </c>
      <c r="S963" s="8">
        <f>YEAR(Sheet1!$I963)</f>
        <v>2019</v>
      </c>
      <c r="T963" s="8">
        <f>WEEKNUM(Sheet1!$I963,1)</f>
        <v>45</v>
      </c>
      <c r="U963" s="8" t="str">
        <f>TEXT(Sheet1!$I963,"dddd")</f>
        <v>Thursday</v>
      </c>
    </row>
    <row r="964" spans="1:21" ht="14.25" customHeight="1" x14ac:dyDescent="0.25">
      <c r="A964" s="5" t="s">
        <v>1930</v>
      </c>
      <c r="B964" s="5" t="s">
        <v>1931</v>
      </c>
      <c r="C964" s="5" t="s">
        <v>142</v>
      </c>
      <c r="D964" s="5" t="s">
        <v>5</v>
      </c>
      <c r="E964" s="5" t="s">
        <v>44</v>
      </c>
      <c r="F964" s="5" t="s">
        <v>52</v>
      </c>
      <c r="G964" s="5" t="s">
        <v>104</v>
      </c>
      <c r="H964" s="5">
        <v>58</v>
      </c>
      <c r="I964" s="5">
        <v>38819</v>
      </c>
      <c r="J964" s="5">
        <v>64202</v>
      </c>
      <c r="K964" s="5">
        <v>0</v>
      </c>
      <c r="L964" s="5" t="s">
        <v>11</v>
      </c>
      <c r="M964" s="5" t="s">
        <v>107</v>
      </c>
      <c r="N964" s="6" t="s">
        <v>55</v>
      </c>
      <c r="O964" s="7" t="str">
        <f>IF(LEN(Sheet1!$N964)&gt;0,"Not_Active","Active")</f>
        <v>Active</v>
      </c>
      <c r="P964" s="8">
        <f>IF(Sheet1!$O964="Not_Active",0,1)</f>
        <v>1</v>
      </c>
      <c r="Q964" s="9">
        <f>IFERROR(Sheet1!$K964*Sheet1!$J964,0)</f>
        <v>0</v>
      </c>
      <c r="R964" s="9">
        <f>Sheet1!$Q964+Sheet1!$J964</f>
        <v>64202</v>
      </c>
      <c r="S964" s="8">
        <f>YEAR(Sheet1!$I964)</f>
        <v>2006</v>
      </c>
      <c r="T964" s="8">
        <f>WEEKNUM(Sheet1!$I964,1)</f>
        <v>15</v>
      </c>
      <c r="U964" s="8" t="str">
        <f>TEXT(Sheet1!$I964,"dddd")</f>
        <v>Wednesday</v>
      </c>
    </row>
    <row r="965" spans="1:21" ht="14.25" customHeight="1" x14ac:dyDescent="0.25">
      <c r="A965" s="5" t="s">
        <v>1152</v>
      </c>
      <c r="B965" s="5" t="s">
        <v>1932</v>
      </c>
      <c r="C965" s="5" t="s">
        <v>142</v>
      </c>
      <c r="D965" s="5" t="s">
        <v>5</v>
      </c>
      <c r="E965" s="5" t="s">
        <v>72</v>
      </c>
      <c r="F965" s="5" t="s">
        <v>52</v>
      </c>
      <c r="G965" s="5" t="s">
        <v>53</v>
      </c>
      <c r="H965" s="5">
        <v>49</v>
      </c>
      <c r="I965" s="5">
        <v>43671</v>
      </c>
      <c r="J965" s="5">
        <v>50883</v>
      </c>
      <c r="K965" s="5">
        <v>0</v>
      </c>
      <c r="L965" s="5" t="s">
        <v>17</v>
      </c>
      <c r="M965" s="5" t="s">
        <v>54</v>
      </c>
      <c r="N965" s="6">
        <v>44257</v>
      </c>
      <c r="O965" s="7" t="str">
        <f>IF(LEN(Sheet1!$N965)&gt;0,"Not_Active","Active")</f>
        <v>Not_Active</v>
      </c>
      <c r="P965" s="8">
        <f>IF(Sheet1!$O965="Not_Active",0,1)</f>
        <v>0</v>
      </c>
      <c r="Q965" s="9">
        <f>IFERROR(Sheet1!$K965*Sheet1!$J965,0)</f>
        <v>0</v>
      </c>
      <c r="R965" s="9">
        <f>Sheet1!$Q965+Sheet1!$J965</f>
        <v>50883</v>
      </c>
      <c r="S965" s="8">
        <f>YEAR(Sheet1!$I965)</f>
        <v>2019</v>
      </c>
      <c r="T965" s="8">
        <f>WEEKNUM(Sheet1!$I965,1)</f>
        <v>30</v>
      </c>
      <c r="U965" s="8" t="str">
        <f>TEXT(Sheet1!$I965,"dddd")</f>
        <v>Thursday</v>
      </c>
    </row>
    <row r="966" spans="1:21" ht="14.25" customHeight="1" x14ac:dyDescent="0.25">
      <c r="A966" s="5" t="s">
        <v>1933</v>
      </c>
      <c r="B966" s="5" t="s">
        <v>1934</v>
      </c>
      <c r="C966" s="5" t="s">
        <v>266</v>
      </c>
      <c r="D966" s="5" t="s">
        <v>2</v>
      </c>
      <c r="E966" s="5" t="s">
        <v>59</v>
      </c>
      <c r="F966" s="5" t="s">
        <v>45</v>
      </c>
      <c r="G966" s="5" t="s">
        <v>104</v>
      </c>
      <c r="H966" s="5">
        <v>36</v>
      </c>
      <c r="I966" s="5">
        <v>42677</v>
      </c>
      <c r="J966" s="5">
        <v>94618</v>
      </c>
      <c r="K966" s="5">
        <v>0</v>
      </c>
      <c r="L966" s="5" t="s">
        <v>11</v>
      </c>
      <c r="M966" s="5" t="s">
        <v>107</v>
      </c>
      <c r="N966" s="6" t="s">
        <v>55</v>
      </c>
      <c r="O966" s="7" t="str">
        <f>IF(LEN(Sheet1!$N966)&gt;0,"Not_Active","Active")</f>
        <v>Active</v>
      </c>
      <c r="P966" s="8">
        <f>IF(Sheet1!$O966="Not_Active",0,1)</f>
        <v>1</v>
      </c>
      <c r="Q966" s="9">
        <f>IFERROR(Sheet1!$K966*Sheet1!$J966,0)</f>
        <v>0</v>
      </c>
      <c r="R966" s="9">
        <f>Sheet1!$Q966+Sheet1!$J966</f>
        <v>94618</v>
      </c>
      <c r="S966" s="8">
        <f>YEAR(Sheet1!$I966)</f>
        <v>2016</v>
      </c>
      <c r="T966" s="8">
        <f>WEEKNUM(Sheet1!$I966,1)</f>
        <v>45</v>
      </c>
      <c r="U966" s="8" t="str">
        <f>TEXT(Sheet1!$I966,"dddd")</f>
        <v>Thursday</v>
      </c>
    </row>
    <row r="967" spans="1:21" ht="14.25" customHeight="1" x14ac:dyDescent="0.25">
      <c r="A967" s="5" t="s">
        <v>1935</v>
      </c>
      <c r="B967" s="5" t="s">
        <v>1936</v>
      </c>
      <c r="C967" s="5" t="s">
        <v>58</v>
      </c>
      <c r="D967" s="5" t="s">
        <v>8</v>
      </c>
      <c r="E967" s="5" t="s">
        <v>44</v>
      </c>
      <c r="F967" s="5" t="s">
        <v>52</v>
      </c>
      <c r="G967" s="5" t="s">
        <v>60</v>
      </c>
      <c r="H967" s="5">
        <v>26</v>
      </c>
      <c r="I967" s="5">
        <v>43753</v>
      </c>
      <c r="J967" s="5">
        <v>151556</v>
      </c>
      <c r="K967" s="5">
        <v>0.2</v>
      </c>
      <c r="L967" s="5" t="s">
        <v>11</v>
      </c>
      <c r="M967" s="5" t="s">
        <v>79</v>
      </c>
      <c r="N967" s="6" t="s">
        <v>55</v>
      </c>
      <c r="O967" s="7" t="str">
        <f>IF(LEN(Sheet1!$N967)&gt;0,"Not_Active","Active")</f>
        <v>Active</v>
      </c>
      <c r="P967" s="8">
        <f>IF(Sheet1!$O967="Not_Active",0,1)</f>
        <v>1</v>
      </c>
      <c r="Q967" s="9">
        <f>IFERROR(Sheet1!$K967*Sheet1!$J967,0)</f>
        <v>30311.200000000001</v>
      </c>
      <c r="R967" s="9">
        <f>Sheet1!$Q967+Sheet1!$J967</f>
        <v>181867.2</v>
      </c>
      <c r="S967" s="8">
        <f>YEAR(Sheet1!$I967)</f>
        <v>2019</v>
      </c>
      <c r="T967" s="8">
        <f>WEEKNUM(Sheet1!$I967,1)</f>
        <v>42</v>
      </c>
      <c r="U967" s="8" t="str">
        <f>TEXT(Sheet1!$I967,"dddd")</f>
        <v>Tuesday</v>
      </c>
    </row>
    <row r="968" spans="1:21" ht="14.25" customHeight="1" x14ac:dyDescent="0.25">
      <c r="A968" s="5" t="s">
        <v>1937</v>
      </c>
      <c r="B968" s="5" t="s">
        <v>1938</v>
      </c>
      <c r="C968" s="5" t="s">
        <v>295</v>
      </c>
      <c r="D968" s="5" t="s">
        <v>7</v>
      </c>
      <c r="E968" s="5" t="s">
        <v>44</v>
      </c>
      <c r="F968" s="5" t="s">
        <v>45</v>
      </c>
      <c r="G968" s="5" t="s">
        <v>53</v>
      </c>
      <c r="H968" s="5">
        <v>37</v>
      </c>
      <c r="I968" s="5">
        <v>43898</v>
      </c>
      <c r="J968" s="5">
        <v>80659</v>
      </c>
      <c r="K968" s="5">
        <v>0</v>
      </c>
      <c r="L968" s="5" t="s">
        <v>11</v>
      </c>
      <c r="M968" s="5" t="s">
        <v>68</v>
      </c>
      <c r="N968" s="6" t="s">
        <v>55</v>
      </c>
      <c r="O968" s="7" t="str">
        <f>IF(LEN(Sheet1!$N968)&gt;0,"Not_Active","Active")</f>
        <v>Active</v>
      </c>
      <c r="P968" s="8">
        <f>IF(Sheet1!$O968="Not_Active",0,1)</f>
        <v>1</v>
      </c>
      <c r="Q968" s="9">
        <f>IFERROR(Sheet1!$K968*Sheet1!$J968,0)</f>
        <v>0</v>
      </c>
      <c r="R968" s="9">
        <f>Sheet1!$Q968+Sheet1!$J968</f>
        <v>80659</v>
      </c>
      <c r="S968" s="8">
        <f>YEAR(Sheet1!$I968)</f>
        <v>2020</v>
      </c>
      <c r="T968" s="8">
        <f>WEEKNUM(Sheet1!$I968,1)</f>
        <v>11</v>
      </c>
      <c r="U968" s="8" t="str">
        <f>TEXT(Sheet1!$I968,"dddd")</f>
        <v>Sunday</v>
      </c>
    </row>
    <row r="969" spans="1:21" ht="14.25" customHeight="1" x14ac:dyDescent="0.25">
      <c r="A969" s="5" t="s">
        <v>1939</v>
      </c>
      <c r="B969" s="5" t="s">
        <v>1940</v>
      </c>
      <c r="C969" s="5" t="s">
        <v>58</v>
      </c>
      <c r="D969" s="5" t="s">
        <v>6</v>
      </c>
      <c r="E969" s="5" t="s">
        <v>59</v>
      </c>
      <c r="F969" s="5" t="s">
        <v>52</v>
      </c>
      <c r="G969" s="5" t="s">
        <v>53</v>
      </c>
      <c r="H969" s="5">
        <v>47</v>
      </c>
      <c r="I969" s="5">
        <v>43772</v>
      </c>
      <c r="J969" s="5">
        <v>195385</v>
      </c>
      <c r="K969" s="5">
        <v>0.21</v>
      </c>
      <c r="L969" s="5" t="s">
        <v>17</v>
      </c>
      <c r="M969" s="5" t="s">
        <v>152</v>
      </c>
      <c r="N969" s="6" t="s">
        <v>55</v>
      </c>
      <c r="O969" s="7" t="str">
        <f>IF(LEN(Sheet1!$N969)&gt;0,"Not_Active","Active")</f>
        <v>Active</v>
      </c>
      <c r="P969" s="8">
        <f>IF(Sheet1!$O969="Not_Active",0,1)</f>
        <v>1</v>
      </c>
      <c r="Q969" s="9">
        <f>IFERROR(Sheet1!$K969*Sheet1!$J969,0)</f>
        <v>41030.85</v>
      </c>
      <c r="R969" s="9">
        <f>Sheet1!$Q969+Sheet1!$J969</f>
        <v>236415.85</v>
      </c>
      <c r="S969" s="8">
        <f>YEAR(Sheet1!$I969)</f>
        <v>2019</v>
      </c>
      <c r="T969" s="8">
        <f>WEEKNUM(Sheet1!$I969,1)</f>
        <v>45</v>
      </c>
      <c r="U969" s="8" t="str">
        <f>TEXT(Sheet1!$I969,"dddd")</f>
        <v>Sunday</v>
      </c>
    </row>
    <row r="970" spans="1:21" ht="14.25" customHeight="1" x14ac:dyDescent="0.25">
      <c r="A970" s="5" t="s">
        <v>1941</v>
      </c>
      <c r="B970" s="5" t="s">
        <v>1942</v>
      </c>
      <c r="C970" s="5" t="s">
        <v>348</v>
      </c>
      <c r="D970" s="5" t="s">
        <v>2</v>
      </c>
      <c r="E970" s="5" t="s">
        <v>59</v>
      </c>
      <c r="F970" s="5" t="s">
        <v>52</v>
      </c>
      <c r="G970" s="5" t="s">
        <v>104</v>
      </c>
      <c r="H970" s="5">
        <v>29</v>
      </c>
      <c r="I970" s="5">
        <v>42509</v>
      </c>
      <c r="J970" s="5">
        <v>52693</v>
      </c>
      <c r="K970" s="5">
        <v>0</v>
      </c>
      <c r="L970" s="5" t="s">
        <v>19</v>
      </c>
      <c r="M970" s="5" t="s">
        <v>117</v>
      </c>
      <c r="N970" s="6" t="s">
        <v>55</v>
      </c>
      <c r="O970" s="7" t="str">
        <f>IF(LEN(Sheet1!$N970)&gt;0,"Not_Active","Active")</f>
        <v>Active</v>
      </c>
      <c r="P970" s="8">
        <f>IF(Sheet1!$O970="Not_Active",0,1)</f>
        <v>1</v>
      </c>
      <c r="Q970" s="9">
        <f>IFERROR(Sheet1!$K970*Sheet1!$J970,0)</f>
        <v>0</v>
      </c>
      <c r="R970" s="9">
        <f>Sheet1!$Q970+Sheet1!$J970</f>
        <v>52693</v>
      </c>
      <c r="S970" s="8">
        <f>YEAR(Sheet1!$I970)</f>
        <v>2016</v>
      </c>
      <c r="T970" s="8">
        <f>WEEKNUM(Sheet1!$I970,1)</f>
        <v>21</v>
      </c>
      <c r="U970" s="8" t="str">
        <f>TEXT(Sheet1!$I970,"dddd")</f>
        <v>Thursday</v>
      </c>
    </row>
    <row r="971" spans="1:21" ht="14.25" customHeight="1" x14ac:dyDescent="0.25">
      <c r="A971" s="5" t="s">
        <v>1943</v>
      </c>
      <c r="B971" s="5" t="s">
        <v>1944</v>
      </c>
      <c r="C971" s="5" t="s">
        <v>503</v>
      </c>
      <c r="D971" s="5" t="s">
        <v>2</v>
      </c>
      <c r="E971" s="5" t="s">
        <v>44</v>
      </c>
      <c r="F971" s="5" t="s">
        <v>45</v>
      </c>
      <c r="G971" s="5" t="s">
        <v>60</v>
      </c>
      <c r="H971" s="5">
        <v>58</v>
      </c>
      <c r="I971" s="5">
        <v>42486</v>
      </c>
      <c r="J971" s="5">
        <v>72045</v>
      </c>
      <c r="K971" s="5">
        <v>0</v>
      </c>
      <c r="L971" s="5" t="s">
        <v>11</v>
      </c>
      <c r="M971" s="5" t="s">
        <v>68</v>
      </c>
      <c r="N971" s="6" t="s">
        <v>55</v>
      </c>
      <c r="O971" s="7" t="str">
        <f>IF(LEN(Sheet1!$N971)&gt;0,"Not_Active","Active")</f>
        <v>Active</v>
      </c>
      <c r="P971" s="8">
        <f>IF(Sheet1!$O971="Not_Active",0,1)</f>
        <v>1</v>
      </c>
      <c r="Q971" s="9">
        <f>IFERROR(Sheet1!$K971*Sheet1!$J971,0)</f>
        <v>0</v>
      </c>
      <c r="R971" s="9">
        <f>Sheet1!$Q971+Sheet1!$J971</f>
        <v>72045</v>
      </c>
      <c r="S971" s="8">
        <f>YEAR(Sheet1!$I971)</f>
        <v>2016</v>
      </c>
      <c r="T971" s="8">
        <f>WEEKNUM(Sheet1!$I971,1)</f>
        <v>18</v>
      </c>
      <c r="U971" s="8" t="str">
        <f>TEXT(Sheet1!$I971,"dddd")</f>
        <v>Tuesday</v>
      </c>
    </row>
    <row r="972" spans="1:21" ht="14.25" customHeight="1" x14ac:dyDescent="0.25">
      <c r="A972" s="5" t="s">
        <v>1945</v>
      </c>
      <c r="B972" s="5" t="s">
        <v>1946</v>
      </c>
      <c r="C972" s="5" t="s">
        <v>142</v>
      </c>
      <c r="D972" s="5" t="s">
        <v>8</v>
      </c>
      <c r="E972" s="5" t="s">
        <v>51</v>
      </c>
      <c r="F972" s="5" t="s">
        <v>52</v>
      </c>
      <c r="G972" s="5" t="s">
        <v>104</v>
      </c>
      <c r="H972" s="5">
        <v>47</v>
      </c>
      <c r="I972" s="5">
        <v>38684</v>
      </c>
      <c r="J972" s="5">
        <v>62749</v>
      </c>
      <c r="K972" s="5">
        <v>0</v>
      </c>
      <c r="L972" s="5" t="s">
        <v>19</v>
      </c>
      <c r="M972" s="5" t="s">
        <v>112</v>
      </c>
      <c r="N972" s="6" t="s">
        <v>55</v>
      </c>
      <c r="O972" s="7" t="str">
        <f>IF(LEN(Sheet1!$N972)&gt;0,"Not_Active","Active")</f>
        <v>Active</v>
      </c>
      <c r="P972" s="8">
        <f>IF(Sheet1!$O972="Not_Active",0,1)</f>
        <v>1</v>
      </c>
      <c r="Q972" s="9">
        <f>IFERROR(Sheet1!$K972*Sheet1!$J972,0)</f>
        <v>0</v>
      </c>
      <c r="R972" s="9">
        <f>Sheet1!$Q972+Sheet1!$J972</f>
        <v>62749</v>
      </c>
      <c r="S972" s="8">
        <f>YEAR(Sheet1!$I972)</f>
        <v>2005</v>
      </c>
      <c r="T972" s="8">
        <f>WEEKNUM(Sheet1!$I972,1)</f>
        <v>49</v>
      </c>
      <c r="U972" s="8" t="str">
        <f>TEXT(Sheet1!$I972,"dddd")</f>
        <v>Monday</v>
      </c>
    </row>
    <row r="973" spans="1:21" ht="14.25" customHeight="1" x14ac:dyDescent="0.25">
      <c r="A973" s="5" t="s">
        <v>1947</v>
      </c>
      <c r="B973" s="5" t="s">
        <v>1948</v>
      </c>
      <c r="C973" s="5" t="s">
        <v>43</v>
      </c>
      <c r="D973" s="5" t="s">
        <v>8</v>
      </c>
      <c r="E973" s="5" t="s">
        <v>59</v>
      </c>
      <c r="F973" s="5" t="s">
        <v>52</v>
      </c>
      <c r="G973" s="5" t="s">
        <v>53</v>
      </c>
      <c r="H973" s="5">
        <v>52</v>
      </c>
      <c r="I973" s="5">
        <v>43255</v>
      </c>
      <c r="J973" s="5">
        <v>154884</v>
      </c>
      <c r="K973" s="5">
        <v>0.1</v>
      </c>
      <c r="L973" s="5" t="s">
        <v>17</v>
      </c>
      <c r="M973" s="5" t="s">
        <v>94</v>
      </c>
      <c r="N973" s="6" t="s">
        <v>55</v>
      </c>
      <c r="O973" s="7" t="str">
        <f>IF(LEN(Sheet1!$N973)&gt;0,"Not_Active","Active")</f>
        <v>Active</v>
      </c>
      <c r="P973" s="8">
        <f>IF(Sheet1!$O973="Not_Active",0,1)</f>
        <v>1</v>
      </c>
      <c r="Q973" s="9">
        <f>IFERROR(Sheet1!$K973*Sheet1!$J973,0)</f>
        <v>15488.400000000001</v>
      </c>
      <c r="R973" s="9">
        <f>Sheet1!$Q973+Sheet1!$J973</f>
        <v>170372.4</v>
      </c>
      <c r="S973" s="8">
        <f>YEAR(Sheet1!$I973)</f>
        <v>2018</v>
      </c>
      <c r="T973" s="8">
        <f>WEEKNUM(Sheet1!$I973,1)</f>
        <v>23</v>
      </c>
      <c r="U973" s="8" t="str">
        <f>TEXT(Sheet1!$I973,"dddd")</f>
        <v>Monday</v>
      </c>
    </row>
    <row r="974" spans="1:21" ht="14.25" customHeight="1" x14ac:dyDescent="0.25">
      <c r="A974" s="5" t="s">
        <v>1949</v>
      </c>
      <c r="B974" s="5" t="s">
        <v>1950</v>
      </c>
      <c r="C974" s="5" t="s">
        <v>266</v>
      </c>
      <c r="D974" s="5" t="s">
        <v>2</v>
      </c>
      <c r="E974" s="5" t="s">
        <v>44</v>
      </c>
      <c r="F974" s="5" t="s">
        <v>52</v>
      </c>
      <c r="G974" s="5" t="s">
        <v>60</v>
      </c>
      <c r="H974" s="5">
        <v>61</v>
      </c>
      <c r="I974" s="5">
        <v>42437</v>
      </c>
      <c r="J974" s="5">
        <v>96566</v>
      </c>
      <c r="K974" s="5">
        <v>0</v>
      </c>
      <c r="L974" s="5" t="s">
        <v>11</v>
      </c>
      <c r="M974" s="5" t="s">
        <v>107</v>
      </c>
      <c r="N974" s="6" t="s">
        <v>55</v>
      </c>
      <c r="O974" s="7" t="str">
        <f>IF(LEN(Sheet1!$N974)&gt;0,"Not_Active","Active")</f>
        <v>Active</v>
      </c>
      <c r="P974" s="8">
        <f>IF(Sheet1!$O974="Not_Active",0,1)</f>
        <v>1</v>
      </c>
      <c r="Q974" s="9">
        <f>IFERROR(Sheet1!$K974*Sheet1!$J974,0)</f>
        <v>0</v>
      </c>
      <c r="R974" s="9">
        <f>Sheet1!$Q974+Sheet1!$J974</f>
        <v>96566</v>
      </c>
      <c r="S974" s="8">
        <f>YEAR(Sheet1!$I974)</f>
        <v>2016</v>
      </c>
      <c r="T974" s="8">
        <f>WEEKNUM(Sheet1!$I974,1)</f>
        <v>11</v>
      </c>
      <c r="U974" s="8" t="str">
        <f>TEXT(Sheet1!$I974,"dddd")</f>
        <v>Tuesday</v>
      </c>
    </row>
    <row r="975" spans="1:21" ht="14.25" customHeight="1" x14ac:dyDescent="0.25">
      <c r="A975" s="5" t="s">
        <v>1951</v>
      </c>
      <c r="B975" s="5" t="s">
        <v>1952</v>
      </c>
      <c r="C975" s="5" t="s">
        <v>348</v>
      </c>
      <c r="D975" s="5" t="s">
        <v>2</v>
      </c>
      <c r="E975" s="5" t="s">
        <v>44</v>
      </c>
      <c r="F975" s="5" t="s">
        <v>52</v>
      </c>
      <c r="G975" s="5" t="s">
        <v>104</v>
      </c>
      <c r="H975" s="5">
        <v>45</v>
      </c>
      <c r="I975" s="5">
        <v>37126</v>
      </c>
      <c r="J975" s="5">
        <v>54994</v>
      </c>
      <c r="K975" s="5">
        <v>0</v>
      </c>
      <c r="L975" s="5" t="s">
        <v>11</v>
      </c>
      <c r="M975" s="5" t="s">
        <v>107</v>
      </c>
      <c r="N975" s="6" t="s">
        <v>55</v>
      </c>
      <c r="O975" s="7" t="str">
        <f>IF(LEN(Sheet1!$N975)&gt;0,"Not_Active","Active")</f>
        <v>Active</v>
      </c>
      <c r="P975" s="8">
        <f>IF(Sheet1!$O975="Not_Active",0,1)</f>
        <v>1</v>
      </c>
      <c r="Q975" s="9">
        <f>IFERROR(Sheet1!$K975*Sheet1!$J975,0)</f>
        <v>0</v>
      </c>
      <c r="R975" s="9">
        <f>Sheet1!$Q975+Sheet1!$J975</f>
        <v>54994</v>
      </c>
      <c r="S975" s="8">
        <f>YEAR(Sheet1!$I975)</f>
        <v>2001</v>
      </c>
      <c r="T975" s="8">
        <f>WEEKNUM(Sheet1!$I975,1)</f>
        <v>34</v>
      </c>
      <c r="U975" s="8" t="str">
        <f>TEXT(Sheet1!$I975,"dddd")</f>
        <v>Thursday</v>
      </c>
    </row>
    <row r="976" spans="1:21" ht="14.25" customHeight="1" x14ac:dyDescent="0.25">
      <c r="A976" s="5" t="s">
        <v>1953</v>
      </c>
      <c r="B976" s="5" t="s">
        <v>1954</v>
      </c>
      <c r="C976" s="5" t="s">
        <v>503</v>
      </c>
      <c r="D976" s="5" t="s">
        <v>2</v>
      </c>
      <c r="E976" s="5" t="s">
        <v>72</v>
      </c>
      <c r="F976" s="5" t="s">
        <v>45</v>
      </c>
      <c r="G976" s="5" t="s">
        <v>60</v>
      </c>
      <c r="H976" s="5">
        <v>40</v>
      </c>
      <c r="I976" s="5">
        <v>40944</v>
      </c>
      <c r="J976" s="5">
        <v>61523</v>
      </c>
      <c r="K976" s="5">
        <v>0</v>
      </c>
      <c r="L976" s="5" t="s">
        <v>11</v>
      </c>
      <c r="M976" s="5" t="s">
        <v>107</v>
      </c>
      <c r="N976" s="6" t="s">
        <v>55</v>
      </c>
      <c r="O976" s="7" t="str">
        <f>IF(LEN(Sheet1!$N976)&gt;0,"Not_Active","Active")</f>
        <v>Active</v>
      </c>
      <c r="P976" s="8">
        <f>IF(Sheet1!$O976="Not_Active",0,1)</f>
        <v>1</v>
      </c>
      <c r="Q976" s="9">
        <f>IFERROR(Sheet1!$K976*Sheet1!$J976,0)</f>
        <v>0</v>
      </c>
      <c r="R976" s="9">
        <f>Sheet1!$Q976+Sheet1!$J976</f>
        <v>61523</v>
      </c>
      <c r="S976" s="8">
        <f>YEAR(Sheet1!$I976)</f>
        <v>2012</v>
      </c>
      <c r="T976" s="8">
        <f>WEEKNUM(Sheet1!$I976,1)</f>
        <v>6</v>
      </c>
      <c r="U976" s="8" t="str">
        <f>TEXT(Sheet1!$I976,"dddd")</f>
        <v>Sunday</v>
      </c>
    </row>
    <row r="977" spans="1:21" ht="14.25" customHeight="1" x14ac:dyDescent="0.25">
      <c r="A977" s="5" t="s">
        <v>1955</v>
      </c>
      <c r="B977" s="5" t="s">
        <v>1956</v>
      </c>
      <c r="C977" s="5" t="s">
        <v>99</v>
      </c>
      <c r="D977" s="5" t="s">
        <v>6</v>
      </c>
      <c r="E977" s="5" t="s">
        <v>72</v>
      </c>
      <c r="F977" s="5" t="s">
        <v>52</v>
      </c>
      <c r="G977" s="5" t="s">
        <v>46</v>
      </c>
      <c r="H977" s="5">
        <v>45</v>
      </c>
      <c r="I977" s="5">
        <v>40524</v>
      </c>
      <c r="J977" s="5">
        <v>190512</v>
      </c>
      <c r="K977" s="5">
        <v>0.32</v>
      </c>
      <c r="L977" s="5" t="s">
        <v>11</v>
      </c>
      <c r="M977" s="5" t="s">
        <v>107</v>
      </c>
      <c r="N977" s="6" t="s">
        <v>55</v>
      </c>
      <c r="O977" s="7" t="str">
        <f>IF(LEN(Sheet1!$N977)&gt;0,"Not_Active","Active")</f>
        <v>Active</v>
      </c>
      <c r="P977" s="8">
        <f>IF(Sheet1!$O977="Not_Active",0,1)</f>
        <v>1</v>
      </c>
      <c r="Q977" s="9">
        <f>IFERROR(Sheet1!$K977*Sheet1!$J977,0)</f>
        <v>60963.840000000004</v>
      </c>
      <c r="R977" s="9">
        <f>Sheet1!$Q977+Sheet1!$J977</f>
        <v>251475.84</v>
      </c>
      <c r="S977" s="8">
        <f>YEAR(Sheet1!$I977)</f>
        <v>2010</v>
      </c>
      <c r="T977" s="8">
        <f>WEEKNUM(Sheet1!$I977,1)</f>
        <v>51</v>
      </c>
      <c r="U977" s="8" t="str">
        <f>TEXT(Sheet1!$I977,"dddd")</f>
        <v>Sunday</v>
      </c>
    </row>
    <row r="978" spans="1:21" ht="14.25" customHeight="1" x14ac:dyDescent="0.25">
      <c r="A978" s="5" t="s">
        <v>1957</v>
      </c>
      <c r="B978" s="5" t="s">
        <v>1958</v>
      </c>
      <c r="C978" s="5" t="s">
        <v>89</v>
      </c>
      <c r="D978" s="5" t="s">
        <v>7</v>
      </c>
      <c r="E978" s="5" t="s">
        <v>59</v>
      </c>
      <c r="F978" s="5" t="s">
        <v>45</v>
      </c>
      <c r="G978" s="5" t="s">
        <v>53</v>
      </c>
      <c r="H978" s="5">
        <v>37</v>
      </c>
      <c r="I978" s="5">
        <v>41318</v>
      </c>
      <c r="J978" s="5">
        <v>124827</v>
      </c>
      <c r="K978" s="5">
        <v>0</v>
      </c>
      <c r="L978" s="5" t="s">
        <v>17</v>
      </c>
      <c r="M978" s="5" t="s">
        <v>132</v>
      </c>
      <c r="N978" s="6" t="s">
        <v>55</v>
      </c>
      <c r="O978" s="7" t="str">
        <f>IF(LEN(Sheet1!$N978)&gt;0,"Not_Active","Active")</f>
        <v>Active</v>
      </c>
      <c r="P978" s="8">
        <f>IF(Sheet1!$O978="Not_Active",0,1)</f>
        <v>1</v>
      </c>
      <c r="Q978" s="9">
        <f>IFERROR(Sheet1!$K978*Sheet1!$J978,0)</f>
        <v>0</v>
      </c>
      <c r="R978" s="9">
        <f>Sheet1!$Q978+Sheet1!$J978</f>
        <v>124827</v>
      </c>
      <c r="S978" s="8">
        <f>YEAR(Sheet1!$I978)</f>
        <v>2013</v>
      </c>
      <c r="T978" s="8">
        <f>WEEKNUM(Sheet1!$I978,1)</f>
        <v>7</v>
      </c>
      <c r="U978" s="8" t="str">
        <f>TEXT(Sheet1!$I978,"dddd")</f>
        <v>Wednesday</v>
      </c>
    </row>
    <row r="979" spans="1:21" ht="14.25" customHeight="1" x14ac:dyDescent="0.25">
      <c r="A979" s="5" t="s">
        <v>826</v>
      </c>
      <c r="B979" s="5" t="s">
        <v>1959</v>
      </c>
      <c r="C979" s="5" t="s">
        <v>75</v>
      </c>
      <c r="D979" s="5" t="s">
        <v>5</v>
      </c>
      <c r="E979" s="5" t="s">
        <v>51</v>
      </c>
      <c r="F979" s="5" t="s">
        <v>52</v>
      </c>
      <c r="G979" s="5" t="s">
        <v>60</v>
      </c>
      <c r="H979" s="5">
        <v>57</v>
      </c>
      <c r="I979" s="5">
        <v>43484</v>
      </c>
      <c r="J979" s="5">
        <v>101577</v>
      </c>
      <c r="K979" s="5">
        <v>0.05</v>
      </c>
      <c r="L979" s="5" t="s">
        <v>11</v>
      </c>
      <c r="M979" s="5" t="s">
        <v>61</v>
      </c>
      <c r="N979" s="6" t="s">
        <v>55</v>
      </c>
      <c r="O979" s="7" t="str">
        <f>IF(LEN(Sheet1!$N979)&gt;0,"Not_Active","Active")</f>
        <v>Active</v>
      </c>
      <c r="P979" s="8">
        <f>IF(Sheet1!$O979="Not_Active",0,1)</f>
        <v>1</v>
      </c>
      <c r="Q979" s="9">
        <f>IFERROR(Sheet1!$K979*Sheet1!$J979,0)</f>
        <v>5078.8500000000004</v>
      </c>
      <c r="R979" s="9">
        <f>Sheet1!$Q979+Sheet1!$J979</f>
        <v>106655.85</v>
      </c>
      <c r="S979" s="8">
        <f>YEAR(Sheet1!$I979)</f>
        <v>2019</v>
      </c>
      <c r="T979" s="8">
        <f>WEEKNUM(Sheet1!$I979,1)</f>
        <v>3</v>
      </c>
      <c r="U979" s="8" t="str">
        <f>TEXT(Sheet1!$I979,"dddd")</f>
        <v>Saturday</v>
      </c>
    </row>
    <row r="980" spans="1:21" ht="14.25" customHeight="1" x14ac:dyDescent="0.25">
      <c r="A980" s="5" t="s">
        <v>1960</v>
      </c>
      <c r="B980" s="5" t="s">
        <v>1961</v>
      </c>
      <c r="C980" s="5" t="s">
        <v>75</v>
      </c>
      <c r="D980" s="5" t="s">
        <v>5</v>
      </c>
      <c r="E980" s="5" t="s">
        <v>51</v>
      </c>
      <c r="F980" s="5" t="s">
        <v>45</v>
      </c>
      <c r="G980" s="5" t="s">
        <v>104</v>
      </c>
      <c r="H980" s="5">
        <v>44</v>
      </c>
      <c r="I980" s="5">
        <v>38642</v>
      </c>
      <c r="J980" s="5">
        <v>105223</v>
      </c>
      <c r="K980" s="5">
        <v>0.1</v>
      </c>
      <c r="L980" s="5" t="s">
        <v>11</v>
      </c>
      <c r="M980" s="5" t="s">
        <v>68</v>
      </c>
      <c r="N980" s="6" t="s">
        <v>55</v>
      </c>
      <c r="O980" s="7" t="str">
        <f>IF(LEN(Sheet1!$N980)&gt;0,"Not_Active","Active")</f>
        <v>Active</v>
      </c>
      <c r="P980" s="8">
        <f>IF(Sheet1!$O980="Not_Active",0,1)</f>
        <v>1</v>
      </c>
      <c r="Q980" s="9">
        <f>IFERROR(Sheet1!$K980*Sheet1!$J980,0)</f>
        <v>10522.300000000001</v>
      </c>
      <c r="R980" s="9">
        <f>Sheet1!$Q980+Sheet1!$J980</f>
        <v>115745.3</v>
      </c>
      <c r="S980" s="8">
        <f>YEAR(Sheet1!$I980)</f>
        <v>2005</v>
      </c>
      <c r="T980" s="8">
        <f>WEEKNUM(Sheet1!$I980,1)</f>
        <v>43</v>
      </c>
      <c r="U980" s="8" t="str">
        <f>TEXT(Sheet1!$I980,"dddd")</f>
        <v>Monday</v>
      </c>
    </row>
    <row r="981" spans="1:21" ht="14.25" customHeight="1" x14ac:dyDescent="0.25">
      <c r="A981" s="5" t="s">
        <v>1632</v>
      </c>
      <c r="B981" s="5" t="s">
        <v>1962</v>
      </c>
      <c r="C981" s="5" t="s">
        <v>460</v>
      </c>
      <c r="D981" s="5" t="s">
        <v>2</v>
      </c>
      <c r="E981" s="5" t="s">
        <v>72</v>
      </c>
      <c r="F981" s="5" t="s">
        <v>52</v>
      </c>
      <c r="G981" s="5" t="s">
        <v>104</v>
      </c>
      <c r="H981" s="5">
        <v>48</v>
      </c>
      <c r="I981" s="5">
        <v>39635</v>
      </c>
      <c r="J981" s="5">
        <v>94815</v>
      </c>
      <c r="K981" s="5">
        <v>0</v>
      </c>
      <c r="L981" s="5" t="s">
        <v>11</v>
      </c>
      <c r="M981" s="5" t="s">
        <v>61</v>
      </c>
      <c r="N981" s="6" t="s">
        <v>55</v>
      </c>
      <c r="O981" s="7" t="str">
        <f>IF(LEN(Sheet1!$N981)&gt;0,"Not_Active","Active")</f>
        <v>Active</v>
      </c>
      <c r="P981" s="8">
        <f>IF(Sheet1!$O981="Not_Active",0,1)</f>
        <v>1</v>
      </c>
      <c r="Q981" s="9">
        <f>IFERROR(Sheet1!$K981*Sheet1!$J981,0)</f>
        <v>0</v>
      </c>
      <c r="R981" s="9">
        <f>Sheet1!$Q981+Sheet1!$J981</f>
        <v>94815</v>
      </c>
      <c r="S981" s="8">
        <f>YEAR(Sheet1!$I981)</f>
        <v>2008</v>
      </c>
      <c r="T981" s="8">
        <f>WEEKNUM(Sheet1!$I981,1)</f>
        <v>28</v>
      </c>
      <c r="U981" s="8" t="str">
        <f>TEXT(Sheet1!$I981,"dddd")</f>
        <v>Sunday</v>
      </c>
    </row>
    <row r="982" spans="1:21" ht="14.25" customHeight="1" x14ac:dyDescent="0.25">
      <c r="A982" s="5" t="s">
        <v>1963</v>
      </c>
      <c r="B982" s="5" t="s">
        <v>1964</v>
      </c>
      <c r="C982" s="5" t="s">
        <v>75</v>
      </c>
      <c r="D982" s="5" t="s">
        <v>5</v>
      </c>
      <c r="E982" s="5" t="s">
        <v>59</v>
      </c>
      <c r="F982" s="5" t="s">
        <v>45</v>
      </c>
      <c r="G982" s="5" t="s">
        <v>53</v>
      </c>
      <c r="H982" s="5">
        <v>25</v>
      </c>
      <c r="I982" s="5">
        <v>44545</v>
      </c>
      <c r="J982" s="5">
        <v>114893</v>
      </c>
      <c r="K982" s="5">
        <v>0.06</v>
      </c>
      <c r="L982" s="5" t="s">
        <v>17</v>
      </c>
      <c r="M982" s="5" t="s">
        <v>152</v>
      </c>
      <c r="N982" s="6" t="s">
        <v>55</v>
      </c>
      <c r="O982" s="7" t="str">
        <f>IF(LEN(Sheet1!$N982)&gt;0,"Not_Active","Active")</f>
        <v>Active</v>
      </c>
      <c r="P982" s="8">
        <f>IF(Sheet1!$O982="Not_Active",0,1)</f>
        <v>1</v>
      </c>
      <c r="Q982" s="9">
        <f>IFERROR(Sheet1!$K982*Sheet1!$J982,0)</f>
        <v>6893.58</v>
      </c>
      <c r="R982" s="9">
        <f>Sheet1!$Q982+Sheet1!$J982</f>
        <v>121786.58</v>
      </c>
      <c r="S982" s="8">
        <f>YEAR(Sheet1!$I982)</f>
        <v>2021</v>
      </c>
      <c r="T982" s="8">
        <f>WEEKNUM(Sheet1!$I982,1)</f>
        <v>51</v>
      </c>
      <c r="U982" s="8" t="str">
        <f>TEXT(Sheet1!$I982,"dddd")</f>
        <v>Wednesday</v>
      </c>
    </row>
    <row r="983" spans="1:21" ht="14.25" customHeight="1" x14ac:dyDescent="0.25">
      <c r="A983" s="5" t="s">
        <v>1965</v>
      </c>
      <c r="B983" s="5" t="s">
        <v>1966</v>
      </c>
      <c r="C983" s="5" t="s">
        <v>67</v>
      </c>
      <c r="D983" s="5" t="s">
        <v>8</v>
      </c>
      <c r="E983" s="5" t="s">
        <v>59</v>
      </c>
      <c r="F983" s="5" t="s">
        <v>45</v>
      </c>
      <c r="G983" s="5" t="s">
        <v>104</v>
      </c>
      <c r="H983" s="5">
        <v>35</v>
      </c>
      <c r="I983" s="5">
        <v>42745</v>
      </c>
      <c r="J983" s="5">
        <v>80622</v>
      </c>
      <c r="K983" s="5">
        <v>0</v>
      </c>
      <c r="L983" s="5" t="s">
        <v>11</v>
      </c>
      <c r="M983" s="5" t="s">
        <v>82</v>
      </c>
      <c r="N983" s="6" t="s">
        <v>55</v>
      </c>
      <c r="O983" s="7" t="str">
        <f>IF(LEN(Sheet1!$N983)&gt;0,"Not_Active","Active")</f>
        <v>Active</v>
      </c>
      <c r="P983" s="8">
        <f>IF(Sheet1!$O983="Not_Active",0,1)</f>
        <v>1</v>
      </c>
      <c r="Q983" s="9">
        <f>IFERROR(Sheet1!$K983*Sheet1!$J983,0)</f>
        <v>0</v>
      </c>
      <c r="R983" s="9">
        <f>Sheet1!$Q983+Sheet1!$J983</f>
        <v>80622</v>
      </c>
      <c r="S983" s="8">
        <f>YEAR(Sheet1!$I983)</f>
        <v>2017</v>
      </c>
      <c r="T983" s="8">
        <f>WEEKNUM(Sheet1!$I983,1)</f>
        <v>2</v>
      </c>
      <c r="U983" s="8" t="str">
        <f>TEXT(Sheet1!$I983,"dddd")</f>
        <v>Tuesday</v>
      </c>
    </row>
    <row r="984" spans="1:21" ht="14.25" customHeight="1" x14ac:dyDescent="0.25">
      <c r="A984" s="5" t="s">
        <v>145</v>
      </c>
      <c r="B984" s="5" t="s">
        <v>1967</v>
      </c>
      <c r="C984" s="5" t="s">
        <v>99</v>
      </c>
      <c r="D984" s="5" t="s">
        <v>2</v>
      </c>
      <c r="E984" s="5" t="s">
        <v>59</v>
      </c>
      <c r="F984" s="5" t="s">
        <v>45</v>
      </c>
      <c r="G984" s="5" t="s">
        <v>53</v>
      </c>
      <c r="H984" s="5">
        <v>57</v>
      </c>
      <c r="I984" s="5">
        <v>42685</v>
      </c>
      <c r="J984" s="5">
        <v>246589</v>
      </c>
      <c r="K984" s="5">
        <v>0.33</v>
      </c>
      <c r="L984" s="5" t="s">
        <v>11</v>
      </c>
      <c r="M984" s="5" t="s">
        <v>68</v>
      </c>
      <c r="N984" s="6">
        <v>42820</v>
      </c>
      <c r="O984" s="7" t="str">
        <f>IF(LEN(Sheet1!$N984)&gt;0,"Not_Active","Active")</f>
        <v>Not_Active</v>
      </c>
      <c r="P984" s="8">
        <f>IF(Sheet1!$O984="Not_Active",0,1)</f>
        <v>0</v>
      </c>
      <c r="Q984" s="9">
        <f>IFERROR(Sheet1!$K984*Sheet1!$J984,0)</f>
        <v>81374.37000000001</v>
      </c>
      <c r="R984" s="9">
        <f>Sheet1!$Q984+Sheet1!$J984</f>
        <v>327963.37</v>
      </c>
      <c r="S984" s="8">
        <f>YEAR(Sheet1!$I984)</f>
        <v>2016</v>
      </c>
      <c r="T984" s="8">
        <f>WEEKNUM(Sheet1!$I984,1)</f>
        <v>46</v>
      </c>
      <c r="U984" s="8" t="str">
        <f>TEXT(Sheet1!$I984,"dddd")</f>
        <v>Friday</v>
      </c>
    </row>
    <row r="985" spans="1:21" ht="14.25" customHeight="1" x14ac:dyDescent="0.25">
      <c r="A985" s="5" t="s">
        <v>1968</v>
      </c>
      <c r="B985" s="5" t="s">
        <v>1969</v>
      </c>
      <c r="C985" s="5" t="s">
        <v>75</v>
      </c>
      <c r="D985" s="5" t="s">
        <v>8</v>
      </c>
      <c r="E985" s="5" t="s">
        <v>59</v>
      </c>
      <c r="F985" s="5" t="s">
        <v>52</v>
      </c>
      <c r="G985" s="5" t="s">
        <v>53</v>
      </c>
      <c r="H985" s="5">
        <v>49</v>
      </c>
      <c r="I985" s="5">
        <v>43240</v>
      </c>
      <c r="J985" s="5">
        <v>119397</v>
      </c>
      <c r="K985" s="5">
        <v>0.09</v>
      </c>
      <c r="L985" s="5" t="s">
        <v>17</v>
      </c>
      <c r="M985" s="5" t="s">
        <v>132</v>
      </c>
      <c r="N985" s="6">
        <v>43538</v>
      </c>
      <c r="O985" s="7" t="str">
        <f>IF(LEN(Sheet1!$N985)&gt;0,"Not_Active","Active")</f>
        <v>Not_Active</v>
      </c>
      <c r="P985" s="8">
        <f>IF(Sheet1!$O985="Not_Active",0,1)</f>
        <v>0</v>
      </c>
      <c r="Q985" s="9">
        <f>IFERROR(Sheet1!$K985*Sheet1!$J985,0)</f>
        <v>10745.73</v>
      </c>
      <c r="R985" s="9">
        <f>Sheet1!$Q985+Sheet1!$J985</f>
        <v>130142.73</v>
      </c>
      <c r="S985" s="8">
        <f>YEAR(Sheet1!$I985)</f>
        <v>2018</v>
      </c>
      <c r="T985" s="8">
        <f>WEEKNUM(Sheet1!$I985,1)</f>
        <v>21</v>
      </c>
      <c r="U985" s="8" t="str">
        <f>TEXT(Sheet1!$I985,"dddd")</f>
        <v>Sunday</v>
      </c>
    </row>
    <row r="986" spans="1:21" ht="14.25" customHeight="1" x14ac:dyDescent="0.25">
      <c r="A986" s="5" t="s">
        <v>1970</v>
      </c>
      <c r="B986" s="5" t="s">
        <v>1971</v>
      </c>
      <c r="C986" s="5" t="s">
        <v>58</v>
      </c>
      <c r="D986" s="5" t="s">
        <v>4</v>
      </c>
      <c r="E986" s="5" t="s">
        <v>72</v>
      </c>
      <c r="F986" s="5" t="s">
        <v>45</v>
      </c>
      <c r="G986" s="5" t="s">
        <v>53</v>
      </c>
      <c r="H986" s="5">
        <v>25</v>
      </c>
      <c r="I986" s="5">
        <v>44549</v>
      </c>
      <c r="J986" s="5">
        <v>150666</v>
      </c>
      <c r="K986" s="5">
        <v>0.23</v>
      </c>
      <c r="L986" s="5" t="s">
        <v>17</v>
      </c>
      <c r="M986" s="5" t="s">
        <v>152</v>
      </c>
      <c r="N986" s="6" t="s">
        <v>55</v>
      </c>
      <c r="O986" s="7" t="str">
        <f>IF(LEN(Sheet1!$N986)&gt;0,"Not_Active","Active")</f>
        <v>Active</v>
      </c>
      <c r="P986" s="8">
        <f>IF(Sheet1!$O986="Not_Active",0,1)</f>
        <v>1</v>
      </c>
      <c r="Q986" s="9">
        <f>IFERROR(Sheet1!$K986*Sheet1!$J986,0)</f>
        <v>34653.18</v>
      </c>
      <c r="R986" s="9">
        <f>Sheet1!$Q986+Sheet1!$J986</f>
        <v>185319.18</v>
      </c>
      <c r="S986" s="8">
        <f>YEAR(Sheet1!$I986)</f>
        <v>2021</v>
      </c>
      <c r="T986" s="8">
        <f>WEEKNUM(Sheet1!$I986,1)</f>
        <v>52</v>
      </c>
      <c r="U986" s="8" t="str">
        <f>TEXT(Sheet1!$I986,"dddd")</f>
        <v>Sunday</v>
      </c>
    </row>
    <row r="987" spans="1:21" ht="14.25" customHeight="1" x14ac:dyDescent="0.25">
      <c r="A987" s="5" t="s">
        <v>1972</v>
      </c>
      <c r="B987" s="5" t="s">
        <v>1973</v>
      </c>
      <c r="C987" s="5" t="s">
        <v>43</v>
      </c>
      <c r="D987" s="5" t="s">
        <v>2</v>
      </c>
      <c r="E987" s="5" t="s">
        <v>44</v>
      </c>
      <c r="F987" s="5" t="s">
        <v>45</v>
      </c>
      <c r="G987" s="5" t="s">
        <v>60</v>
      </c>
      <c r="H987" s="5">
        <v>46</v>
      </c>
      <c r="I987" s="5">
        <v>37265</v>
      </c>
      <c r="J987" s="5">
        <v>148035</v>
      </c>
      <c r="K987" s="5">
        <v>0.14000000000000001</v>
      </c>
      <c r="L987" s="5" t="s">
        <v>11</v>
      </c>
      <c r="M987" s="5" t="s">
        <v>68</v>
      </c>
      <c r="N987" s="6" t="s">
        <v>55</v>
      </c>
      <c r="O987" s="7" t="str">
        <f>IF(LEN(Sheet1!$N987)&gt;0,"Not_Active","Active")</f>
        <v>Active</v>
      </c>
      <c r="P987" s="8">
        <f>IF(Sheet1!$O987="Not_Active",0,1)</f>
        <v>1</v>
      </c>
      <c r="Q987" s="9">
        <f>IFERROR(Sheet1!$K987*Sheet1!$J987,0)</f>
        <v>20724.900000000001</v>
      </c>
      <c r="R987" s="9">
        <f>Sheet1!$Q987+Sheet1!$J987</f>
        <v>168759.9</v>
      </c>
      <c r="S987" s="8">
        <f>YEAR(Sheet1!$I987)</f>
        <v>2002</v>
      </c>
      <c r="T987" s="8">
        <f>WEEKNUM(Sheet1!$I987,1)</f>
        <v>2</v>
      </c>
      <c r="U987" s="8" t="str">
        <f>TEXT(Sheet1!$I987,"dddd")</f>
        <v>Wednesday</v>
      </c>
    </row>
    <row r="988" spans="1:21" ht="14.25" customHeight="1" x14ac:dyDescent="0.25">
      <c r="A988" s="5" t="s">
        <v>223</v>
      </c>
      <c r="B988" s="5" t="s">
        <v>1974</v>
      </c>
      <c r="C988" s="5" t="s">
        <v>58</v>
      </c>
      <c r="D988" s="5" t="s">
        <v>3</v>
      </c>
      <c r="E988" s="5" t="s">
        <v>72</v>
      </c>
      <c r="F988" s="5" t="s">
        <v>52</v>
      </c>
      <c r="G988" s="5" t="s">
        <v>53</v>
      </c>
      <c r="H988" s="5">
        <v>60</v>
      </c>
      <c r="I988" s="5">
        <v>42891</v>
      </c>
      <c r="J988" s="5">
        <v>158898</v>
      </c>
      <c r="K988" s="5">
        <v>0.18</v>
      </c>
      <c r="L988" s="5" t="s">
        <v>11</v>
      </c>
      <c r="M988" s="5" t="s">
        <v>79</v>
      </c>
      <c r="N988" s="6" t="s">
        <v>55</v>
      </c>
      <c r="O988" s="7" t="str">
        <f>IF(LEN(Sheet1!$N988)&gt;0,"Not_Active","Active")</f>
        <v>Active</v>
      </c>
      <c r="P988" s="8">
        <f>IF(Sheet1!$O988="Not_Active",0,1)</f>
        <v>1</v>
      </c>
      <c r="Q988" s="9">
        <f>IFERROR(Sheet1!$K988*Sheet1!$J988,0)</f>
        <v>28601.64</v>
      </c>
      <c r="R988" s="9">
        <f>Sheet1!$Q988+Sheet1!$J988</f>
        <v>187499.64</v>
      </c>
      <c r="S988" s="8">
        <f>YEAR(Sheet1!$I988)</f>
        <v>2017</v>
      </c>
      <c r="T988" s="8">
        <f>WEEKNUM(Sheet1!$I988,1)</f>
        <v>23</v>
      </c>
      <c r="U988" s="8" t="str">
        <f>TEXT(Sheet1!$I988,"dddd")</f>
        <v>Monday</v>
      </c>
    </row>
    <row r="989" spans="1:21" ht="14.25" customHeight="1" x14ac:dyDescent="0.25">
      <c r="A989" s="5" t="s">
        <v>1975</v>
      </c>
      <c r="B989" s="5" t="s">
        <v>1976</v>
      </c>
      <c r="C989" s="5" t="s">
        <v>193</v>
      </c>
      <c r="D989" s="5" t="s">
        <v>7</v>
      </c>
      <c r="E989" s="5" t="s">
        <v>72</v>
      </c>
      <c r="F989" s="5" t="s">
        <v>45</v>
      </c>
      <c r="G989" s="5" t="s">
        <v>53</v>
      </c>
      <c r="H989" s="5">
        <v>45</v>
      </c>
      <c r="I989" s="5">
        <v>40967</v>
      </c>
      <c r="J989" s="5">
        <v>89659</v>
      </c>
      <c r="K989" s="5">
        <v>0</v>
      </c>
      <c r="L989" s="5" t="s">
        <v>17</v>
      </c>
      <c r="M989" s="5" t="s">
        <v>132</v>
      </c>
      <c r="N989" s="6" t="s">
        <v>55</v>
      </c>
      <c r="O989" s="7" t="str">
        <f>IF(LEN(Sheet1!$N989)&gt;0,"Not_Active","Active")</f>
        <v>Active</v>
      </c>
      <c r="P989" s="8">
        <f>IF(Sheet1!$O989="Not_Active",0,1)</f>
        <v>1</v>
      </c>
      <c r="Q989" s="9">
        <f>IFERROR(Sheet1!$K989*Sheet1!$J989,0)</f>
        <v>0</v>
      </c>
      <c r="R989" s="9">
        <f>Sheet1!$Q989+Sheet1!$J989</f>
        <v>89659</v>
      </c>
      <c r="S989" s="8">
        <f>YEAR(Sheet1!$I989)</f>
        <v>2012</v>
      </c>
      <c r="T989" s="8">
        <f>WEEKNUM(Sheet1!$I989,1)</f>
        <v>9</v>
      </c>
      <c r="U989" s="8" t="str">
        <f>TEXT(Sheet1!$I989,"dddd")</f>
        <v>Tuesday</v>
      </c>
    </row>
    <row r="990" spans="1:21" ht="14.25" customHeight="1" x14ac:dyDescent="0.25">
      <c r="A990" s="5" t="s">
        <v>1977</v>
      </c>
      <c r="B990" s="5" t="s">
        <v>1978</v>
      </c>
      <c r="C990" s="5" t="s">
        <v>58</v>
      </c>
      <c r="D990" s="5" t="s">
        <v>4</v>
      </c>
      <c r="E990" s="5" t="s">
        <v>59</v>
      </c>
      <c r="F990" s="5" t="s">
        <v>45</v>
      </c>
      <c r="G990" s="5" t="s">
        <v>60</v>
      </c>
      <c r="H990" s="5">
        <v>39</v>
      </c>
      <c r="I990" s="5">
        <v>39201</v>
      </c>
      <c r="J990" s="5">
        <v>171487</v>
      </c>
      <c r="K990" s="5">
        <v>0.23</v>
      </c>
      <c r="L990" s="5" t="s">
        <v>11</v>
      </c>
      <c r="M990" s="5" t="s">
        <v>68</v>
      </c>
      <c r="N990" s="6" t="s">
        <v>55</v>
      </c>
      <c r="O990" s="7" t="str">
        <f>IF(LEN(Sheet1!$N990)&gt;0,"Not_Active","Active")</f>
        <v>Active</v>
      </c>
      <c r="P990" s="8">
        <f>IF(Sheet1!$O990="Not_Active",0,1)</f>
        <v>1</v>
      </c>
      <c r="Q990" s="9">
        <f>IFERROR(Sheet1!$K990*Sheet1!$J990,0)</f>
        <v>39442.01</v>
      </c>
      <c r="R990" s="9">
        <f>Sheet1!$Q990+Sheet1!$J990</f>
        <v>210929.01</v>
      </c>
      <c r="S990" s="8">
        <f>YEAR(Sheet1!$I990)</f>
        <v>2007</v>
      </c>
      <c r="T990" s="8">
        <f>WEEKNUM(Sheet1!$I990,1)</f>
        <v>18</v>
      </c>
      <c r="U990" s="8" t="str">
        <f>TEXT(Sheet1!$I990,"dddd")</f>
        <v>Sunday</v>
      </c>
    </row>
    <row r="991" spans="1:21" ht="14.25" customHeight="1" x14ac:dyDescent="0.25">
      <c r="A991" s="5" t="s">
        <v>1979</v>
      </c>
      <c r="B991" s="5" t="s">
        <v>1980</v>
      </c>
      <c r="C991" s="5" t="s">
        <v>99</v>
      </c>
      <c r="D991" s="5" t="s">
        <v>4</v>
      </c>
      <c r="E991" s="5" t="s">
        <v>51</v>
      </c>
      <c r="F991" s="5" t="s">
        <v>45</v>
      </c>
      <c r="G991" s="5" t="s">
        <v>104</v>
      </c>
      <c r="H991" s="5">
        <v>43</v>
      </c>
      <c r="I991" s="5">
        <v>42603</v>
      </c>
      <c r="J991" s="5">
        <v>258498</v>
      </c>
      <c r="K991" s="5">
        <v>0.35</v>
      </c>
      <c r="L991" s="5" t="s">
        <v>11</v>
      </c>
      <c r="M991" s="5" t="s">
        <v>107</v>
      </c>
      <c r="N991" s="6" t="s">
        <v>55</v>
      </c>
      <c r="O991" s="7" t="str">
        <f>IF(LEN(Sheet1!$N991)&gt;0,"Not_Active","Active")</f>
        <v>Active</v>
      </c>
      <c r="P991" s="8">
        <f>IF(Sheet1!$O991="Not_Active",0,1)</f>
        <v>1</v>
      </c>
      <c r="Q991" s="9">
        <f>IFERROR(Sheet1!$K991*Sheet1!$J991,0)</f>
        <v>90474.299999999988</v>
      </c>
      <c r="R991" s="9">
        <f>Sheet1!$Q991+Sheet1!$J991</f>
        <v>348972.3</v>
      </c>
      <c r="S991" s="8">
        <f>YEAR(Sheet1!$I991)</f>
        <v>2016</v>
      </c>
      <c r="T991" s="8">
        <f>WEEKNUM(Sheet1!$I991,1)</f>
        <v>35</v>
      </c>
      <c r="U991" s="8" t="str">
        <f>TEXT(Sheet1!$I991,"dddd")</f>
        <v>Sunday</v>
      </c>
    </row>
    <row r="992" spans="1:21" ht="14.25" customHeight="1" x14ac:dyDescent="0.25">
      <c r="A992" s="5" t="s">
        <v>1981</v>
      </c>
      <c r="B992" s="5" t="s">
        <v>1982</v>
      </c>
      <c r="C992" s="5" t="s">
        <v>43</v>
      </c>
      <c r="D992" s="5" t="s">
        <v>2</v>
      </c>
      <c r="E992" s="5" t="s">
        <v>44</v>
      </c>
      <c r="F992" s="5" t="s">
        <v>52</v>
      </c>
      <c r="G992" s="5" t="s">
        <v>53</v>
      </c>
      <c r="H992" s="5">
        <v>37</v>
      </c>
      <c r="I992" s="5">
        <v>40511</v>
      </c>
      <c r="J992" s="5">
        <v>146961</v>
      </c>
      <c r="K992" s="5">
        <v>0.11</v>
      </c>
      <c r="L992" s="5" t="s">
        <v>11</v>
      </c>
      <c r="M992" s="5" t="s">
        <v>107</v>
      </c>
      <c r="N992" s="6" t="s">
        <v>55</v>
      </c>
      <c r="O992" s="7" t="str">
        <f>IF(LEN(Sheet1!$N992)&gt;0,"Not_Active","Active")</f>
        <v>Active</v>
      </c>
      <c r="P992" s="8">
        <f>IF(Sheet1!$O992="Not_Active",0,1)</f>
        <v>1</v>
      </c>
      <c r="Q992" s="9">
        <f>IFERROR(Sheet1!$K992*Sheet1!$J992,0)</f>
        <v>16165.710000000001</v>
      </c>
      <c r="R992" s="9">
        <f>Sheet1!$Q992+Sheet1!$J992</f>
        <v>163126.71</v>
      </c>
      <c r="S992" s="8">
        <f>YEAR(Sheet1!$I992)</f>
        <v>2010</v>
      </c>
      <c r="T992" s="8">
        <f>WEEKNUM(Sheet1!$I992,1)</f>
        <v>49</v>
      </c>
      <c r="U992" s="8" t="str">
        <f>TEXT(Sheet1!$I992,"dddd")</f>
        <v>Monday</v>
      </c>
    </row>
    <row r="993" spans="1:21" ht="14.25" customHeight="1" x14ac:dyDescent="0.25">
      <c r="A993" s="5" t="s">
        <v>1983</v>
      </c>
      <c r="B993" s="5" t="s">
        <v>1984</v>
      </c>
      <c r="C993" s="5" t="s">
        <v>161</v>
      </c>
      <c r="D993" s="5" t="s">
        <v>6</v>
      </c>
      <c r="E993" s="5" t="s">
        <v>44</v>
      </c>
      <c r="F993" s="5" t="s">
        <v>52</v>
      </c>
      <c r="G993" s="5" t="s">
        <v>104</v>
      </c>
      <c r="H993" s="5">
        <v>48</v>
      </c>
      <c r="I993" s="5">
        <v>35907</v>
      </c>
      <c r="J993" s="5">
        <v>85369</v>
      </c>
      <c r="K993" s="5">
        <v>0</v>
      </c>
      <c r="L993" s="5" t="s">
        <v>19</v>
      </c>
      <c r="M993" s="5" t="s">
        <v>112</v>
      </c>
      <c r="N993" s="6">
        <v>38318</v>
      </c>
      <c r="O993" s="7" t="str">
        <f>IF(LEN(Sheet1!$N993)&gt;0,"Not_Active","Active")</f>
        <v>Not_Active</v>
      </c>
      <c r="P993" s="8">
        <f>IF(Sheet1!$O993="Not_Active",0,1)</f>
        <v>0</v>
      </c>
      <c r="Q993" s="9">
        <f>IFERROR(Sheet1!$K993*Sheet1!$J993,0)</f>
        <v>0</v>
      </c>
      <c r="R993" s="9">
        <f>Sheet1!$Q993+Sheet1!$J993</f>
        <v>85369</v>
      </c>
      <c r="S993" s="8">
        <f>YEAR(Sheet1!$I993)</f>
        <v>1998</v>
      </c>
      <c r="T993" s="8">
        <f>WEEKNUM(Sheet1!$I993,1)</f>
        <v>17</v>
      </c>
      <c r="U993" s="8" t="str">
        <f>TEXT(Sheet1!$I993,"dddd")</f>
        <v>Wednesday</v>
      </c>
    </row>
    <row r="994" spans="1:21" ht="14.25" customHeight="1" x14ac:dyDescent="0.25">
      <c r="A994" s="5" t="s">
        <v>968</v>
      </c>
      <c r="B994" s="5" t="s">
        <v>1985</v>
      </c>
      <c r="C994" s="5" t="s">
        <v>50</v>
      </c>
      <c r="D994" s="5" t="s">
        <v>2</v>
      </c>
      <c r="E994" s="5" t="s">
        <v>51</v>
      </c>
      <c r="F994" s="5" t="s">
        <v>52</v>
      </c>
      <c r="G994" s="5" t="s">
        <v>60</v>
      </c>
      <c r="H994" s="5">
        <v>30</v>
      </c>
      <c r="I994" s="5">
        <v>42169</v>
      </c>
      <c r="J994" s="5">
        <v>67489</v>
      </c>
      <c r="K994" s="5">
        <v>0</v>
      </c>
      <c r="L994" s="5" t="s">
        <v>11</v>
      </c>
      <c r="M994" s="5" t="s">
        <v>61</v>
      </c>
      <c r="N994" s="6" t="s">
        <v>55</v>
      </c>
      <c r="O994" s="7" t="str">
        <f>IF(LEN(Sheet1!$N994)&gt;0,"Not_Active","Active")</f>
        <v>Active</v>
      </c>
      <c r="P994" s="8">
        <f>IF(Sheet1!$O994="Not_Active",0,1)</f>
        <v>1</v>
      </c>
      <c r="Q994" s="9">
        <f>IFERROR(Sheet1!$K994*Sheet1!$J994,0)</f>
        <v>0</v>
      </c>
      <c r="R994" s="9">
        <f>Sheet1!$Q994+Sheet1!$J994</f>
        <v>67489</v>
      </c>
      <c r="S994" s="8">
        <f>YEAR(Sheet1!$I994)</f>
        <v>2015</v>
      </c>
      <c r="T994" s="8">
        <f>WEEKNUM(Sheet1!$I994,1)</f>
        <v>25</v>
      </c>
      <c r="U994" s="8" t="str">
        <f>TEXT(Sheet1!$I994,"dddd")</f>
        <v>Sunday</v>
      </c>
    </row>
    <row r="995" spans="1:21" ht="14.25" customHeight="1" x14ac:dyDescent="0.25">
      <c r="A995" s="5" t="s">
        <v>1986</v>
      </c>
      <c r="B995" s="5" t="s">
        <v>1987</v>
      </c>
      <c r="C995" s="5" t="s">
        <v>58</v>
      </c>
      <c r="D995" s="5" t="s">
        <v>2</v>
      </c>
      <c r="E995" s="5" t="s">
        <v>51</v>
      </c>
      <c r="F995" s="5" t="s">
        <v>45</v>
      </c>
      <c r="G995" s="5" t="s">
        <v>60</v>
      </c>
      <c r="H995" s="5">
        <v>46</v>
      </c>
      <c r="I995" s="5">
        <v>43379</v>
      </c>
      <c r="J995" s="5">
        <v>166259</v>
      </c>
      <c r="K995" s="5">
        <v>0.17</v>
      </c>
      <c r="L995" s="5" t="s">
        <v>11</v>
      </c>
      <c r="M995" s="5" t="s">
        <v>61</v>
      </c>
      <c r="N995" s="6" t="s">
        <v>55</v>
      </c>
      <c r="O995" s="7" t="str">
        <f>IF(LEN(Sheet1!$N995)&gt;0,"Not_Active","Active")</f>
        <v>Active</v>
      </c>
      <c r="P995" s="8">
        <f>IF(Sheet1!$O995="Not_Active",0,1)</f>
        <v>1</v>
      </c>
      <c r="Q995" s="9">
        <f>IFERROR(Sheet1!$K995*Sheet1!$J995,0)</f>
        <v>28264.030000000002</v>
      </c>
      <c r="R995" s="9">
        <f>Sheet1!$Q995+Sheet1!$J995</f>
        <v>194523.03</v>
      </c>
      <c r="S995" s="8">
        <f>YEAR(Sheet1!$I995)</f>
        <v>2018</v>
      </c>
      <c r="T995" s="8">
        <f>WEEKNUM(Sheet1!$I995,1)</f>
        <v>40</v>
      </c>
      <c r="U995" s="8" t="str">
        <f>TEXT(Sheet1!$I995,"dddd")</f>
        <v>Saturday</v>
      </c>
    </row>
    <row r="996" spans="1:21" ht="14.25" customHeight="1" x14ac:dyDescent="0.25">
      <c r="A996" s="5" t="s">
        <v>1988</v>
      </c>
      <c r="B996" s="5" t="s">
        <v>1989</v>
      </c>
      <c r="C996" s="5" t="s">
        <v>348</v>
      </c>
      <c r="D996" s="5" t="s">
        <v>2</v>
      </c>
      <c r="E996" s="5" t="s">
        <v>72</v>
      </c>
      <c r="F996" s="5" t="s">
        <v>45</v>
      </c>
      <c r="G996" s="5" t="s">
        <v>53</v>
      </c>
      <c r="H996" s="5">
        <v>55</v>
      </c>
      <c r="I996" s="5">
        <v>39820</v>
      </c>
      <c r="J996" s="5">
        <v>47032</v>
      </c>
      <c r="K996" s="5">
        <v>0</v>
      </c>
      <c r="L996" s="5" t="s">
        <v>11</v>
      </c>
      <c r="M996" s="5" t="s">
        <v>107</v>
      </c>
      <c r="N996" s="6" t="s">
        <v>55</v>
      </c>
      <c r="O996" s="7" t="str">
        <f>IF(LEN(Sheet1!$N996)&gt;0,"Not_Active","Active")</f>
        <v>Active</v>
      </c>
      <c r="P996" s="8">
        <f>IF(Sheet1!$O996="Not_Active",0,1)</f>
        <v>1</v>
      </c>
      <c r="Q996" s="9">
        <f>IFERROR(Sheet1!$K996*Sheet1!$J996,0)</f>
        <v>0</v>
      </c>
      <c r="R996" s="9">
        <f>Sheet1!$Q996+Sheet1!$J996</f>
        <v>47032</v>
      </c>
      <c r="S996" s="8">
        <f>YEAR(Sheet1!$I996)</f>
        <v>2009</v>
      </c>
      <c r="T996" s="8">
        <f>WEEKNUM(Sheet1!$I996,1)</f>
        <v>2</v>
      </c>
      <c r="U996" s="8" t="str">
        <f>TEXT(Sheet1!$I996,"dddd")</f>
        <v>Wednesday</v>
      </c>
    </row>
    <row r="997" spans="1:21" ht="14.25" customHeight="1" x14ac:dyDescent="0.25">
      <c r="A997" s="5" t="s">
        <v>1990</v>
      </c>
      <c r="B997" s="5" t="s">
        <v>1991</v>
      </c>
      <c r="C997" s="5" t="s">
        <v>67</v>
      </c>
      <c r="D997" s="5" t="s">
        <v>8</v>
      </c>
      <c r="E997" s="5" t="s">
        <v>59</v>
      </c>
      <c r="F997" s="5" t="s">
        <v>52</v>
      </c>
      <c r="G997" s="5" t="s">
        <v>60</v>
      </c>
      <c r="H997" s="5">
        <v>33</v>
      </c>
      <c r="I997" s="5">
        <v>42631</v>
      </c>
      <c r="J997" s="5">
        <v>98427</v>
      </c>
      <c r="K997" s="5">
        <v>0</v>
      </c>
      <c r="L997" s="5" t="s">
        <v>11</v>
      </c>
      <c r="M997" s="5" t="s">
        <v>107</v>
      </c>
      <c r="N997" s="6" t="s">
        <v>55</v>
      </c>
      <c r="O997" s="7" t="str">
        <f>IF(LEN(Sheet1!$N997)&gt;0,"Not_Active","Active")</f>
        <v>Active</v>
      </c>
      <c r="P997" s="8">
        <f>IF(Sheet1!$O997="Not_Active",0,1)</f>
        <v>1</v>
      </c>
      <c r="Q997" s="9">
        <f>IFERROR(Sheet1!$K997*Sheet1!$J997,0)</f>
        <v>0</v>
      </c>
      <c r="R997" s="9">
        <f>Sheet1!$Q997+Sheet1!$J997</f>
        <v>98427</v>
      </c>
      <c r="S997" s="8">
        <f>YEAR(Sheet1!$I997)</f>
        <v>2016</v>
      </c>
      <c r="T997" s="8">
        <f>WEEKNUM(Sheet1!$I997,1)</f>
        <v>39</v>
      </c>
      <c r="U997" s="8" t="str">
        <f>TEXT(Sheet1!$I997,"dddd")</f>
        <v>Sunday</v>
      </c>
    </row>
    <row r="998" spans="1:21" ht="14.25" customHeight="1" x14ac:dyDescent="0.25">
      <c r="A998" s="5" t="s">
        <v>1992</v>
      </c>
      <c r="B998" s="5" t="s">
        <v>1993</v>
      </c>
      <c r="C998" s="5" t="s">
        <v>78</v>
      </c>
      <c r="D998" s="5" t="s">
        <v>3</v>
      </c>
      <c r="E998" s="5" t="s">
        <v>59</v>
      </c>
      <c r="F998" s="5" t="s">
        <v>45</v>
      </c>
      <c r="G998" s="5" t="s">
        <v>53</v>
      </c>
      <c r="H998" s="5">
        <v>44</v>
      </c>
      <c r="I998" s="5">
        <v>40329</v>
      </c>
      <c r="J998" s="5">
        <v>47387</v>
      </c>
      <c r="K998" s="5">
        <v>0</v>
      </c>
      <c r="L998" s="5" t="s">
        <v>17</v>
      </c>
      <c r="M998" s="5" t="s">
        <v>152</v>
      </c>
      <c r="N998" s="6">
        <v>43108</v>
      </c>
      <c r="O998" s="7" t="str">
        <f>IF(LEN(Sheet1!$N998)&gt;0,"Not_Active","Active")</f>
        <v>Not_Active</v>
      </c>
      <c r="P998" s="8">
        <f>IF(Sheet1!$O998="Not_Active",0,1)</f>
        <v>0</v>
      </c>
      <c r="Q998" s="9">
        <f>IFERROR(Sheet1!$K998*Sheet1!$J998,0)</f>
        <v>0</v>
      </c>
      <c r="R998" s="9">
        <f>Sheet1!$Q998+Sheet1!$J998</f>
        <v>47387</v>
      </c>
      <c r="S998" s="8">
        <f>YEAR(Sheet1!$I998)</f>
        <v>2010</v>
      </c>
      <c r="T998" s="8">
        <f>WEEKNUM(Sheet1!$I998,1)</f>
        <v>23</v>
      </c>
      <c r="U998" s="8" t="str">
        <f>TEXT(Sheet1!$I998,"dddd")</f>
        <v>Monday</v>
      </c>
    </row>
    <row r="999" spans="1:21" ht="14.25" customHeight="1" x14ac:dyDescent="0.25">
      <c r="A999" s="5" t="s">
        <v>1994</v>
      </c>
      <c r="B999" s="5" t="s">
        <v>1995</v>
      </c>
      <c r="C999" s="5" t="s">
        <v>58</v>
      </c>
      <c r="D999" s="5" t="s">
        <v>8</v>
      </c>
      <c r="E999" s="5" t="s">
        <v>59</v>
      </c>
      <c r="F999" s="5" t="s">
        <v>52</v>
      </c>
      <c r="G999" s="5" t="s">
        <v>53</v>
      </c>
      <c r="H999" s="5">
        <v>31</v>
      </c>
      <c r="I999" s="5">
        <v>43626</v>
      </c>
      <c r="J999" s="5">
        <v>176710</v>
      </c>
      <c r="K999" s="5">
        <v>0.15</v>
      </c>
      <c r="L999" s="5" t="s">
        <v>11</v>
      </c>
      <c r="M999" s="5" t="s">
        <v>79</v>
      </c>
      <c r="N999" s="6" t="s">
        <v>55</v>
      </c>
      <c r="O999" s="7" t="str">
        <f>IF(LEN(Sheet1!$N999)&gt;0,"Not_Active","Active")</f>
        <v>Active</v>
      </c>
      <c r="P999" s="8">
        <f>IF(Sheet1!$O999="Not_Active",0,1)</f>
        <v>1</v>
      </c>
      <c r="Q999" s="9">
        <f>IFERROR(Sheet1!$K999*Sheet1!$J999,0)</f>
        <v>26506.5</v>
      </c>
      <c r="R999" s="9">
        <f>Sheet1!$Q999+Sheet1!$J999</f>
        <v>203216.5</v>
      </c>
      <c r="S999" s="8">
        <f>YEAR(Sheet1!$I999)</f>
        <v>2019</v>
      </c>
      <c r="T999" s="8">
        <f>WEEKNUM(Sheet1!$I999,1)</f>
        <v>24</v>
      </c>
      <c r="U999" s="8" t="str">
        <f>TEXT(Sheet1!$I999,"dddd")</f>
        <v>Monday</v>
      </c>
    </row>
    <row r="1000" spans="1:21" ht="14.25" customHeight="1" x14ac:dyDescent="0.25">
      <c r="A1000" s="5" t="s">
        <v>1996</v>
      </c>
      <c r="B1000" s="5" t="s">
        <v>1997</v>
      </c>
      <c r="C1000" s="5" t="s">
        <v>67</v>
      </c>
      <c r="D1000" s="5" t="s">
        <v>3</v>
      </c>
      <c r="E1000" s="5" t="s">
        <v>59</v>
      </c>
      <c r="F1000" s="5" t="s">
        <v>45</v>
      </c>
      <c r="G1000" s="5" t="s">
        <v>53</v>
      </c>
      <c r="H1000" s="5">
        <v>33</v>
      </c>
      <c r="I1000" s="5">
        <v>40936</v>
      </c>
      <c r="J1000" s="5">
        <v>95960</v>
      </c>
      <c r="K1000" s="5">
        <v>0</v>
      </c>
      <c r="L1000" s="5" t="s">
        <v>17</v>
      </c>
      <c r="M1000" s="5" t="s">
        <v>152</v>
      </c>
      <c r="N1000" s="6" t="s">
        <v>55</v>
      </c>
      <c r="O1000" s="7" t="str">
        <f>IF(LEN(Sheet1!$N1000)&gt;0,"Not_Active","Active")</f>
        <v>Active</v>
      </c>
      <c r="P1000" s="8">
        <f>IF(Sheet1!$O1000="Not_Active",0,1)</f>
        <v>1</v>
      </c>
      <c r="Q1000" s="9">
        <f>IFERROR(Sheet1!$K1000*Sheet1!$J1000,0)</f>
        <v>0</v>
      </c>
      <c r="R1000" s="9">
        <f>Sheet1!$Q1000+Sheet1!$J1000</f>
        <v>95960</v>
      </c>
      <c r="S1000" s="8">
        <f>YEAR(Sheet1!$I1000)</f>
        <v>2012</v>
      </c>
      <c r="T1000" s="8">
        <f>WEEKNUM(Sheet1!$I1000,1)</f>
        <v>4</v>
      </c>
      <c r="U1000" s="8" t="str">
        <f>TEXT(Sheet1!$I1000,"dddd")</f>
        <v>Saturday</v>
      </c>
    </row>
    <row r="1001" spans="1:21" ht="14.25" customHeight="1" x14ac:dyDescent="0.25">
      <c r="A1001" s="5" t="s">
        <v>1998</v>
      </c>
      <c r="B1001" s="5" t="s">
        <v>1999</v>
      </c>
      <c r="C1001" s="5" t="s">
        <v>99</v>
      </c>
      <c r="D1001" s="5" t="s">
        <v>5</v>
      </c>
      <c r="E1001" s="5" t="s">
        <v>72</v>
      </c>
      <c r="F1001" s="5" t="s">
        <v>45</v>
      </c>
      <c r="G1001" s="5" t="s">
        <v>53</v>
      </c>
      <c r="H1001" s="5">
        <v>63</v>
      </c>
      <c r="I1001" s="5">
        <v>44038</v>
      </c>
      <c r="J1001" s="5">
        <v>216195</v>
      </c>
      <c r="K1001" s="5">
        <v>0.31</v>
      </c>
      <c r="L1001" s="5" t="s">
        <v>11</v>
      </c>
      <c r="M1001" s="5" t="s">
        <v>79</v>
      </c>
      <c r="N1001" s="6" t="s">
        <v>55</v>
      </c>
      <c r="O1001" s="7" t="str">
        <f>IF(LEN(Sheet1!$N1001)&gt;0,"Not_Active","Active")</f>
        <v>Active</v>
      </c>
      <c r="P1001" s="8">
        <f>IF(Sheet1!$O1001="Not_Active",0,1)</f>
        <v>1</v>
      </c>
      <c r="Q1001" s="9">
        <f>IFERROR(Sheet1!$K1001*Sheet1!$J1001,0)</f>
        <v>67020.45</v>
      </c>
      <c r="R1001" s="9">
        <f>Sheet1!$Q1001+Sheet1!$J1001</f>
        <v>283215.45</v>
      </c>
      <c r="S1001" s="8">
        <f>YEAR(Sheet1!$I1001)</f>
        <v>2020</v>
      </c>
      <c r="T1001" s="8">
        <f>WEEKNUM(Sheet1!$I1001,1)</f>
        <v>31</v>
      </c>
      <c r="U1001" s="8" t="str">
        <f>TEXT(Sheet1!$I1001,"dddd")</f>
        <v>Sunday</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
  <sheetViews>
    <sheetView showGridLines="0" topLeftCell="C1" workbookViewId="0"/>
  </sheetViews>
  <sheetFormatPr defaultColWidth="14.42578125" defaultRowHeight="15" customHeight="1" x14ac:dyDescent="0.25"/>
  <cols>
    <col min="1" max="1" width="12.85546875" hidden="1" customWidth="1"/>
    <col min="2" max="2" width="14.28515625" hidden="1" customWidth="1"/>
    <col min="3" max="13" width="8.7109375" customWidth="1"/>
    <col min="14" max="14" width="6.7109375" customWidth="1"/>
    <col min="15" max="16" width="8.7109375" customWidth="1"/>
    <col min="17" max="17" width="5.42578125" customWidth="1"/>
    <col min="18" max="25" width="8.7109375" customWidth="1"/>
  </cols>
  <sheetData>
    <row r="1" spans="1:25" ht="14.25" customHeight="1" x14ac:dyDescent="0.25">
      <c r="A1" s="80" t="s">
        <v>24</v>
      </c>
      <c r="B1" s="81" t="s">
        <v>5</v>
      </c>
      <c r="C1" s="10"/>
      <c r="D1" s="65" t="s">
        <v>2000</v>
      </c>
      <c r="E1" s="57"/>
      <c r="F1" s="57"/>
      <c r="G1" s="57"/>
      <c r="H1" s="57"/>
      <c r="I1" s="57"/>
      <c r="J1" s="57"/>
      <c r="K1" s="57"/>
      <c r="L1" s="57"/>
      <c r="M1" s="57"/>
      <c r="N1" s="57"/>
      <c r="O1" s="57"/>
      <c r="P1" s="57"/>
      <c r="Q1" s="57"/>
      <c r="R1" s="57"/>
      <c r="S1" s="57"/>
      <c r="T1" s="57"/>
      <c r="U1" s="57"/>
      <c r="V1" s="57"/>
      <c r="W1" s="57"/>
      <c r="X1" s="66"/>
      <c r="Y1" s="10" t="s">
        <v>2001</v>
      </c>
    </row>
    <row r="2" spans="1:25" ht="15" customHeight="1" x14ac:dyDescent="0.25">
      <c r="C2" s="10"/>
      <c r="D2" s="67"/>
      <c r="E2" s="63"/>
      <c r="F2" s="63"/>
      <c r="G2" s="63"/>
      <c r="H2" s="63"/>
      <c r="I2" s="63"/>
      <c r="J2" s="63"/>
      <c r="K2" s="63"/>
      <c r="L2" s="63"/>
      <c r="M2" s="63"/>
      <c r="N2" s="63"/>
      <c r="O2" s="63"/>
      <c r="P2" s="63"/>
      <c r="Q2" s="63"/>
      <c r="R2" s="63"/>
      <c r="S2" s="63"/>
      <c r="T2" s="63"/>
      <c r="U2" s="63"/>
      <c r="V2" s="63"/>
      <c r="W2" s="63"/>
      <c r="X2" s="68"/>
      <c r="Y2" s="10"/>
    </row>
    <row r="3" spans="1:25" ht="14.25" customHeight="1" x14ac:dyDescent="0.25">
      <c r="A3" s="72" t="s">
        <v>2860</v>
      </c>
      <c r="B3" s="73" t="s">
        <v>2861</v>
      </c>
      <c r="C3" s="10"/>
      <c r="D3" s="10"/>
      <c r="E3" s="10"/>
      <c r="F3" s="10"/>
      <c r="G3" s="10"/>
      <c r="H3" s="10"/>
      <c r="I3" s="10"/>
      <c r="J3" s="10"/>
      <c r="K3" s="10"/>
      <c r="L3" s="10"/>
      <c r="M3" s="10"/>
      <c r="N3" s="10"/>
      <c r="O3" s="10"/>
      <c r="P3" s="10"/>
      <c r="Q3" s="10"/>
      <c r="R3" s="10"/>
      <c r="S3" s="10"/>
      <c r="T3" s="10"/>
      <c r="U3" s="10"/>
      <c r="V3" s="10"/>
      <c r="W3" s="10"/>
      <c r="X3" s="10"/>
      <c r="Y3" s="10"/>
    </row>
    <row r="4" spans="1:25" ht="14.25" customHeight="1" x14ac:dyDescent="0.25">
      <c r="A4" s="74">
        <v>1994</v>
      </c>
      <c r="B4" s="75">
        <v>1</v>
      </c>
      <c r="C4" s="10"/>
      <c r="D4" s="10"/>
      <c r="E4" s="12"/>
      <c r="F4" s="10"/>
      <c r="G4" s="10"/>
      <c r="H4" s="10"/>
      <c r="I4" s="10"/>
      <c r="J4" s="10"/>
      <c r="K4" s="10"/>
      <c r="L4" s="10"/>
      <c r="M4" s="10"/>
      <c r="N4" s="10"/>
      <c r="O4" s="10"/>
      <c r="P4" s="10"/>
      <c r="Q4" s="10"/>
      <c r="R4" s="10"/>
      <c r="S4" s="10"/>
      <c r="T4" s="10"/>
      <c r="U4" s="10"/>
      <c r="V4" s="10"/>
      <c r="W4" s="10"/>
      <c r="X4" s="10"/>
      <c r="Y4" s="10"/>
    </row>
    <row r="5" spans="1:25" ht="14.25" customHeight="1" x14ac:dyDescent="0.25">
      <c r="A5" s="76">
        <v>1995</v>
      </c>
      <c r="B5" s="77">
        <v>1</v>
      </c>
      <c r="C5" s="10"/>
      <c r="D5" s="10"/>
      <c r="E5" s="12"/>
      <c r="F5" s="10"/>
      <c r="G5" s="10"/>
      <c r="H5" s="10"/>
      <c r="I5" s="10"/>
      <c r="J5" s="10"/>
      <c r="K5" s="10"/>
      <c r="L5" s="10"/>
      <c r="M5" s="10"/>
      <c r="N5" s="10"/>
      <c r="O5" s="10"/>
      <c r="P5" s="10"/>
      <c r="Q5" s="10"/>
      <c r="R5" s="10"/>
      <c r="S5" s="10"/>
      <c r="T5" s="10"/>
      <c r="U5" s="10"/>
      <c r="V5" s="10"/>
      <c r="W5" s="10"/>
      <c r="X5" s="10"/>
      <c r="Y5" s="10"/>
    </row>
    <row r="6" spans="1:25" ht="14.25" customHeight="1" x14ac:dyDescent="0.25">
      <c r="A6" s="76">
        <v>1996</v>
      </c>
      <c r="B6" s="77">
        <v>1</v>
      </c>
      <c r="C6" s="10"/>
      <c r="D6" s="10"/>
      <c r="E6" s="12"/>
      <c r="F6" s="10"/>
      <c r="G6" s="10"/>
      <c r="H6" s="10"/>
      <c r="I6" s="10"/>
      <c r="J6" s="10"/>
      <c r="K6" s="10"/>
      <c r="L6" s="10"/>
      <c r="M6" s="10"/>
      <c r="N6" s="10"/>
      <c r="O6" s="10"/>
      <c r="P6" s="10"/>
      <c r="Q6" s="10"/>
      <c r="R6" s="10"/>
      <c r="S6" s="10"/>
      <c r="T6" s="10"/>
      <c r="U6" s="10"/>
      <c r="V6" s="10"/>
      <c r="W6" s="10"/>
      <c r="X6" s="10"/>
      <c r="Y6" s="10"/>
    </row>
    <row r="7" spans="1:25" ht="14.25" customHeight="1" x14ac:dyDescent="0.25">
      <c r="A7" s="76">
        <v>2000</v>
      </c>
      <c r="B7" s="77">
        <v>1</v>
      </c>
      <c r="C7" s="10"/>
      <c r="D7" s="10"/>
      <c r="E7" s="12"/>
      <c r="F7" s="10"/>
      <c r="G7" s="10"/>
      <c r="H7" s="10"/>
      <c r="I7" s="10"/>
      <c r="J7" s="10"/>
      <c r="K7" s="10"/>
      <c r="L7" s="10"/>
      <c r="M7" s="10"/>
      <c r="N7" s="10"/>
      <c r="O7" s="10"/>
      <c r="P7" s="10"/>
      <c r="Q7" s="10"/>
      <c r="R7" s="10"/>
      <c r="S7" s="10"/>
      <c r="T7" s="10"/>
      <c r="U7" s="10"/>
      <c r="V7" s="10"/>
      <c r="W7" s="10"/>
      <c r="X7" s="10"/>
      <c r="Y7" s="10"/>
    </row>
    <row r="8" spans="1:25" ht="14.25" customHeight="1" x14ac:dyDescent="0.25">
      <c r="A8" s="76">
        <v>2001</v>
      </c>
      <c r="B8" s="77">
        <v>1</v>
      </c>
      <c r="C8" s="10"/>
      <c r="D8" s="10"/>
      <c r="E8" s="12"/>
      <c r="F8" s="10"/>
      <c r="G8" s="10"/>
      <c r="H8" s="10"/>
      <c r="I8" s="10"/>
      <c r="J8" s="10"/>
      <c r="K8" s="10"/>
      <c r="L8" s="10"/>
      <c r="M8" s="10"/>
      <c r="N8" s="10"/>
      <c r="O8" s="10"/>
      <c r="P8" s="10"/>
      <c r="Q8" s="10"/>
      <c r="R8" s="10"/>
      <c r="S8" s="10"/>
      <c r="T8" s="10"/>
      <c r="U8" s="10"/>
      <c r="V8" s="10"/>
      <c r="W8" s="10"/>
      <c r="X8" s="10"/>
      <c r="Y8" s="10"/>
    </row>
    <row r="9" spans="1:25" ht="14.25" customHeight="1" x14ac:dyDescent="0.25">
      <c r="A9" s="76">
        <v>2002</v>
      </c>
      <c r="B9" s="77">
        <v>1</v>
      </c>
      <c r="C9" s="10"/>
      <c r="D9" s="10"/>
      <c r="E9" s="12"/>
      <c r="F9" s="10"/>
      <c r="G9" s="10"/>
      <c r="H9" s="10"/>
      <c r="I9" s="10"/>
      <c r="J9" s="10"/>
      <c r="K9" s="10"/>
      <c r="L9" s="10"/>
      <c r="M9" s="10"/>
      <c r="N9" s="10"/>
      <c r="O9" s="10"/>
      <c r="P9" s="10"/>
      <c r="Q9" s="10"/>
      <c r="R9" s="10"/>
      <c r="S9" s="10"/>
      <c r="T9" s="10"/>
      <c r="U9" s="10"/>
      <c r="V9" s="10"/>
      <c r="W9" s="10"/>
      <c r="X9" s="10"/>
      <c r="Y9" s="10"/>
    </row>
    <row r="10" spans="1:25" ht="14.25" customHeight="1" x14ac:dyDescent="0.25">
      <c r="A10" s="76">
        <v>2003</v>
      </c>
      <c r="B10" s="77">
        <v>2</v>
      </c>
      <c r="C10" s="10"/>
      <c r="D10" s="10"/>
      <c r="E10" s="12"/>
      <c r="F10" s="10"/>
      <c r="G10" s="10"/>
      <c r="H10" s="10"/>
      <c r="I10" s="10"/>
      <c r="J10" s="10"/>
      <c r="K10" s="10"/>
      <c r="L10" s="10"/>
      <c r="M10" s="10"/>
      <c r="N10" s="10"/>
      <c r="O10" s="10"/>
      <c r="P10" s="10"/>
      <c r="Q10" s="10"/>
      <c r="R10" s="10"/>
      <c r="S10" s="10"/>
      <c r="T10" s="10"/>
      <c r="U10" s="10"/>
      <c r="V10" s="10"/>
      <c r="W10" s="10"/>
      <c r="X10" s="10"/>
      <c r="Y10" s="10"/>
    </row>
    <row r="11" spans="1:25" ht="14.25" customHeight="1" x14ac:dyDescent="0.25">
      <c r="A11" s="76">
        <v>2004</v>
      </c>
      <c r="B11" s="77">
        <v>3</v>
      </c>
      <c r="C11" s="10"/>
      <c r="D11" s="10"/>
      <c r="E11" s="12"/>
      <c r="F11" s="10"/>
      <c r="G11" s="10"/>
      <c r="H11" s="10"/>
      <c r="I11" s="10"/>
      <c r="J11" s="10"/>
      <c r="K11" s="10"/>
      <c r="L11" s="10"/>
      <c r="M11" s="10"/>
      <c r="N11" s="10"/>
      <c r="O11" s="10"/>
      <c r="P11" s="10"/>
      <c r="Q11" s="10"/>
      <c r="R11" s="10"/>
      <c r="S11" s="10"/>
      <c r="T11" s="10"/>
      <c r="U11" s="10"/>
      <c r="V11" s="10"/>
      <c r="W11" s="10"/>
      <c r="X11" s="10"/>
      <c r="Y11" s="10"/>
    </row>
    <row r="12" spans="1:25" ht="14.25" customHeight="1" x14ac:dyDescent="0.25">
      <c r="A12" s="76">
        <v>2005</v>
      </c>
      <c r="B12" s="77">
        <v>1</v>
      </c>
      <c r="C12" s="10"/>
      <c r="D12" s="10"/>
      <c r="E12" s="12"/>
      <c r="F12" s="10"/>
      <c r="G12" s="10"/>
      <c r="H12" s="10"/>
      <c r="I12" s="10"/>
      <c r="J12" s="10"/>
      <c r="K12" s="10"/>
      <c r="L12" s="10"/>
      <c r="M12" s="10"/>
      <c r="N12" s="10"/>
      <c r="O12" s="10"/>
      <c r="P12" s="10"/>
      <c r="Q12" s="10"/>
      <c r="R12" s="10"/>
      <c r="S12" s="10"/>
      <c r="T12" s="10"/>
      <c r="U12" s="10"/>
      <c r="V12" s="10"/>
      <c r="W12" s="10"/>
      <c r="X12" s="10"/>
      <c r="Y12" s="10"/>
    </row>
    <row r="13" spans="1:25" ht="14.25" customHeight="1" x14ac:dyDescent="0.25">
      <c r="A13" s="76">
        <v>2006</v>
      </c>
      <c r="B13" s="77">
        <v>4</v>
      </c>
      <c r="C13" s="10"/>
      <c r="D13" s="10"/>
      <c r="E13" s="12"/>
      <c r="F13" s="10"/>
      <c r="G13" s="10"/>
      <c r="H13" s="10"/>
      <c r="I13" s="10"/>
      <c r="J13" s="10"/>
      <c r="K13" s="10"/>
      <c r="L13" s="10"/>
      <c r="M13" s="10"/>
      <c r="N13" s="10"/>
      <c r="O13" s="10"/>
      <c r="P13" s="10"/>
      <c r="Q13" s="10"/>
      <c r="R13" s="10"/>
      <c r="S13" s="10"/>
      <c r="T13" s="10"/>
      <c r="U13" s="10"/>
      <c r="V13" s="10"/>
      <c r="W13" s="10"/>
      <c r="X13" s="10"/>
      <c r="Y13" s="10"/>
    </row>
    <row r="14" spans="1:25" ht="14.25" customHeight="1" x14ac:dyDescent="0.25">
      <c r="A14" s="76">
        <v>2007</v>
      </c>
      <c r="B14" s="77">
        <v>3</v>
      </c>
      <c r="C14" s="10"/>
      <c r="D14" s="10"/>
      <c r="E14" s="12"/>
      <c r="F14" s="10"/>
      <c r="G14" s="10"/>
      <c r="H14" s="10"/>
      <c r="I14" s="10"/>
      <c r="J14" s="10"/>
      <c r="K14" s="10"/>
      <c r="L14" s="10"/>
      <c r="M14" s="10"/>
      <c r="N14" s="10"/>
      <c r="O14" s="10"/>
      <c r="P14" s="10"/>
      <c r="Q14" s="10"/>
      <c r="R14" s="10"/>
      <c r="S14" s="10"/>
      <c r="T14" s="10"/>
      <c r="U14" s="10"/>
      <c r="V14" s="10"/>
      <c r="W14" s="10"/>
      <c r="X14" s="10"/>
      <c r="Y14" s="10"/>
    </row>
    <row r="15" spans="1:25" ht="14.25" customHeight="1" x14ac:dyDescent="0.25">
      <c r="A15" s="76">
        <v>2008</v>
      </c>
      <c r="B15" s="77">
        <v>1</v>
      </c>
      <c r="C15" s="10"/>
      <c r="D15" s="10"/>
      <c r="E15" s="12"/>
      <c r="F15" s="10"/>
      <c r="G15" s="10"/>
      <c r="H15" s="10"/>
      <c r="I15" s="10"/>
      <c r="J15" s="10"/>
      <c r="K15" s="10"/>
      <c r="L15" s="10"/>
      <c r="M15" s="10"/>
      <c r="N15" s="10"/>
      <c r="O15" s="10"/>
      <c r="P15" s="10"/>
      <c r="Q15" s="10"/>
      <c r="R15" s="10"/>
      <c r="S15" s="10"/>
      <c r="T15" s="10"/>
      <c r="U15" s="10"/>
      <c r="V15" s="10"/>
      <c r="W15" s="10"/>
      <c r="X15" s="10"/>
      <c r="Y15" s="10"/>
    </row>
    <row r="16" spans="1:25" ht="14.25" customHeight="1" x14ac:dyDescent="0.25">
      <c r="A16" s="76">
        <v>2009</v>
      </c>
      <c r="B16" s="77">
        <v>3</v>
      </c>
      <c r="C16" s="10"/>
      <c r="D16" s="10"/>
      <c r="E16" s="12"/>
      <c r="F16" s="10"/>
      <c r="G16" s="10"/>
      <c r="H16" s="10"/>
      <c r="I16" s="10"/>
      <c r="J16" s="10"/>
      <c r="K16" s="10"/>
      <c r="L16" s="10"/>
      <c r="M16" s="10"/>
      <c r="N16" s="10"/>
      <c r="O16" s="10"/>
      <c r="P16" s="10"/>
      <c r="Q16" s="10"/>
      <c r="R16" s="10"/>
      <c r="S16" s="10"/>
      <c r="T16" s="10"/>
      <c r="U16" s="10"/>
      <c r="V16" s="10"/>
      <c r="W16" s="10"/>
      <c r="X16" s="10"/>
      <c r="Y16" s="10"/>
    </row>
    <row r="17" spans="1:25" ht="14.25" customHeight="1" x14ac:dyDescent="0.25">
      <c r="A17" s="76">
        <v>2010</v>
      </c>
      <c r="B17" s="77">
        <v>5</v>
      </c>
      <c r="C17" s="10"/>
      <c r="D17" s="10"/>
      <c r="E17" s="12"/>
      <c r="F17" s="10"/>
      <c r="G17" s="10"/>
      <c r="H17" s="10"/>
      <c r="I17" s="10"/>
      <c r="J17" s="10"/>
      <c r="K17" s="10"/>
      <c r="L17" s="10"/>
      <c r="M17" s="10"/>
      <c r="N17" s="10"/>
      <c r="O17" s="10"/>
      <c r="P17" s="10"/>
      <c r="Q17" s="10"/>
      <c r="R17" s="10"/>
      <c r="S17" s="10"/>
      <c r="T17" s="10"/>
      <c r="U17" s="10"/>
      <c r="V17" s="10"/>
      <c r="W17" s="10"/>
      <c r="X17" s="10"/>
      <c r="Y17" s="10"/>
    </row>
    <row r="18" spans="1:25" ht="14.25" customHeight="1" x14ac:dyDescent="0.25">
      <c r="A18" s="76">
        <v>2011</v>
      </c>
      <c r="B18" s="77">
        <v>6</v>
      </c>
      <c r="C18" s="10"/>
      <c r="D18" s="10"/>
      <c r="E18" s="12"/>
      <c r="F18" s="10"/>
      <c r="G18" s="10"/>
      <c r="H18" s="10"/>
      <c r="I18" s="10"/>
      <c r="J18" s="10"/>
      <c r="K18" s="10"/>
      <c r="L18" s="10"/>
      <c r="M18" s="10"/>
      <c r="N18" s="10"/>
      <c r="O18" s="10"/>
      <c r="P18" s="10"/>
      <c r="Q18" s="10"/>
      <c r="R18" s="10"/>
      <c r="S18" s="10"/>
      <c r="T18" s="10"/>
      <c r="U18" s="10"/>
      <c r="V18" s="10"/>
      <c r="W18" s="10"/>
      <c r="X18" s="10"/>
      <c r="Y18" s="10"/>
    </row>
    <row r="19" spans="1:25" ht="14.25" customHeight="1" x14ac:dyDescent="0.25">
      <c r="A19" s="76">
        <v>2012</v>
      </c>
      <c r="B19" s="77">
        <v>4</v>
      </c>
      <c r="C19" s="10"/>
      <c r="D19" s="10"/>
      <c r="E19" s="12"/>
      <c r="F19" s="10"/>
      <c r="G19" s="10"/>
      <c r="H19" s="10"/>
      <c r="I19" s="10"/>
      <c r="J19" s="10"/>
      <c r="K19" s="10"/>
      <c r="L19" s="10"/>
      <c r="M19" s="10"/>
      <c r="N19" s="10"/>
      <c r="O19" s="10"/>
      <c r="P19" s="10"/>
      <c r="Q19" s="10"/>
      <c r="R19" s="10"/>
      <c r="S19" s="10"/>
      <c r="T19" s="10"/>
      <c r="U19" s="10"/>
      <c r="V19" s="10"/>
      <c r="W19" s="10"/>
      <c r="X19" s="10"/>
      <c r="Y19" s="10"/>
    </row>
    <row r="20" spans="1:25" ht="14.25" customHeight="1" x14ac:dyDescent="0.25">
      <c r="A20" s="76">
        <v>2013</v>
      </c>
      <c r="B20" s="77">
        <v>4</v>
      </c>
      <c r="C20" s="10"/>
      <c r="D20" s="10"/>
      <c r="E20" s="12"/>
      <c r="F20" s="10"/>
      <c r="G20" s="10"/>
      <c r="H20" s="10"/>
      <c r="I20" s="10"/>
      <c r="J20" s="10"/>
      <c r="K20" s="10"/>
      <c r="L20" s="10"/>
      <c r="M20" s="10"/>
      <c r="N20" s="10"/>
      <c r="O20" s="10"/>
      <c r="P20" s="10"/>
      <c r="Q20" s="10"/>
      <c r="R20" s="10"/>
      <c r="S20" s="10"/>
      <c r="T20" s="10"/>
      <c r="U20" s="10"/>
      <c r="V20" s="10"/>
      <c r="W20" s="10"/>
      <c r="X20" s="10"/>
      <c r="Y20" s="10"/>
    </row>
    <row r="21" spans="1:25" ht="14.25" customHeight="1" x14ac:dyDescent="0.25">
      <c r="A21" s="76">
        <v>2014</v>
      </c>
      <c r="B21" s="77">
        <v>5</v>
      </c>
      <c r="C21" s="10"/>
      <c r="D21" s="10"/>
      <c r="E21" s="12"/>
      <c r="F21" s="10"/>
      <c r="G21" s="10"/>
      <c r="H21" s="10"/>
      <c r="I21" s="10"/>
      <c r="J21" s="10"/>
      <c r="K21" s="10"/>
      <c r="L21" s="10"/>
      <c r="M21" s="10"/>
      <c r="N21" s="10"/>
      <c r="O21" s="10"/>
      <c r="P21" s="10"/>
      <c r="Q21" s="10"/>
      <c r="R21" s="10"/>
      <c r="S21" s="10"/>
      <c r="T21" s="10"/>
      <c r="U21" s="10"/>
      <c r="V21" s="10"/>
      <c r="W21" s="10"/>
      <c r="X21" s="10"/>
      <c r="Y21" s="10"/>
    </row>
    <row r="22" spans="1:25" ht="14.25" customHeight="1" x14ac:dyDescent="0.25">
      <c r="A22" s="76">
        <v>2015</v>
      </c>
      <c r="B22" s="77">
        <v>3</v>
      </c>
      <c r="C22" s="10"/>
      <c r="D22" s="10"/>
      <c r="E22" s="12"/>
      <c r="F22" s="10"/>
      <c r="G22" s="10"/>
      <c r="H22" s="10"/>
      <c r="I22" s="10"/>
      <c r="J22" s="10"/>
      <c r="K22" s="10"/>
      <c r="L22" s="10"/>
      <c r="M22" s="10"/>
      <c r="N22" s="10"/>
      <c r="O22" s="10"/>
      <c r="P22" s="10"/>
      <c r="Q22" s="10"/>
      <c r="R22" s="10"/>
      <c r="S22" s="10"/>
      <c r="T22" s="10"/>
      <c r="U22" s="10"/>
      <c r="V22" s="10"/>
      <c r="W22" s="10"/>
      <c r="X22" s="10"/>
      <c r="Y22" s="10"/>
    </row>
    <row r="23" spans="1:25" ht="14.25" customHeight="1" x14ac:dyDescent="0.25">
      <c r="A23" s="76">
        <v>2016</v>
      </c>
      <c r="B23" s="77">
        <v>5</v>
      </c>
      <c r="C23" s="10"/>
      <c r="D23" s="10"/>
      <c r="E23" s="12"/>
      <c r="F23" s="10"/>
      <c r="G23" s="10"/>
      <c r="H23" s="10"/>
      <c r="I23" s="10"/>
      <c r="J23" s="10"/>
      <c r="K23" s="10"/>
      <c r="L23" s="10"/>
      <c r="M23" s="10"/>
      <c r="N23" s="10"/>
      <c r="O23" s="10"/>
      <c r="P23" s="10"/>
      <c r="Q23" s="10"/>
      <c r="R23" s="10"/>
      <c r="S23" s="10"/>
      <c r="T23" s="10"/>
      <c r="U23" s="10"/>
      <c r="V23" s="10"/>
      <c r="W23" s="10"/>
      <c r="X23" s="10"/>
      <c r="Y23" s="10"/>
    </row>
    <row r="24" spans="1:25" ht="14.25" customHeight="1" x14ac:dyDescent="0.25">
      <c r="A24" s="76">
        <v>2017</v>
      </c>
      <c r="B24" s="77">
        <v>8</v>
      </c>
      <c r="C24" s="10"/>
      <c r="D24" s="10"/>
      <c r="E24" s="12"/>
      <c r="F24" s="10"/>
      <c r="G24" s="10"/>
      <c r="H24" s="10"/>
      <c r="I24" s="10"/>
      <c r="J24" s="10"/>
      <c r="K24" s="10"/>
      <c r="L24" s="10"/>
      <c r="M24" s="10"/>
      <c r="N24" s="10"/>
      <c r="O24" s="10"/>
      <c r="P24" s="10"/>
      <c r="Q24" s="10"/>
      <c r="R24" s="10"/>
      <c r="S24" s="10"/>
      <c r="T24" s="10"/>
      <c r="U24" s="10"/>
      <c r="V24" s="10"/>
      <c r="W24" s="10"/>
      <c r="X24" s="10"/>
      <c r="Y24" s="10"/>
    </row>
    <row r="25" spans="1:25" ht="14.25" customHeight="1" x14ac:dyDescent="0.25">
      <c r="A25" s="76">
        <v>2018</v>
      </c>
      <c r="B25" s="77">
        <v>7</v>
      </c>
      <c r="C25" s="10"/>
      <c r="D25" s="10"/>
      <c r="E25" s="12"/>
      <c r="F25" s="10"/>
      <c r="G25" s="10"/>
      <c r="H25" s="10"/>
      <c r="I25" s="10"/>
      <c r="J25" s="10"/>
      <c r="K25" s="10"/>
      <c r="L25" s="10"/>
      <c r="M25" s="10"/>
      <c r="N25" s="10"/>
      <c r="O25" s="10"/>
      <c r="P25" s="10"/>
      <c r="Q25" s="10"/>
      <c r="R25" s="10"/>
      <c r="S25" s="10"/>
      <c r="T25" s="10"/>
      <c r="U25" s="10"/>
      <c r="V25" s="10"/>
      <c r="W25" s="10"/>
      <c r="X25" s="10"/>
      <c r="Y25" s="10"/>
    </row>
    <row r="26" spans="1:25" ht="14.25" customHeight="1" x14ac:dyDescent="0.25">
      <c r="A26" s="76">
        <v>2019</v>
      </c>
      <c r="B26" s="77">
        <v>10</v>
      </c>
      <c r="C26" s="10"/>
      <c r="D26" s="10"/>
      <c r="E26" s="12"/>
      <c r="F26" s="10"/>
      <c r="G26" s="10"/>
      <c r="H26" s="10"/>
      <c r="I26" s="10"/>
      <c r="J26" s="10"/>
      <c r="K26" s="10"/>
      <c r="L26" s="10"/>
      <c r="M26" s="10"/>
      <c r="N26" s="10"/>
      <c r="O26" s="10"/>
      <c r="P26" s="10"/>
      <c r="Q26" s="10"/>
      <c r="R26" s="10"/>
      <c r="S26" s="10"/>
      <c r="T26" s="10"/>
      <c r="U26" s="10"/>
      <c r="V26" s="10"/>
      <c r="W26" s="10"/>
      <c r="X26" s="10"/>
      <c r="Y26" s="10"/>
    </row>
    <row r="27" spans="1:25" ht="14.25" customHeight="1" x14ac:dyDescent="0.25">
      <c r="A27" s="76">
        <v>2020</v>
      </c>
      <c r="B27" s="77">
        <v>8</v>
      </c>
      <c r="C27" s="10"/>
      <c r="D27" s="10"/>
      <c r="E27" s="12"/>
      <c r="F27" s="10"/>
      <c r="G27" s="10"/>
      <c r="H27" s="10"/>
      <c r="I27" s="10"/>
      <c r="J27" s="10"/>
      <c r="K27" s="10"/>
      <c r="L27" s="10"/>
      <c r="M27" s="10"/>
      <c r="N27" s="10"/>
      <c r="O27" s="10"/>
      <c r="P27" s="10"/>
      <c r="Q27" s="10"/>
      <c r="R27" s="10"/>
      <c r="S27" s="10"/>
      <c r="T27" s="10"/>
      <c r="U27" s="10"/>
      <c r="V27" s="10"/>
      <c r="W27" s="10"/>
      <c r="X27" s="10"/>
      <c r="Y27" s="10"/>
    </row>
    <row r="28" spans="1:25" ht="14.25" customHeight="1" x14ac:dyDescent="0.25">
      <c r="A28" s="76">
        <v>2021</v>
      </c>
      <c r="B28" s="77">
        <v>8</v>
      </c>
      <c r="C28" s="10"/>
      <c r="D28" s="10"/>
      <c r="E28" s="12"/>
      <c r="F28" s="10"/>
      <c r="G28" s="10"/>
      <c r="H28" s="10"/>
      <c r="I28" s="10"/>
      <c r="J28" s="10"/>
      <c r="K28" s="10"/>
      <c r="L28" s="10"/>
      <c r="M28" s="10"/>
      <c r="N28" s="10"/>
      <c r="O28" s="10"/>
      <c r="P28" s="10"/>
      <c r="Q28" s="10"/>
      <c r="R28" s="10"/>
      <c r="S28" s="10"/>
      <c r="T28" s="10"/>
      <c r="U28" s="10"/>
      <c r="V28" s="10"/>
      <c r="W28" s="10"/>
      <c r="X28" s="10"/>
      <c r="Y28" s="10"/>
    </row>
    <row r="29" spans="1:25" ht="14.25" customHeight="1" x14ac:dyDescent="0.25">
      <c r="A29" s="78" t="s">
        <v>2002</v>
      </c>
      <c r="B29" s="79">
        <v>96</v>
      </c>
      <c r="C29" s="10"/>
      <c r="D29" s="10"/>
      <c r="E29" s="12"/>
      <c r="F29" s="10"/>
      <c r="G29" s="10"/>
      <c r="H29" s="10"/>
      <c r="I29" s="10"/>
      <c r="J29" s="10"/>
      <c r="K29" s="10"/>
      <c r="L29" s="10"/>
      <c r="M29" s="10"/>
      <c r="N29" s="10"/>
      <c r="O29" s="10"/>
      <c r="P29" s="10"/>
      <c r="Q29" s="10"/>
      <c r="R29" s="10"/>
      <c r="S29" s="10"/>
      <c r="T29" s="10"/>
      <c r="U29" s="10"/>
      <c r="V29" s="10"/>
      <c r="W29" s="10"/>
      <c r="X29" s="10"/>
      <c r="Y29" s="10"/>
    </row>
    <row r="30" spans="1:25" ht="14.25" customHeight="1" x14ac:dyDescent="0.25">
      <c r="C30" s="10"/>
      <c r="D30" s="10"/>
      <c r="E30" s="12"/>
      <c r="F30" s="10"/>
      <c r="G30" s="10"/>
      <c r="H30" s="10"/>
      <c r="I30" s="10"/>
      <c r="J30" s="10"/>
      <c r="K30" s="10"/>
      <c r="L30" s="10"/>
      <c r="M30" s="10"/>
      <c r="N30" s="10"/>
      <c r="O30" s="10"/>
      <c r="P30" s="10"/>
      <c r="Q30" s="10"/>
      <c r="R30" s="10"/>
      <c r="S30" s="10"/>
      <c r="T30" s="10"/>
      <c r="U30" s="10"/>
      <c r="V30" s="10"/>
      <c r="W30" s="10"/>
      <c r="X30" s="10"/>
      <c r="Y30" s="10"/>
    </row>
    <row r="31" spans="1:25" ht="14.25" customHeight="1" x14ac:dyDescent="0.25">
      <c r="C31" s="10"/>
      <c r="D31" s="10"/>
      <c r="E31" s="12"/>
      <c r="F31" s="10"/>
      <c r="G31" s="10"/>
      <c r="H31" s="10"/>
      <c r="I31" s="10"/>
      <c r="J31" s="10"/>
      <c r="K31" s="10"/>
      <c r="L31" s="10"/>
      <c r="M31" s="10"/>
      <c r="N31" s="10"/>
      <c r="O31" s="10"/>
      <c r="P31" s="10"/>
      <c r="Q31" s="10"/>
      <c r="R31" s="10"/>
      <c r="S31" s="10"/>
      <c r="T31" s="10"/>
      <c r="U31" s="10"/>
      <c r="V31" s="10"/>
      <c r="W31" s="10"/>
      <c r="X31" s="10"/>
      <c r="Y31" s="10"/>
    </row>
    <row r="32" spans="1:25" ht="14.25" customHeight="1" x14ac:dyDescent="0.25">
      <c r="C32" s="10"/>
      <c r="D32" s="10"/>
      <c r="E32" s="12"/>
      <c r="F32" s="10"/>
      <c r="G32" s="10"/>
      <c r="H32" s="10"/>
      <c r="I32" s="10"/>
      <c r="J32" s="10"/>
      <c r="K32" s="10"/>
      <c r="L32" s="10"/>
      <c r="M32" s="10"/>
      <c r="N32" s="10"/>
      <c r="O32" s="10"/>
      <c r="P32" s="10"/>
      <c r="Q32" s="10"/>
      <c r="R32" s="10"/>
      <c r="S32" s="10"/>
      <c r="T32" s="10"/>
      <c r="U32" s="10"/>
      <c r="V32" s="10"/>
      <c r="W32" s="10"/>
      <c r="X32" s="10"/>
      <c r="Y32" s="10"/>
    </row>
    <row r="33" spans="1:25" ht="14.25" customHeight="1" x14ac:dyDescent="0.25">
      <c r="C33" s="10"/>
      <c r="D33" s="10"/>
      <c r="E33" s="12"/>
      <c r="F33" s="10"/>
      <c r="G33" s="10"/>
      <c r="H33" s="10"/>
      <c r="I33" s="10"/>
      <c r="J33" s="10"/>
      <c r="K33" s="10"/>
      <c r="L33" s="10"/>
      <c r="M33" s="10"/>
      <c r="N33" s="10"/>
      <c r="O33" s="10"/>
      <c r="P33" s="10"/>
      <c r="Q33" s="10"/>
      <c r="R33" s="10"/>
      <c r="S33" s="10"/>
      <c r="T33" s="10"/>
      <c r="U33" s="10"/>
      <c r="V33" s="10"/>
      <c r="W33" s="10"/>
      <c r="X33" s="10"/>
      <c r="Y33" s="10"/>
    </row>
    <row r="34" spans="1:25" ht="14.25" customHeight="1" x14ac:dyDescent="0.25">
      <c r="A34" s="80" t="s">
        <v>24</v>
      </c>
      <c r="B34" s="81" t="s">
        <v>5</v>
      </c>
      <c r="C34" s="10"/>
      <c r="D34" s="10"/>
      <c r="E34" s="10"/>
      <c r="F34" s="10"/>
      <c r="G34" s="10"/>
      <c r="H34" s="10"/>
      <c r="I34" s="10"/>
      <c r="J34" s="10"/>
      <c r="K34" s="10"/>
      <c r="L34" s="10"/>
      <c r="M34" s="10"/>
      <c r="N34" s="10"/>
      <c r="O34" s="10"/>
      <c r="P34" s="10"/>
      <c r="Q34" s="10"/>
      <c r="R34" s="10"/>
      <c r="S34" s="10"/>
      <c r="T34" s="10"/>
      <c r="U34" s="10"/>
      <c r="V34" s="10"/>
      <c r="W34" s="10"/>
      <c r="X34" s="10"/>
      <c r="Y34" s="10"/>
    </row>
    <row r="35" spans="1:25" ht="14.25" customHeight="1" x14ac:dyDescent="0.25">
      <c r="A35" s="80" t="s">
        <v>38</v>
      </c>
      <c r="B35" s="81" t="s">
        <v>2866</v>
      </c>
      <c r="C35" s="10"/>
      <c r="D35" s="10"/>
      <c r="E35" s="10"/>
      <c r="F35" s="10"/>
      <c r="G35" s="10"/>
      <c r="H35" s="10"/>
      <c r="I35" s="10"/>
      <c r="J35" s="10"/>
      <c r="K35" s="10"/>
      <c r="L35" s="10"/>
      <c r="M35" s="10"/>
      <c r="N35" s="10"/>
      <c r="O35" s="10"/>
      <c r="P35" s="10"/>
      <c r="Q35" s="10"/>
      <c r="R35" s="10"/>
      <c r="S35" s="10"/>
      <c r="T35" s="10"/>
      <c r="U35" s="10"/>
      <c r="V35" s="10"/>
      <c r="W35" s="10"/>
      <c r="X35" s="10"/>
      <c r="Y35" s="10"/>
    </row>
    <row r="36" spans="1:25" ht="14.25" customHeight="1" x14ac:dyDescent="0.25">
      <c r="C36" s="10"/>
      <c r="D36" s="10"/>
      <c r="E36" s="10"/>
      <c r="F36" s="10"/>
      <c r="G36" s="10"/>
      <c r="H36" s="10"/>
      <c r="I36" s="10"/>
      <c r="J36" s="10"/>
      <c r="K36" s="10"/>
      <c r="L36" s="10"/>
      <c r="M36" s="10"/>
      <c r="N36" s="10"/>
      <c r="O36" s="10"/>
      <c r="P36" s="10"/>
      <c r="Q36" s="10"/>
      <c r="R36" s="10"/>
      <c r="S36" s="10"/>
      <c r="T36" s="10"/>
      <c r="U36" s="10"/>
      <c r="V36" s="10"/>
      <c r="W36" s="10"/>
      <c r="X36" s="10"/>
      <c r="Y36" s="10"/>
    </row>
    <row r="37" spans="1:25" ht="14.25" customHeight="1" x14ac:dyDescent="0.25">
      <c r="A37" s="72" t="s">
        <v>2860</v>
      </c>
      <c r="B37" s="73" t="s">
        <v>2862</v>
      </c>
      <c r="C37" s="10"/>
      <c r="D37" s="10"/>
      <c r="E37" s="10"/>
      <c r="F37" s="10"/>
      <c r="G37" s="10"/>
      <c r="H37" s="10"/>
      <c r="I37" s="10"/>
      <c r="J37" s="10"/>
      <c r="K37" s="10"/>
      <c r="L37" s="10"/>
      <c r="M37" s="10"/>
      <c r="N37" s="10"/>
      <c r="O37" s="10"/>
      <c r="P37" s="10"/>
      <c r="Q37" s="10"/>
      <c r="R37" s="10"/>
      <c r="S37" s="10"/>
      <c r="T37" s="10"/>
      <c r="U37" s="10"/>
      <c r="V37" s="10"/>
      <c r="W37" s="10"/>
      <c r="X37" s="10"/>
      <c r="Y37" s="10"/>
    </row>
    <row r="38" spans="1:25" ht="14.25" customHeight="1" x14ac:dyDescent="0.25">
      <c r="A38" s="74" t="s">
        <v>58</v>
      </c>
      <c r="B38" s="75">
        <v>2837981</v>
      </c>
      <c r="C38" s="10"/>
      <c r="D38" s="10"/>
      <c r="E38" s="10"/>
      <c r="F38" s="10"/>
      <c r="G38" s="10"/>
      <c r="H38" s="10"/>
      <c r="I38" s="10"/>
      <c r="J38" s="10"/>
      <c r="K38" s="10"/>
      <c r="L38" s="10"/>
      <c r="M38" s="10"/>
      <c r="N38" s="10"/>
      <c r="O38" s="10"/>
      <c r="P38" s="10"/>
      <c r="Q38" s="10"/>
      <c r="R38" s="10"/>
      <c r="S38" s="10"/>
      <c r="T38" s="10"/>
      <c r="U38" s="10"/>
      <c r="V38" s="10"/>
      <c r="W38" s="10"/>
      <c r="X38" s="10"/>
      <c r="Y38" s="10"/>
    </row>
    <row r="39" spans="1:25" ht="14.25" customHeight="1" x14ac:dyDescent="0.25">
      <c r="A39" s="76" t="s">
        <v>99</v>
      </c>
      <c r="B39" s="77">
        <v>2695412</v>
      </c>
      <c r="C39" s="10"/>
      <c r="D39" s="10"/>
      <c r="E39" s="10"/>
      <c r="F39" s="10"/>
      <c r="G39" s="10"/>
      <c r="H39" s="10"/>
      <c r="I39" s="10"/>
      <c r="J39" s="10"/>
      <c r="K39" s="10"/>
      <c r="L39" s="10"/>
      <c r="M39" s="10"/>
      <c r="N39" s="10"/>
      <c r="O39" s="10"/>
      <c r="P39" s="10"/>
      <c r="Q39" s="10"/>
      <c r="R39" s="10"/>
      <c r="S39" s="10"/>
      <c r="T39" s="10"/>
      <c r="U39" s="10"/>
      <c r="V39" s="10"/>
      <c r="W39" s="10"/>
      <c r="X39" s="10"/>
      <c r="Y39" s="10"/>
    </row>
    <row r="40" spans="1:25" ht="14.25" customHeight="1" x14ac:dyDescent="0.25">
      <c r="A40" s="76" t="s">
        <v>75</v>
      </c>
      <c r="B40" s="77">
        <v>1891192</v>
      </c>
      <c r="C40" s="10"/>
      <c r="D40" s="10"/>
      <c r="E40" s="10"/>
      <c r="F40" s="10"/>
      <c r="G40" s="10"/>
      <c r="H40" s="10"/>
      <c r="I40" s="10"/>
      <c r="J40" s="10"/>
      <c r="K40" s="10"/>
      <c r="L40" s="10"/>
      <c r="M40" s="10"/>
      <c r="N40" s="10"/>
      <c r="O40" s="10"/>
      <c r="P40" s="10"/>
      <c r="Q40" s="10"/>
      <c r="R40" s="10"/>
      <c r="S40" s="10"/>
      <c r="T40" s="10"/>
      <c r="U40" s="10"/>
      <c r="V40" s="10"/>
      <c r="W40" s="10"/>
      <c r="X40" s="10"/>
      <c r="Y40" s="10"/>
    </row>
    <row r="41" spans="1:25" ht="14.25" customHeight="1" x14ac:dyDescent="0.25">
      <c r="A41" s="76" t="s">
        <v>67</v>
      </c>
      <c r="B41" s="77">
        <v>1667290</v>
      </c>
      <c r="C41" s="10"/>
      <c r="D41" s="10"/>
      <c r="E41" s="10"/>
      <c r="F41" s="10"/>
      <c r="G41" s="10"/>
      <c r="H41" s="10"/>
      <c r="I41" s="10"/>
      <c r="J41" s="10"/>
      <c r="K41" s="10"/>
      <c r="L41" s="10"/>
      <c r="M41" s="10"/>
      <c r="N41" s="10"/>
      <c r="O41" s="10"/>
      <c r="P41" s="10"/>
      <c r="Q41" s="10"/>
      <c r="R41" s="10"/>
      <c r="S41" s="10"/>
      <c r="T41" s="10"/>
      <c r="U41" s="10"/>
      <c r="V41" s="10"/>
      <c r="W41" s="10"/>
      <c r="X41" s="10"/>
      <c r="Y41" s="10"/>
    </row>
    <row r="42" spans="1:25" ht="14.25" customHeight="1" x14ac:dyDescent="0.25">
      <c r="A42" s="76" t="s">
        <v>43</v>
      </c>
      <c r="B42" s="77">
        <v>1574951</v>
      </c>
      <c r="C42" s="10"/>
      <c r="D42" s="10"/>
      <c r="E42" s="10"/>
      <c r="F42" s="10"/>
      <c r="G42" s="10"/>
      <c r="H42" s="10"/>
      <c r="I42" s="10"/>
      <c r="J42" s="10"/>
      <c r="K42" s="10"/>
      <c r="L42" s="10"/>
      <c r="M42" s="10"/>
      <c r="N42" s="10"/>
      <c r="O42" s="10"/>
      <c r="P42" s="10"/>
      <c r="Q42" s="10"/>
      <c r="R42" s="10"/>
      <c r="S42" s="10"/>
      <c r="T42" s="10"/>
      <c r="U42" s="10"/>
      <c r="V42" s="10"/>
      <c r="W42" s="10"/>
      <c r="X42" s="10"/>
      <c r="Y42" s="10"/>
    </row>
    <row r="43" spans="1:25" ht="14.25" customHeight="1" x14ac:dyDescent="0.25">
      <c r="A43" s="76" t="s">
        <v>78</v>
      </c>
      <c r="B43" s="77">
        <v>743293</v>
      </c>
      <c r="C43" s="10"/>
      <c r="D43" s="10"/>
      <c r="E43" s="10"/>
      <c r="F43" s="10"/>
      <c r="G43" s="10"/>
      <c r="H43" s="10"/>
      <c r="I43" s="10"/>
      <c r="J43" s="10"/>
      <c r="K43" s="10"/>
      <c r="L43" s="10"/>
      <c r="M43" s="10"/>
      <c r="N43" s="10"/>
      <c r="O43" s="10"/>
      <c r="P43" s="10"/>
      <c r="Q43" s="10"/>
      <c r="R43" s="10"/>
      <c r="S43" s="10"/>
      <c r="T43" s="10"/>
      <c r="U43" s="10"/>
      <c r="V43" s="10"/>
      <c r="W43" s="10"/>
      <c r="X43" s="10"/>
      <c r="Y43" s="10"/>
    </row>
    <row r="44" spans="1:25" ht="14.25" customHeight="1" x14ac:dyDescent="0.25">
      <c r="A44" s="76" t="s">
        <v>142</v>
      </c>
      <c r="B44" s="77">
        <v>411988</v>
      </c>
      <c r="C44" s="10"/>
      <c r="D44" s="10"/>
      <c r="E44" s="10"/>
      <c r="F44" s="10"/>
      <c r="G44" s="10"/>
      <c r="H44" s="10"/>
      <c r="I44" s="10"/>
      <c r="J44" s="10"/>
      <c r="K44" s="10"/>
      <c r="L44" s="10"/>
      <c r="M44" s="10"/>
      <c r="N44" s="10"/>
      <c r="O44" s="10"/>
      <c r="P44" s="10"/>
      <c r="Q44" s="10"/>
      <c r="R44" s="10"/>
      <c r="S44" s="10"/>
      <c r="T44" s="10"/>
      <c r="U44" s="10"/>
      <c r="V44" s="10"/>
      <c r="W44" s="10"/>
      <c r="X44" s="10"/>
      <c r="Y44" s="10"/>
    </row>
    <row r="45" spans="1:25" ht="14.25" customHeight="1" x14ac:dyDescent="0.25">
      <c r="A45" s="78" t="s">
        <v>2002</v>
      </c>
      <c r="B45" s="79">
        <v>11822107</v>
      </c>
      <c r="C45" s="10"/>
      <c r="D45" s="10"/>
      <c r="E45" s="10"/>
      <c r="F45" s="10"/>
      <c r="G45" s="10"/>
      <c r="H45" s="10"/>
      <c r="I45" s="10"/>
      <c r="J45" s="10"/>
      <c r="K45" s="10"/>
      <c r="L45" s="10"/>
      <c r="M45" s="10"/>
      <c r="N45" s="10"/>
      <c r="O45" s="10"/>
      <c r="P45" s="10"/>
      <c r="Q45" s="10"/>
      <c r="R45" s="10"/>
      <c r="S45" s="10"/>
      <c r="T45" s="10"/>
      <c r="U45" s="10"/>
      <c r="V45" s="10"/>
      <c r="W45" s="10"/>
      <c r="X45" s="10"/>
      <c r="Y45" s="10"/>
    </row>
    <row r="46" spans="1:25" ht="14.25" customHeight="1" x14ac:dyDescent="0.25">
      <c r="C46" s="10"/>
      <c r="D46" s="10"/>
      <c r="E46" s="10"/>
      <c r="F46" s="10"/>
      <c r="G46" s="10"/>
      <c r="H46" s="10"/>
      <c r="I46" s="10"/>
      <c r="J46" s="10"/>
      <c r="K46" s="10"/>
      <c r="L46" s="10"/>
      <c r="M46" s="10"/>
      <c r="N46" s="10"/>
      <c r="O46" s="10"/>
      <c r="P46" s="10"/>
      <c r="Q46" s="10"/>
      <c r="R46" s="10"/>
      <c r="S46" s="10"/>
      <c r="T46" s="10"/>
      <c r="U46" s="10"/>
      <c r="V46" s="10"/>
      <c r="W46" s="10"/>
      <c r="X46" s="10"/>
      <c r="Y46" s="10"/>
    </row>
    <row r="47" spans="1:25" ht="14.25" customHeight="1" x14ac:dyDescent="0.25">
      <c r="C47" s="10"/>
      <c r="D47" s="10"/>
      <c r="E47" s="10"/>
      <c r="F47" s="10"/>
      <c r="G47" s="10"/>
      <c r="H47" s="10"/>
      <c r="I47" s="10"/>
      <c r="J47" s="10"/>
      <c r="K47" s="10"/>
      <c r="L47" s="10"/>
      <c r="M47" s="10"/>
      <c r="N47" s="10"/>
      <c r="O47" s="10"/>
      <c r="P47" s="10"/>
      <c r="Q47" s="10"/>
      <c r="R47" s="10"/>
      <c r="S47" s="10"/>
      <c r="T47" s="10"/>
      <c r="U47" s="10"/>
      <c r="V47" s="10"/>
      <c r="W47" s="10"/>
      <c r="X47" s="10"/>
      <c r="Y47" s="10"/>
    </row>
    <row r="48" spans="1:25" ht="14.25" customHeight="1" x14ac:dyDescent="0.25">
      <c r="A48" s="80" t="s">
        <v>24</v>
      </c>
      <c r="B48" s="81" t="s">
        <v>5</v>
      </c>
      <c r="C48" s="10"/>
      <c r="D48" s="10"/>
      <c r="E48" s="10"/>
      <c r="F48" s="10"/>
      <c r="G48" s="10"/>
      <c r="H48" s="10"/>
      <c r="I48" s="10"/>
      <c r="J48" s="10"/>
      <c r="K48" s="10"/>
      <c r="L48" s="10"/>
      <c r="M48" s="10"/>
      <c r="N48" s="10"/>
      <c r="O48" s="10"/>
      <c r="P48" s="10"/>
      <c r="Q48" s="10"/>
      <c r="R48" s="10"/>
      <c r="S48" s="10"/>
      <c r="T48" s="10"/>
      <c r="U48" s="10"/>
      <c r="V48" s="10"/>
      <c r="W48" s="10"/>
      <c r="X48" s="10"/>
      <c r="Y48" s="10"/>
    </row>
    <row r="49" spans="1:25" ht="14.25" customHeight="1" x14ac:dyDescent="0.25">
      <c r="C49" s="10"/>
      <c r="D49" s="10"/>
      <c r="E49" s="10"/>
      <c r="F49" s="10"/>
      <c r="G49" s="10"/>
      <c r="H49" s="10"/>
      <c r="I49" s="10"/>
      <c r="J49" s="10"/>
      <c r="K49" s="10"/>
      <c r="L49" s="10"/>
      <c r="M49" s="10"/>
      <c r="N49" s="10"/>
      <c r="O49" s="10"/>
      <c r="P49" s="10"/>
      <c r="Q49" s="10"/>
      <c r="R49" s="10"/>
      <c r="S49" s="10"/>
      <c r="T49" s="10"/>
      <c r="U49" s="10"/>
      <c r="V49" s="10"/>
      <c r="W49" s="10"/>
      <c r="X49" s="10"/>
      <c r="Y49" s="10"/>
    </row>
    <row r="50" spans="1:25" ht="14.25" customHeight="1" x14ac:dyDescent="0.25">
      <c r="A50" s="72" t="s">
        <v>2860</v>
      </c>
      <c r="B50" s="73" t="s">
        <v>2862</v>
      </c>
      <c r="C50" s="10"/>
      <c r="D50" s="10"/>
      <c r="E50" s="10"/>
      <c r="F50" s="10"/>
      <c r="G50" s="10"/>
      <c r="H50" s="10"/>
      <c r="I50" s="10"/>
      <c r="J50" s="10"/>
      <c r="K50" s="10"/>
      <c r="L50" s="10"/>
      <c r="M50" s="10"/>
      <c r="N50" s="10"/>
      <c r="O50" s="10"/>
      <c r="P50" s="10"/>
      <c r="Q50" s="10"/>
      <c r="R50" s="10"/>
      <c r="S50" s="10"/>
      <c r="T50" s="10"/>
      <c r="U50" s="10"/>
      <c r="V50" s="10"/>
      <c r="W50" s="10"/>
      <c r="X50" s="10"/>
      <c r="Y50" s="10"/>
    </row>
    <row r="51" spans="1:25" ht="14.25" customHeight="1" x14ac:dyDescent="0.25">
      <c r="A51" s="74" t="s">
        <v>45</v>
      </c>
      <c r="B51" s="75">
        <v>6914128</v>
      </c>
      <c r="C51" s="10"/>
      <c r="D51" s="10"/>
      <c r="E51" s="10"/>
      <c r="F51" s="10"/>
      <c r="G51" s="10"/>
      <c r="H51" s="10"/>
      <c r="I51" s="10"/>
      <c r="J51" s="10"/>
      <c r="K51" s="10"/>
      <c r="L51" s="10"/>
      <c r="M51" s="10"/>
      <c r="N51" s="10"/>
      <c r="O51" s="10"/>
      <c r="P51" s="10"/>
      <c r="Q51" s="10"/>
      <c r="R51" s="10"/>
      <c r="S51" s="10"/>
      <c r="T51" s="10"/>
      <c r="U51" s="10"/>
      <c r="V51" s="10"/>
      <c r="W51" s="10"/>
      <c r="X51" s="10"/>
      <c r="Y51" s="10"/>
    </row>
    <row r="52" spans="1:25" ht="14.25" customHeight="1" x14ac:dyDescent="0.25">
      <c r="A52" s="76" t="s">
        <v>52</v>
      </c>
      <c r="B52" s="77">
        <v>4907979</v>
      </c>
      <c r="C52" s="10"/>
      <c r="D52" s="10"/>
      <c r="E52" s="10"/>
      <c r="F52" s="10"/>
      <c r="G52" s="10"/>
      <c r="H52" s="10"/>
      <c r="I52" s="10"/>
      <c r="J52" s="10"/>
      <c r="K52" s="10"/>
      <c r="L52" s="10"/>
      <c r="M52" s="10"/>
      <c r="N52" s="10"/>
      <c r="O52" s="10"/>
      <c r="P52" s="10"/>
      <c r="Q52" s="10"/>
      <c r="R52" s="10"/>
      <c r="S52" s="10"/>
      <c r="T52" s="10"/>
      <c r="U52" s="10"/>
      <c r="V52" s="10"/>
      <c r="W52" s="10"/>
      <c r="X52" s="10"/>
      <c r="Y52" s="10"/>
    </row>
    <row r="53" spans="1:25" ht="14.25" customHeight="1" x14ac:dyDescent="0.25">
      <c r="A53" s="78" t="s">
        <v>2002</v>
      </c>
      <c r="B53" s="79">
        <v>11822107</v>
      </c>
      <c r="C53" s="10"/>
      <c r="D53" s="10"/>
      <c r="E53" s="10"/>
      <c r="F53" s="10"/>
      <c r="G53" s="10"/>
      <c r="H53" s="10"/>
      <c r="I53" s="10"/>
      <c r="J53" s="10"/>
      <c r="K53" s="10"/>
      <c r="L53" s="10"/>
      <c r="M53" s="10"/>
      <c r="N53" s="10"/>
      <c r="O53" s="10"/>
      <c r="P53" s="10"/>
      <c r="Q53" s="10"/>
      <c r="R53" s="10"/>
      <c r="S53" s="10"/>
      <c r="T53" s="10"/>
      <c r="U53" s="10"/>
      <c r="V53" s="10"/>
      <c r="W53" s="10"/>
      <c r="X53" s="10"/>
      <c r="Y53" s="10"/>
    </row>
    <row r="54" spans="1:25" ht="14.25" customHeight="1" x14ac:dyDescent="0.25">
      <c r="A54" s="80" t="s">
        <v>24</v>
      </c>
      <c r="B54" s="81" t="s">
        <v>5</v>
      </c>
      <c r="C54" s="10"/>
      <c r="D54" s="10"/>
      <c r="E54" s="10"/>
      <c r="F54" s="10"/>
      <c r="G54" s="10"/>
      <c r="H54" s="10"/>
      <c r="I54" s="10"/>
      <c r="J54" s="10"/>
      <c r="K54" s="10"/>
      <c r="L54" s="10"/>
      <c r="M54" s="10"/>
      <c r="N54" s="10"/>
      <c r="O54" s="10"/>
      <c r="P54" s="10"/>
      <c r="Q54" s="10"/>
      <c r="R54" s="10"/>
      <c r="S54" s="10"/>
      <c r="T54" s="10"/>
      <c r="U54" s="10"/>
      <c r="V54" s="10"/>
      <c r="W54" s="10"/>
      <c r="X54" s="10"/>
      <c r="Y54" s="10"/>
    </row>
    <row r="55" spans="1:25" ht="14.25" customHeight="1" x14ac:dyDescent="0.25">
      <c r="C55" s="10"/>
      <c r="D55" s="10"/>
      <c r="E55" s="10"/>
      <c r="F55" s="10"/>
      <c r="G55" s="10"/>
      <c r="H55" s="10"/>
      <c r="I55" s="10"/>
      <c r="J55" s="10"/>
      <c r="K55" s="10"/>
      <c r="L55" s="10"/>
      <c r="M55" s="10"/>
      <c r="N55" s="10"/>
      <c r="O55" s="10"/>
      <c r="P55" s="10"/>
      <c r="Q55" s="10"/>
      <c r="R55" s="10"/>
      <c r="S55" s="10"/>
      <c r="T55" s="10"/>
      <c r="U55" s="10"/>
      <c r="V55" s="10"/>
      <c r="W55" s="10"/>
      <c r="X55" s="10"/>
      <c r="Y55" s="10"/>
    </row>
    <row r="56" spans="1:25" ht="14.25" customHeight="1" x14ac:dyDescent="0.25">
      <c r="A56" s="72" t="s">
        <v>2860</v>
      </c>
      <c r="B56" s="73" t="s">
        <v>2862</v>
      </c>
      <c r="C56" s="10"/>
      <c r="D56" s="10"/>
      <c r="E56" s="10"/>
      <c r="F56" s="10"/>
      <c r="G56" s="10"/>
      <c r="H56" s="10"/>
      <c r="I56" s="10"/>
      <c r="J56" s="10"/>
      <c r="K56" s="10"/>
      <c r="L56" s="10"/>
      <c r="M56" s="10"/>
      <c r="N56" s="10"/>
      <c r="O56" s="10"/>
      <c r="P56" s="10"/>
      <c r="Q56" s="10"/>
      <c r="R56" s="10"/>
      <c r="S56" s="10"/>
      <c r="T56" s="10"/>
      <c r="U56" s="10"/>
      <c r="V56" s="10"/>
      <c r="W56" s="10"/>
      <c r="X56" s="10"/>
      <c r="Y56" s="10"/>
    </row>
    <row r="57" spans="1:25" ht="14.25" customHeight="1" x14ac:dyDescent="0.25">
      <c r="A57" s="74" t="s">
        <v>19</v>
      </c>
      <c r="B57" s="75">
        <v>1017896</v>
      </c>
      <c r="C57" s="10"/>
      <c r="D57" s="10"/>
      <c r="E57" s="10"/>
      <c r="F57" s="10"/>
      <c r="G57" s="10"/>
      <c r="H57" s="10"/>
      <c r="I57" s="10"/>
      <c r="J57" s="10"/>
      <c r="K57" s="10"/>
      <c r="L57" s="10"/>
      <c r="M57" s="10"/>
      <c r="N57" s="10"/>
      <c r="O57" s="10"/>
      <c r="P57" s="10"/>
      <c r="Q57" s="10"/>
      <c r="R57" s="10"/>
      <c r="S57" s="10"/>
      <c r="T57" s="10"/>
      <c r="U57" s="10"/>
      <c r="V57" s="10"/>
      <c r="W57" s="10"/>
      <c r="X57" s="10"/>
      <c r="Y57" s="10"/>
    </row>
    <row r="58" spans="1:25" ht="14.25" customHeight="1" x14ac:dyDescent="0.25">
      <c r="A58" s="76" t="s">
        <v>17</v>
      </c>
      <c r="B58" s="77">
        <v>2180745</v>
      </c>
      <c r="C58" s="10"/>
      <c r="D58" s="10"/>
      <c r="E58" s="10"/>
      <c r="F58" s="10"/>
      <c r="G58" s="10"/>
      <c r="H58" s="10"/>
      <c r="I58" s="10"/>
      <c r="J58" s="10"/>
      <c r="K58" s="10"/>
      <c r="L58" s="10"/>
      <c r="M58" s="10"/>
      <c r="N58" s="10"/>
      <c r="O58" s="10"/>
      <c r="P58" s="10"/>
      <c r="Q58" s="10"/>
      <c r="R58" s="10"/>
      <c r="S58" s="10"/>
      <c r="T58" s="10"/>
      <c r="U58" s="10"/>
      <c r="V58" s="10"/>
      <c r="W58" s="10"/>
      <c r="X58" s="10"/>
      <c r="Y58" s="10"/>
    </row>
    <row r="59" spans="1:25" ht="14.25" customHeight="1" x14ac:dyDescent="0.25">
      <c r="A59" s="76" t="s">
        <v>11</v>
      </c>
      <c r="B59" s="77">
        <v>8623466</v>
      </c>
      <c r="C59" s="10"/>
      <c r="D59" s="10"/>
      <c r="E59" s="10"/>
      <c r="F59" s="10"/>
      <c r="G59" s="10"/>
      <c r="H59" s="10"/>
      <c r="I59" s="10"/>
      <c r="J59" s="10"/>
      <c r="K59" s="10"/>
      <c r="L59" s="10"/>
      <c r="M59" s="10"/>
      <c r="N59" s="10"/>
      <c r="O59" s="10"/>
      <c r="P59" s="10"/>
      <c r="Q59" s="10"/>
      <c r="R59" s="10"/>
      <c r="S59" s="10"/>
      <c r="T59" s="10"/>
      <c r="U59" s="10"/>
      <c r="V59" s="10"/>
      <c r="W59" s="10"/>
      <c r="X59" s="10"/>
      <c r="Y59" s="10"/>
    </row>
    <row r="60" spans="1:25" ht="14.25" customHeight="1" x14ac:dyDescent="0.25">
      <c r="A60" s="78" t="s">
        <v>2002</v>
      </c>
      <c r="B60" s="79">
        <v>11822107</v>
      </c>
      <c r="C60" s="10"/>
      <c r="D60" s="10"/>
      <c r="E60" s="10"/>
      <c r="F60" s="10"/>
      <c r="G60" s="10"/>
      <c r="H60" s="10"/>
      <c r="I60" s="10"/>
      <c r="J60" s="10"/>
      <c r="K60" s="10"/>
      <c r="L60" s="10"/>
      <c r="M60" s="10"/>
      <c r="N60" s="10"/>
      <c r="O60" s="10"/>
      <c r="P60" s="10"/>
      <c r="Q60" s="10"/>
      <c r="R60" s="10"/>
      <c r="S60" s="10"/>
      <c r="T60" s="10"/>
      <c r="U60" s="10"/>
      <c r="V60" s="10"/>
      <c r="W60" s="10"/>
      <c r="X60" s="10"/>
      <c r="Y60" s="10"/>
    </row>
    <row r="61" spans="1:25" ht="14.25" customHeight="1" x14ac:dyDescent="0.25">
      <c r="C61" s="10"/>
      <c r="D61" s="10"/>
      <c r="E61" s="10"/>
      <c r="F61" s="10"/>
      <c r="G61" s="10"/>
      <c r="H61" s="10"/>
      <c r="I61" s="10"/>
      <c r="J61" s="10"/>
      <c r="K61" s="10"/>
      <c r="L61" s="10"/>
      <c r="M61" s="10"/>
      <c r="N61" s="10"/>
      <c r="O61" s="10"/>
      <c r="P61" s="10"/>
      <c r="Q61" s="10"/>
      <c r="R61" s="10"/>
      <c r="S61" s="10"/>
      <c r="T61" s="10"/>
      <c r="U61" s="10"/>
      <c r="V61" s="10"/>
      <c r="W61" s="10"/>
      <c r="X61" s="10"/>
      <c r="Y61" s="10"/>
    </row>
    <row r="62" spans="1:25" ht="14.25" customHeight="1" x14ac:dyDescent="0.25">
      <c r="A62" s="11"/>
      <c r="C62" s="10"/>
      <c r="D62" s="10"/>
      <c r="E62" s="10"/>
      <c r="F62" s="10"/>
      <c r="G62" s="10"/>
      <c r="H62" s="10"/>
      <c r="I62" s="10"/>
      <c r="J62" s="10"/>
      <c r="K62" s="10"/>
      <c r="L62" s="10"/>
      <c r="M62" s="10"/>
      <c r="N62" s="10"/>
      <c r="O62" s="10"/>
      <c r="P62" s="10"/>
      <c r="Q62" s="10"/>
      <c r="R62" s="10"/>
      <c r="S62" s="10"/>
      <c r="T62" s="10"/>
      <c r="U62" s="10"/>
      <c r="V62" s="10"/>
      <c r="W62" s="10"/>
      <c r="X62" s="10"/>
      <c r="Y62" s="10"/>
    </row>
    <row r="63" spans="1:25" ht="14.25" customHeight="1" x14ac:dyDescent="0.25">
      <c r="A63" s="80" t="s">
        <v>24</v>
      </c>
      <c r="B63" s="81" t="s">
        <v>5</v>
      </c>
      <c r="C63" s="10"/>
      <c r="D63" s="10"/>
      <c r="E63" s="10"/>
      <c r="F63" s="10"/>
      <c r="G63" s="10"/>
      <c r="H63" s="10"/>
      <c r="I63" s="10"/>
      <c r="J63" s="10"/>
      <c r="K63" s="10"/>
      <c r="L63" s="10"/>
      <c r="M63" s="10"/>
      <c r="N63" s="10"/>
      <c r="O63" s="10"/>
      <c r="P63" s="10"/>
      <c r="Q63" s="10"/>
      <c r="R63" s="10"/>
      <c r="S63" s="10"/>
      <c r="T63" s="10"/>
      <c r="U63" s="10"/>
      <c r="V63" s="10"/>
      <c r="W63" s="10"/>
      <c r="X63" s="10"/>
      <c r="Y63" s="10"/>
    </row>
    <row r="64" spans="1:25" ht="14.25" customHeight="1" x14ac:dyDescent="0.25">
      <c r="C64" s="10"/>
      <c r="D64" s="10"/>
      <c r="E64" s="10"/>
      <c r="F64" s="10"/>
      <c r="G64" s="10"/>
      <c r="H64" s="10"/>
      <c r="I64" s="10"/>
      <c r="J64" s="10"/>
      <c r="K64" s="10"/>
      <c r="L64" s="10"/>
      <c r="M64" s="10"/>
      <c r="N64" s="10"/>
      <c r="O64" s="10"/>
      <c r="P64" s="10"/>
      <c r="Q64" s="10"/>
      <c r="R64" s="10"/>
      <c r="S64" s="10"/>
      <c r="T64" s="10"/>
      <c r="U64" s="10"/>
      <c r="V64" s="10"/>
      <c r="W64" s="10"/>
      <c r="X64" s="10"/>
      <c r="Y64" s="10"/>
    </row>
    <row r="65" spans="1:25" ht="14.25" customHeight="1" x14ac:dyDescent="0.25">
      <c r="A65" s="72" t="s">
        <v>2860</v>
      </c>
      <c r="B65" s="73" t="s">
        <v>2863</v>
      </c>
      <c r="C65" s="10"/>
      <c r="D65" s="10"/>
      <c r="E65" s="10"/>
      <c r="F65" s="10"/>
      <c r="G65" s="10"/>
      <c r="H65" s="10"/>
      <c r="I65" s="10"/>
      <c r="J65" s="10"/>
      <c r="K65" s="10"/>
      <c r="L65" s="10"/>
      <c r="M65" s="10"/>
      <c r="N65" s="10"/>
      <c r="O65" s="10"/>
      <c r="P65" s="10"/>
      <c r="Q65" s="10"/>
      <c r="R65" s="10"/>
      <c r="S65" s="10"/>
      <c r="T65" s="10"/>
      <c r="U65" s="10"/>
      <c r="V65" s="10"/>
      <c r="W65" s="10"/>
      <c r="X65" s="10"/>
      <c r="Y65" s="10"/>
    </row>
    <row r="66" spans="1:25" ht="14.25" customHeight="1" x14ac:dyDescent="0.25">
      <c r="A66" s="74">
        <v>1994</v>
      </c>
      <c r="B66" s="75">
        <v>0</v>
      </c>
      <c r="C66" s="10"/>
      <c r="D66" s="10"/>
      <c r="E66" s="10"/>
      <c r="F66" s="10"/>
      <c r="G66" s="10"/>
      <c r="H66" s="10"/>
      <c r="I66" s="10"/>
      <c r="J66" s="10"/>
      <c r="K66" s="10"/>
      <c r="L66" s="10"/>
      <c r="M66" s="10"/>
      <c r="N66" s="10"/>
      <c r="O66" s="10"/>
      <c r="P66" s="10"/>
      <c r="Q66" s="10"/>
      <c r="R66" s="10"/>
      <c r="S66" s="10"/>
      <c r="T66" s="10"/>
      <c r="U66" s="10"/>
      <c r="V66" s="10"/>
      <c r="W66" s="10"/>
      <c r="X66" s="10"/>
      <c r="Y66" s="10"/>
    </row>
    <row r="67" spans="1:25" ht="14.25" customHeight="1" x14ac:dyDescent="0.25">
      <c r="A67" s="76">
        <v>1995</v>
      </c>
      <c r="B67" s="77">
        <v>0</v>
      </c>
      <c r="C67" s="10"/>
      <c r="D67" s="10"/>
      <c r="E67" s="10"/>
      <c r="F67" s="10"/>
      <c r="G67" s="10"/>
      <c r="H67" s="10"/>
      <c r="I67" s="10"/>
      <c r="J67" s="10"/>
      <c r="K67" s="10"/>
      <c r="L67" s="10"/>
      <c r="M67" s="10"/>
      <c r="N67" s="10"/>
      <c r="O67" s="10"/>
      <c r="P67" s="10"/>
      <c r="Q67" s="10"/>
      <c r="R67" s="10"/>
      <c r="S67" s="10"/>
      <c r="T67" s="10"/>
      <c r="U67" s="10"/>
      <c r="V67" s="10"/>
      <c r="W67" s="10"/>
      <c r="X67" s="10"/>
      <c r="Y67" s="10"/>
    </row>
    <row r="68" spans="1:25" ht="14.25" customHeight="1" x14ac:dyDescent="0.25">
      <c r="A68" s="76">
        <v>1996</v>
      </c>
      <c r="B68" s="77">
        <v>0</v>
      </c>
      <c r="C68" s="10"/>
      <c r="D68" s="10"/>
      <c r="E68" s="10"/>
      <c r="F68" s="10"/>
      <c r="G68" s="10"/>
      <c r="H68" s="10"/>
      <c r="I68" s="10"/>
      <c r="J68" s="10"/>
      <c r="K68" s="10"/>
      <c r="L68" s="10"/>
      <c r="M68" s="10"/>
      <c r="N68" s="10"/>
      <c r="O68" s="10"/>
      <c r="P68" s="10"/>
      <c r="Q68" s="10"/>
      <c r="R68" s="10"/>
      <c r="S68" s="10"/>
      <c r="T68" s="10"/>
      <c r="U68" s="10"/>
      <c r="V68" s="10"/>
      <c r="W68" s="10"/>
      <c r="X68" s="10"/>
      <c r="Y68" s="10"/>
    </row>
    <row r="69" spans="1:25" ht="14.25" customHeight="1" x14ac:dyDescent="0.25">
      <c r="A69" s="76">
        <v>2000</v>
      </c>
      <c r="B69" s="77">
        <v>0.05</v>
      </c>
      <c r="C69" s="10"/>
      <c r="D69" s="10"/>
      <c r="E69" s="10"/>
      <c r="F69" s="10"/>
      <c r="G69" s="10"/>
      <c r="H69" s="10"/>
      <c r="I69" s="10"/>
      <c r="J69" s="10"/>
      <c r="K69" s="10"/>
      <c r="L69" s="10"/>
      <c r="M69" s="10"/>
      <c r="N69" s="10"/>
      <c r="O69" s="10"/>
      <c r="P69" s="10"/>
      <c r="Q69" s="10"/>
      <c r="R69" s="10"/>
      <c r="S69" s="10"/>
      <c r="T69" s="10"/>
      <c r="U69" s="10"/>
      <c r="V69" s="10"/>
      <c r="W69" s="10"/>
      <c r="X69" s="10"/>
      <c r="Y69" s="10"/>
    </row>
    <row r="70" spans="1:25" ht="14.25" customHeight="1" x14ac:dyDescent="0.25">
      <c r="A70" s="76">
        <v>2001</v>
      </c>
      <c r="B70" s="77">
        <v>0.12</v>
      </c>
      <c r="C70" s="10"/>
      <c r="D70" s="10"/>
      <c r="E70" s="10"/>
      <c r="F70" s="10"/>
      <c r="G70" s="10"/>
      <c r="H70" s="10"/>
      <c r="I70" s="10"/>
      <c r="J70" s="10"/>
      <c r="K70" s="10"/>
      <c r="L70" s="10"/>
      <c r="M70" s="10"/>
      <c r="N70" s="10"/>
      <c r="O70" s="10"/>
      <c r="P70" s="10"/>
      <c r="Q70" s="10"/>
      <c r="R70" s="10"/>
      <c r="S70" s="10"/>
      <c r="T70" s="10"/>
      <c r="U70" s="10"/>
      <c r="V70" s="10"/>
      <c r="W70" s="10"/>
      <c r="X70" s="10"/>
      <c r="Y70" s="10"/>
    </row>
    <row r="71" spans="1:25" ht="14.25" customHeight="1" x14ac:dyDescent="0.25">
      <c r="A71" s="76">
        <v>2002</v>
      </c>
      <c r="B71" s="77">
        <v>0.06</v>
      </c>
      <c r="C71" s="10"/>
      <c r="D71" s="10"/>
      <c r="E71" s="10"/>
      <c r="F71" s="10"/>
      <c r="G71" s="10"/>
      <c r="H71" s="10"/>
      <c r="I71" s="10"/>
      <c r="J71" s="10"/>
      <c r="K71" s="10"/>
      <c r="L71" s="10"/>
      <c r="M71" s="10"/>
      <c r="N71" s="10"/>
      <c r="O71" s="10"/>
      <c r="P71" s="10"/>
      <c r="Q71" s="10"/>
      <c r="R71" s="10"/>
      <c r="S71" s="10"/>
      <c r="T71" s="10"/>
      <c r="U71" s="10"/>
      <c r="V71" s="10"/>
      <c r="W71" s="10"/>
      <c r="X71" s="10"/>
      <c r="Y71" s="10"/>
    </row>
    <row r="72" spans="1:25" ht="14.25" customHeight="1" x14ac:dyDescent="0.25">
      <c r="A72" s="76">
        <v>2003</v>
      </c>
      <c r="B72" s="77">
        <v>0.28999999999999998</v>
      </c>
      <c r="C72" s="10"/>
      <c r="D72" s="10"/>
      <c r="E72" s="10"/>
      <c r="F72" s="10"/>
      <c r="G72" s="10"/>
      <c r="H72" s="10"/>
      <c r="I72" s="10"/>
      <c r="J72" s="10"/>
      <c r="K72" s="10"/>
      <c r="L72" s="10"/>
      <c r="M72" s="10"/>
      <c r="N72" s="10"/>
      <c r="O72" s="10"/>
      <c r="P72" s="10"/>
      <c r="Q72" s="10"/>
      <c r="R72" s="10"/>
      <c r="S72" s="10"/>
      <c r="T72" s="10"/>
      <c r="U72" s="10"/>
      <c r="V72" s="10"/>
      <c r="W72" s="10"/>
      <c r="X72" s="10"/>
      <c r="Y72" s="10"/>
    </row>
    <row r="73" spans="1:25" ht="14.25" customHeight="1" x14ac:dyDescent="0.25">
      <c r="A73" s="76">
        <v>2004</v>
      </c>
      <c r="B73" s="77">
        <v>0.38</v>
      </c>
      <c r="C73" s="10"/>
      <c r="D73" s="10"/>
      <c r="E73" s="10"/>
      <c r="F73" s="10"/>
      <c r="G73" s="10"/>
      <c r="H73" s="10"/>
      <c r="I73" s="10"/>
      <c r="J73" s="10"/>
      <c r="K73" s="10"/>
      <c r="L73" s="10"/>
      <c r="M73" s="10"/>
      <c r="N73" s="10"/>
      <c r="O73" s="10"/>
      <c r="P73" s="10"/>
      <c r="Q73" s="10"/>
      <c r="R73" s="10"/>
      <c r="S73" s="10"/>
      <c r="T73" s="10"/>
      <c r="U73" s="10"/>
      <c r="V73" s="10"/>
      <c r="W73" s="10"/>
      <c r="X73" s="10"/>
      <c r="Y73" s="10"/>
    </row>
    <row r="74" spans="1:25" ht="14.25" customHeight="1" x14ac:dyDescent="0.25">
      <c r="A74" s="76">
        <v>2005</v>
      </c>
      <c r="B74" s="77">
        <v>0.1</v>
      </c>
      <c r="C74" s="10"/>
      <c r="D74" s="10"/>
      <c r="E74" s="10"/>
      <c r="F74" s="10"/>
      <c r="G74" s="10"/>
      <c r="H74" s="10"/>
      <c r="I74" s="10"/>
      <c r="J74" s="10"/>
      <c r="K74" s="10"/>
      <c r="L74" s="10"/>
      <c r="M74" s="10"/>
      <c r="N74" s="10"/>
      <c r="O74" s="10"/>
      <c r="P74" s="10"/>
      <c r="Q74" s="10"/>
      <c r="R74" s="10"/>
      <c r="S74" s="10"/>
      <c r="T74" s="10"/>
      <c r="U74" s="10"/>
      <c r="V74" s="10"/>
      <c r="W74" s="10"/>
      <c r="X74" s="10"/>
      <c r="Y74" s="10"/>
    </row>
    <row r="75" spans="1:25" ht="14.25" customHeight="1" x14ac:dyDescent="0.25">
      <c r="A75" s="76">
        <v>2006</v>
      </c>
      <c r="B75" s="77">
        <v>0.26</v>
      </c>
      <c r="C75" s="10"/>
      <c r="D75" s="10"/>
      <c r="E75" s="10"/>
      <c r="F75" s="10"/>
      <c r="G75" s="10"/>
      <c r="H75" s="10"/>
      <c r="I75" s="10"/>
      <c r="J75" s="10"/>
      <c r="K75" s="10"/>
      <c r="L75" s="10"/>
      <c r="M75" s="10"/>
      <c r="N75" s="10"/>
      <c r="O75" s="10"/>
      <c r="P75" s="10"/>
      <c r="Q75" s="10"/>
      <c r="R75" s="10"/>
      <c r="S75" s="10"/>
      <c r="T75" s="10"/>
      <c r="U75" s="10"/>
      <c r="V75" s="10"/>
      <c r="W75" s="10"/>
      <c r="X75" s="10"/>
      <c r="Y75" s="10"/>
    </row>
    <row r="76" spans="1:25" ht="14.25" customHeight="1" x14ac:dyDescent="0.25">
      <c r="A76" s="76">
        <v>2007</v>
      </c>
      <c r="B76" s="77">
        <v>0.51</v>
      </c>
      <c r="C76" s="10"/>
      <c r="D76" s="10"/>
      <c r="E76" s="10"/>
      <c r="F76" s="10"/>
      <c r="G76" s="10"/>
      <c r="H76" s="10"/>
      <c r="I76" s="10"/>
      <c r="J76" s="10"/>
      <c r="K76" s="10"/>
      <c r="L76" s="10"/>
      <c r="M76" s="10"/>
      <c r="N76" s="10"/>
      <c r="O76" s="10"/>
      <c r="P76" s="10"/>
      <c r="Q76" s="10"/>
      <c r="R76" s="10"/>
      <c r="S76" s="10"/>
      <c r="T76" s="10"/>
      <c r="U76" s="10"/>
      <c r="V76" s="10"/>
      <c r="W76" s="10"/>
      <c r="X76" s="10"/>
      <c r="Y76" s="10"/>
    </row>
    <row r="77" spans="1:25" ht="14.25" customHeight="1" x14ac:dyDescent="0.25">
      <c r="A77" s="76">
        <v>2008</v>
      </c>
      <c r="B77" s="77">
        <v>0</v>
      </c>
      <c r="C77" s="10"/>
      <c r="D77" s="10"/>
      <c r="E77" s="10"/>
      <c r="F77" s="10"/>
      <c r="G77" s="10"/>
      <c r="H77" s="10"/>
      <c r="I77" s="10"/>
      <c r="J77" s="10"/>
      <c r="K77" s="10"/>
      <c r="L77" s="10"/>
      <c r="M77" s="10"/>
      <c r="N77" s="10"/>
      <c r="O77" s="10"/>
      <c r="P77" s="10"/>
      <c r="Q77" s="10"/>
      <c r="R77" s="10"/>
      <c r="S77" s="10"/>
      <c r="T77" s="10"/>
      <c r="U77" s="10"/>
      <c r="V77" s="10"/>
      <c r="W77" s="10"/>
      <c r="X77" s="10"/>
      <c r="Y77" s="10"/>
    </row>
    <row r="78" spans="1:25" ht="14.25" customHeight="1" x14ac:dyDescent="0.25">
      <c r="A78" s="76">
        <v>2009</v>
      </c>
      <c r="B78" s="77">
        <v>0.39</v>
      </c>
      <c r="C78" s="10"/>
      <c r="D78" s="10"/>
      <c r="E78" s="10"/>
      <c r="F78" s="10"/>
      <c r="G78" s="10"/>
      <c r="H78" s="10"/>
      <c r="I78" s="10"/>
      <c r="J78" s="10"/>
      <c r="K78" s="10"/>
      <c r="L78" s="10"/>
      <c r="M78" s="10"/>
      <c r="N78" s="10"/>
      <c r="O78" s="10"/>
      <c r="P78" s="10"/>
      <c r="Q78" s="10"/>
      <c r="R78" s="10"/>
      <c r="S78" s="10"/>
      <c r="T78" s="10"/>
      <c r="U78" s="10"/>
      <c r="V78" s="10"/>
      <c r="W78" s="10"/>
      <c r="X78" s="10"/>
      <c r="Y78" s="10"/>
    </row>
    <row r="79" spans="1:25" ht="14.25" customHeight="1" x14ac:dyDescent="0.25">
      <c r="A79" s="76">
        <v>2010</v>
      </c>
      <c r="B79" s="77">
        <v>0.66</v>
      </c>
      <c r="C79" s="10"/>
      <c r="D79" s="10"/>
      <c r="E79" s="10"/>
      <c r="F79" s="10"/>
      <c r="G79" s="10"/>
      <c r="H79" s="10"/>
      <c r="I79" s="10"/>
      <c r="J79" s="10"/>
      <c r="K79" s="10"/>
      <c r="L79" s="10"/>
      <c r="M79" s="10"/>
      <c r="N79" s="10"/>
      <c r="O79" s="10"/>
      <c r="P79" s="10"/>
      <c r="Q79" s="10"/>
      <c r="R79" s="10"/>
      <c r="S79" s="10"/>
      <c r="T79" s="10"/>
      <c r="U79" s="10"/>
      <c r="V79" s="10"/>
      <c r="W79" s="10"/>
      <c r="X79" s="10"/>
      <c r="Y79" s="10"/>
    </row>
    <row r="80" spans="1:25" ht="14.25" customHeight="1" x14ac:dyDescent="0.25">
      <c r="A80" s="76">
        <v>2011</v>
      </c>
      <c r="B80" s="77">
        <v>0.5</v>
      </c>
      <c r="C80" s="10"/>
      <c r="D80" s="10"/>
      <c r="E80" s="10"/>
      <c r="F80" s="10"/>
      <c r="G80" s="10"/>
      <c r="H80" s="10"/>
      <c r="I80" s="10"/>
      <c r="J80" s="10"/>
      <c r="K80" s="10"/>
      <c r="L80" s="10"/>
      <c r="M80" s="10"/>
      <c r="N80" s="10"/>
      <c r="O80" s="10"/>
      <c r="P80" s="10"/>
      <c r="Q80" s="10"/>
      <c r="R80" s="10"/>
      <c r="S80" s="10"/>
      <c r="T80" s="10"/>
      <c r="U80" s="10"/>
      <c r="V80" s="10"/>
      <c r="W80" s="10"/>
      <c r="X80" s="10"/>
      <c r="Y80" s="10"/>
    </row>
    <row r="81" spans="1:25" ht="14.25" customHeight="1" x14ac:dyDescent="0.25">
      <c r="A81" s="76">
        <v>2012</v>
      </c>
      <c r="B81" s="77">
        <v>0.83999999999999986</v>
      </c>
      <c r="C81" s="10"/>
      <c r="D81" s="10"/>
      <c r="E81" s="10"/>
      <c r="F81" s="10"/>
      <c r="G81" s="10"/>
      <c r="H81" s="10"/>
      <c r="I81" s="10"/>
      <c r="J81" s="10"/>
      <c r="K81" s="10"/>
      <c r="L81" s="10"/>
      <c r="M81" s="10"/>
      <c r="N81" s="10"/>
      <c r="O81" s="10"/>
      <c r="P81" s="10"/>
      <c r="Q81" s="10"/>
      <c r="R81" s="10"/>
      <c r="S81" s="10"/>
      <c r="T81" s="10"/>
      <c r="U81" s="10"/>
      <c r="V81" s="10"/>
      <c r="W81" s="10"/>
      <c r="X81" s="10"/>
      <c r="Y81" s="10"/>
    </row>
    <row r="82" spans="1:25" ht="14.25" customHeight="1" x14ac:dyDescent="0.25">
      <c r="A82" s="76">
        <v>2013</v>
      </c>
      <c r="B82" s="77">
        <v>1.1000000000000001</v>
      </c>
      <c r="C82" s="10"/>
      <c r="D82" s="10"/>
      <c r="E82" s="10"/>
      <c r="F82" s="10"/>
      <c r="G82" s="10"/>
      <c r="H82" s="10"/>
      <c r="I82" s="10"/>
      <c r="J82" s="10"/>
      <c r="K82" s="10"/>
      <c r="L82" s="10"/>
      <c r="M82" s="10"/>
      <c r="N82" s="10"/>
      <c r="O82" s="10"/>
      <c r="P82" s="10"/>
      <c r="Q82" s="10"/>
      <c r="R82" s="10"/>
      <c r="S82" s="10"/>
      <c r="T82" s="10"/>
      <c r="U82" s="10"/>
      <c r="V82" s="10"/>
      <c r="W82" s="10"/>
      <c r="X82" s="10"/>
      <c r="Y82" s="10"/>
    </row>
    <row r="83" spans="1:25" ht="14.25" customHeight="1" x14ac:dyDescent="0.25">
      <c r="A83" s="76">
        <v>2014</v>
      </c>
      <c r="B83" s="77">
        <v>0.56000000000000005</v>
      </c>
      <c r="C83" s="10"/>
      <c r="D83" s="10"/>
      <c r="E83" s="10"/>
      <c r="F83" s="10"/>
      <c r="G83" s="10"/>
      <c r="H83" s="10"/>
      <c r="I83" s="10"/>
      <c r="J83" s="10"/>
      <c r="K83" s="10"/>
      <c r="L83" s="10"/>
      <c r="M83" s="10"/>
      <c r="N83" s="10"/>
      <c r="O83" s="10"/>
      <c r="P83" s="10"/>
      <c r="Q83" s="10"/>
      <c r="R83" s="10"/>
      <c r="S83" s="10"/>
      <c r="T83" s="10"/>
      <c r="U83" s="10"/>
      <c r="V83" s="10"/>
      <c r="W83" s="10"/>
      <c r="X83" s="10"/>
      <c r="Y83" s="10"/>
    </row>
    <row r="84" spans="1:25" ht="14.25" customHeight="1" x14ac:dyDescent="0.25">
      <c r="A84" s="76">
        <v>2015</v>
      </c>
      <c r="B84" s="77">
        <v>0.38999999999999996</v>
      </c>
      <c r="C84" s="10"/>
      <c r="D84" s="10"/>
      <c r="E84" s="10"/>
      <c r="F84" s="10"/>
      <c r="G84" s="10"/>
      <c r="H84" s="10"/>
      <c r="I84" s="10"/>
      <c r="J84" s="10"/>
      <c r="K84" s="10"/>
      <c r="L84" s="10"/>
      <c r="M84" s="10"/>
      <c r="N84" s="10"/>
      <c r="O84" s="10"/>
      <c r="P84" s="10"/>
      <c r="Q84" s="10"/>
      <c r="R84" s="10"/>
      <c r="S84" s="10"/>
      <c r="T84" s="10"/>
      <c r="U84" s="10"/>
      <c r="V84" s="10"/>
      <c r="W84" s="10"/>
      <c r="X84" s="10"/>
      <c r="Y84" s="10"/>
    </row>
    <row r="85" spans="1:25" ht="14.25" customHeight="1" x14ac:dyDescent="0.25">
      <c r="A85" s="76">
        <v>2016</v>
      </c>
      <c r="B85" s="77">
        <v>0.28000000000000003</v>
      </c>
      <c r="C85" s="10"/>
      <c r="D85" s="10"/>
      <c r="E85" s="10"/>
      <c r="F85" s="10"/>
      <c r="G85" s="10"/>
      <c r="H85" s="10"/>
      <c r="I85" s="10"/>
      <c r="J85" s="10"/>
      <c r="K85" s="10"/>
      <c r="L85" s="10"/>
      <c r="M85" s="10"/>
      <c r="N85" s="10"/>
      <c r="O85" s="10"/>
      <c r="P85" s="10"/>
      <c r="Q85" s="10"/>
      <c r="R85" s="10"/>
      <c r="S85" s="10"/>
      <c r="T85" s="10"/>
      <c r="U85" s="10"/>
      <c r="V85" s="10"/>
      <c r="W85" s="10"/>
      <c r="X85" s="10"/>
      <c r="Y85" s="10"/>
    </row>
    <row r="86" spans="1:25" ht="14.25" customHeight="1" x14ac:dyDescent="0.25">
      <c r="A86" s="76">
        <v>2017</v>
      </c>
      <c r="B86" s="77">
        <v>1.0900000000000001</v>
      </c>
      <c r="C86" s="10"/>
      <c r="D86" s="10"/>
      <c r="E86" s="10"/>
      <c r="F86" s="10"/>
      <c r="G86" s="10"/>
      <c r="H86" s="10"/>
      <c r="I86" s="10"/>
      <c r="J86" s="10"/>
      <c r="K86" s="10"/>
      <c r="L86" s="10"/>
      <c r="M86" s="10"/>
      <c r="N86" s="10"/>
      <c r="O86" s="10"/>
      <c r="P86" s="10"/>
      <c r="Q86" s="10"/>
      <c r="R86" s="10"/>
      <c r="S86" s="10"/>
      <c r="T86" s="10"/>
      <c r="U86" s="10"/>
      <c r="V86" s="10"/>
      <c r="W86" s="10"/>
      <c r="X86" s="10"/>
      <c r="Y86" s="10"/>
    </row>
    <row r="87" spans="1:25" ht="14.25" customHeight="1" x14ac:dyDescent="0.25">
      <c r="A87" s="76">
        <v>2018</v>
      </c>
      <c r="B87" s="77">
        <v>0.33999999999999997</v>
      </c>
      <c r="C87" s="10"/>
      <c r="D87" s="10"/>
      <c r="E87" s="10"/>
      <c r="F87" s="10"/>
      <c r="G87" s="10"/>
      <c r="H87" s="10"/>
      <c r="I87" s="10"/>
      <c r="J87" s="10"/>
      <c r="K87" s="10"/>
      <c r="L87" s="10"/>
      <c r="M87" s="10"/>
      <c r="N87" s="10"/>
      <c r="O87" s="10"/>
      <c r="P87" s="10"/>
      <c r="Q87" s="10"/>
      <c r="R87" s="10"/>
      <c r="S87" s="10"/>
      <c r="T87" s="10"/>
      <c r="U87" s="10"/>
      <c r="V87" s="10"/>
      <c r="W87" s="10"/>
      <c r="X87" s="10"/>
      <c r="Y87" s="10"/>
    </row>
    <row r="88" spans="1:25" ht="14.25" customHeight="1" x14ac:dyDescent="0.25">
      <c r="A88" s="76">
        <v>2019</v>
      </c>
      <c r="B88" s="77">
        <v>0.36</v>
      </c>
      <c r="C88" s="10"/>
      <c r="D88" s="10"/>
      <c r="E88" s="10"/>
      <c r="F88" s="10"/>
      <c r="G88" s="10"/>
      <c r="H88" s="10"/>
      <c r="I88" s="10"/>
      <c r="J88" s="10"/>
      <c r="K88" s="10"/>
      <c r="L88" s="10"/>
      <c r="M88" s="10"/>
      <c r="N88" s="10"/>
      <c r="O88" s="10"/>
      <c r="P88" s="10"/>
      <c r="Q88" s="10"/>
      <c r="R88" s="10"/>
      <c r="S88" s="10"/>
      <c r="T88" s="10"/>
      <c r="U88" s="10"/>
      <c r="V88" s="10"/>
      <c r="W88" s="10"/>
      <c r="X88" s="10"/>
      <c r="Y88" s="10"/>
    </row>
    <row r="89" spans="1:25" ht="14.25" customHeight="1" x14ac:dyDescent="0.25">
      <c r="A89" s="76">
        <v>2020</v>
      </c>
      <c r="B89" s="77">
        <v>1.38</v>
      </c>
      <c r="C89" s="10"/>
      <c r="D89" s="10"/>
      <c r="E89" s="10"/>
      <c r="F89" s="10"/>
      <c r="G89" s="10"/>
      <c r="H89" s="10"/>
      <c r="I89" s="10"/>
      <c r="J89" s="10"/>
      <c r="K89" s="10"/>
      <c r="L89" s="10"/>
      <c r="M89" s="10"/>
      <c r="N89" s="10"/>
      <c r="O89" s="10"/>
      <c r="P89" s="10"/>
      <c r="Q89" s="10"/>
      <c r="R89" s="10"/>
      <c r="S89" s="10"/>
      <c r="T89" s="10"/>
      <c r="U89" s="10"/>
      <c r="V89" s="10"/>
      <c r="W89" s="10"/>
      <c r="X89" s="10"/>
      <c r="Y89" s="10"/>
    </row>
    <row r="90" spans="1:25" ht="14.25" customHeight="1" x14ac:dyDescent="0.25">
      <c r="A90" s="76">
        <v>2021</v>
      </c>
      <c r="B90" s="77">
        <v>1.03</v>
      </c>
      <c r="C90" s="10"/>
      <c r="D90" s="10"/>
      <c r="E90" s="10"/>
      <c r="F90" s="10"/>
      <c r="G90" s="10"/>
      <c r="H90" s="10"/>
      <c r="I90" s="10"/>
      <c r="J90" s="10"/>
      <c r="K90" s="10"/>
      <c r="L90" s="10"/>
      <c r="M90" s="10"/>
      <c r="N90" s="10"/>
      <c r="O90" s="10"/>
      <c r="P90" s="10"/>
      <c r="Q90" s="10"/>
      <c r="R90" s="10"/>
      <c r="S90" s="10"/>
      <c r="T90" s="10"/>
      <c r="U90" s="10"/>
      <c r="V90" s="10"/>
      <c r="W90" s="10"/>
      <c r="X90" s="10"/>
      <c r="Y90" s="10"/>
    </row>
    <row r="91" spans="1:25" ht="14.25" customHeight="1" x14ac:dyDescent="0.25">
      <c r="A91" s="78" t="s">
        <v>2002</v>
      </c>
      <c r="B91" s="79">
        <v>10.69</v>
      </c>
      <c r="C91" s="10"/>
      <c r="D91" s="10"/>
      <c r="E91" s="10"/>
      <c r="F91" s="10"/>
      <c r="G91" s="10"/>
      <c r="H91" s="10"/>
      <c r="I91" s="10"/>
      <c r="J91" s="10"/>
      <c r="K91" s="10"/>
      <c r="L91" s="10"/>
      <c r="M91" s="10"/>
      <c r="N91" s="10"/>
      <c r="O91" s="10"/>
      <c r="P91" s="10"/>
      <c r="Q91" s="10"/>
      <c r="R91" s="10"/>
      <c r="S91" s="10"/>
      <c r="T91" s="10"/>
      <c r="U91" s="10"/>
      <c r="V91" s="10"/>
      <c r="W91" s="10"/>
      <c r="X91" s="10"/>
      <c r="Y91" s="10"/>
    </row>
    <row r="92" spans="1:25" ht="14.25" customHeight="1" x14ac:dyDescent="0.25">
      <c r="C92" s="10"/>
      <c r="D92" s="10"/>
      <c r="E92" s="10"/>
      <c r="F92" s="10"/>
      <c r="G92" s="10"/>
      <c r="H92" s="10"/>
      <c r="I92" s="10"/>
      <c r="J92" s="10"/>
      <c r="K92" s="10"/>
      <c r="L92" s="10"/>
      <c r="M92" s="10"/>
      <c r="N92" s="10"/>
      <c r="O92" s="10"/>
      <c r="P92" s="10"/>
      <c r="Q92" s="10"/>
      <c r="R92" s="10"/>
      <c r="S92" s="10"/>
      <c r="T92" s="10"/>
      <c r="U92" s="10"/>
      <c r="V92" s="10"/>
      <c r="W92" s="10"/>
      <c r="X92" s="10"/>
      <c r="Y92" s="10"/>
    </row>
    <row r="93" spans="1:25" ht="14.25" customHeight="1" x14ac:dyDescent="0.25">
      <c r="C93" s="10"/>
      <c r="D93" s="10"/>
      <c r="E93" s="10"/>
      <c r="F93" s="10"/>
      <c r="G93" s="10"/>
      <c r="H93" s="10"/>
      <c r="I93" s="10"/>
      <c r="J93" s="10"/>
      <c r="K93" s="10"/>
      <c r="L93" s="10"/>
      <c r="M93" s="10"/>
      <c r="N93" s="10"/>
      <c r="O93" s="10"/>
      <c r="P93" s="10"/>
      <c r="Q93" s="10"/>
      <c r="R93" s="10"/>
      <c r="S93" s="10"/>
      <c r="T93" s="10"/>
      <c r="U93" s="10"/>
      <c r="V93" s="10"/>
      <c r="W93" s="10"/>
      <c r="X93" s="10"/>
      <c r="Y93" s="10"/>
    </row>
    <row r="94" spans="1:25" ht="14.25" customHeight="1" x14ac:dyDescent="0.25">
      <c r="C94" s="10"/>
      <c r="D94" s="10"/>
      <c r="E94" s="10"/>
      <c r="F94" s="10"/>
      <c r="G94" s="10"/>
      <c r="H94" s="10"/>
      <c r="I94" s="10"/>
      <c r="J94" s="10"/>
      <c r="K94" s="10"/>
      <c r="L94" s="10"/>
      <c r="M94" s="10"/>
      <c r="N94" s="10"/>
      <c r="O94" s="10"/>
      <c r="P94" s="10"/>
      <c r="Q94" s="10"/>
      <c r="R94" s="10"/>
      <c r="S94" s="10"/>
      <c r="T94" s="10"/>
      <c r="U94" s="10"/>
      <c r="V94" s="10"/>
      <c r="W94" s="10"/>
      <c r="X94" s="10"/>
      <c r="Y94" s="10"/>
    </row>
    <row r="95" spans="1:25" ht="14.25" customHeight="1" x14ac:dyDescent="0.25">
      <c r="C95" s="10"/>
      <c r="D95" s="10"/>
      <c r="E95" s="10"/>
      <c r="F95" s="10"/>
      <c r="G95" s="10"/>
      <c r="H95" s="10"/>
      <c r="I95" s="10"/>
      <c r="J95" s="10"/>
      <c r="K95" s="10"/>
      <c r="L95" s="10"/>
      <c r="M95" s="10"/>
      <c r="N95" s="10"/>
      <c r="O95" s="10"/>
      <c r="P95" s="10"/>
      <c r="Q95" s="10"/>
      <c r="R95" s="10"/>
      <c r="S95" s="10"/>
      <c r="T95" s="10"/>
      <c r="U95" s="10"/>
      <c r="V95" s="10"/>
      <c r="W95" s="10"/>
      <c r="X95" s="10"/>
      <c r="Y95" s="10"/>
    </row>
    <row r="96" spans="1:25" ht="14.25" customHeight="1" x14ac:dyDescent="0.25">
      <c r="C96" s="10"/>
      <c r="D96" s="10"/>
      <c r="E96" s="10"/>
      <c r="F96" s="10"/>
      <c r="G96" s="10"/>
      <c r="H96" s="10"/>
      <c r="I96" s="10"/>
      <c r="J96" s="10"/>
      <c r="K96" s="10"/>
      <c r="L96" s="10"/>
      <c r="M96" s="10"/>
      <c r="N96" s="10"/>
      <c r="O96" s="10"/>
      <c r="P96" s="10"/>
      <c r="Q96" s="10"/>
      <c r="R96" s="10"/>
      <c r="S96" s="10"/>
      <c r="T96" s="10"/>
      <c r="U96" s="10"/>
      <c r="V96" s="10"/>
      <c r="W96" s="10"/>
      <c r="X96" s="10"/>
      <c r="Y96" s="10"/>
    </row>
    <row r="97" spans="3:25" ht="14.25" customHeight="1" x14ac:dyDescent="0.25">
      <c r="C97" s="10"/>
      <c r="D97" s="10"/>
      <c r="E97" s="10"/>
      <c r="F97" s="10"/>
      <c r="G97" s="10"/>
      <c r="H97" s="10"/>
      <c r="I97" s="10"/>
      <c r="J97" s="10"/>
      <c r="K97" s="10"/>
      <c r="L97" s="10"/>
      <c r="M97" s="10"/>
      <c r="N97" s="10"/>
      <c r="O97" s="10"/>
      <c r="P97" s="10"/>
      <c r="Q97" s="10"/>
      <c r="R97" s="10"/>
      <c r="S97" s="10"/>
      <c r="T97" s="10"/>
      <c r="U97" s="10"/>
      <c r="V97" s="10"/>
      <c r="W97" s="10"/>
      <c r="X97" s="10"/>
      <c r="Y97" s="10"/>
    </row>
    <row r="98" spans="3:25" ht="14.25" customHeight="1" x14ac:dyDescent="0.25">
      <c r="C98" s="10"/>
      <c r="D98" s="10"/>
      <c r="E98" s="10"/>
      <c r="F98" s="10"/>
      <c r="G98" s="10"/>
      <c r="H98" s="10"/>
      <c r="I98" s="10"/>
      <c r="J98" s="10"/>
      <c r="K98" s="10"/>
      <c r="L98" s="10"/>
      <c r="M98" s="10"/>
      <c r="N98" s="10"/>
      <c r="O98" s="10"/>
      <c r="P98" s="10"/>
      <c r="Q98" s="10"/>
      <c r="R98" s="10"/>
      <c r="S98" s="10"/>
      <c r="T98" s="10"/>
      <c r="U98" s="10"/>
      <c r="V98" s="10"/>
      <c r="W98" s="10"/>
      <c r="X98" s="10"/>
      <c r="Y98" s="10"/>
    </row>
    <row r="99" spans="3:25" ht="14.25" customHeight="1" x14ac:dyDescent="0.25">
      <c r="C99" s="10"/>
      <c r="D99" s="10"/>
      <c r="E99" s="10"/>
      <c r="F99" s="10"/>
      <c r="G99" s="10"/>
      <c r="H99" s="10"/>
      <c r="I99" s="10"/>
      <c r="J99" s="10"/>
      <c r="K99" s="10"/>
      <c r="L99" s="10"/>
      <c r="M99" s="10"/>
      <c r="N99" s="10"/>
      <c r="O99" s="10"/>
      <c r="P99" s="10"/>
      <c r="Q99" s="10"/>
      <c r="R99" s="10"/>
      <c r="S99" s="10"/>
      <c r="T99" s="10"/>
      <c r="U99" s="10"/>
      <c r="V99" s="10"/>
      <c r="W99" s="10"/>
      <c r="X99" s="10"/>
      <c r="Y99" s="10"/>
    </row>
    <row r="100" spans="3:25" ht="14.25" customHeight="1" x14ac:dyDescent="0.25">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sheetData>
  <mergeCells count="1">
    <mergeCell ref="D1:X2"/>
  </mergeCells>
  <pageMargins left="0.7" right="0.7" top="0.75" bottom="0.75" header="0" footer="0"/>
  <pageSetup orientation="portrait"/>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76ED"/>
  </sheetPr>
  <dimension ref="A1:U1002"/>
  <sheetViews>
    <sheetView workbookViewId="0">
      <selection activeCell="L5" sqref="L5"/>
    </sheetView>
  </sheetViews>
  <sheetFormatPr defaultColWidth="14.42578125" defaultRowHeight="15" customHeight="1" x14ac:dyDescent="0.25"/>
  <cols>
    <col min="1" max="1" width="9" bestFit="1" customWidth="1"/>
    <col min="2" max="2" width="20.5703125" bestFit="1" customWidth="1"/>
    <col min="3" max="3" width="27.7109375" bestFit="1" customWidth="1"/>
    <col min="4" max="4" width="16.85546875" bestFit="1" customWidth="1"/>
    <col min="5" max="5" width="23.85546875" bestFit="1" customWidth="1"/>
    <col min="6" max="6" width="7.7109375" bestFit="1" customWidth="1"/>
    <col min="7" max="7" width="9.7109375" bestFit="1" customWidth="1"/>
    <col min="8" max="8" width="4.42578125" bestFit="1" customWidth="1"/>
    <col min="9" max="9" width="10.42578125" bestFit="1" customWidth="1"/>
    <col min="10" max="10" width="13.140625" bestFit="1" customWidth="1"/>
    <col min="11" max="11" width="8.42578125" customWidth="1"/>
    <col min="12" max="12" width="12.85546875" bestFit="1" customWidth="1"/>
    <col min="13" max="13" width="13.5703125" bestFit="1" customWidth="1"/>
    <col min="14" max="14" width="10.42578125" bestFit="1" customWidth="1"/>
    <col min="15" max="15" width="11.140625" bestFit="1" customWidth="1"/>
    <col min="16" max="16" width="8.7109375" bestFit="1" customWidth="1"/>
    <col min="17" max="17" width="14.140625" bestFit="1" customWidth="1"/>
    <col min="18" max="18" width="13.28515625" bestFit="1" customWidth="1"/>
    <col min="19" max="19" width="9.5703125" bestFit="1" customWidth="1"/>
    <col min="20" max="20" width="10.5703125" bestFit="1" customWidth="1"/>
    <col min="21" max="21" width="6.28515625" customWidth="1"/>
  </cols>
  <sheetData>
    <row r="1" spans="1:21" ht="14.25" customHeight="1" x14ac:dyDescent="0.25">
      <c r="A1" s="13" t="s">
        <v>21</v>
      </c>
      <c r="B1" s="13" t="s">
        <v>22</v>
      </c>
      <c r="C1" s="13" t="s">
        <v>23</v>
      </c>
      <c r="D1" s="13" t="s">
        <v>24</v>
      </c>
      <c r="E1" s="13" t="s">
        <v>25</v>
      </c>
      <c r="F1" s="13" t="s">
        <v>26</v>
      </c>
      <c r="G1" s="13" t="s">
        <v>27</v>
      </c>
      <c r="H1" s="13" t="s">
        <v>28</v>
      </c>
      <c r="I1" s="13" t="s">
        <v>29</v>
      </c>
      <c r="J1" s="13" t="s">
        <v>30</v>
      </c>
      <c r="K1" s="13" t="s">
        <v>31</v>
      </c>
      <c r="L1" s="13" t="s">
        <v>0</v>
      </c>
      <c r="M1" s="13" t="s">
        <v>32</v>
      </c>
      <c r="N1" s="13" t="s">
        <v>33</v>
      </c>
      <c r="O1" s="13" t="s">
        <v>34</v>
      </c>
      <c r="P1" s="13" t="s">
        <v>35</v>
      </c>
      <c r="Q1" s="13" t="s">
        <v>36</v>
      </c>
      <c r="R1" s="13" t="s">
        <v>37</v>
      </c>
      <c r="S1" s="13" t="s">
        <v>38</v>
      </c>
      <c r="T1" s="13" t="s">
        <v>39</v>
      </c>
      <c r="U1" s="13" t="s">
        <v>40</v>
      </c>
    </row>
    <row r="2" spans="1:21" ht="14.25" customHeight="1" x14ac:dyDescent="0.25">
      <c r="A2" s="1" t="s">
        <v>41</v>
      </c>
      <c r="B2" s="1" t="s">
        <v>42</v>
      </c>
      <c r="C2" s="1" t="s">
        <v>43</v>
      </c>
      <c r="D2" s="1" t="s">
        <v>2</v>
      </c>
      <c r="E2" s="1" t="s">
        <v>44</v>
      </c>
      <c r="F2" s="1" t="s">
        <v>45</v>
      </c>
      <c r="G2" s="1" t="s">
        <v>46</v>
      </c>
      <c r="H2" s="1">
        <v>55</v>
      </c>
      <c r="I2" s="14">
        <v>42468</v>
      </c>
      <c r="J2" s="1">
        <v>141604</v>
      </c>
      <c r="K2" s="1">
        <v>0.15</v>
      </c>
      <c r="L2" s="1" t="s">
        <v>11</v>
      </c>
      <c r="M2" s="1" t="s">
        <v>47</v>
      </c>
      <c r="N2" s="14">
        <v>44485</v>
      </c>
      <c r="O2" s="15" t="str">
        <f>IF(LEN(N2)&gt;0,"Not Active","Active")</f>
        <v>Not Active</v>
      </c>
      <c r="P2" s="16">
        <f>IF(O2="Not Active",1,0)</f>
        <v>1</v>
      </c>
      <c r="Q2" s="17">
        <f>J2*K2</f>
        <v>21240.6</v>
      </c>
      <c r="R2" s="17">
        <f>Q2+J2</f>
        <v>162844.6</v>
      </c>
      <c r="S2" s="16">
        <f>YEAR(I2)</f>
        <v>2016</v>
      </c>
      <c r="T2" s="16">
        <f>WEEKNUM(I2)</f>
        <v>15</v>
      </c>
      <c r="U2" s="18" t="str">
        <f>TEXT(I2,"dddd")</f>
        <v>Friday</v>
      </c>
    </row>
    <row r="3" spans="1:21" ht="14.25" customHeight="1" x14ac:dyDescent="0.25">
      <c r="A3" s="1" t="s">
        <v>48</v>
      </c>
      <c r="B3" s="1" t="s">
        <v>49</v>
      </c>
      <c r="C3" s="1" t="s">
        <v>50</v>
      </c>
      <c r="D3" s="1" t="s">
        <v>2</v>
      </c>
      <c r="E3" s="1" t="s">
        <v>51</v>
      </c>
      <c r="F3" s="1" t="s">
        <v>52</v>
      </c>
      <c r="G3" s="1" t="s">
        <v>53</v>
      </c>
      <c r="H3" s="1">
        <v>59</v>
      </c>
      <c r="I3" s="14">
        <v>35763</v>
      </c>
      <c r="J3" s="1">
        <v>99975</v>
      </c>
      <c r="K3" s="1">
        <v>0</v>
      </c>
      <c r="L3" s="1" t="s">
        <v>17</v>
      </c>
      <c r="M3" s="1" t="s">
        <v>54</v>
      </c>
      <c r="N3" s="14" t="s">
        <v>55</v>
      </c>
      <c r="O3" s="15" t="str">
        <f t="shared" ref="O3:O66" si="0">IF(LEN(N3)&gt;0,"Not Active","Active")</f>
        <v>Active</v>
      </c>
      <c r="P3" s="16">
        <f t="shared" ref="P3:P66" si="1">IF(O3="Not Active",1,0)</f>
        <v>0</v>
      </c>
      <c r="Q3" s="17">
        <f t="shared" ref="Q3:Q66" si="2">J3*K3</f>
        <v>0</v>
      </c>
      <c r="R3" s="17">
        <f t="shared" ref="R3:R66" si="3">Q3+J3</f>
        <v>99975</v>
      </c>
      <c r="S3" s="16">
        <f t="shared" ref="S3:S66" si="4">YEAR(I3)</f>
        <v>1997</v>
      </c>
      <c r="T3" s="16">
        <f t="shared" ref="T3:T66" si="5">WEEKNUM(I3)</f>
        <v>48</v>
      </c>
      <c r="U3" s="18" t="str">
        <f t="shared" ref="U3:U66" si="6">TEXT(I3,"dddd")</f>
        <v>Saturday</v>
      </c>
    </row>
    <row r="4" spans="1:21" ht="14.25" customHeight="1" x14ac:dyDescent="0.25">
      <c r="A4" s="1" t="s">
        <v>56</v>
      </c>
      <c r="B4" s="1" t="s">
        <v>57</v>
      </c>
      <c r="C4" s="1" t="s">
        <v>58</v>
      </c>
      <c r="D4" s="1" t="s">
        <v>3</v>
      </c>
      <c r="E4" s="1" t="s">
        <v>59</v>
      </c>
      <c r="F4" s="1" t="s">
        <v>45</v>
      </c>
      <c r="G4" s="1" t="s">
        <v>60</v>
      </c>
      <c r="H4" s="1">
        <v>50</v>
      </c>
      <c r="I4" s="14">
        <v>39016</v>
      </c>
      <c r="J4" s="1">
        <v>163099</v>
      </c>
      <c r="K4" s="1">
        <v>0.2</v>
      </c>
      <c r="L4" s="1" t="s">
        <v>11</v>
      </c>
      <c r="M4" s="1" t="s">
        <v>61</v>
      </c>
      <c r="N4" s="14" t="s">
        <v>55</v>
      </c>
      <c r="O4" s="15" t="str">
        <f t="shared" si="0"/>
        <v>Active</v>
      </c>
      <c r="P4" s="16">
        <f t="shared" si="1"/>
        <v>0</v>
      </c>
      <c r="Q4" s="17">
        <f t="shared" si="2"/>
        <v>32619.800000000003</v>
      </c>
      <c r="R4" s="17">
        <f t="shared" si="3"/>
        <v>195718.8</v>
      </c>
      <c r="S4" s="16">
        <f t="shared" si="4"/>
        <v>2006</v>
      </c>
      <c r="T4" s="16">
        <f t="shared" si="5"/>
        <v>43</v>
      </c>
      <c r="U4" s="18" t="str">
        <f t="shared" si="6"/>
        <v>Thursday</v>
      </c>
    </row>
    <row r="5" spans="1:21" ht="14.25" customHeight="1" x14ac:dyDescent="0.25">
      <c r="A5" s="1" t="s">
        <v>62</v>
      </c>
      <c r="B5" s="1" t="s">
        <v>63</v>
      </c>
      <c r="C5" s="1" t="s">
        <v>64</v>
      </c>
      <c r="D5" s="1" t="s">
        <v>2</v>
      </c>
      <c r="E5" s="1" t="s">
        <v>51</v>
      </c>
      <c r="F5" s="1" t="s">
        <v>45</v>
      </c>
      <c r="G5" s="1" t="s">
        <v>60</v>
      </c>
      <c r="H5" s="1">
        <v>26</v>
      </c>
      <c r="I5" s="14">
        <v>43735</v>
      </c>
      <c r="J5" s="1">
        <v>84913</v>
      </c>
      <c r="K5" s="1">
        <v>7.0000000000000007E-2</v>
      </c>
      <c r="L5" s="1" t="s">
        <v>11</v>
      </c>
      <c r="M5" s="1" t="s">
        <v>61</v>
      </c>
      <c r="N5" s="14" t="s">
        <v>55</v>
      </c>
      <c r="O5" s="15" t="str">
        <f t="shared" si="0"/>
        <v>Active</v>
      </c>
      <c r="P5" s="16">
        <f t="shared" si="1"/>
        <v>0</v>
      </c>
      <c r="Q5" s="17">
        <f t="shared" si="2"/>
        <v>5943.9100000000008</v>
      </c>
      <c r="R5" s="17">
        <f t="shared" si="3"/>
        <v>90856.91</v>
      </c>
      <c r="S5" s="16">
        <f t="shared" si="4"/>
        <v>2019</v>
      </c>
      <c r="T5" s="16">
        <f t="shared" si="5"/>
        <v>39</v>
      </c>
      <c r="U5" s="18" t="str">
        <f t="shared" si="6"/>
        <v>Friday</v>
      </c>
    </row>
    <row r="6" spans="1:21" ht="14.25" customHeight="1" x14ac:dyDescent="0.25">
      <c r="A6" s="1" t="s">
        <v>65</v>
      </c>
      <c r="B6" s="1" t="s">
        <v>66</v>
      </c>
      <c r="C6" s="1" t="s">
        <v>67</v>
      </c>
      <c r="D6" s="1" t="s">
        <v>3</v>
      </c>
      <c r="E6" s="1" t="s">
        <v>51</v>
      </c>
      <c r="F6" s="1" t="s">
        <v>52</v>
      </c>
      <c r="G6" s="1" t="s">
        <v>53</v>
      </c>
      <c r="H6" s="1">
        <v>55</v>
      </c>
      <c r="I6" s="14">
        <v>35023</v>
      </c>
      <c r="J6" s="1">
        <v>95409</v>
      </c>
      <c r="K6" s="1">
        <v>0</v>
      </c>
      <c r="L6" s="1" t="s">
        <v>11</v>
      </c>
      <c r="M6" s="1" t="s">
        <v>68</v>
      </c>
      <c r="N6" s="14" t="s">
        <v>55</v>
      </c>
      <c r="O6" s="15" t="str">
        <f t="shared" si="0"/>
        <v>Active</v>
      </c>
      <c r="P6" s="16">
        <f t="shared" si="1"/>
        <v>0</v>
      </c>
      <c r="Q6" s="17">
        <f t="shared" si="2"/>
        <v>0</v>
      </c>
      <c r="R6" s="17">
        <f t="shared" si="3"/>
        <v>95409</v>
      </c>
      <c r="S6" s="16">
        <f t="shared" si="4"/>
        <v>1995</v>
      </c>
      <c r="T6" s="16">
        <f t="shared" si="5"/>
        <v>47</v>
      </c>
      <c r="U6" s="18" t="str">
        <f t="shared" si="6"/>
        <v>Monday</v>
      </c>
    </row>
    <row r="7" spans="1:21" ht="14.25" customHeight="1" x14ac:dyDescent="0.25">
      <c r="A7" s="1" t="s">
        <v>69</v>
      </c>
      <c r="B7" s="1" t="s">
        <v>70</v>
      </c>
      <c r="C7" s="1" t="s">
        <v>71</v>
      </c>
      <c r="D7" s="1" t="s">
        <v>4</v>
      </c>
      <c r="E7" s="1" t="s">
        <v>72</v>
      </c>
      <c r="F7" s="1" t="s">
        <v>52</v>
      </c>
      <c r="G7" s="1" t="s">
        <v>53</v>
      </c>
      <c r="H7" s="1">
        <v>57</v>
      </c>
      <c r="I7" s="14">
        <v>42759</v>
      </c>
      <c r="J7" s="1">
        <v>50994</v>
      </c>
      <c r="K7" s="1">
        <v>0</v>
      </c>
      <c r="L7" s="1" t="s">
        <v>17</v>
      </c>
      <c r="M7" s="1" t="s">
        <v>54</v>
      </c>
      <c r="N7" s="14" t="s">
        <v>55</v>
      </c>
      <c r="O7" s="15" t="str">
        <f t="shared" si="0"/>
        <v>Active</v>
      </c>
      <c r="P7" s="16">
        <f t="shared" si="1"/>
        <v>0</v>
      </c>
      <c r="Q7" s="17">
        <f t="shared" si="2"/>
        <v>0</v>
      </c>
      <c r="R7" s="17">
        <f t="shared" si="3"/>
        <v>50994</v>
      </c>
      <c r="S7" s="16">
        <f t="shared" si="4"/>
        <v>2017</v>
      </c>
      <c r="T7" s="16">
        <f t="shared" si="5"/>
        <v>4</v>
      </c>
      <c r="U7" s="18" t="str">
        <f t="shared" si="6"/>
        <v>Tuesday</v>
      </c>
    </row>
    <row r="8" spans="1:21" ht="14.25" customHeight="1" x14ac:dyDescent="0.25">
      <c r="A8" s="1" t="s">
        <v>73</v>
      </c>
      <c r="B8" s="1" t="s">
        <v>74</v>
      </c>
      <c r="C8" s="1" t="s">
        <v>75</v>
      </c>
      <c r="D8" s="1" t="s">
        <v>2</v>
      </c>
      <c r="E8" s="1" t="s">
        <v>72</v>
      </c>
      <c r="F8" s="1" t="s">
        <v>45</v>
      </c>
      <c r="G8" s="1" t="s">
        <v>60</v>
      </c>
      <c r="H8" s="1">
        <v>27</v>
      </c>
      <c r="I8" s="14">
        <v>44013</v>
      </c>
      <c r="J8" s="1">
        <v>119746</v>
      </c>
      <c r="K8" s="1">
        <v>0.1</v>
      </c>
      <c r="L8" s="1" t="s">
        <v>11</v>
      </c>
      <c r="M8" s="1" t="s">
        <v>68</v>
      </c>
      <c r="N8" s="14" t="s">
        <v>55</v>
      </c>
      <c r="O8" s="15" t="str">
        <f t="shared" si="0"/>
        <v>Active</v>
      </c>
      <c r="P8" s="16">
        <f t="shared" si="1"/>
        <v>0</v>
      </c>
      <c r="Q8" s="17">
        <f t="shared" si="2"/>
        <v>11974.6</v>
      </c>
      <c r="R8" s="17">
        <f t="shared" si="3"/>
        <v>131720.6</v>
      </c>
      <c r="S8" s="16">
        <f t="shared" si="4"/>
        <v>2020</v>
      </c>
      <c r="T8" s="16">
        <f t="shared" si="5"/>
        <v>27</v>
      </c>
      <c r="U8" s="18" t="str">
        <f t="shared" si="6"/>
        <v>Wednesday</v>
      </c>
    </row>
    <row r="9" spans="1:21" ht="14.25" customHeight="1" x14ac:dyDescent="0.25">
      <c r="A9" s="1" t="s">
        <v>76</v>
      </c>
      <c r="B9" s="1" t="s">
        <v>77</v>
      </c>
      <c r="C9" s="1" t="s">
        <v>78</v>
      </c>
      <c r="D9" s="1" t="s">
        <v>3</v>
      </c>
      <c r="E9" s="1" t="s">
        <v>51</v>
      </c>
      <c r="F9" s="1" t="s">
        <v>52</v>
      </c>
      <c r="G9" s="1" t="s">
        <v>46</v>
      </c>
      <c r="H9" s="1">
        <v>25</v>
      </c>
      <c r="I9" s="14">
        <v>43967</v>
      </c>
      <c r="J9" s="1">
        <v>41336</v>
      </c>
      <c r="K9" s="1">
        <v>0</v>
      </c>
      <c r="L9" s="1" t="s">
        <v>11</v>
      </c>
      <c r="M9" s="1" t="s">
        <v>79</v>
      </c>
      <c r="N9" s="14">
        <v>44336</v>
      </c>
      <c r="O9" s="15" t="str">
        <f t="shared" si="0"/>
        <v>Not Active</v>
      </c>
      <c r="P9" s="16">
        <f t="shared" si="1"/>
        <v>1</v>
      </c>
      <c r="Q9" s="17">
        <f t="shared" si="2"/>
        <v>0</v>
      </c>
      <c r="R9" s="17">
        <f t="shared" si="3"/>
        <v>41336</v>
      </c>
      <c r="S9" s="16">
        <f t="shared" si="4"/>
        <v>2020</v>
      </c>
      <c r="T9" s="16">
        <f t="shared" si="5"/>
        <v>20</v>
      </c>
      <c r="U9" s="18" t="str">
        <f t="shared" si="6"/>
        <v>Saturday</v>
      </c>
    </row>
    <row r="10" spans="1:21" ht="14.25" customHeight="1" x14ac:dyDescent="0.25">
      <c r="A10" s="1" t="s">
        <v>80</v>
      </c>
      <c r="B10" s="1" t="s">
        <v>81</v>
      </c>
      <c r="C10" s="1" t="s">
        <v>75</v>
      </c>
      <c r="D10" s="1" t="s">
        <v>5</v>
      </c>
      <c r="E10" s="1" t="s">
        <v>51</v>
      </c>
      <c r="F10" s="1" t="s">
        <v>52</v>
      </c>
      <c r="G10" s="1" t="s">
        <v>60</v>
      </c>
      <c r="H10" s="1">
        <v>29</v>
      </c>
      <c r="I10" s="14">
        <v>43490</v>
      </c>
      <c r="J10" s="1">
        <v>113527</v>
      </c>
      <c r="K10" s="1">
        <v>0.06</v>
      </c>
      <c r="L10" s="1" t="s">
        <v>11</v>
      </c>
      <c r="M10" s="1" t="s">
        <v>82</v>
      </c>
      <c r="N10" s="14" t="s">
        <v>55</v>
      </c>
      <c r="O10" s="15" t="str">
        <f t="shared" si="0"/>
        <v>Active</v>
      </c>
      <c r="P10" s="16">
        <f t="shared" si="1"/>
        <v>0</v>
      </c>
      <c r="Q10" s="17">
        <f t="shared" si="2"/>
        <v>6811.62</v>
      </c>
      <c r="R10" s="17">
        <f t="shared" si="3"/>
        <v>120338.62</v>
      </c>
      <c r="S10" s="16">
        <f t="shared" si="4"/>
        <v>2019</v>
      </c>
      <c r="T10" s="16">
        <f t="shared" si="5"/>
        <v>4</v>
      </c>
      <c r="U10" s="18" t="str">
        <f t="shared" si="6"/>
        <v>Friday</v>
      </c>
    </row>
    <row r="11" spans="1:21" ht="14.25" customHeight="1" x14ac:dyDescent="0.25">
      <c r="A11" s="1" t="s">
        <v>83</v>
      </c>
      <c r="B11" s="1" t="s">
        <v>84</v>
      </c>
      <c r="C11" s="1" t="s">
        <v>67</v>
      </c>
      <c r="D11" s="1" t="s">
        <v>3</v>
      </c>
      <c r="E11" s="1" t="s">
        <v>59</v>
      </c>
      <c r="F11" s="1" t="s">
        <v>45</v>
      </c>
      <c r="G11" s="1" t="s">
        <v>60</v>
      </c>
      <c r="H11" s="1">
        <v>34</v>
      </c>
      <c r="I11" s="14">
        <v>43264</v>
      </c>
      <c r="J11" s="1">
        <v>77203</v>
      </c>
      <c r="K11" s="1">
        <v>0</v>
      </c>
      <c r="L11" s="1" t="s">
        <v>11</v>
      </c>
      <c r="M11" s="1" t="s">
        <v>61</v>
      </c>
      <c r="N11" s="14" t="s">
        <v>55</v>
      </c>
      <c r="O11" s="15" t="str">
        <f t="shared" si="0"/>
        <v>Active</v>
      </c>
      <c r="P11" s="16">
        <f t="shared" si="1"/>
        <v>0</v>
      </c>
      <c r="Q11" s="17">
        <f t="shared" si="2"/>
        <v>0</v>
      </c>
      <c r="R11" s="17">
        <f t="shared" si="3"/>
        <v>77203</v>
      </c>
      <c r="S11" s="16">
        <f t="shared" si="4"/>
        <v>2018</v>
      </c>
      <c r="T11" s="16">
        <f t="shared" si="5"/>
        <v>24</v>
      </c>
      <c r="U11" s="18" t="str">
        <f t="shared" si="6"/>
        <v>Wednesday</v>
      </c>
    </row>
    <row r="12" spans="1:21" ht="14.25" customHeight="1" x14ac:dyDescent="0.25">
      <c r="A12" s="1" t="s">
        <v>85</v>
      </c>
      <c r="B12" s="1" t="s">
        <v>86</v>
      </c>
      <c r="C12" s="1" t="s">
        <v>43</v>
      </c>
      <c r="D12" s="1" t="s">
        <v>6</v>
      </c>
      <c r="E12" s="1" t="s">
        <v>51</v>
      </c>
      <c r="F12" s="1" t="s">
        <v>45</v>
      </c>
      <c r="G12" s="1" t="s">
        <v>53</v>
      </c>
      <c r="H12" s="1">
        <v>36</v>
      </c>
      <c r="I12" s="14">
        <v>39855</v>
      </c>
      <c r="J12" s="1">
        <v>157333</v>
      </c>
      <c r="K12" s="1">
        <v>0.15</v>
      </c>
      <c r="L12" s="1" t="s">
        <v>11</v>
      </c>
      <c r="M12" s="1" t="s">
        <v>79</v>
      </c>
      <c r="N12" s="14" t="s">
        <v>55</v>
      </c>
      <c r="O12" s="15" t="str">
        <f t="shared" si="0"/>
        <v>Active</v>
      </c>
      <c r="P12" s="16">
        <f t="shared" si="1"/>
        <v>0</v>
      </c>
      <c r="Q12" s="17">
        <f t="shared" si="2"/>
        <v>23599.95</v>
      </c>
      <c r="R12" s="17">
        <f t="shared" si="3"/>
        <v>180932.95</v>
      </c>
      <c r="S12" s="16">
        <f t="shared" si="4"/>
        <v>2009</v>
      </c>
      <c r="T12" s="16">
        <f t="shared" si="5"/>
        <v>7</v>
      </c>
      <c r="U12" s="18" t="str">
        <f t="shared" si="6"/>
        <v>Wednesday</v>
      </c>
    </row>
    <row r="13" spans="1:21" ht="14.25" customHeight="1" x14ac:dyDescent="0.25">
      <c r="A13" s="1" t="s">
        <v>87</v>
      </c>
      <c r="B13" s="1" t="s">
        <v>88</v>
      </c>
      <c r="C13" s="1" t="s">
        <v>89</v>
      </c>
      <c r="D13" s="1" t="s">
        <v>7</v>
      </c>
      <c r="E13" s="1" t="s">
        <v>59</v>
      </c>
      <c r="F13" s="1" t="s">
        <v>45</v>
      </c>
      <c r="G13" s="1" t="s">
        <v>60</v>
      </c>
      <c r="H13" s="1">
        <v>27</v>
      </c>
      <c r="I13" s="14">
        <v>44490</v>
      </c>
      <c r="J13" s="1">
        <v>109851</v>
      </c>
      <c r="K13" s="1">
        <v>0</v>
      </c>
      <c r="L13" s="1" t="s">
        <v>11</v>
      </c>
      <c r="M13" s="1" t="s">
        <v>47</v>
      </c>
      <c r="N13" s="14" t="s">
        <v>55</v>
      </c>
      <c r="O13" s="15" t="str">
        <f t="shared" si="0"/>
        <v>Active</v>
      </c>
      <c r="P13" s="16">
        <f t="shared" si="1"/>
        <v>0</v>
      </c>
      <c r="Q13" s="17">
        <f t="shared" si="2"/>
        <v>0</v>
      </c>
      <c r="R13" s="17">
        <f t="shared" si="3"/>
        <v>109851</v>
      </c>
      <c r="S13" s="16">
        <f t="shared" si="4"/>
        <v>2021</v>
      </c>
      <c r="T13" s="16">
        <f t="shared" si="5"/>
        <v>43</v>
      </c>
      <c r="U13" s="18" t="str">
        <f t="shared" si="6"/>
        <v>Thursday</v>
      </c>
    </row>
    <row r="14" spans="1:21" ht="14.25" customHeight="1" x14ac:dyDescent="0.25">
      <c r="A14" s="1" t="s">
        <v>90</v>
      </c>
      <c r="B14" s="1" t="s">
        <v>91</v>
      </c>
      <c r="C14" s="1" t="s">
        <v>75</v>
      </c>
      <c r="D14" s="1" t="s">
        <v>6</v>
      </c>
      <c r="E14" s="1" t="s">
        <v>51</v>
      </c>
      <c r="F14" s="1" t="s">
        <v>52</v>
      </c>
      <c r="G14" s="1" t="s">
        <v>60</v>
      </c>
      <c r="H14" s="1">
        <v>59</v>
      </c>
      <c r="I14" s="14">
        <v>36233</v>
      </c>
      <c r="J14" s="1">
        <v>105086</v>
      </c>
      <c r="K14" s="1">
        <v>0.09</v>
      </c>
      <c r="L14" s="1" t="s">
        <v>11</v>
      </c>
      <c r="M14" s="1" t="s">
        <v>82</v>
      </c>
      <c r="N14" s="14" t="s">
        <v>55</v>
      </c>
      <c r="O14" s="15" t="str">
        <f t="shared" si="0"/>
        <v>Active</v>
      </c>
      <c r="P14" s="16">
        <f t="shared" si="1"/>
        <v>0</v>
      </c>
      <c r="Q14" s="17">
        <f t="shared" si="2"/>
        <v>9457.74</v>
      </c>
      <c r="R14" s="17">
        <f t="shared" si="3"/>
        <v>114543.74</v>
      </c>
      <c r="S14" s="16">
        <f t="shared" si="4"/>
        <v>1999</v>
      </c>
      <c r="T14" s="16">
        <f t="shared" si="5"/>
        <v>12</v>
      </c>
      <c r="U14" s="18" t="str">
        <f t="shared" si="6"/>
        <v>Sunday</v>
      </c>
    </row>
    <row r="15" spans="1:21" ht="14.25" customHeight="1" x14ac:dyDescent="0.25">
      <c r="A15" s="1" t="s">
        <v>92</v>
      </c>
      <c r="B15" s="1" t="s">
        <v>93</v>
      </c>
      <c r="C15" s="1" t="s">
        <v>43</v>
      </c>
      <c r="D15" s="1" t="s">
        <v>3</v>
      </c>
      <c r="E15" s="1" t="s">
        <v>44</v>
      </c>
      <c r="F15" s="1" t="s">
        <v>45</v>
      </c>
      <c r="G15" s="1" t="s">
        <v>53</v>
      </c>
      <c r="H15" s="1">
        <v>51</v>
      </c>
      <c r="I15" s="14">
        <v>44357</v>
      </c>
      <c r="J15" s="1">
        <v>146742</v>
      </c>
      <c r="K15" s="1">
        <v>0.1</v>
      </c>
      <c r="L15" s="1" t="s">
        <v>17</v>
      </c>
      <c r="M15" s="1" t="s">
        <v>94</v>
      </c>
      <c r="N15" s="14" t="s">
        <v>55</v>
      </c>
      <c r="O15" s="15" t="str">
        <f t="shared" si="0"/>
        <v>Active</v>
      </c>
      <c r="P15" s="16">
        <f t="shared" si="1"/>
        <v>0</v>
      </c>
      <c r="Q15" s="17">
        <f t="shared" si="2"/>
        <v>14674.2</v>
      </c>
      <c r="R15" s="17">
        <f t="shared" si="3"/>
        <v>161416.20000000001</v>
      </c>
      <c r="S15" s="16">
        <f t="shared" si="4"/>
        <v>2021</v>
      </c>
      <c r="T15" s="16">
        <f t="shared" si="5"/>
        <v>24</v>
      </c>
      <c r="U15" s="18" t="str">
        <f t="shared" si="6"/>
        <v>Thursday</v>
      </c>
    </row>
    <row r="16" spans="1:21" ht="14.25" customHeight="1" x14ac:dyDescent="0.25">
      <c r="A16" s="1" t="s">
        <v>95</v>
      </c>
      <c r="B16" s="1" t="s">
        <v>96</v>
      </c>
      <c r="C16" s="1" t="s">
        <v>67</v>
      </c>
      <c r="D16" s="1" t="s">
        <v>5</v>
      </c>
      <c r="E16" s="1" t="s">
        <v>59</v>
      </c>
      <c r="F16" s="1" t="s">
        <v>52</v>
      </c>
      <c r="G16" s="1" t="s">
        <v>53</v>
      </c>
      <c r="H16" s="1">
        <v>31</v>
      </c>
      <c r="I16" s="14">
        <v>43043</v>
      </c>
      <c r="J16" s="1">
        <v>97078</v>
      </c>
      <c r="K16" s="1">
        <v>0</v>
      </c>
      <c r="L16" s="1" t="s">
        <v>11</v>
      </c>
      <c r="M16" s="1" t="s">
        <v>82</v>
      </c>
      <c r="N16" s="14">
        <v>43899</v>
      </c>
      <c r="O16" s="15" t="str">
        <f t="shared" si="0"/>
        <v>Not Active</v>
      </c>
      <c r="P16" s="16">
        <f t="shared" si="1"/>
        <v>1</v>
      </c>
      <c r="Q16" s="17">
        <f t="shared" si="2"/>
        <v>0</v>
      </c>
      <c r="R16" s="17">
        <f t="shared" si="3"/>
        <v>97078</v>
      </c>
      <c r="S16" s="16">
        <f t="shared" si="4"/>
        <v>2017</v>
      </c>
      <c r="T16" s="16">
        <f t="shared" si="5"/>
        <v>44</v>
      </c>
      <c r="U16" s="18" t="str">
        <f t="shared" si="6"/>
        <v>Saturday</v>
      </c>
    </row>
    <row r="17" spans="1:21" ht="14.25" customHeight="1" x14ac:dyDescent="0.25">
      <c r="A17" s="1" t="s">
        <v>97</v>
      </c>
      <c r="B17" s="1" t="s">
        <v>98</v>
      </c>
      <c r="C17" s="1" t="s">
        <v>99</v>
      </c>
      <c r="D17" s="1" t="s">
        <v>8</v>
      </c>
      <c r="E17" s="1" t="s">
        <v>44</v>
      </c>
      <c r="F17" s="1" t="s">
        <v>45</v>
      </c>
      <c r="G17" s="1" t="s">
        <v>53</v>
      </c>
      <c r="H17" s="1">
        <v>41</v>
      </c>
      <c r="I17" s="14">
        <v>41346</v>
      </c>
      <c r="J17" s="1">
        <v>249270</v>
      </c>
      <c r="K17" s="1">
        <v>0.3</v>
      </c>
      <c r="L17" s="1" t="s">
        <v>11</v>
      </c>
      <c r="M17" s="1" t="s">
        <v>47</v>
      </c>
      <c r="N17" s="14" t="s">
        <v>55</v>
      </c>
      <c r="O17" s="15" t="str">
        <f t="shared" si="0"/>
        <v>Active</v>
      </c>
      <c r="P17" s="16">
        <f t="shared" si="1"/>
        <v>0</v>
      </c>
      <c r="Q17" s="17">
        <f t="shared" si="2"/>
        <v>74781</v>
      </c>
      <c r="R17" s="17">
        <f t="shared" si="3"/>
        <v>324051</v>
      </c>
      <c r="S17" s="16">
        <f t="shared" si="4"/>
        <v>2013</v>
      </c>
      <c r="T17" s="16">
        <f t="shared" si="5"/>
        <v>11</v>
      </c>
      <c r="U17" s="18" t="str">
        <f t="shared" si="6"/>
        <v>Wednesday</v>
      </c>
    </row>
    <row r="18" spans="1:21" ht="14.25" customHeight="1" x14ac:dyDescent="0.25">
      <c r="A18" s="1" t="s">
        <v>100</v>
      </c>
      <c r="B18" s="1" t="s">
        <v>101</v>
      </c>
      <c r="C18" s="1" t="s">
        <v>58</v>
      </c>
      <c r="D18" s="1" t="s">
        <v>3</v>
      </c>
      <c r="E18" s="1" t="s">
        <v>44</v>
      </c>
      <c r="F18" s="1" t="s">
        <v>45</v>
      </c>
      <c r="G18" s="1" t="s">
        <v>46</v>
      </c>
      <c r="H18" s="1">
        <v>65</v>
      </c>
      <c r="I18" s="14">
        <v>37319</v>
      </c>
      <c r="J18" s="1">
        <v>175837</v>
      </c>
      <c r="K18" s="1">
        <v>0.2</v>
      </c>
      <c r="L18" s="1" t="s">
        <v>11</v>
      </c>
      <c r="M18" s="1" t="s">
        <v>68</v>
      </c>
      <c r="N18" s="14" t="s">
        <v>55</v>
      </c>
      <c r="O18" s="15" t="str">
        <f t="shared" si="0"/>
        <v>Active</v>
      </c>
      <c r="P18" s="16">
        <f t="shared" si="1"/>
        <v>0</v>
      </c>
      <c r="Q18" s="17">
        <f t="shared" si="2"/>
        <v>35167.4</v>
      </c>
      <c r="R18" s="17">
        <f t="shared" si="3"/>
        <v>211004.4</v>
      </c>
      <c r="S18" s="16">
        <f t="shared" si="4"/>
        <v>2002</v>
      </c>
      <c r="T18" s="16">
        <f t="shared" si="5"/>
        <v>10</v>
      </c>
      <c r="U18" s="18" t="str">
        <f t="shared" si="6"/>
        <v>Monday</v>
      </c>
    </row>
    <row r="19" spans="1:21" ht="14.25" customHeight="1" x14ac:dyDescent="0.25">
      <c r="A19" s="1" t="s">
        <v>102</v>
      </c>
      <c r="B19" s="1" t="s">
        <v>103</v>
      </c>
      <c r="C19" s="1" t="s">
        <v>43</v>
      </c>
      <c r="D19" s="1" t="s">
        <v>8</v>
      </c>
      <c r="E19" s="1" t="s">
        <v>59</v>
      </c>
      <c r="F19" s="1" t="s">
        <v>45</v>
      </c>
      <c r="G19" s="1" t="s">
        <v>104</v>
      </c>
      <c r="H19" s="1">
        <v>64</v>
      </c>
      <c r="I19" s="14">
        <v>37956</v>
      </c>
      <c r="J19" s="1">
        <v>154828</v>
      </c>
      <c r="K19" s="1">
        <v>0.13</v>
      </c>
      <c r="L19" s="1" t="s">
        <v>11</v>
      </c>
      <c r="M19" s="1" t="s">
        <v>47</v>
      </c>
      <c r="N19" s="14" t="s">
        <v>55</v>
      </c>
      <c r="O19" s="15" t="str">
        <f t="shared" si="0"/>
        <v>Active</v>
      </c>
      <c r="P19" s="16">
        <f t="shared" si="1"/>
        <v>0</v>
      </c>
      <c r="Q19" s="17">
        <f t="shared" si="2"/>
        <v>20127.64</v>
      </c>
      <c r="R19" s="17">
        <f t="shared" si="3"/>
        <v>174955.64</v>
      </c>
      <c r="S19" s="16">
        <f t="shared" si="4"/>
        <v>2003</v>
      </c>
      <c r="T19" s="16">
        <f t="shared" si="5"/>
        <v>49</v>
      </c>
      <c r="U19" s="18" t="str">
        <f t="shared" si="6"/>
        <v>Monday</v>
      </c>
    </row>
    <row r="20" spans="1:21" ht="14.25" customHeight="1" x14ac:dyDescent="0.25">
      <c r="A20" s="1" t="s">
        <v>105</v>
      </c>
      <c r="B20" s="1" t="s">
        <v>106</v>
      </c>
      <c r="C20" s="1" t="s">
        <v>58</v>
      </c>
      <c r="D20" s="1" t="s">
        <v>2</v>
      </c>
      <c r="E20" s="1" t="s">
        <v>72</v>
      </c>
      <c r="F20" s="1" t="s">
        <v>52</v>
      </c>
      <c r="G20" s="1" t="s">
        <v>60</v>
      </c>
      <c r="H20" s="1">
        <v>64</v>
      </c>
      <c r="I20" s="14">
        <v>41581</v>
      </c>
      <c r="J20" s="1">
        <v>186503</v>
      </c>
      <c r="K20" s="1">
        <v>0.24</v>
      </c>
      <c r="L20" s="1" t="s">
        <v>11</v>
      </c>
      <c r="M20" s="1" t="s">
        <v>107</v>
      </c>
      <c r="N20" s="14" t="s">
        <v>55</v>
      </c>
      <c r="O20" s="15" t="str">
        <f t="shared" si="0"/>
        <v>Active</v>
      </c>
      <c r="P20" s="16">
        <f t="shared" si="1"/>
        <v>0</v>
      </c>
      <c r="Q20" s="17">
        <f t="shared" si="2"/>
        <v>44760.72</v>
      </c>
      <c r="R20" s="17">
        <f t="shared" si="3"/>
        <v>231263.72</v>
      </c>
      <c r="S20" s="16">
        <f t="shared" si="4"/>
        <v>2013</v>
      </c>
      <c r="T20" s="16">
        <f t="shared" si="5"/>
        <v>45</v>
      </c>
      <c r="U20" s="18" t="str">
        <f t="shared" si="6"/>
        <v>Sunday</v>
      </c>
    </row>
    <row r="21" spans="1:21" ht="14.25" customHeight="1" x14ac:dyDescent="0.25">
      <c r="A21" s="1" t="s">
        <v>108</v>
      </c>
      <c r="B21" s="1" t="s">
        <v>109</v>
      </c>
      <c r="C21" s="1" t="s">
        <v>58</v>
      </c>
      <c r="D21" s="1" t="s">
        <v>4</v>
      </c>
      <c r="E21" s="1" t="s">
        <v>44</v>
      </c>
      <c r="F21" s="1" t="s">
        <v>52</v>
      </c>
      <c r="G21" s="1" t="s">
        <v>53</v>
      </c>
      <c r="H21" s="1">
        <v>45</v>
      </c>
      <c r="I21" s="14">
        <v>37446</v>
      </c>
      <c r="J21" s="1">
        <v>166331</v>
      </c>
      <c r="K21" s="1">
        <v>0.18</v>
      </c>
      <c r="L21" s="1" t="s">
        <v>17</v>
      </c>
      <c r="M21" s="1" t="s">
        <v>54</v>
      </c>
      <c r="N21" s="14" t="s">
        <v>55</v>
      </c>
      <c r="O21" s="15" t="str">
        <f t="shared" si="0"/>
        <v>Active</v>
      </c>
      <c r="P21" s="16">
        <f t="shared" si="1"/>
        <v>0</v>
      </c>
      <c r="Q21" s="17">
        <f t="shared" si="2"/>
        <v>29939.579999999998</v>
      </c>
      <c r="R21" s="17">
        <f t="shared" si="3"/>
        <v>196270.58</v>
      </c>
      <c r="S21" s="16">
        <f t="shared" si="4"/>
        <v>2002</v>
      </c>
      <c r="T21" s="16">
        <f t="shared" si="5"/>
        <v>28</v>
      </c>
      <c r="U21" s="18" t="str">
        <f t="shared" si="6"/>
        <v>Tuesday</v>
      </c>
    </row>
    <row r="22" spans="1:21" ht="14.25" customHeight="1" x14ac:dyDescent="0.25">
      <c r="A22" s="1" t="s">
        <v>110</v>
      </c>
      <c r="B22" s="1" t="s">
        <v>111</v>
      </c>
      <c r="C22" s="1" t="s">
        <v>43</v>
      </c>
      <c r="D22" s="1" t="s">
        <v>2</v>
      </c>
      <c r="E22" s="1" t="s">
        <v>51</v>
      </c>
      <c r="F22" s="1" t="s">
        <v>52</v>
      </c>
      <c r="G22" s="1" t="s">
        <v>104</v>
      </c>
      <c r="H22" s="1">
        <v>56</v>
      </c>
      <c r="I22" s="14">
        <v>40917</v>
      </c>
      <c r="J22" s="1">
        <v>146140</v>
      </c>
      <c r="K22" s="1">
        <v>0.1</v>
      </c>
      <c r="L22" s="1" t="s">
        <v>19</v>
      </c>
      <c r="M22" s="1" t="s">
        <v>112</v>
      </c>
      <c r="N22" s="14" t="s">
        <v>55</v>
      </c>
      <c r="O22" s="15" t="str">
        <f t="shared" si="0"/>
        <v>Active</v>
      </c>
      <c r="P22" s="16">
        <f t="shared" si="1"/>
        <v>0</v>
      </c>
      <c r="Q22" s="17">
        <f t="shared" si="2"/>
        <v>14614</v>
      </c>
      <c r="R22" s="17">
        <f t="shared" si="3"/>
        <v>160754</v>
      </c>
      <c r="S22" s="16">
        <f t="shared" si="4"/>
        <v>2012</v>
      </c>
      <c r="T22" s="16">
        <f t="shared" si="5"/>
        <v>2</v>
      </c>
      <c r="U22" s="18" t="str">
        <f t="shared" si="6"/>
        <v>Monday</v>
      </c>
    </row>
    <row r="23" spans="1:21" ht="14.25" customHeight="1" x14ac:dyDescent="0.25">
      <c r="A23" s="1" t="s">
        <v>113</v>
      </c>
      <c r="B23" s="1" t="s">
        <v>114</v>
      </c>
      <c r="C23" s="1" t="s">
        <v>58</v>
      </c>
      <c r="D23" s="1" t="s">
        <v>4</v>
      </c>
      <c r="E23" s="1" t="s">
        <v>51</v>
      </c>
      <c r="F23" s="1" t="s">
        <v>45</v>
      </c>
      <c r="G23" s="1" t="s">
        <v>104</v>
      </c>
      <c r="H23" s="1">
        <v>36</v>
      </c>
      <c r="I23" s="14">
        <v>44288</v>
      </c>
      <c r="J23" s="1">
        <v>151703</v>
      </c>
      <c r="K23" s="1">
        <v>0.21</v>
      </c>
      <c r="L23" s="1" t="s">
        <v>11</v>
      </c>
      <c r="M23" s="1" t="s">
        <v>79</v>
      </c>
      <c r="N23" s="14" t="s">
        <v>55</v>
      </c>
      <c r="O23" s="15" t="str">
        <f t="shared" si="0"/>
        <v>Active</v>
      </c>
      <c r="P23" s="16">
        <f t="shared" si="1"/>
        <v>0</v>
      </c>
      <c r="Q23" s="17">
        <f t="shared" si="2"/>
        <v>31857.629999999997</v>
      </c>
      <c r="R23" s="17">
        <f t="shared" si="3"/>
        <v>183560.63</v>
      </c>
      <c r="S23" s="16">
        <f t="shared" si="4"/>
        <v>2021</v>
      </c>
      <c r="T23" s="16">
        <f t="shared" si="5"/>
        <v>14</v>
      </c>
      <c r="U23" s="18" t="str">
        <f t="shared" si="6"/>
        <v>Friday</v>
      </c>
    </row>
    <row r="24" spans="1:21" ht="14.25" customHeight="1" x14ac:dyDescent="0.25">
      <c r="A24" s="1" t="s">
        <v>115</v>
      </c>
      <c r="B24" s="1" t="s">
        <v>116</v>
      </c>
      <c r="C24" s="1" t="s">
        <v>58</v>
      </c>
      <c r="D24" s="1" t="s">
        <v>2</v>
      </c>
      <c r="E24" s="1" t="s">
        <v>44</v>
      </c>
      <c r="F24" s="1" t="s">
        <v>52</v>
      </c>
      <c r="G24" s="1" t="s">
        <v>104</v>
      </c>
      <c r="H24" s="1">
        <v>59</v>
      </c>
      <c r="I24" s="14">
        <v>37400</v>
      </c>
      <c r="J24" s="1">
        <v>172787</v>
      </c>
      <c r="K24" s="1">
        <v>0.28000000000000003</v>
      </c>
      <c r="L24" s="1" t="s">
        <v>19</v>
      </c>
      <c r="M24" s="1" t="s">
        <v>117</v>
      </c>
      <c r="N24" s="14" t="s">
        <v>55</v>
      </c>
      <c r="O24" s="15" t="str">
        <f t="shared" si="0"/>
        <v>Active</v>
      </c>
      <c r="P24" s="16">
        <f t="shared" si="1"/>
        <v>0</v>
      </c>
      <c r="Q24" s="17">
        <f t="shared" si="2"/>
        <v>48380.360000000008</v>
      </c>
      <c r="R24" s="17">
        <f t="shared" si="3"/>
        <v>221167.36000000002</v>
      </c>
      <c r="S24" s="16">
        <f t="shared" si="4"/>
        <v>2002</v>
      </c>
      <c r="T24" s="16">
        <f t="shared" si="5"/>
        <v>21</v>
      </c>
      <c r="U24" s="18" t="str">
        <f t="shared" si="6"/>
        <v>Friday</v>
      </c>
    </row>
    <row r="25" spans="1:21" ht="14.25" customHeight="1" x14ac:dyDescent="0.25">
      <c r="A25" s="1" t="s">
        <v>118</v>
      </c>
      <c r="B25" s="1" t="s">
        <v>119</v>
      </c>
      <c r="C25" s="1" t="s">
        <v>78</v>
      </c>
      <c r="D25" s="1" t="s">
        <v>4</v>
      </c>
      <c r="E25" s="1" t="s">
        <v>59</v>
      </c>
      <c r="F25" s="1" t="s">
        <v>52</v>
      </c>
      <c r="G25" s="1" t="s">
        <v>60</v>
      </c>
      <c r="H25" s="1">
        <v>37</v>
      </c>
      <c r="I25" s="14">
        <v>43713</v>
      </c>
      <c r="J25" s="1">
        <v>49998</v>
      </c>
      <c r="K25" s="1">
        <v>0</v>
      </c>
      <c r="L25" s="1" t="s">
        <v>11</v>
      </c>
      <c r="M25" s="1" t="s">
        <v>47</v>
      </c>
      <c r="N25" s="14" t="s">
        <v>55</v>
      </c>
      <c r="O25" s="15" t="str">
        <f t="shared" si="0"/>
        <v>Active</v>
      </c>
      <c r="P25" s="16">
        <f t="shared" si="1"/>
        <v>0</v>
      </c>
      <c r="Q25" s="17">
        <f t="shared" si="2"/>
        <v>0</v>
      </c>
      <c r="R25" s="17">
        <f t="shared" si="3"/>
        <v>49998</v>
      </c>
      <c r="S25" s="16">
        <f t="shared" si="4"/>
        <v>2019</v>
      </c>
      <c r="T25" s="16">
        <f t="shared" si="5"/>
        <v>36</v>
      </c>
      <c r="U25" s="18" t="str">
        <f t="shared" si="6"/>
        <v>Thursday</v>
      </c>
    </row>
    <row r="26" spans="1:21" ht="14.25" customHeight="1" x14ac:dyDescent="0.25">
      <c r="A26" s="1" t="s">
        <v>120</v>
      </c>
      <c r="B26" s="1" t="s">
        <v>121</v>
      </c>
      <c r="C26" s="1" t="s">
        <v>99</v>
      </c>
      <c r="D26" s="1" t="s">
        <v>4</v>
      </c>
      <c r="E26" s="1" t="s">
        <v>59</v>
      </c>
      <c r="F26" s="1" t="s">
        <v>52</v>
      </c>
      <c r="G26" s="1" t="s">
        <v>53</v>
      </c>
      <c r="H26" s="1">
        <v>44</v>
      </c>
      <c r="I26" s="14">
        <v>41700</v>
      </c>
      <c r="J26" s="1">
        <v>207172</v>
      </c>
      <c r="K26" s="1">
        <v>0.31</v>
      </c>
      <c r="L26" s="1" t="s">
        <v>17</v>
      </c>
      <c r="M26" s="1" t="s">
        <v>54</v>
      </c>
      <c r="N26" s="14" t="s">
        <v>55</v>
      </c>
      <c r="O26" s="15" t="str">
        <f t="shared" si="0"/>
        <v>Active</v>
      </c>
      <c r="P26" s="16">
        <f t="shared" si="1"/>
        <v>0</v>
      </c>
      <c r="Q26" s="17">
        <f t="shared" si="2"/>
        <v>64223.32</v>
      </c>
      <c r="R26" s="17">
        <f t="shared" si="3"/>
        <v>271395.32</v>
      </c>
      <c r="S26" s="16">
        <f t="shared" si="4"/>
        <v>2014</v>
      </c>
      <c r="T26" s="16">
        <f t="shared" si="5"/>
        <v>10</v>
      </c>
      <c r="U26" s="18" t="str">
        <f t="shared" si="6"/>
        <v>Sunday</v>
      </c>
    </row>
    <row r="27" spans="1:21" ht="14.25" customHeight="1" x14ac:dyDescent="0.25">
      <c r="A27" s="1" t="s">
        <v>122</v>
      </c>
      <c r="B27" s="1" t="s">
        <v>123</v>
      </c>
      <c r="C27" s="1" t="s">
        <v>58</v>
      </c>
      <c r="D27" s="1" t="s">
        <v>6</v>
      </c>
      <c r="E27" s="1" t="s">
        <v>59</v>
      </c>
      <c r="F27" s="1" t="s">
        <v>52</v>
      </c>
      <c r="G27" s="1" t="s">
        <v>46</v>
      </c>
      <c r="H27" s="1">
        <v>41</v>
      </c>
      <c r="I27" s="14">
        <v>42111</v>
      </c>
      <c r="J27" s="1">
        <v>152239</v>
      </c>
      <c r="K27" s="1">
        <v>0.23</v>
      </c>
      <c r="L27" s="1" t="s">
        <v>11</v>
      </c>
      <c r="M27" s="1" t="s">
        <v>107</v>
      </c>
      <c r="N27" s="14" t="s">
        <v>55</v>
      </c>
      <c r="O27" s="15" t="str">
        <f t="shared" si="0"/>
        <v>Active</v>
      </c>
      <c r="P27" s="16">
        <f t="shared" si="1"/>
        <v>0</v>
      </c>
      <c r="Q27" s="17">
        <f t="shared" si="2"/>
        <v>35014.97</v>
      </c>
      <c r="R27" s="17">
        <f t="shared" si="3"/>
        <v>187253.97</v>
      </c>
      <c r="S27" s="16">
        <f t="shared" si="4"/>
        <v>2015</v>
      </c>
      <c r="T27" s="16">
        <f t="shared" si="5"/>
        <v>16</v>
      </c>
      <c r="U27" s="18" t="str">
        <f t="shared" si="6"/>
        <v>Friday</v>
      </c>
    </row>
    <row r="28" spans="1:21" ht="14.25" customHeight="1" x14ac:dyDescent="0.25">
      <c r="A28" s="1" t="s">
        <v>124</v>
      </c>
      <c r="B28" s="1" t="s">
        <v>125</v>
      </c>
      <c r="C28" s="1" t="s">
        <v>126</v>
      </c>
      <c r="D28" s="1" t="s">
        <v>7</v>
      </c>
      <c r="E28" s="1" t="s">
        <v>72</v>
      </c>
      <c r="F28" s="1" t="s">
        <v>45</v>
      </c>
      <c r="G28" s="1" t="s">
        <v>104</v>
      </c>
      <c r="H28" s="1">
        <v>56</v>
      </c>
      <c r="I28" s="14">
        <v>38388</v>
      </c>
      <c r="J28" s="1">
        <v>98581</v>
      </c>
      <c r="K28" s="1">
        <v>0</v>
      </c>
      <c r="L28" s="1" t="s">
        <v>19</v>
      </c>
      <c r="M28" s="1" t="s">
        <v>117</v>
      </c>
      <c r="N28" s="14" t="s">
        <v>55</v>
      </c>
      <c r="O28" s="15" t="str">
        <f t="shared" si="0"/>
        <v>Active</v>
      </c>
      <c r="P28" s="16">
        <f t="shared" si="1"/>
        <v>0</v>
      </c>
      <c r="Q28" s="17">
        <f t="shared" si="2"/>
        <v>0</v>
      </c>
      <c r="R28" s="17">
        <f t="shared" si="3"/>
        <v>98581</v>
      </c>
      <c r="S28" s="16">
        <f t="shared" si="4"/>
        <v>2005</v>
      </c>
      <c r="T28" s="16">
        <f t="shared" si="5"/>
        <v>6</v>
      </c>
      <c r="U28" s="18" t="str">
        <f t="shared" si="6"/>
        <v>Saturday</v>
      </c>
    </row>
    <row r="29" spans="1:21" ht="14.25" customHeight="1" x14ac:dyDescent="0.25">
      <c r="A29" s="1" t="s">
        <v>127</v>
      </c>
      <c r="B29" s="1" t="s">
        <v>128</v>
      </c>
      <c r="C29" s="1" t="s">
        <v>99</v>
      </c>
      <c r="D29" s="1" t="s">
        <v>7</v>
      </c>
      <c r="E29" s="1" t="s">
        <v>59</v>
      </c>
      <c r="F29" s="1" t="s">
        <v>52</v>
      </c>
      <c r="G29" s="1" t="s">
        <v>53</v>
      </c>
      <c r="H29" s="1">
        <v>43</v>
      </c>
      <c r="I29" s="14">
        <v>38145</v>
      </c>
      <c r="J29" s="1">
        <v>246231</v>
      </c>
      <c r="K29" s="1">
        <v>0.31</v>
      </c>
      <c r="L29" s="1" t="s">
        <v>11</v>
      </c>
      <c r="M29" s="1" t="s">
        <v>47</v>
      </c>
      <c r="N29" s="14" t="s">
        <v>55</v>
      </c>
      <c r="O29" s="15" t="str">
        <f t="shared" si="0"/>
        <v>Active</v>
      </c>
      <c r="P29" s="16">
        <f t="shared" si="1"/>
        <v>0</v>
      </c>
      <c r="Q29" s="17">
        <f t="shared" si="2"/>
        <v>76331.61</v>
      </c>
      <c r="R29" s="17">
        <f t="shared" si="3"/>
        <v>322562.61</v>
      </c>
      <c r="S29" s="16">
        <f t="shared" si="4"/>
        <v>2004</v>
      </c>
      <c r="T29" s="16">
        <f t="shared" si="5"/>
        <v>24</v>
      </c>
      <c r="U29" s="18" t="str">
        <f t="shared" si="6"/>
        <v>Monday</v>
      </c>
    </row>
    <row r="30" spans="1:21" ht="14.25" customHeight="1" x14ac:dyDescent="0.25">
      <c r="A30" s="1" t="s">
        <v>129</v>
      </c>
      <c r="B30" s="1" t="s">
        <v>130</v>
      </c>
      <c r="C30" s="1" t="s">
        <v>131</v>
      </c>
      <c r="D30" s="1" t="s">
        <v>7</v>
      </c>
      <c r="E30" s="1" t="s">
        <v>59</v>
      </c>
      <c r="F30" s="1" t="s">
        <v>52</v>
      </c>
      <c r="G30" s="1" t="s">
        <v>53</v>
      </c>
      <c r="H30" s="1">
        <v>64</v>
      </c>
      <c r="I30" s="14">
        <v>35403</v>
      </c>
      <c r="J30" s="1">
        <v>99354</v>
      </c>
      <c r="K30" s="1">
        <v>0.12</v>
      </c>
      <c r="L30" s="1" t="s">
        <v>17</v>
      </c>
      <c r="M30" s="1" t="s">
        <v>132</v>
      </c>
      <c r="N30" s="14" t="s">
        <v>55</v>
      </c>
      <c r="O30" s="15" t="str">
        <f t="shared" si="0"/>
        <v>Active</v>
      </c>
      <c r="P30" s="16">
        <f t="shared" si="1"/>
        <v>0</v>
      </c>
      <c r="Q30" s="17">
        <f t="shared" si="2"/>
        <v>11922.48</v>
      </c>
      <c r="R30" s="17">
        <f t="shared" si="3"/>
        <v>111276.48</v>
      </c>
      <c r="S30" s="16">
        <f t="shared" si="4"/>
        <v>1996</v>
      </c>
      <c r="T30" s="16">
        <f t="shared" si="5"/>
        <v>49</v>
      </c>
      <c r="U30" s="18" t="str">
        <f t="shared" si="6"/>
        <v>Wednesday</v>
      </c>
    </row>
    <row r="31" spans="1:21" ht="14.25" customHeight="1" x14ac:dyDescent="0.25">
      <c r="A31" s="1" t="s">
        <v>133</v>
      </c>
      <c r="B31" s="1" t="s">
        <v>134</v>
      </c>
      <c r="C31" s="1" t="s">
        <v>99</v>
      </c>
      <c r="D31" s="1" t="s">
        <v>2</v>
      </c>
      <c r="E31" s="1" t="s">
        <v>72</v>
      </c>
      <c r="F31" s="1" t="s">
        <v>52</v>
      </c>
      <c r="G31" s="1" t="s">
        <v>53</v>
      </c>
      <c r="H31" s="1">
        <v>63</v>
      </c>
      <c r="I31" s="14">
        <v>41040</v>
      </c>
      <c r="J31" s="1">
        <v>231141</v>
      </c>
      <c r="K31" s="1">
        <v>0.34</v>
      </c>
      <c r="L31" s="1" t="s">
        <v>17</v>
      </c>
      <c r="M31" s="1" t="s">
        <v>132</v>
      </c>
      <c r="N31" s="14" t="s">
        <v>55</v>
      </c>
      <c r="O31" s="15" t="str">
        <f t="shared" si="0"/>
        <v>Active</v>
      </c>
      <c r="P31" s="16">
        <f t="shared" si="1"/>
        <v>0</v>
      </c>
      <c r="Q31" s="17">
        <f t="shared" si="2"/>
        <v>78587.94</v>
      </c>
      <c r="R31" s="17">
        <f t="shared" si="3"/>
        <v>309728.94</v>
      </c>
      <c r="S31" s="16">
        <f t="shared" si="4"/>
        <v>2012</v>
      </c>
      <c r="T31" s="16">
        <f t="shared" si="5"/>
        <v>19</v>
      </c>
      <c r="U31" s="18" t="str">
        <f t="shared" si="6"/>
        <v>Friday</v>
      </c>
    </row>
    <row r="32" spans="1:21" ht="14.25" customHeight="1" x14ac:dyDescent="0.25">
      <c r="A32" s="1" t="s">
        <v>135</v>
      </c>
      <c r="B32" s="1" t="s">
        <v>136</v>
      </c>
      <c r="C32" s="1" t="s">
        <v>137</v>
      </c>
      <c r="D32" s="1" t="s">
        <v>2</v>
      </c>
      <c r="E32" s="1" t="s">
        <v>44</v>
      </c>
      <c r="F32" s="1" t="s">
        <v>52</v>
      </c>
      <c r="G32" s="1" t="s">
        <v>53</v>
      </c>
      <c r="H32" s="1">
        <v>28</v>
      </c>
      <c r="I32" s="14">
        <v>42911</v>
      </c>
      <c r="J32" s="1">
        <v>54775</v>
      </c>
      <c r="K32" s="1">
        <v>0</v>
      </c>
      <c r="L32" s="1" t="s">
        <v>11</v>
      </c>
      <c r="M32" s="1" t="s">
        <v>107</v>
      </c>
      <c r="N32" s="14" t="s">
        <v>55</v>
      </c>
      <c r="O32" s="15" t="str">
        <f t="shared" si="0"/>
        <v>Active</v>
      </c>
      <c r="P32" s="16">
        <f t="shared" si="1"/>
        <v>0</v>
      </c>
      <c r="Q32" s="17">
        <f t="shared" si="2"/>
        <v>0</v>
      </c>
      <c r="R32" s="17">
        <f t="shared" si="3"/>
        <v>54775</v>
      </c>
      <c r="S32" s="16">
        <f t="shared" si="4"/>
        <v>2017</v>
      </c>
      <c r="T32" s="16">
        <f t="shared" si="5"/>
        <v>26</v>
      </c>
      <c r="U32" s="18" t="str">
        <f t="shared" si="6"/>
        <v>Sunday</v>
      </c>
    </row>
    <row r="33" spans="1:21" ht="14.25" customHeight="1" x14ac:dyDescent="0.25">
      <c r="A33" s="1" t="s">
        <v>138</v>
      </c>
      <c r="B33" s="1" t="s">
        <v>139</v>
      </c>
      <c r="C33" s="1" t="s">
        <v>78</v>
      </c>
      <c r="D33" s="1" t="s">
        <v>3</v>
      </c>
      <c r="E33" s="1" t="s">
        <v>51</v>
      </c>
      <c r="F33" s="1" t="s">
        <v>52</v>
      </c>
      <c r="G33" s="1" t="s">
        <v>104</v>
      </c>
      <c r="H33" s="1">
        <v>65</v>
      </c>
      <c r="I33" s="14">
        <v>38123</v>
      </c>
      <c r="J33" s="1">
        <v>55499</v>
      </c>
      <c r="K33" s="1">
        <v>0</v>
      </c>
      <c r="L33" s="1" t="s">
        <v>19</v>
      </c>
      <c r="M33" s="1" t="s">
        <v>112</v>
      </c>
      <c r="N33" s="14" t="s">
        <v>55</v>
      </c>
      <c r="O33" s="15" t="str">
        <f t="shared" si="0"/>
        <v>Active</v>
      </c>
      <c r="P33" s="16">
        <f t="shared" si="1"/>
        <v>0</v>
      </c>
      <c r="Q33" s="17">
        <f t="shared" si="2"/>
        <v>0</v>
      </c>
      <c r="R33" s="17">
        <f t="shared" si="3"/>
        <v>55499</v>
      </c>
      <c r="S33" s="16">
        <f t="shared" si="4"/>
        <v>2004</v>
      </c>
      <c r="T33" s="16">
        <f t="shared" si="5"/>
        <v>21</v>
      </c>
      <c r="U33" s="18" t="str">
        <f t="shared" si="6"/>
        <v>Sunday</v>
      </c>
    </row>
    <row r="34" spans="1:21" ht="14.25" customHeight="1" x14ac:dyDescent="0.25">
      <c r="A34" s="1" t="s">
        <v>140</v>
      </c>
      <c r="B34" s="1" t="s">
        <v>141</v>
      </c>
      <c r="C34" s="1" t="s">
        <v>142</v>
      </c>
      <c r="D34" s="1" t="s">
        <v>4</v>
      </c>
      <c r="E34" s="1" t="s">
        <v>44</v>
      </c>
      <c r="F34" s="1" t="s">
        <v>52</v>
      </c>
      <c r="G34" s="1" t="s">
        <v>60</v>
      </c>
      <c r="H34" s="1">
        <v>61</v>
      </c>
      <c r="I34" s="14">
        <v>39640</v>
      </c>
      <c r="J34" s="1">
        <v>66521</v>
      </c>
      <c r="K34" s="1">
        <v>0</v>
      </c>
      <c r="L34" s="1" t="s">
        <v>11</v>
      </c>
      <c r="M34" s="1" t="s">
        <v>47</v>
      </c>
      <c r="N34" s="14" t="s">
        <v>55</v>
      </c>
      <c r="O34" s="15" t="str">
        <f t="shared" si="0"/>
        <v>Active</v>
      </c>
      <c r="P34" s="16">
        <f t="shared" si="1"/>
        <v>0</v>
      </c>
      <c r="Q34" s="17">
        <f t="shared" si="2"/>
        <v>0</v>
      </c>
      <c r="R34" s="17">
        <f t="shared" si="3"/>
        <v>66521</v>
      </c>
      <c r="S34" s="16">
        <f t="shared" si="4"/>
        <v>2008</v>
      </c>
      <c r="T34" s="16">
        <f t="shared" si="5"/>
        <v>28</v>
      </c>
      <c r="U34" s="18" t="str">
        <f t="shared" si="6"/>
        <v>Friday</v>
      </c>
    </row>
    <row r="35" spans="1:21" ht="14.25" customHeight="1" x14ac:dyDescent="0.25">
      <c r="A35" s="1" t="s">
        <v>143</v>
      </c>
      <c r="B35" s="1" t="s">
        <v>144</v>
      </c>
      <c r="C35" s="1" t="s">
        <v>71</v>
      </c>
      <c r="D35" s="1" t="s">
        <v>4</v>
      </c>
      <c r="E35" s="1" t="s">
        <v>59</v>
      </c>
      <c r="F35" s="1" t="s">
        <v>52</v>
      </c>
      <c r="G35" s="1" t="s">
        <v>53</v>
      </c>
      <c r="H35" s="1">
        <v>30</v>
      </c>
      <c r="I35" s="14">
        <v>42642</v>
      </c>
      <c r="J35" s="1">
        <v>59100</v>
      </c>
      <c r="K35" s="1">
        <v>0</v>
      </c>
      <c r="L35" s="1" t="s">
        <v>17</v>
      </c>
      <c r="M35" s="1" t="s">
        <v>54</v>
      </c>
      <c r="N35" s="14" t="s">
        <v>55</v>
      </c>
      <c r="O35" s="15" t="str">
        <f t="shared" si="0"/>
        <v>Active</v>
      </c>
      <c r="P35" s="16">
        <f t="shared" si="1"/>
        <v>0</v>
      </c>
      <c r="Q35" s="17">
        <f t="shared" si="2"/>
        <v>0</v>
      </c>
      <c r="R35" s="17">
        <f t="shared" si="3"/>
        <v>59100</v>
      </c>
      <c r="S35" s="16">
        <f t="shared" si="4"/>
        <v>2016</v>
      </c>
      <c r="T35" s="16">
        <f t="shared" si="5"/>
        <v>40</v>
      </c>
      <c r="U35" s="18" t="str">
        <f t="shared" si="6"/>
        <v>Thursday</v>
      </c>
    </row>
    <row r="36" spans="1:21" ht="14.25" customHeight="1" x14ac:dyDescent="0.25">
      <c r="A36" s="1" t="s">
        <v>145</v>
      </c>
      <c r="B36" s="1" t="s">
        <v>146</v>
      </c>
      <c r="C36" s="1" t="s">
        <v>78</v>
      </c>
      <c r="D36" s="1" t="s">
        <v>3</v>
      </c>
      <c r="E36" s="1" t="s">
        <v>44</v>
      </c>
      <c r="F36" s="1" t="s">
        <v>45</v>
      </c>
      <c r="G36" s="1" t="s">
        <v>60</v>
      </c>
      <c r="H36" s="1">
        <v>27</v>
      </c>
      <c r="I36" s="14">
        <v>43226</v>
      </c>
      <c r="J36" s="1">
        <v>49011</v>
      </c>
      <c r="K36" s="1">
        <v>0</v>
      </c>
      <c r="L36" s="1" t="s">
        <v>11</v>
      </c>
      <c r="M36" s="1" t="s">
        <v>61</v>
      </c>
      <c r="N36" s="14" t="s">
        <v>55</v>
      </c>
      <c r="O36" s="15" t="str">
        <f t="shared" si="0"/>
        <v>Active</v>
      </c>
      <c r="P36" s="16">
        <f t="shared" si="1"/>
        <v>0</v>
      </c>
      <c r="Q36" s="17">
        <f t="shared" si="2"/>
        <v>0</v>
      </c>
      <c r="R36" s="17">
        <f t="shared" si="3"/>
        <v>49011</v>
      </c>
      <c r="S36" s="16">
        <f t="shared" si="4"/>
        <v>2018</v>
      </c>
      <c r="T36" s="16">
        <f t="shared" si="5"/>
        <v>19</v>
      </c>
      <c r="U36" s="18" t="str">
        <f t="shared" si="6"/>
        <v>Sunday</v>
      </c>
    </row>
    <row r="37" spans="1:21" ht="14.25" customHeight="1" x14ac:dyDescent="0.25">
      <c r="A37" s="1" t="s">
        <v>147</v>
      </c>
      <c r="B37" s="1" t="s">
        <v>148</v>
      </c>
      <c r="C37" s="1" t="s">
        <v>149</v>
      </c>
      <c r="D37" s="1" t="s">
        <v>2</v>
      </c>
      <c r="E37" s="1" t="s">
        <v>51</v>
      </c>
      <c r="F37" s="1" t="s">
        <v>45</v>
      </c>
      <c r="G37" s="1" t="s">
        <v>60</v>
      </c>
      <c r="H37" s="1">
        <v>32</v>
      </c>
      <c r="I37" s="14">
        <v>41681</v>
      </c>
      <c r="J37" s="1">
        <v>99575</v>
      </c>
      <c r="K37" s="1">
        <v>0</v>
      </c>
      <c r="L37" s="1" t="s">
        <v>11</v>
      </c>
      <c r="M37" s="1" t="s">
        <v>82</v>
      </c>
      <c r="N37" s="14" t="s">
        <v>55</v>
      </c>
      <c r="O37" s="15" t="str">
        <f t="shared" si="0"/>
        <v>Active</v>
      </c>
      <c r="P37" s="16">
        <f t="shared" si="1"/>
        <v>0</v>
      </c>
      <c r="Q37" s="17">
        <f t="shared" si="2"/>
        <v>0</v>
      </c>
      <c r="R37" s="17">
        <f t="shared" si="3"/>
        <v>99575</v>
      </c>
      <c r="S37" s="16">
        <f t="shared" si="4"/>
        <v>2014</v>
      </c>
      <c r="T37" s="16">
        <f t="shared" si="5"/>
        <v>7</v>
      </c>
      <c r="U37" s="18" t="str">
        <f t="shared" si="6"/>
        <v>Tuesday</v>
      </c>
    </row>
    <row r="38" spans="1:21" ht="14.25" customHeight="1" x14ac:dyDescent="0.25">
      <c r="A38" s="1" t="s">
        <v>150</v>
      </c>
      <c r="B38" s="1" t="s">
        <v>151</v>
      </c>
      <c r="C38" s="1" t="s">
        <v>89</v>
      </c>
      <c r="D38" s="1" t="s">
        <v>7</v>
      </c>
      <c r="E38" s="1" t="s">
        <v>51</v>
      </c>
      <c r="F38" s="1" t="s">
        <v>45</v>
      </c>
      <c r="G38" s="1" t="s">
        <v>53</v>
      </c>
      <c r="H38" s="1">
        <v>34</v>
      </c>
      <c r="I38" s="14">
        <v>43815</v>
      </c>
      <c r="J38" s="1">
        <v>99989</v>
      </c>
      <c r="K38" s="1">
        <v>0</v>
      </c>
      <c r="L38" s="1" t="s">
        <v>17</v>
      </c>
      <c r="M38" s="1" t="s">
        <v>152</v>
      </c>
      <c r="N38" s="14" t="s">
        <v>55</v>
      </c>
      <c r="O38" s="15" t="str">
        <f t="shared" si="0"/>
        <v>Active</v>
      </c>
      <c r="P38" s="16">
        <f t="shared" si="1"/>
        <v>0</v>
      </c>
      <c r="Q38" s="17">
        <f t="shared" si="2"/>
        <v>0</v>
      </c>
      <c r="R38" s="17">
        <f t="shared" si="3"/>
        <v>99989</v>
      </c>
      <c r="S38" s="16">
        <f t="shared" si="4"/>
        <v>2019</v>
      </c>
      <c r="T38" s="16">
        <f t="shared" si="5"/>
        <v>51</v>
      </c>
      <c r="U38" s="18" t="str">
        <f t="shared" si="6"/>
        <v>Monday</v>
      </c>
    </row>
    <row r="39" spans="1:21" ht="14.25" customHeight="1" x14ac:dyDescent="0.25">
      <c r="A39" s="1" t="s">
        <v>153</v>
      </c>
      <c r="B39" s="1" t="s">
        <v>154</v>
      </c>
      <c r="C39" s="1" t="s">
        <v>99</v>
      </c>
      <c r="D39" s="1" t="s">
        <v>8</v>
      </c>
      <c r="E39" s="1" t="s">
        <v>44</v>
      </c>
      <c r="F39" s="1" t="s">
        <v>52</v>
      </c>
      <c r="G39" s="1" t="s">
        <v>60</v>
      </c>
      <c r="H39" s="1">
        <v>27</v>
      </c>
      <c r="I39" s="14">
        <v>43758</v>
      </c>
      <c r="J39" s="1">
        <v>256420</v>
      </c>
      <c r="K39" s="1">
        <v>0.3</v>
      </c>
      <c r="L39" s="1" t="s">
        <v>11</v>
      </c>
      <c r="M39" s="1" t="s">
        <v>68</v>
      </c>
      <c r="N39" s="14" t="s">
        <v>55</v>
      </c>
      <c r="O39" s="15" t="str">
        <f t="shared" si="0"/>
        <v>Active</v>
      </c>
      <c r="P39" s="16">
        <f t="shared" si="1"/>
        <v>0</v>
      </c>
      <c r="Q39" s="17">
        <f t="shared" si="2"/>
        <v>76926</v>
      </c>
      <c r="R39" s="17">
        <f t="shared" si="3"/>
        <v>333346</v>
      </c>
      <c r="S39" s="16">
        <f t="shared" si="4"/>
        <v>2019</v>
      </c>
      <c r="T39" s="16">
        <f t="shared" si="5"/>
        <v>43</v>
      </c>
      <c r="U39" s="18" t="str">
        <f t="shared" si="6"/>
        <v>Sunday</v>
      </c>
    </row>
    <row r="40" spans="1:21" ht="14.25" customHeight="1" x14ac:dyDescent="0.25">
      <c r="A40" s="1" t="s">
        <v>155</v>
      </c>
      <c r="B40" s="1" t="s">
        <v>156</v>
      </c>
      <c r="C40" s="1" t="s">
        <v>50</v>
      </c>
      <c r="D40" s="1" t="s">
        <v>2</v>
      </c>
      <c r="E40" s="1" t="s">
        <v>51</v>
      </c>
      <c r="F40" s="1" t="s">
        <v>45</v>
      </c>
      <c r="G40" s="1" t="s">
        <v>104</v>
      </c>
      <c r="H40" s="1">
        <v>35</v>
      </c>
      <c r="I40" s="14">
        <v>41409</v>
      </c>
      <c r="J40" s="1">
        <v>78940</v>
      </c>
      <c r="K40" s="1">
        <v>0</v>
      </c>
      <c r="L40" s="1" t="s">
        <v>11</v>
      </c>
      <c r="M40" s="1" t="s">
        <v>79</v>
      </c>
      <c r="N40" s="14" t="s">
        <v>55</v>
      </c>
      <c r="O40" s="15" t="str">
        <f t="shared" si="0"/>
        <v>Active</v>
      </c>
      <c r="P40" s="16">
        <f t="shared" si="1"/>
        <v>0</v>
      </c>
      <c r="Q40" s="17">
        <f t="shared" si="2"/>
        <v>0</v>
      </c>
      <c r="R40" s="17">
        <f t="shared" si="3"/>
        <v>78940</v>
      </c>
      <c r="S40" s="16">
        <f t="shared" si="4"/>
        <v>2013</v>
      </c>
      <c r="T40" s="16">
        <f t="shared" si="5"/>
        <v>20</v>
      </c>
      <c r="U40" s="18" t="str">
        <f t="shared" si="6"/>
        <v>Wednesday</v>
      </c>
    </row>
    <row r="41" spans="1:21" ht="14.25" customHeight="1" x14ac:dyDescent="0.25">
      <c r="A41" s="1" t="s">
        <v>157</v>
      </c>
      <c r="B41" s="1" t="s">
        <v>158</v>
      </c>
      <c r="C41" s="1" t="s">
        <v>149</v>
      </c>
      <c r="D41" s="1" t="s">
        <v>2</v>
      </c>
      <c r="E41" s="1" t="s">
        <v>72</v>
      </c>
      <c r="F41" s="1" t="s">
        <v>45</v>
      </c>
      <c r="G41" s="1" t="s">
        <v>104</v>
      </c>
      <c r="H41" s="1">
        <v>57</v>
      </c>
      <c r="I41" s="14">
        <v>34337</v>
      </c>
      <c r="J41" s="1">
        <v>82872</v>
      </c>
      <c r="K41" s="1">
        <v>0</v>
      </c>
      <c r="L41" s="1" t="s">
        <v>19</v>
      </c>
      <c r="M41" s="1" t="s">
        <v>112</v>
      </c>
      <c r="N41" s="14" t="s">
        <v>55</v>
      </c>
      <c r="O41" s="15" t="str">
        <f t="shared" si="0"/>
        <v>Active</v>
      </c>
      <c r="P41" s="16">
        <f t="shared" si="1"/>
        <v>0</v>
      </c>
      <c r="Q41" s="17">
        <f t="shared" si="2"/>
        <v>0</v>
      </c>
      <c r="R41" s="17">
        <f t="shared" si="3"/>
        <v>82872</v>
      </c>
      <c r="S41" s="16">
        <f t="shared" si="4"/>
        <v>1994</v>
      </c>
      <c r="T41" s="16">
        <f t="shared" si="5"/>
        <v>2</v>
      </c>
      <c r="U41" s="18" t="str">
        <f t="shared" si="6"/>
        <v>Monday</v>
      </c>
    </row>
    <row r="42" spans="1:21" ht="14.25" customHeight="1" x14ac:dyDescent="0.25">
      <c r="A42" s="1" t="s">
        <v>159</v>
      </c>
      <c r="B42" s="1" t="s">
        <v>160</v>
      </c>
      <c r="C42" s="1" t="s">
        <v>161</v>
      </c>
      <c r="D42" s="1" t="s">
        <v>6</v>
      </c>
      <c r="E42" s="1" t="s">
        <v>59</v>
      </c>
      <c r="F42" s="1" t="s">
        <v>52</v>
      </c>
      <c r="G42" s="1" t="s">
        <v>53</v>
      </c>
      <c r="H42" s="1">
        <v>30</v>
      </c>
      <c r="I42" s="14">
        <v>42884</v>
      </c>
      <c r="J42" s="1">
        <v>86317</v>
      </c>
      <c r="K42" s="1">
        <v>0</v>
      </c>
      <c r="L42" s="1" t="s">
        <v>17</v>
      </c>
      <c r="M42" s="1" t="s">
        <v>152</v>
      </c>
      <c r="N42" s="14">
        <v>42932</v>
      </c>
      <c r="O42" s="15" t="str">
        <f t="shared" si="0"/>
        <v>Not Active</v>
      </c>
      <c r="P42" s="16">
        <f t="shared" si="1"/>
        <v>1</v>
      </c>
      <c r="Q42" s="17">
        <f t="shared" si="2"/>
        <v>0</v>
      </c>
      <c r="R42" s="17">
        <f t="shared" si="3"/>
        <v>86317</v>
      </c>
      <c r="S42" s="16">
        <f t="shared" si="4"/>
        <v>2017</v>
      </c>
      <c r="T42" s="16">
        <f t="shared" si="5"/>
        <v>22</v>
      </c>
      <c r="U42" s="18" t="str">
        <f t="shared" si="6"/>
        <v>Monday</v>
      </c>
    </row>
    <row r="43" spans="1:21" ht="14.25" customHeight="1" x14ac:dyDescent="0.25">
      <c r="A43" s="1" t="s">
        <v>162</v>
      </c>
      <c r="B43" s="1" t="s">
        <v>163</v>
      </c>
      <c r="C43" s="1" t="s">
        <v>75</v>
      </c>
      <c r="D43" s="1" t="s">
        <v>8</v>
      </c>
      <c r="E43" s="1" t="s">
        <v>59</v>
      </c>
      <c r="F43" s="1" t="s">
        <v>45</v>
      </c>
      <c r="G43" s="1" t="s">
        <v>60</v>
      </c>
      <c r="H43" s="1">
        <v>53</v>
      </c>
      <c r="I43" s="14">
        <v>41601</v>
      </c>
      <c r="J43" s="1">
        <v>113135</v>
      </c>
      <c r="K43" s="1">
        <v>0.05</v>
      </c>
      <c r="L43" s="1" t="s">
        <v>11</v>
      </c>
      <c r="M43" s="1" t="s">
        <v>82</v>
      </c>
      <c r="N43" s="14" t="s">
        <v>55</v>
      </c>
      <c r="O43" s="15" t="str">
        <f t="shared" si="0"/>
        <v>Active</v>
      </c>
      <c r="P43" s="16">
        <f t="shared" si="1"/>
        <v>0</v>
      </c>
      <c r="Q43" s="17">
        <f t="shared" si="2"/>
        <v>5656.75</v>
      </c>
      <c r="R43" s="17">
        <f t="shared" si="3"/>
        <v>118791.75</v>
      </c>
      <c r="S43" s="16">
        <f t="shared" si="4"/>
        <v>2013</v>
      </c>
      <c r="T43" s="16">
        <f t="shared" si="5"/>
        <v>47</v>
      </c>
      <c r="U43" s="18" t="str">
        <f t="shared" si="6"/>
        <v>Saturday</v>
      </c>
    </row>
    <row r="44" spans="1:21" ht="14.25" customHeight="1" x14ac:dyDescent="0.25">
      <c r="A44" s="1" t="s">
        <v>164</v>
      </c>
      <c r="B44" s="1" t="s">
        <v>165</v>
      </c>
      <c r="C44" s="1" t="s">
        <v>99</v>
      </c>
      <c r="D44" s="1" t="s">
        <v>2</v>
      </c>
      <c r="E44" s="1" t="s">
        <v>59</v>
      </c>
      <c r="F44" s="1" t="s">
        <v>52</v>
      </c>
      <c r="G44" s="1" t="s">
        <v>60</v>
      </c>
      <c r="H44" s="1">
        <v>52</v>
      </c>
      <c r="I44" s="14">
        <v>38664</v>
      </c>
      <c r="J44" s="1">
        <v>199808</v>
      </c>
      <c r="K44" s="1">
        <v>0.32</v>
      </c>
      <c r="L44" s="1" t="s">
        <v>11</v>
      </c>
      <c r="M44" s="1" t="s">
        <v>47</v>
      </c>
      <c r="N44" s="14" t="s">
        <v>55</v>
      </c>
      <c r="O44" s="15" t="str">
        <f t="shared" si="0"/>
        <v>Active</v>
      </c>
      <c r="P44" s="16">
        <f t="shared" si="1"/>
        <v>0</v>
      </c>
      <c r="Q44" s="17">
        <f t="shared" si="2"/>
        <v>63938.560000000005</v>
      </c>
      <c r="R44" s="17">
        <f t="shared" si="3"/>
        <v>263746.56</v>
      </c>
      <c r="S44" s="16">
        <f t="shared" si="4"/>
        <v>2005</v>
      </c>
      <c r="T44" s="16">
        <f t="shared" si="5"/>
        <v>46</v>
      </c>
      <c r="U44" s="18" t="str">
        <f t="shared" si="6"/>
        <v>Tuesday</v>
      </c>
    </row>
    <row r="45" spans="1:21" ht="14.25" customHeight="1" x14ac:dyDescent="0.25">
      <c r="A45" s="1" t="s">
        <v>166</v>
      </c>
      <c r="B45" s="1" t="s">
        <v>167</v>
      </c>
      <c r="C45" s="1" t="s">
        <v>71</v>
      </c>
      <c r="D45" s="1" t="s">
        <v>4</v>
      </c>
      <c r="E45" s="1" t="s">
        <v>59</v>
      </c>
      <c r="F45" s="1" t="s">
        <v>52</v>
      </c>
      <c r="G45" s="1" t="s">
        <v>53</v>
      </c>
      <c r="H45" s="1">
        <v>37</v>
      </c>
      <c r="I45" s="14">
        <v>41592</v>
      </c>
      <c r="J45" s="1">
        <v>56037</v>
      </c>
      <c r="K45" s="1">
        <v>0</v>
      </c>
      <c r="L45" s="1" t="s">
        <v>17</v>
      </c>
      <c r="M45" s="1" t="s">
        <v>94</v>
      </c>
      <c r="N45" s="14" t="s">
        <v>55</v>
      </c>
      <c r="O45" s="15" t="str">
        <f t="shared" si="0"/>
        <v>Active</v>
      </c>
      <c r="P45" s="16">
        <f t="shared" si="1"/>
        <v>0</v>
      </c>
      <c r="Q45" s="17">
        <f t="shared" si="2"/>
        <v>0</v>
      </c>
      <c r="R45" s="17">
        <f t="shared" si="3"/>
        <v>56037</v>
      </c>
      <c r="S45" s="16">
        <f t="shared" si="4"/>
        <v>2013</v>
      </c>
      <c r="T45" s="16">
        <f t="shared" si="5"/>
        <v>46</v>
      </c>
      <c r="U45" s="18" t="str">
        <f t="shared" si="6"/>
        <v>Thursday</v>
      </c>
    </row>
    <row r="46" spans="1:21" ht="14.25" customHeight="1" x14ac:dyDescent="0.25">
      <c r="A46" s="1" t="s">
        <v>168</v>
      </c>
      <c r="B46" s="1" t="s">
        <v>169</v>
      </c>
      <c r="C46" s="1" t="s">
        <v>43</v>
      </c>
      <c r="D46" s="1" t="s">
        <v>8</v>
      </c>
      <c r="E46" s="1" t="s">
        <v>44</v>
      </c>
      <c r="F46" s="1" t="s">
        <v>45</v>
      </c>
      <c r="G46" s="1" t="s">
        <v>60</v>
      </c>
      <c r="H46" s="1">
        <v>29</v>
      </c>
      <c r="I46" s="14">
        <v>43609</v>
      </c>
      <c r="J46" s="1">
        <v>122350</v>
      </c>
      <c r="K46" s="1">
        <v>0.12</v>
      </c>
      <c r="L46" s="1" t="s">
        <v>11</v>
      </c>
      <c r="M46" s="1" t="s">
        <v>68</v>
      </c>
      <c r="N46" s="14" t="s">
        <v>55</v>
      </c>
      <c r="O46" s="15" t="str">
        <f t="shared" si="0"/>
        <v>Active</v>
      </c>
      <c r="P46" s="16">
        <f t="shared" si="1"/>
        <v>0</v>
      </c>
      <c r="Q46" s="17">
        <f t="shared" si="2"/>
        <v>14682</v>
      </c>
      <c r="R46" s="17">
        <f t="shared" si="3"/>
        <v>137032</v>
      </c>
      <c r="S46" s="16">
        <f t="shared" si="4"/>
        <v>2019</v>
      </c>
      <c r="T46" s="16">
        <f t="shared" si="5"/>
        <v>21</v>
      </c>
      <c r="U46" s="18" t="str">
        <f t="shared" si="6"/>
        <v>Friday</v>
      </c>
    </row>
    <row r="47" spans="1:21" ht="14.25" customHeight="1" x14ac:dyDescent="0.25">
      <c r="A47" s="1" t="s">
        <v>170</v>
      </c>
      <c r="B47" s="1" t="s">
        <v>171</v>
      </c>
      <c r="C47" s="1" t="s">
        <v>149</v>
      </c>
      <c r="D47" s="1" t="s">
        <v>2</v>
      </c>
      <c r="E47" s="1" t="s">
        <v>44</v>
      </c>
      <c r="F47" s="1" t="s">
        <v>52</v>
      </c>
      <c r="G47" s="1" t="s">
        <v>60</v>
      </c>
      <c r="H47" s="1">
        <v>40</v>
      </c>
      <c r="I47" s="14">
        <v>40486</v>
      </c>
      <c r="J47" s="1">
        <v>92952</v>
      </c>
      <c r="K47" s="1">
        <v>0</v>
      </c>
      <c r="L47" s="1" t="s">
        <v>11</v>
      </c>
      <c r="M47" s="1" t="s">
        <v>47</v>
      </c>
      <c r="N47" s="14" t="s">
        <v>55</v>
      </c>
      <c r="O47" s="15" t="str">
        <f t="shared" si="0"/>
        <v>Active</v>
      </c>
      <c r="P47" s="16">
        <f t="shared" si="1"/>
        <v>0</v>
      </c>
      <c r="Q47" s="17">
        <f t="shared" si="2"/>
        <v>0</v>
      </c>
      <c r="R47" s="17">
        <f t="shared" si="3"/>
        <v>92952</v>
      </c>
      <c r="S47" s="16">
        <f t="shared" si="4"/>
        <v>2010</v>
      </c>
      <c r="T47" s="16">
        <f t="shared" si="5"/>
        <v>45</v>
      </c>
      <c r="U47" s="18" t="str">
        <f t="shared" si="6"/>
        <v>Thursday</v>
      </c>
    </row>
    <row r="48" spans="1:21" ht="14.25" customHeight="1" x14ac:dyDescent="0.25">
      <c r="A48" s="1" t="s">
        <v>172</v>
      </c>
      <c r="B48" s="1" t="s">
        <v>173</v>
      </c>
      <c r="C48" s="1" t="s">
        <v>64</v>
      </c>
      <c r="D48" s="1" t="s">
        <v>2</v>
      </c>
      <c r="E48" s="1" t="s">
        <v>72</v>
      </c>
      <c r="F48" s="1" t="s">
        <v>52</v>
      </c>
      <c r="G48" s="1" t="s">
        <v>104</v>
      </c>
      <c r="H48" s="1">
        <v>32</v>
      </c>
      <c r="I48" s="14">
        <v>41353</v>
      </c>
      <c r="J48" s="1">
        <v>79921</v>
      </c>
      <c r="K48" s="1">
        <v>0.05</v>
      </c>
      <c r="L48" s="1" t="s">
        <v>11</v>
      </c>
      <c r="M48" s="1" t="s">
        <v>82</v>
      </c>
      <c r="N48" s="14" t="s">
        <v>55</v>
      </c>
      <c r="O48" s="15" t="str">
        <f t="shared" si="0"/>
        <v>Active</v>
      </c>
      <c r="P48" s="16">
        <f t="shared" si="1"/>
        <v>0</v>
      </c>
      <c r="Q48" s="17">
        <f t="shared" si="2"/>
        <v>3996.05</v>
      </c>
      <c r="R48" s="17">
        <f t="shared" si="3"/>
        <v>83917.05</v>
      </c>
      <c r="S48" s="16">
        <f t="shared" si="4"/>
        <v>2013</v>
      </c>
      <c r="T48" s="16">
        <f t="shared" si="5"/>
        <v>12</v>
      </c>
      <c r="U48" s="18" t="str">
        <f t="shared" si="6"/>
        <v>Wednesday</v>
      </c>
    </row>
    <row r="49" spans="1:21" ht="14.25" customHeight="1" x14ac:dyDescent="0.25">
      <c r="A49" s="1" t="s">
        <v>174</v>
      </c>
      <c r="B49" s="1" t="s">
        <v>175</v>
      </c>
      <c r="C49" s="1" t="s">
        <v>58</v>
      </c>
      <c r="D49" s="1" t="s">
        <v>2</v>
      </c>
      <c r="E49" s="1" t="s">
        <v>44</v>
      </c>
      <c r="F49" s="1" t="s">
        <v>45</v>
      </c>
      <c r="G49" s="1" t="s">
        <v>46</v>
      </c>
      <c r="H49" s="1">
        <v>37</v>
      </c>
      <c r="I49" s="14">
        <v>40076</v>
      </c>
      <c r="J49" s="1">
        <v>167199</v>
      </c>
      <c r="K49" s="1">
        <v>0.2</v>
      </c>
      <c r="L49" s="1" t="s">
        <v>11</v>
      </c>
      <c r="M49" s="1" t="s">
        <v>47</v>
      </c>
      <c r="N49" s="14" t="s">
        <v>55</v>
      </c>
      <c r="O49" s="15" t="str">
        <f t="shared" si="0"/>
        <v>Active</v>
      </c>
      <c r="P49" s="16">
        <f t="shared" si="1"/>
        <v>0</v>
      </c>
      <c r="Q49" s="17">
        <f t="shared" si="2"/>
        <v>33439.800000000003</v>
      </c>
      <c r="R49" s="17">
        <f t="shared" si="3"/>
        <v>200638.8</v>
      </c>
      <c r="S49" s="16">
        <f t="shared" si="4"/>
        <v>2009</v>
      </c>
      <c r="T49" s="16">
        <f t="shared" si="5"/>
        <v>39</v>
      </c>
      <c r="U49" s="18" t="str">
        <f t="shared" si="6"/>
        <v>Sunday</v>
      </c>
    </row>
    <row r="50" spans="1:21" ht="14.25" customHeight="1" x14ac:dyDescent="0.25">
      <c r="A50" s="1" t="s">
        <v>176</v>
      </c>
      <c r="B50" s="1" t="s">
        <v>177</v>
      </c>
      <c r="C50" s="1" t="s">
        <v>126</v>
      </c>
      <c r="D50" s="1" t="s">
        <v>7</v>
      </c>
      <c r="E50" s="1" t="s">
        <v>44</v>
      </c>
      <c r="F50" s="1" t="s">
        <v>52</v>
      </c>
      <c r="G50" s="1" t="s">
        <v>60</v>
      </c>
      <c r="H50" s="1">
        <v>52</v>
      </c>
      <c r="I50" s="14">
        <v>41199</v>
      </c>
      <c r="J50" s="1">
        <v>71476</v>
      </c>
      <c r="K50" s="1">
        <v>0</v>
      </c>
      <c r="L50" s="1" t="s">
        <v>11</v>
      </c>
      <c r="M50" s="1" t="s">
        <v>68</v>
      </c>
      <c r="N50" s="14" t="s">
        <v>55</v>
      </c>
      <c r="O50" s="15" t="str">
        <f t="shared" si="0"/>
        <v>Active</v>
      </c>
      <c r="P50" s="16">
        <f t="shared" si="1"/>
        <v>0</v>
      </c>
      <c r="Q50" s="17">
        <f t="shared" si="2"/>
        <v>0</v>
      </c>
      <c r="R50" s="17">
        <f t="shared" si="3"/>
        <v>71476</v>
      </c>
      <c r="S50" s="16">
        <f t="shared" si="4"/>
        <v>2012</v>
      </c>
      <c r="T50" s="16">
        <f t="shared" si="5"/>
        <v>42</v>
      </c>
      <c r="U50" s="18" t="str">
        <f t="shared" si="6"/>
        <v>Wednesday</v>
      </c>
    </row>
    <row r="51" spans="1:21" ht="14.25" customHeight="1" x14ac:dyDescent="0.25">
      <c r="A51" s="1" t="s">
        <v>178</v>
      </c>
      <c r="B51" s="1" t="s">
        <v>179</v>
      </c>
      <c r="C51" s="1" t="s">
        <v>58</v>
      </c>
      <c r="D51" s="1" t="s">
        <v>7</v>
      </c>
      <c r="E51" s="1" t="s">
        <v>51</v>
      </c>
      <c r="F51" s="1" t="s">
        <v>45</v>
      </c>
      <c r="G51" s="1" t="s">
        <v>60</v>
      </c>
      <c r="H51" s="1">
        <v>45</v>
      </c>
      <c r="I51" s="14">
        <v>41941</v>
      </c>
      <c r="J51" s="1">
        <v>189420</v>
      </c>
      <c r="K51" s="1">
        <v>0.2</v>
      </c>
      <c r="L51" s="1" t="s">
        <v>11</v>
      </c>
      <c r="M51" s="1" t="s">
        <v>47</v>
      </c>
      <c r="N51" s="14" t="s">
        <v>55</v>
      </c>
      <c r="O51" s="15" t="str">
        <f t="shared" si="0"/>
        <v>Active</v>
      </c>
      <c r="P51" s="16">
        <f t="shared" si="1"/>
        <v>0</v>
      </c>
      <c r="Q51" s="17">
        <f t="shared" si="2"/>
        <v>37884</v>
      </c>
      <c r="R51" s="17">
        <f t="shared" si="3"/>
        <v>227304</v>
      </c>
      <c r="S51" s="16">
        <f t="shared" si="4"/>
        <v>2014</v>
      </c>
      <c r="T51" s="16">
        <f t="shared" si="5"/>
        <v>44</v>
      </c>
      <c r="U51" s="18" t="str">
        <f t="shared" si="6"/>
        <v>Wednesday</v>
      </c>
    </row>
    <row r="52" spans="1:21" ht="14.25" customHeight="1" x14ac:dyDescent="0.25">
      <c r="A52" s="1" t="s">
        <v>180</v>
      </c>
      <c r="B52" s="1" t="s">
        <v>181</v>
      </c>
      <c r="C52" s="1" t="s">
        <v>182</v>
      </c>
      <c r="D52" s="1" t="s">
        <v>6</v>
      </c>
      <c r="E52" s="1" t="s">
        <v>44</v>
      </c>
      <c r="F52" s="1" t="s">
        <v>45</v>
      </c>
      <c r="G52" s="1" t="s">
        <v>60</v>
      </c>
      <c r="H52" s="1">
        <v>64</v>
      </c>
      <c r="I52" s="14">
        <v>37184</v>
      </c>
      <c r="J52" s="1">
        <v>64057</v>
      </c>
      <c r="K52" s="1">
        <v>0</v>
      </c>
      <c r="L52" s="1" t="s">
        <v>11</v>
      </c>
      <c r="M52" s="1" t="s">
        <v>68</v>
      </c>
      <c r="N52" s="14" t="s">
        <v>55</v>
      </c>
      <c r="O52" s="15" t="str">
        <f t="shared" si="0"/>
        <v>Active</v>
      </c>
      <c r="P52" s="16">
        <f t="shared" si="1"/>
        <v>0</v>
      </c>
      <c r="Q52" s="17">
        <f t="shared" si="2"/>
        <v>0</v>
      </c>
      <c r="R52" s="17">
        <f t="shared" si="3"/>
        <v>64057</v>
      </c>
      <c r="S52" s="16">
        <f t="shared" si="4"/>
        <v>2001</v>
      </c>
      <c r="T52" s="16">
        <f t="shared" si="5"/>
        <v>42</v>
      </c>
      <c r="U52" s="18" t="str">
        <f t="shared" si="6"/>
        <v>Saturday</v>
      </c>
    </row>
    <row r="53" spans="1:21" ht="14.25" customHeight="1" x14ac:dyDescent="0.25">
      <c r="A53" s="1" t="s">
        <v>183</v>
      </c>
      <c r="B53" s="1" t="s">
        <v>184</v>
      </c>
      <c r="C53" s="1" t="s">
        <v>142</v>
      </c>
      <c r="D53" s="1" t="s">
        <v>8</v>
      </c>
      <c r="E53" s="1" t="s">
        <v>51</v>
      </c>
      <c r="F53" s="1" t="s">
        <v>45</v>
      </c>
      <c r="G53" s="1" t="s">
        <v>46</v>
      </c>
      <c r="H53" s="1">
        <v>27</v>
      </c>
      <c r="I53" s="14">
        <v>44460</v>
      </c>
      <c r="J53" s="1">
        <v>68728</v>
      </c>
      <c r="K53" s="1">
        <v>0</v>
      </c>
      <c r="L53" s="1" t="s">
        <v>11</v>
      </c>
      <c r="M53" s="1" t="s">
        <v>68</v>
      </c>
      <c r="N53" s="14" t="s">
        <v>55</v>
      </c>
      <c r="O53" s="15" t="str">
        <f t="shared" si="0"/>
        <v>Active</v>
      </c>
      <c r="P53" s="16">
        <f t="shared" si="1"/>
        <v>0</v>
      </c>
      <c r="Q53" s="17">
        <f t="shared" si="2"/>
        <v>0</v>
      </c>
      <c r="R53" s="17">
        <f t="shared" si="3"/>
        <v>68728</v>
      </c>
      <c r="S53" s="16">
        <f t="shared" si="4"/>
        <v>2021</v>
      </c>
      <c r="T53" s="16">
        <f t="shared" si="5"/>
        <v>39</v>
      </c>
      <c r="U53" s="18" t="str">
        <f t="shared" si="6"/>
        <v>Tuesday</v>
      </c>
    </row>
    <row r="54" spans="1:21" ht="14.25" customHeight="1" x14ac:dyDescent="0.25">
      <c r="A54" s="1" t="s">
        <v>185</v>
      </c>
      <c r="B54" s="1" t="s">
        <v>186</v>
      </c>
      <c r="C54" s="1" t="s">
        <v>43</v>
      </c>
      <c r="D54" s="1" t="s">
        <v>2</v>
      </c>
      <c r="E54" s="1" t="s">
        <v>51</v>
      </c>
      <c r="F54" s="1" t="s">
        <v>45</v>
      </c>
      <c r="G54" s="1" t="s">
        <v>53</v>
      </c>
      <c r="H54" s="1">
        <v>25</v>
      </c>
      <c r="I54" s="14">
        <v>44379</v>
      </c>
      <c r="J54" s="1">
        <v>125633</v>
      </c>
      <c r="K54" s="1">
        <v>0.11</v>
      </c>
      <c r="L54" s="1" t="s">
        <v>17</v>
      </c>
      <c r="M54" s="1" t="s">
        <v>132</v>
      </c>
      <c r="N54" s="14" t="s">
        <v>55</v>
      </c>
      <c r="O54" s="15" t="str">
        <f t="shared" si="0"/>
        <v>Active</v>
      </c>
      <c r="P54" s="16">
        <f t="shared" si="1"/>
        <v>0</v>
      </c>
      <c r="Q54" s="17">
        <f t="shared" si="2"/>
        <v>13819.63</v>
      </c>
      <c r="R54" s="17">
        <f t="shared" si="3"/>
        <v>139452.63</v>
      </c>
      <c r="S54" s="16">
        <f t="shared" si="4"/>
        <v>2021</v>
      </c>
      <c r="T54" s="16">
        <f t="shared" si="5"/>
        <v>27</v>
      </c>
      <c r="U54" s="18" t="str">
        <f t="shared" si="6"/>
        <v>Friday</v>
      </c>
    </row>
    <row r="55" spans="1:21" ht="14.25" customHeight="1" x14ac:dyDescent="0.25">
      <c r="A55" s="1" t="s">
        <v>187</v>
      </c>
      <c r="B55" s="1" t="s">
        <v>188</v>
      </c>
      <c r="C55" s="1" t="s">
        <v>142</v>
      </c>
      <c r="D55" s="1" t="s">
        <v>8</v>
      </c>
      <c r="E55" s="1" t="s">
        <v>51</v>
      </c>
      <c r="F55" s="1" t="s">
        <v>52</v>
      </c>
      <c r="G55" s="1" t="s">
        <v>104</v>
      </c>
      <c r="H55" s="1">
        <v>35</v>
      </c>
      <c r="I55" s="14">
        <v>40678</v>
      </c>
      <c r="J55" s="1">
        <v>66889</v>
      </c>
      <c r="K55" s="1">
        <v>0</v>
      </c>
      <c r="L55" s="1" t="s">
        <v>11</v>
      </c>
      <c r="M55" s="1" t="s">
        <v>107</v>
      </c>
      <c r="N55" s="14" t="s">
        <v>55</v>
      </c>
      <c r="O55" s="15" t="str">
        <f t="shared" si="0"/>
        <v>Active</v>
      </c>
      <c r="P55" s="16">
        <f t="shared" si="1"/>
        <v>0</v>
      </c>
      <c r="Q55" s="17">
        <f t="shared" si="2"/>
        <v>0</v>
      </c>
      <c r="R55" s="17">
        <f t="shared" si="3"/>
        <v>66889</v>
      </c>
      <c r="S55" s="16">
        <f t="shared" si="4"/>
        <v>2011</v>
      </c>
      <c r="T55" s="16">
        <f t="shared" si="5"/>
        <v>21</v>
      </c>
      <c r="U55" s="18" t="str">
        <f t="shared" si="6"/>
        <v>Sunday</v>
      </c>
    </row>
    <row r="56" spans="1:21" ht="14.25" customHeight="1" x14ac:dyDescent="0.25">
      <c r="A56" s="1" t="s">
        <v>189</v>
      </c>
      <c r="B56" s="1" t="s">
        <v>190</v>
      </c>
      <c r="C56" s="1" t="s">
        <v>58</v>
      </c>
      <c r="D56" s="1" t="s">
        <v>5</v>
      </c>
      <c r="E56" s="1" t="s">
        <v>44</v>
      </c>
      <c r="F56" s="1" t="s">
        <v>45</v>
      </c>
      <c r="G56" s="1" t="s">
        <v>53</v>
      </c>
      <c r="H56" s="1">
        <v>36</v>
      </c>
      <c r="I56" s="14">
        <v>42276</v>
      </c>
      <c r="J56" s="1">
        <v>178700</v>
      </c>
      <c r="K56" s="1">
        <v>0.28999999999999998</v>
      </c>
      <c r="L56" s="1" t="s">
        <v>11</v>
      </c>
      <c r="M56" s="1" t="s">
        <v>47</v>
      </c>
      <c r="N56" s="14" t="s">
        <v>55</v>
      </c>
      <c r="O56" s="15" t="str">
        <f t="shared" si="0"/>
        <v>Active</v>
      </c>
      <c r="P56" s="16">
        <f t="shared" si="1"/>
        <v>0</v>
      </c>
      <c r="Q56" s="17">
        <f t="shared" si="2"/>
        <v>51823</v>
      </c>
      <c r="R56" s="17">
        <f t="shared" si="3"/>
        <v>230523</v>
      </c>
      <c r="S56" s="16">
        <f t="shared" si="4"/>
        <v>2015</v>
      </c>
      <c r="T56" s="16">
        <f t="shared" si="5"/>
        <v>40</v>
      </c>
      <c r="U56" s="18" t="str">
        <f t="shared" si="6"/>
        <v>Tuesday</v>
      </c>
    </row>
    <row r="57" spans="1:21" ht="14.25" customHeight="1" x14ac:dyDescent="0.25">
      <c r="A57" s="1" t="s">
        <v>191</v>
      </c>
      <c r="B57" s="1" t="s">
        <v>192</v>
      </c>
      <c r="C57" s="1" t="s">
        <v>193</v>
      </c>
      <c r="D57" s="1" t="s">
        <v>7</v>
      </c>
      <c r="E57" s="1" t="s">
        <v>44</v>
      </c>
      <c r="F57" s="1" t="s">
        <v>45</v>
      </c>
      <c r="G57" s="1" t="s">
        <v>60</v>
      </c>
      <c r="H57" s="1">
        <v>33</v>
      </c>
      <c r="I57" s="14">
        <v>43456</v>
      </c>
      <c r="J57" s="1">
        <v>83990</v>
      </c>
      <c r="K57" s="1">
        <v>0</v>
      </c>
      <c r="L57" s="1" t="s">
        <v>11</v>
      </c>
      <c r="M57" s="1" t="s">
        <v>61</v>
      </c>
      <c r="N57" s="14" t="s">
        <v>55</v>
      </c>
      <c r="O57" s="15" t="str">
        <f t="shared" si="0"/>
        <v>Active</v>
      </c>
      <c r="P57" s="16">
        <f t="shared" si="1"/>
        <v>0</v>
      </c>
      <c r="Q57" s="17">
        <f t="shared" si="2"/>
        <v>0</v>
      </c>
      <c r="R57" s="17">
        <f t="shared" si="3"/>
        <v>83990</v>
      </c>
      <c r="S57" s="16">
        <f t="shared" si="4"/>
        <v>2018</v>
      </c>
      <c r="T57" s="16">
        <f t="shared" si="5"/>
        <v>51</v>
      </c>
      <c r="U57" s="18" t="str">
        <f t="shared" si="6"/>
        <v>Saturday</v>
      </c>
    </row>
    <row r="58" spans="1:21" ht="14.25" customHeight="1" x14ac:dyDescent="0.25">
      <c r="A58" s="1" t="s">
        <v>194</v>
      </c>
      <c r="B58" s="1" t="s">
        <v>195</v>
      </c>
      <c r="C58" s="1" t="s">
        <v>196</v>
      </c>
      <c r="D58" s="1" t="s">
        <v>7</v>
      </c>
      <c r="E58" s="1" t="s">
        <v>72</v>
      </c>
      <c r="F58" s="1" t="s">
        <v>45</v>
      </c>
      <c r="G58" s="1" t="s">
        <v>60</v>
      </c>
      <c r="H58" s="1">
        <v>52</v>
      </c>
      <c r="I58" s="14">
        <v>38696</v>
      </c>
      <c r="J58" s="1">
        <v>102043</v>
      </c>
      <c r="K58" s="1">
        <v>0</v>
      </c>
      <c r="L58" s="1" t="s">
        <v>11</v>
      </c>
      <c r="M58" s="1" t="s">
        <v>61</v>
      </c>
      <c r="N58" s="14" t="s">
        <v>55</v>
      </c>
      <c r="O58" s="15" t="str">
        <f t="shared" si="0"/>
        <v>Active</v>
      </c>
      <c r="P58" s="16">
        <f t="shared" si="1"/>
        <v>0</v>
      </c>
      <c r="Q58" s="17">
        <f t="shared" si="2"/>
        <v>0</v>
      </c>
      <c r="R58" s="17">
        <f t="shared" si="3"/>
        <v>102043</v>
      </c>
      <c r="S58" s="16">
        <f t="shared" si="4"/>
        <v>2005</v>
      </c>
      <c r="T58" s="16">
        <f t="shared" si="5"/>
        <v>50</v>
      </c>
      <c r="U58" s="18" t="str">
        <f t="shared" si="6"/>
        <v>Saturday</v>
      </c>
    </row>
    <row r="59" spans="1:21" ht="14.25" customHeight="1" x14ac:dyDescent="0.25">
      <c r="A59" s="1" t="s">
        <v>197</v>
      </c>
      <c r="B59" s="1" t="s">
        <v>198</v>
      </c>
      <c r="C59" s="1" t="s">
        <v>199</v>
      </c>
      <c r="D59" s="1" t="s">
        <v>7</v>
      </c>
      <c r="E59" s="1" t="s">
        <v>51</v>
      </c>
      <c r="F59" s="1" t="s">
        <v>45</v>
      </c>
      <c r="G59" s="1" t="s">
        <v>53</v>
      </c>
      <c r="H59" s="1">
        <v>46</v>
      </c>
      <c r="I59" s="14">
        <v>37041</v>
      </c>
      <c r="J59" s="1">
        <v>90678</v>
      </c>
      <c r="K59" s="1">
        <v>0</v>
      </c>
      <c r="L59" s="1" t="s">
        <v>11</v>
      </c>
      <c r="M59" s="1" t="s">
        <v>107</v>
      </c>
      <c r="N59" s="14" t="s">
        <v>55</v>
      </c>
      <c r="O59" s="15" t="str">
        <f t="shared" si="0"/>
        <v>Active</v>
      </c>
      <c r="P59" s="16">
        <f t="shared" si="1"/>
        <v>0</v>
      </c>
      <c r="Q59" s="17">
        <f t="shared" si="2"/>
        <v>0</v>
      </c>
      <c r="R59" s="17">
        <f t="shared" si="3"/>
        <v>90678</v>
      </c>
      <c r="S59" s="16">
        <f t="shared" si="4"/>
        <v>2001</v>
      </c>
      <c r="T59" s="16">
        <f t="shared" si="5"/>
        <v>22</v>
      </c>
      <c r="U59" s="18" t="str">
        <f t="shared" si="6"/>
        <v>Wednesday</v>
      </c>
    </row>
    <row r="60" spans="1:21" ht="14.25" customHeight="1" x14ac:dyDescent="0.25">
      <c r="A60" s="1" t="s">
        <v>200</v>
      </c>
      <c r="B60" s="1" t="s">
        <v>201</v>
      </c>
      <c r="C60" s="1" t="s">
        <v>202</v>
      </c>
      <c r="D60" s="1" t="s">
        <v>6</v>
      </c>
      <c r="E60" s="1" t="s">
        <v>51</v>
      </c>
      <c r="F60" s="1" t="s">
        <v>45</v>
      </c>
      <c r="G60" s="1" t="s">
        <v>46</v>
      </c>
      <c r="H60" s="1">
        <v>46</v>
      </c>
      <c r="I60" s="14">
        <v>39681</v>
      </c>
      <c r="J60" s="1">
        <v>59067</v>
      </c>
      <c r="K60" s="1">
        <v>0</v>
      </c>
      <c r="L60" s="1" t="s">
        <v>11</v>
      </c>
      <c r="M60" s="1" t="s">
        <v>79</v>
      </c>
      <c r="N60" s="14" t="s">
        <v>55</v>
      </c>
      <c r="O60" s="15" t="str">
        <f t="shared" si="0"/>
        <v>Active</v>
      </c>
      <c r="P60" s="16">
        <f t="shared" si="1"/>
        <v>0</v>
      </c>
      <c r="Q60" s="17">
        <f t="shared" si="2"/>
        <v>0</v>
      </c>
      <c r="R60" s="17">
        <f t="shared" si="3"/>
        <v>59067</v>
      </c>
      <c r="S60" s="16">
        <f t="shared" si="4"/>
        <v>2008</v>
      </c>
      <c r="T60" s="16">
        <f t="shared" si="5"/>
        <v>34</v>
      </c>
      <c r="U60" s="18" t="str">
        <f t="shared" si="6"/>
        <v>Thursday</v>
      </c>
    </row>
    <row r="61" spans="1:21" ht="14.25" customHeight="1" x14ac:dyDescent="0.25">
      <c r="A61" s="1" t="s">
        <v>203</v>
      </c>
      <c r="B61" s="1" t="s">
        <v>204</v>
      </c>
      <c r="C61" s="1" t="s">
        <v>43</v>
      </c>
      <c r="D61" s="1" t="s">
        <v>8</v>
      </c>
      <c r="E61" s="1" t="s">
        <v>44</v>
      </c>
      <c r="F61" s="1" t="s">
        <v>52</v>
      </c>
      <c r="G61" s="1" t="s">
        <v>53</v>
      </c>
      <c r="H61" s="1">
        <v>45</v>
      </c>
      <c r="I61" s="14">
        <v>44266</v>
      </c>
      <c r="J61" s="1">
        <v>135062</v>
      </c>
      <c r="K61" s="1">
        <v>0.15</v>
      </c>
      <c r="L61" s="1" t="s">
        <v>17</v>
      </c>
      <c r="M61" s="1" t="s">
        <v>152</v>
      </c>
      <c r="N61" s="14" t="s">
        <v>55</v>
      </c>
      <c r="O61" s="15" t="str">
        <f t="shared" si="0"/>
        <v>Active</v>
      </c>
      <c r="P61" s="16">
        <f t="shared" si="1"/>
        <v>0</v>
      </c>
      <c r="Q61" s="17">
        <f t="shared" si="2"/>
        <v>20259.3</v>
      </c>
      <c r="R61" s="17">
        <f t="shared" si="3"/>
        <v>155321.29999999999</v>
      </c>
      <c r="S61" s="16">
        <f t="shared" si="4"/>
        <v>2021</v>
      </c>
      <c r="T61" s="16">
        <f t="shared" si="5"/>
        <v>11</v>
      </c>
      <c r="U61" s="18" t="str">
        <f t="shared" si="6"/>
        <v>Thursday</v>
      </c>
    </row>
    <row r="62" spans="1:21" ht="14.25" customHeight="1" x14ac:dyDescent="0.25">
      <c r="A62" s="1" t="s">
        <v>205</v>
      </c>
      <c r="B62" s="1" t="s">
        <v>206</v>
      </c>
      <c r="C62" s="1" t="s">
        <v>43</v>
      </c>
      <c r="D62" s="1" t="s">
        <v>2</v>
      </c>
      <c r="E62" s="1" t="s">
        <v>72</v>
      </c>
      <c r="F62" s="1" t="s">
        <v>45</v>
      </c>
      <c r="G62" s="1" t="s">
        <v>104</v>
      </c>
      <c r="H62" s="1">
        <v>55</v>
      </c>
      <c r="I62" s="14">
        <v>38945</v>
      </c>
      <c r="J62" s="1">
        <v>159044</v>
      </c>
      <c r="K62" s="1">
        <v>0.1</v>
      </c>
      <c r="L62" s="1" t="s">
        <v>19</v>
      </c>
      <c r="M62" s="1" t="s">
        <v>112</v>
      </c>
      <c r="N62" s="14" t="s">
        <v>55</v>
      </c>
      <c r="O62" s="15" t="str">
        <f t="shared" si="0"/>
        <v>Active</v>
      </c>
      <c r="P62" s="16">
        <f t="shared" si="1"/>
        <v>0</v>
      </c>
      <c r="Q62" s="17">
        <f t="shared" si="2"/>
        <v>15904.400000000001</v>
      </c>
      <c r="R62" s="17">
        <f t="shared" si="3"/>
        <v>174948.4</v>
      </c>
      <c r="S62" s="16">
        <f t="shared" si="4"/>
        <v>2006</v>
      </c>
      <c r="T62" s="16">
        <f t="shared" si="5"/>
        <v>33</v>
      </c>
      <c r="U62" s="18" t="str">
        <f t="shared" si="6"/>
        <v>Wednesday</v>
      </c>
    </row>
    <row r="63" spans="1:21" ht="14.25" customHeight="1" x14ac:dyDescent="0.25">
      <c r="A63" s="1" t="s">
        <v>207</v>
      </c>
      <c r="B63" s="1" t="s">
        <v>208</v>
      </c>
      <c r="C63" s="1" t="s">
        <v>67</v>
      </c>
      <c r="D63" s="1" t="s">
        <v>5</v>
      </c>
      <c r="E63" s="1" t="s">
        <v>51</v>
      </c>
      <c r="F63" s="1" t="s">
        <v>45</v>
      </c>
      <c r="G63" s="1" t="s">
        <v>104</v>
      </c>
      <c r="H63" s="1">
        <v>44</v>
      </c>
      <c r="I63" s="14">
        <v>43467</v>
      </c>
      <c r="J63" s="1">
        <v>74691</v>
      </c>
      <c r="K63" s="1">
        <v>0</v>
      </c>
      <c r="L63" s="1" t="s">
        <v>19</v>
      </c>
      <c r="M63" s="1" t="s">
        <v>112</v>
      </c>
      <c r="N63" s="14">
        <v>44020</v>
      </c>
      <c r="O63" s="15" t="str">
        <f t="shared" si="0"/>
        <v>Not Active</v>
      </c>
      <c r="P63" s="16">
        <f t="shared" si="1"/>
        <v>1</v>
      </c>
      <c r="Q63" s="17">
        <f t="shared" si="2"/>
        <v>0</v>
      </c>
      <c r="R63" s="17">
        <f t="shared" si="3"/>
        <v>74691</v>
      </c>
      <c r="S63" s="16">
        <f t="shared" si="4"/>
        <v>2019</v>
      </c>
      <c r="T63" s="16">
        <f t="shared" si="5"/>
        <v>1</v>
      </c>
      <c r="U63" s="18" t="str">
        <f t="shared" si="6"/>
        <v>Wednesday</v>
      </c>
    </row>
    <row r="64" spans="1:21" ht="14.25" customHeight="1" x14ac:dyDescent="0.25">
      <c r="A64" s="1" t="s">
        <v>209</v>
      </c>
      <c r="B64" s="1" t="s">
        <v>210</v>
      </c>
      <c r="C64" s="1" t="s">
        <v>131</v>
      </c>
      <c r="D64" s="1" t="s">
        <v>7</v>
      </c>
      <c r="E64" s="1" t="s">
        <v>72</v>
      </c>
      <c r="F64" s="1" t="s">
        <v>45</v>
      </c>
      <c r="G64" s="1" t="s">
        <v>104</v>
      </c>
      <c r="H64" s="1">
        <v>44</v>
      </c>
      <c r="I64" s="14">
        <v>39800</v>
      </c>
      <c r="J64" s="1">
        <v>92753</v>
      </c>
      <c r="K64" s="1">
        <v>0.13</v>
      </c>
      <c r="L64" s="1" t="s">
        <v>11</v>
      </c>
      <c r="M64" s="1" t="s">
        <v>82</v>
      </c>
      <c r="N64" s="14">
        <v>44371</v>
      </c>
      <c r="O64" s="15" t="str">
        <f t="shared" si="0"/>
        <v>Not Active</v>
      </c>
      <c r="P64" s="16">
        <f t="shared" si="1"/>
        <v>1</v>
      </c>
      <c r="Q64" s="17">
        <f t="shared" si="2"/>
        <v>12057.890000000001</v>
      </c>
      <c r="R64" s="17">
        <f t="shared" si="3"/>
        <v>104810.89</v>
      </c>
      <c r="S64" s="16">
        <f t="shared" si="4"/>
        <v>2008</v>
      </c>
      <c r="T64" s="16">
        <f t="shared" si="5"/>
        <v>51</v>
      </c>
      <c r="U64" s="18" t="str">
        <f t="shared" si="6"/>
        <v>Thursday</v>
      </c>
    </row>
    <row r="65" spans="1:21" ht="14.25" customHeight="1" x14ac:dyDescent="0.25">
      <c r="A65" s="1" t="s">
        <v>211</v>
      </c>
      <c r="B65" s="1" t="s">
        <v>212</v>
      </c>
      <c r="C65" s="1" t="s">
        <v>99</v>
      </c>
      <c r="D65" s="1" t="s">
        <v>6</v>
      </c>
      <c r="E65" s="1" t="s">
        <v>59</v>
      </c>
      <c r="F65" s="1" t="s">
        <v>52</v>
      </c>
      <c r="G65" s="1" t="s">
        <v>46</v>
      </c>
      <c r="H65" s="1">
        <v>45</v>
      </c>
      <c r="I65" s="14">
        <v>41493</v>
      </c>
      <c r="J65" s="1">
        <v>236946</v>
      </c>
      <c r="K65" s="1">
        <v>0.37</v>
      </c>
      <c r="L65" s="1" t="s">
        <v>11</v>
      </c>
      <c r="M65" s="1" t="s">
        <v>47</v>
      </c>
      <c r="N65" s="14" t="s">
        <v>55</v>
      </c>
      <c r="O65" s="15" t="str">
        <f t="shared" si="0"/>
        <v>Active</v>
      </c>
      <c r="P65" s="16">
        <f t="shared" si="1"/>
        <v>0</v>
      </c>
      <c r="Q65" s="17">
        <f t="shared" si="2"/>
        <v>87670.02</v>
      </c>
      <c r="R65" s="17">
        <f t="shared" si="3"/>
        <v>324616.02</v>
      </c>
      <c r="S65" s="16">
        <f t="shared" si="4"/>
        <v>2013</v>
      </c>
      <c r="T65" s="16">
        <f t="shared" si="5"/>
        <v>32</v>
      </c>
      <c r="U65" s="18" t="str">
        <f t="shared" si="6"/>
        <v>Wednesday</v>
      </c>
    </row>
    <row r="66" spans="1:21" ht="14.25" customHeight="1" x14ac:dyDescent="0.25">
      <c r="A66" s="1" t="s">
        <v>213</v>
      </c>
      <c r="B66" s="1" t="s">
        <v>214</v>
      </c>
      <c r="C66" s="1" t="s">
        <v>78</v>
      </c>
      <c r="D66" s="1" t="s">
        <v>3</v>
      </c>
      <c r="E66" s="1" t="s">
        <v>72</v>
      </c>
      <c r="F66" s="1" t="s">
        <v>45</v>
      </c>
      <c r="G66" s="1" t="s">
        <v>46</v>
      </c>
      <c r="H66" s="1">
        <v>36</v>
      </c>
      <c r="I66" s="14">
        <v>44435</v>
      </c>
      <c r="J66" s="1">
        <v>48906</v>
      </c>
      <c r="K66" s="1">
        <v>0</v>
      </c>
      <c r="L66" s="1" t="s">
        <v>11</v>
      </c>
      <c r="M66" s="1" t="s">
        <v>79</v>
      </c>
      <c r="N66" s="14" t="s">
        <v>55</v>
      </c>
      <c r="O66" s="15" t="str">
        <f t="shared" si="0"/>
        <v>Active</v>
      </c>
      <c r="P66" s="16">
        <f t="shared" si="1"/>
        <v>0</v>
      </c>
      <c r="Q66" s="17">
        <f t="shared" si="2"/>
        <v>0</v>
      </c>
      <c r="R66" s="17">
        <f t="shared" si="3"/>
        <v>48906</v>
      </c>
      <c r="S66" s="16">
        <f t="shared" si="4"/>
        <v>2021</v>
      </c>
      <c r="T66" s="16">
        <f t="shared" si="5"/>
        <v>35</v>
      </c>
      <c r="U66" s="18" t="str">
        <f t="shared" si="6"/>
        <v>Friday</v>
      </c>
    </row>
    <row r="67" spans="1:21" ht="14.25" customHeight="1" x14ac:dyDescent="0.25">
      <c r="A67" s="1" t="s">
        <v>215</v>
      </c>
      <c r="B67" s="1" t="s">
        <v>216</v>
      </c>
      <c r="C67" s="1" t="s">
        <v>67</v>
      </c>
      <c r="D67" s="1" t="s">
        <v>4</v>
      </c>
      <c r="E67" s="1" t="s">
        <v>72</v>
      </c>
      <c r="F67" s="1" t="s">
        <v>45</v>
      </c>
      <c r="G67" s="1" t="s">
        <v>60</v>
      </c>
      <c r="H67" s="1">
        <v>38</v>
      </c>
      <c r="I67" s="14">
        <v>39474</v>
      </c>
      <c r="J67" s="1">
        <v>80024</v>
      </c>
      <c r="K67" s="1">
        <v>0</v>
      </c>
      <c r="L67" s="1" t="s">
        <v>11</v>
      </c>
      <c r="M67" s="1" t="s">
        <v>107</v>
      </c>
      <c r="N67" s="14" t="s">
        <v>55</v>
      </c>
      <c r="O67" s="15" t="str">
        <f t="shared" ref="O67:O130" si="7">IF(LEN(N67)&gt;0,"Not Active","Active")</f>
        <v>Active</v>
      </c>
      <c r="P67" s="16">
        <f t="shared" ref="P67:P130" si="8">IF(O67="Not Active",1,0)</f>
        <v>0</v>
      </c>
      <c r="Q67" s="17">
        <f t="shared" ref="Q67:Q130" si="9">J67*K67</f>
        <v>0</v>
      </c>
      <c r="R67" s="17">
        <f t="shared" ref="R67:R130" si="10">Q67+J67</f>
        <v>80024</v>
      </c>
      <c r="S67" s="16">
        <f t="shared" ref="S67:S130" si="11">YEAR(I67)</f>
        <v>2008</v>
      </c>
      <c r="T67" s="16">
        <f t="shared" ref="T67:T130" si="12">WEEKNUM(I67)</f>
        <v>5</v>
      </c>
      <c r="U67" s="18" t="str">
        <f t="shared" ref="U67:U130" si="13">TEXT(I67,"dddd")</f>
        <v>Sunday</v>
      </c>
    </row>
    <row r="68" spans="1:21" ht="14.25" customHeight="1" x14ac:dyDescent="0.25">
      <c r="A68" s="1" t="s">
        <v>217</v>
      </c>
      <c r="B68" s="1" t="s">
        <v>218</v>
      </c>
      <c r="C68" s="1" t="s">
        <v>182</v>
      </c>
      <c r="D68" s="1" t="s">
        <v>6</v>
      </c>
      <c r="E68" s="1" t="s">
        <v>59</v>
      </c>
      <c r="F68" s="1" t="s">
        <v>45</v>
      </c>
      <c r="G68" s="1" t="s">
        <v>60</v>
      </c>
      <c r="H68" s="1">
        <v>41</v>
      </c>
      <c r="I68" s="14">
        <v>40109</v>
      </c>
      <c r="J68" s="1">
        <v>54415</v>
      </c>
      <c r="K68" s="1">
        <v>0</v>
      </c>
      <c r="L68" s="1" t="s">
        <v>11</v>
      </c>
      <c r="M68" s="1" t="s">
        <v>47</v>
      </c>
      <c r="N68" s="14">
        <v>41661</v>
      </c>
      <c r="O68" s="15" t="str">
        <f t="shared" si="7"/>
        <v>Not Active</v>
      </c>
      <c r="P68" s="16">
        <f t="shared" si="8"/>
        <v>1</v>
      </c>
      <c r="Q68" s="17">
        <f t="shared" si="9"/>
        <v>0</v>
      </c>
      <c r="R68" s="17">
        <f t="shared" si="10"/>
        <v>54415</v>
      </c>
      <c r="S68" s="16">
        <f t="shared" si="11"/>
        <v>2009</v>
      </c>
      <c r="T68" s="16">
        <f t="shared" si="12"/>
        <v>43</v>
      </c>
      <c r="U68" s="18" t="str">
        <f t="shared" si="13"/>
        <v>Friday</v>
      </c>
    </row>
    <row r="69" spans="1:21" ht="14.25" customHeight="1" x14ac:dyDescent="0.25">
      <c r="A69" s="1" t="s">
        <v>219</v>
      </c>
      <c r="B69" s="1" t="s">
        <v>220</v>
      </c>
      <c r="C69" s="1" t="s">
        <v>75</v>
      </c>
      <c r="D69" s="1" t="s">
        <v>8</v>
      </c>
      <c r="E69" s="1" t="s">
        <v>44</v>
      </c>
      <c r="F69" s="1" t="s">
        <v>45</v>
      </c>
      <c r="G69" s="1" t="s">
        <v>53</v>
      </c>
      <c r="H69" s="1">
        <v>30</v>
      </c>
      <c r="I69" s="14">
        <v>42484</v>
      </c>
      <c r="J69" s="1">
        <v>120341</v>
      </c>
      <c r="K69" s="1">
        <v>7.0000000000000007E-2</v>
      </c>
      <c r="L69" s="1" t="s">
        <v>11</v>
      </c>
      <c r="M69" s="1" t="s">
        <v>47</v>
      </c>
      <c r="N69" s="14" t="s">
        <v>55</v>
      </c>
      <c r="O69" s="15" t="str">
        <f t="shared" si="7"/>
        <v>Active</v>
      </c>
      <c r="P69" s="16">
        <f t="shared" si="8"/>
        <v>0</v>
      </c>
      <c r="Q69" s="17">
        <f t="shared" si="9"/>
        <v>8423.8700000000008</v>
      </c>
      <c r="R69" s="17">
        <f t="shared" si="10"/>
        <v>128764.87</v>
      </c>
      <c r="S69" s="16">
        <f t="shared" si="11"/>
        <v>2016</v>
      </c>
      <c r="T69" s="16">
        <f t="shared" si="12"/>
        <v>18</v>
      </c>
      <c r="U69" s="18" t="str">
        <f t="shared" si="13"/>
        <v>Sunday</v>
      </c>
    </row>
    <row r="70" spans="1:21" ht="14.25" customHeight="1" x14ac:dyDescent="0.25">
      <c r="A70" s="1" t="s">
        <v>221</v>
      </c>
      <c r="B70" s="1" t="s">
        <v>222</v>
      </c>
      <c r="C70" s="1" t="s">
        <v>99</v>
      </c>
      <c r="D70" s="1" t="s">
        <v>2</v>
      </c>
      <c r="E70" s="1" t="s">
        <v>59</v>
      </c>
      <c r="F70" s="1" t="s">
        <v>45</v>
      </c>
      <c r="G70" s="1" t="s">
        <v>104</v>
      </c>
      <c r="H70" s="1">
        <v>43</v>
      </c>
      <c r="I70" s="14">
        <v>40029</v>
      </c>
      <c r="J70" s="1">
        <v>208415</v>
      </c>
      <c r="K70" s="1">
        <v>0.35</v>
      </c>
      <c r="L70" s="1" t="s">
        <v>11</v>
      </c>
      <c r="M70" s="1" t="s">
        <v>47</v>
      </c>
      <c r="N70" s="14" t="s">
        <v>55</v>
      </c>
      <c r="O70" s="15" t="str">
        <f t="shared" si="7"/>
        <v>Active</v>
      </c>
      <c r="P70" s="16">
        <f t="shared" si="8"/>
        <v>0</v>
      </c>
      <c r="Q70" s="17">
        <f t="shared" si="9"/>
        <v>72945.25</v>
      </c>
      <c r="R70" s="17">
        <f t="shared" si="10"/>
        <v>281360.25</v>
      </c>
      <c r="S70" s="16">
        <f t="shared" si="11"/>
        <v>2009</v>
      </c>
      <c r="T70" s="16">
        <f t="shared" si="12"/>
        <v>32</v>
      </c>
      <c r="U70" s="18" t="str">
        <f t="shared" si="13"/>
        <v>Tuesday</v>
      </c>
    </row>
    <row r="71" spans="1:21" ht="14.25" customHeight="1" x14ac:dyDescent="0.25">
      <c r="A71" s="1" t="s">
        <v>223</v>
      </c>
      <c r="B71" s="1" t="s">
        <v>224</v>
      </c>
      <c r="C71" s="1" t="s">
        <v>225</v>
      </c>
      <c r="D71" s="1" t="s">
        <v>2</v>
      </c>
      <c r="E71" s="1" t="s">
        <v>59</v>
      </c>
      <c r="F71" s="1" t="s">
        <v>45</v>
      </c>
      <c r="G71" s="1" t="s">
        <v>53</v>
      </c>
      <c r="H71" s="1">
        <v>32</v>
      </c>
      <c r="I71" s="14">
        <v>43835</v>
      </c>
      <c r="J71" s="1">
        <v>78844</v>
      </c>
      <c r="K71" s="1">
        <v>0</v>
      </c>
      <c r="L71" s="1" t="s">
        <v>11</v>
      </c>
      <c r="M71" s="1" t="s">
        <v>47</v>
      </c>
      <c r="N71" s="14" t="s">
        <v>55</v>
      </c>
      <c r="O71" s="15" t="str">
        <f t="shared" si="7"/>
        <v>Active</v>
      </c>
      <c r="P71" s="16">
        <f t="shared" si="8"/>
        <v>0</v>
      </c>
      <c r="Q71" s="17">
        <f t="shared" si="9"/>
        <v>0</v>
      </c>
      <c r="R71" s="17">
        <f t="shared" si="10"/>
        <v>78844</v>
      </c>
      <c r="S71" s="16">
        <f t="shared" si="11"/>
        <v>2020</v>
      </c>
      <c r="T71" s="16">
        <f t="shared" si="12"/>
        <v>2</v>
      </c>
      <c r="U71" s="18" t="str">
        <f t="shared" si="13"/>
        <v>Sunday</v>
      </c>
    </row>
    <row r="72" spans="1:21" ht="14.25" customHeight="1" x14ac:dyDescent="0.25">
      <c r="A72" s="1" t="s">
        <v>226</v>
      </c>
      <c r="B72" s="1" t="s">
        <v>227</v>
      </c>
      <c r="C72" s="1" t="s">
        <v>193</v>
      </c>
      <c r="D72" s="1" t="s">
        <v>7</v>
      </c>
      <c r="E72" s="1" t="s">
        <v>51</v>
      </c>
      <c r="F72" s="1" t="s">
        <v>52</v>
      </c>
      <c r="G72" s="1" t="s">
        <v>60</v>
      </c>
      <c r="H72" s="1">
        <v>58</v>
      </c>
      <c r="I72" s="14">
        <v>37399</v>
      </c>
      <c r="J72" s="1">
        <v>76354</v>
      </c>
      <c r="K72" s="1">
        <v>0</v>
      </c>
      <c r="L72" s="1" t="s">
        <v>11</v>
      </c>
      <c r="M72" s="1" t="s">
        <v>68</v>
      </c>
      <c r="N72" s="14">
        <v>44465</v>
      </c>
      <c r="O72" s="15" t="str">
        <f t="shared" si="7"/>
        <v>Not Active</v>
      </c>
      <c r="P72" s="16">
        <f t="shared" si="8"/>
        <v>1</v>
      </c>
      <c r="Q72" s="17">
        <f t="shared" si="9"/>
        <v>0</v>
      </c>
      <c r="R72" s="17">
        <f t="shared" si="10"/>
        <v>76354</v>
      </c>
      <c r="S72" s="16">
        <f t="shared" si="11"/>
        <v>2002</v>
      </c>
      <c r="T72" s="16">
        <f t="shared" si="12"/>
        <v>21</v>
      </c>
      <c r="U72" s="18" t="str">
        <f t="shared" si="13"/>
        <v>Thursday</v>
      </c>
    </row>
    <row r="73" spans="1:21" ht="14.25" customHeight="1" x14ac:dyDescent="0.25">
      <c r="A73" s="1" t="s">
        <v>228</v>
      </c>
      <c r="B73" s="1" t="s">
        <v>229</v>
      </c>
      <c r="C73" s="1" t="s">
        <v>58</v>
      </c>
      <c r="D73" s="1" t="s">
        <v>3</v>
      </c>
      <c r="E73" s="1" t="s">
        <v>59</v>
      </c>
      <c r="F73" s="1" t="s">
        <v>45</v>
      </c>
      <c r="G73" s="1" t="s">
        <v>104</v>
      </c>
      <c r="H73" s="1">
        <v>37</v>
      </c>
      <c r="I73" s="14">
        <v>43493</v>
      </c>
      <c r="J73" s="1">
        <v>165927</v>
      </c>
      <c r="K73" s="1">
        <v>0.2</v>
      </c>
      <c r="L73" s="1" t="s">
        <v>11</v>
      </c>
      <c r="M73" s="1" t="s">
        <v>68</v>
      </c>
      <c r="N73" s="14" t="s">
        <v>55</v>
      </c>
      <c r="O73" s="15" t="str">
        <f t="shared" si="7"/>
        <v>Active</v>
      </c>
      <c r="P73" s="16">
        <f t="shared" si="8"/>
        <v>0</v>
      </c>
      <c r="Q73" s="17">
        <f t="shared" si="9"/>
        <v>33185.4</v>
      </c>
      <c r="R73" s="17">
        <f t="shared" si="10"/>
        <v>199112.4</v>
      </c>
      <c r="S73" s="16">
        <f t="shared" si="11"/>
        <v>2019</v>
      </c>
      <c r="T73" s="16">
        <f t="shared" si="12"/>
        <v>5</v>
      </c>
      <c r="U73" s="18" t="str">
        <f t="shared" si="13"/>
        <v>Monday</v>
      </c>
    </row>
    <row r="74" spans="1:21" ht="14.25" customHeight="1" x14ac:dyDescent="0.25">
      <c r="A74" s="1" t="s">
        <v>230</v>
      </c>
      <c r="B74" s="1" t="s">
        <v>231</v>
      </c>
      <c r="C74" s="1" t="s">
        <v>75</v>
      </c>
      <c r="D74" s="1" t="s">
        <v>5</v>
      </c>
      <c r="E74" s="1" t="s">
        <v>59</v>
      </c>
      <c r="F74" s="1" t="s">
        <v>45</v>
      </c>
      <c r="G74" s="1" t="s">
        <v>104</v>
      </c>
      <c r="H74" s="1">
        <v>38</v>
      </c>
      <c r="I74" s="14">
        <v>44516</v>
      </c>
      <c r="J74" s="1">
        <v>109812</v>
      </c>
      <c r="K74" s="1">
        <v>0.09</v>
      </c>
      <c r="L74" s="1" t="s">
        <v>19</v>
      </c>
      <c r="M74" s="1" t="s">
        <v>112</v>
      </c>
      <c r="N74" s="14" t="s">
        <v>55</v>
      </c>
      <c r="O74" s="15" t="str">
        <f t="shared" si="7"/>
        <v>Active</v>
      </c>
      <c r="P74" s="16">
        <f t="shared" si="8"/>
        <v>0</v>
      </c>
      <c r="Q74" s="17">
        <f t="shared" si="9"/>
        <v>9883.08</v>
      </c>
      <c r="R74" s="17">
        <f t="shared" si="10"/>
        <v>119695.08</v>
      </c>
      <c r="S74" s="16">
        <f t="shared" si="11"/>
        <v>2021</v>
      </c>
      <c r="T74" s="16">
        <f t="shared" si="12"/>
        <v>47</v>
      </c>
      <c r="U74" s="18" t="str">
        <f t="shared" si="13"/>
        <v>Tuesday</v>
      </c>
    </row>
    <row r="75" spans="1:21" ht="14.25" customHeight="1" x14ac:dyDescent="0.25">
      <c r="A75" s="1" t="s">
        <v>232</v>
      </c>
      <c r="B75" s="1" t="s">
        <v>233</v>
      </c>
      <c r="C75" s="1" t="s">
        <v>89</v>
      </c>
      <c r="D75" s="1" t="s">
        <v>7</v>
      </c>
      <c r="E75" s="1" t="s">
        <v>72</v>
      </c>
      <c r="F75" s="1" t="s">
        <v>52</v>
      </c>
      <c r="G75" s="1" t="s">
        <v>53</v>
      </c>
      <c r="H75" s="1">
        <v>55</v>
      </c>
      <c r="I75" s="14">
        <v>36041</v>
      </c>
      <c r="J75" s="1">
        <v>86299</v>
      </c>
      <c r="K75" s="1">
        <v>0</v>
      </c>
      <c r="L75" s="1" t="s">
        <v>11</v>
      </c>
      <c r="M75" s="1" t="s">
        <v>47</v>
      </c>
      <c r="N75" s="14" t="s">
        <v>55</v>
      </c>
      <c r="O75" s="15" t="str">
        <f t="shared" si="7"/>
        <v>Active</v>
      </c>
      <c r="P75" s="16">
        <f t="shared" si="8"/>
        <v>0</v>
      </c>
      <c r="Q75" s="17">
        <f t="shared" si="9"/>
        <v>0</v>
      </c>
      <c r="R75" s="17">
        <f t="shared" si="10"/>
        <v>86299</v>
      </c>
      <c r="S75" s="16">
        <f t="shared" si="11"/>
        <v>1998</v>
      </c>
      <c r="T75" s="16">
        <f t="shared" si="12"/>
        <v>36</v>
      </c>
      <c r="U75" s="18" t="str">
        <f t="shared" si="13"/>
        <v>Thursday</v>
      </c>
    </row>
    <row r="76" spans="1:21" ht="14.25" customHeight="1" x14ac:dyDescent="0.25">
      <c r="A76" s="1" t="s">
        <v>234</v>
      </c>
      <c r="B76" s="1" t="s">
        <v>235</v>
      </c>
      <c r="C76" s="1" t="s">
        <v>99</v>
      </c>
      <c r="D76" s="1" t="s">
        <v>8</v>
      </c>
      <c r="E76" s="1" t="s">
        <v>44</v>
      </c>
      <c r="F76" s="1" t="s">
        <v>52</v>
      </c>
      <c r="G76" s="1" t="s">
        <v>104</v>
      </c>
      <c r="H76" s="1">
        <v>57</v>
      </c>
      <c r="I76" s="14">
        <v>37828</v>
      </c>
      <c r="J76" s="1">
        <v>206624</v>
      </c>
      <c r="K76" s="1">
        <v>0.4</v>
      </c>
      <c r="L76" s="1" t="s">
        <v>19</v>
      </c>
      <c r="M76" s="1" t="s">
        <v>236</v>
      </c>
      <c r="N76" s="14" t="s">
        <v>55</v>
      </c>
      <c r="O76" s="15" t="str">
        <f t="shared" si="7"/>
        <v>Active</v>
      </c>
      <c r="P76" s="16">
        <f t="shared" si="8"/>
        <v>0</v>
      </c>
      <c r="Q76" s="17">
        <f t="shared" si="9"/>
        <v>82649.600000000006</v>
      </c>
      <c r="R76" s="17">
        <f t="shared" si="10"/>
        <v>289273.59999999998</v>
      </c>
      <c r="S76" s="16">
        <f t="shared" si="11"/>
        <v>2003</v>
      </c>
      <c r="T76" s="16">
        <f t="shared" si="12"/>
        <v>30</v>
      </c>
      <c r="U76" s="18" t="str">
        <f t="shared" si="13"/>
        <v>Saturday</v>
      </c>
    </row>
    <row r="77" spans="1:21" ht="14.25" customHeight="1" x14ac:dyDescent="0.25">
      <c r="A77" s="1" t="s">
        <v>237</v>
      </c>
      <c r="B77" s="1" t="s">
        <v>238</v>
      </c>
      <c r="C77" s="1" t="s">
        <v>137</v>
      </c>
      <c r="D77" s="1" t="s">
        <v>2</v>
      </c>
      <c r="E77" s="1" t="s">
        <v>51</v>
      </c>
      <c r="F77" s="1" t="s">
        <v>52</v>
      </c>
      <c r="G77" s="1" t="s">
        <v>104</v>
      </c>
      <c r="H77" s="1">
        <v>36</v>
      </c>
      <c r="I77" s="14">
        <v>40535</v>
      </c>
      <c r="J77" s="1">
        <v>53215</v>
      </c>
      <c r="K77" s="1">
        <v>0</v>
      </c>
      <c r="L77" s="1" t="s">
        <v>19</v>
      </c>
      <c r="M77" s="1" t="s">
        <v>236</v>
      </c>
      <c r="N77" s="14">
        <v>41725</v>
      </c>
      <c r="O77" s="15" t="str">
        <f t="shared" si="7"/>
        <v>Not Active</v>
      </c>
      <c r="P77" s="16">
        <f t="shared" si="8"/>
        <v>1</v>
      </c>
      <c r="Q77" s="17">
        <f t="shared" si="9"/>
        <v>0</v>
      </c>
      <c r="R77" s="17">
        <f t="shared" si="10"/>
        <v>53215</v>
      </c>
      <c r="S77" s="16">
        <f t="shared" si="11"/>
        <v>2010</v>
      </c>
      <c r="T77" s="16">
        <f t="shared" si="12"/>
        <v>52</v>
      </c>
      <c r="U77" s="18" t="str">
        <f t="shared" si="13"/>
        <v>Thursday</v>
      </c>
    </row>
    <row r="78" spans="1:21" ht="14.25" customHeight="1" x14ac:dyDescent="0.25">
      <c r="A78" s="1" t="s">
        <v>239</v>
      </c>
      <c r="B78" s="1" t="s">
        <v>240</v>
      </c>
      <c r="C78" s="1" t="s">
        <v>241</v>
      </c>
      <c r="D78" s="1" t="s">
        <v>7</v>
      </c>
      <c r="E78" s="1" t="s">
        <v>44</v>
      </c>
      <c r="F78" s="1" t="s">
        <v>45</v>
      </c>
      <c r="G78" s="1" t="s">
        <v>53</v>
      </c>
      <c r="H78" s="1">
        <v>30</v>
      </c>
      <c r="I78" s="14">
        <v>42877</v>
      </c>
      <c r="J78" s="1">
        <v>86858</v>
      </c>
      <c r="K78" s="1">
        <v>0</v>
      </c>
      <c r="L78" s="1" t="s">
        <v>17</v>
      </c>
      <c r="M78" s="1" t="s">
        <v>54</v>
      </c>
      <c r="N78" s="14">
        <v>43016</v>
      </c>
      <c r="O78" s="15" t="str">
        <f t="shared" si="7"/>
        <v>Not Active</v>
      </c>
      <c r="P78" s="16">
        <f t="shared" si="8"/>
        <v>1</v>
      </c>
      <c r="Q78" s="17">
        <f t="shared" si="9"/>
        <v>0</v>
      </c>
      <c r="R78" s="17">
        <f t="shared" si="10"/>
        <v>86858</v>
      </c>
      <c r="S78" s="16">
        <f t="shared" si="11"/>
        <v>2017</v>
      </c>
      <c r="T78" s="16">
        <f t="shared" si="12"/>
        <v>21</v>
      </c>
      <c r="U78" s="18" t="str">
        <f t="shared" si="13"/>
        <v>Monday</v>
      </c>
    </row>
    <row r="79" spans="1:21" ht="14.25" customHeight="1" x14ac:dyDescent="0.25">
      <c r="A79" s="1" t="s">
        <v>242</v>
      </c>
      <c r="B79" s="1" t="s">
        <v>243</v>
      </c>
      <c r="C79" s="1" t="s">
        <v>64</v>
      </c>
      <c r="D79" s="1" t="s">
        <v>2</v>
      </c>
      <c r="E79" s="1" t="s">
        <v>51</v>
      </c>
      <c r="F79" s="1" t="s">
        <v>52</v>
      </c>
      <c r="G79" s="1" t="s">
        <v>53</v>
      </c>
      <c r="H79" s="1">
        <v>40</v>
      </c>
      <c r="I79" s="14">
        <v>39265</v>
      </c>
      <c r="J79" s="1">
        <v>93971</v>
      </c>
      <c r="K79" s="1">
        <v>0.08</v>
      </c>
      <c r="L79" s="1" t="s">
        <v>17</v>
      </c>
      <c r="M79" s="1" t="s">
        <v>54</v>
      </c>
      <c r="N79" s="14" t="s">
        <v>55</v>
      </c>
      <c r="O79" s="15" t="str">
        <f t="shared" si="7"/>
        <v>Active</v>
      </c>
      <c r="P79" s="16">
        <f t="shared" si="8"/>
        <v>0</v>
      </c>
      <c r="Q79" s="17">
        <f t="shared" si="9"/>
        <v>7517.68</v>
      </c>
      <c r="R79" s="17">
        <f t="shared" si="10"/>
        <v>101488.68</v>
      </c>
      <c r="S79" s="16">
        <f t="shared" si="11"/>
        <v>2007</v>
      </c>
      <c r="T79" s="16">
        <f t="shared" si="12"/>
        <v>27</v>
      </c>
      <c r="U79" s="18" t="str">
        <f t="shared" si="13"/>
        <v>Monday</v>
      </c>
    </row>
    <row r="80" spans="1:21" ht="14.25" customHeight="1" x14ac:dyDescent="0.25">
      <c r="A80" s="1" t="s">
        <v>244</v>
      </c>
      <c r="B80" s="1" t="s">
        <v>245</v>
      </c>
      <c r="C80" s="1" t="s">
        <v>142</v>
      </c>
      <c r="D80" s="1" t="s">
        <v>3</v>
      </c>
      <c r="E80" s="1" t="s">
        <v>72</v>
      </c>
      <c r="F80" s="1" t="s">
        <v>52</v>
      </c>
      <c r="G80" s="1" t="s">
        <v>104</v>
      </c>
      <c r="H80" s="1">
        <v>34</v>
      </c>
      <c r="I80" s="14">
        <v>42182</v>
      </c>
      <c r="J80" s="1">
        <v>57008</v>
      </c>
      <c r="K80" s="1">
        <v>0</v>
      </c>
      <c r="L80" s="1" t="s">
        <v>11</v>
      </c>
      <c r="M80" s="1" t="s">
        <v>68</v>
      </c>
      <c r="N80" s="14" t="s">
        <v>55</v>
      </c>
      <c r="O80" s="15" t="str">
        <f t="shared" si="7"/>
        <v>Active</v>
      </c>
      <c r="P80" s="16">
        <f t="shared" si="8"/>
        <v>0</v>
      </c>
      <c r="Q80" s="17">
        <f t="shared" si="9"/>
        <v>0</v>
      </c>
      <c r="R80" s="17">
        <f t="shared" si="10"/>
        <v>57008</v>
      </c>
      <c r="S80" s="16">
        <f t="shared" si="11"/>
        <v>2015</v>
      </c>
      <c r="T80" s="16">
        <f t="shared" si="12"/>
        <v>26</v>
      </c>
      <c r="U80" s="18" t="str">
        <f t="shared" si="13"/>
        <v>Saturday</v>
      </c>
    </row>
    <row r="81" spans="1:21" ht="14.25" customHeight="1" x14ac:dyDescent="0.25">
      <c r="A81" s="1" t="s">
        <v>246</v>
      </c>
      <c r="B81" s="1" t="s">
        <v>247</v>
      </c>
      <c r="C81" s="1" t="s">
        <v>43</v>
      </c>
      <c r="D81" s="1" t="s">
        <v>3</v>
      </c>
      <c r="E81" s="1" t="s">
        <v>51</v>
      </c>
      <c r="F81" s="1" t="s">
        <v>52</v>
      </c>
      <c r="G81" s="1" t="s">
        <v>104</v>
      </c>
      <c r="H81" s="1">
        <v>60</v>
      </c>
      <c r="I81" s="14">
        <v>42270</v>
      </c>
      <c r="J81" s="1">
        <v>141899</v>
      </c>
      <c r="K81" s="1">
        <v>0.15</v>
      </c>
      <c r="L81" s="1" t="s">
        <v>11</v>
      </c>
      <c r="M81" s="1" t="s">
        <v>68</v>
      </c>
      <c r="N81" s="14" t="s">
        <v>55</v>
      </c>
      <c r="O81" s="15" t="str">
        <f t="shared" si="7"/>
        <v>Active</v>
      </c>
      <c r="P81" s="16">
        <f t="shared" si="8"/>
        <v>0</v>
      </c>
      <c r="Q81" s="17">
        <f t="shared" si="9"/>
        <v>21284.85</v>
      </c>
      <c r="R81" s="17">
        <f t="shared" si="10"/>
        <v>163183.85</v>
      </c>
      <c r="S81" s="16">
        <f t="shared" si="11"/>
        <v>2015</v>
      </c>
      <c r="T81" s="16">
        <f t="shared" si="12"/>
        <v>39</v>
      </c>
      <c r="U81" s="18" t="str">
        <f t="shared" si="13"/>
        <v>Wednesday</v>
      </c>
    </row>
    <row r="82" spans="1:21" ht="14.25" customHeight="1" x14ac:dyDescent="0.25">
      <c r="A82" s="1" t="s">
        <v>248</v>
      </c>
      <c r="B82" s="1" t="s">
        <v>249</v>
      </c>
      <c r="C82" s="1" t="s">
        <v>142</v>
      </c>
      <c r="D82" s="1" t="s">
        <v>8</v>
      </c>
      <c r="E82" s="1" t="s">
        <v>72</v>
      </c>
      <c r="F82" s="1" t="s">
        <v>52</v>
      </c>
      <c r="G82" s="1" t="s">
        <v>46</v>
      </c>
      <c r="H82" s="1">
        <v>41</v>
      </c>
      <c r="I82" s="14">
        <v>42626</v>
      </c>
      <c r="J82" s="1">
        <v>64847</v>
      </c>
      <c r="K82" s="1">
        <v>0</v>
      </c>
      <c r="L82" s="1" t="s">
        <v>11</v>
      </c>
      <c r="M82" s="1" t="s">
        <v>79</v>
      </c>
      <c r="N82" s="14" t="s">
        <v>55</v>
      </c>
      <c r="O82" s="15" t="str">
        <f t="shared" si="7"/>
        <v>Active</v>
      </c>
      <c r="P82" s="16">
        <f t="shared" si="8"/>
        <v>0</v>
      </c>
      <c r="Q82" s="17">
        <f t="shared" si="9"/>
        <v>0</v>
      </c>
      <c r="R82" s="17">
        <f t="shared" si="10"/>
        <v>64847</v>
      </c>
      <c r="S82" s="16">
        <f t="shared" si="11"/>
        <v>2016</v>
      </c>
      <c r="T82" s="16">
        <f t="shared" si="12"/>
        <v>38</v>
      </c>
      <c r="U82" s="18" t="str">
        <f t="shared" si="13"/>
        <v>Tuesday</v>
      </c>
    </row>
    <row r="83" spans="1:21" ht="14.25" customHeight="1" x14ac:dyDescent="0.25">
      <c r="A83" s="1" t="s">
        <v>250</v>
      </c>
      <c r="B83" s="1" t="s">
        <v>251</v>
      </c>
      <c r="C83" s="1" t="s">
        <v>131</v>
      </c>
      <c r="D83" s="1" t="s">
        <v>7</v>
      </c>
      <c r="E83" s="1" t="s">
        <v>44</v>
      </c>
      <c r="F83" s="1" t="s">
        <v>52</v>
      </c>
      <c r="G83" s="1" t="s">
        <v>60</v>
      </c>
      <c r="H83" s="1">
        <v>53</v>
      </c>
      <c r="I83" s="14">
        <v>33702</v>
      </c>
      <c r="J83" s="1">
        <v>116878</v>
      </c>
      <c r="K83" s="1">
        <v>0.11</v>
      </c>
      <c r="L83" s="1" t="s">
        <v>11</v>
      </c>
      <c r="M83" s="1" t="s">
        <v>79</v>
      </c>
      <c r="N83" s="14" t="s">
        <v>55</v>
      </c>
      <c r="O83" s="15" t="str">
        <f t="shared" si="7"/>
        <v>Active</v>
      </c>
      <c r="P83" s="16">
        <f t="shared" si="8"/>
        <v>0</v>
      </c>
      <c r="Q83" s="17">
        <f t="shared" si="9"/>
        <v>12856.58</v>
      </c>
      <c r="R83" s="17">
        <f t="shared" si="10"/>
        <v>129734.58</v>
      </c>
      <c r="S83" s="16">
        <f t="shared" si="11"/>
        <v>1992</v>
      </c>
      <c r="T83" s="16">
        <f t="shared" si="12"/>
        <v>15</v>
      </c>
      <c r="U83" s="18" t="str">
        <f t="shared" si="13"/>
        <v>Wednesday</v>
      </c>
    </row>
    <row r="84" spans="1:21" ht="14.25" customHeight="1" x14ac:dyDescent="0.25">
      <c r="A84" s="1" t="s">
        <v>252</v>
      </c>
      <c r="B84" s="1" t="s">
        <v>253</v>
      </c>
      <c r="C84" s="1" t="s">
        <v>126</v>
      </c>
      <c r="D84" s="1" t="s">
        <v>7</v>
      </c>
      <c r="E84" s="1" t="s">
        <v>59</v>
      </c>
      <c r="F84" s="1" t="s">
        <v>52</v>
      </c>
      <c r="G84" s="1" t="s">
        <v>46</v>
      </c>
      <c r="H84" s="1">
        <v>45</v>
      </c>
      <c r="I84" s="14">
        <v>38388</v>
      </c>
      <c r="J84" s="1">
        <v>70505</v>
      </c>
      <c r="K84" s="1">
        <v>0</v>
      </c>
      <c r="L84" s="1" t="s">
        <v>11</v>
      </c>
      <c r="M84" s="1" t="s">
        <v>82</v>
      </c>
      <c r="N84" s="14" t="s">
        <v>55</v>
      </c>
      <c r="O84" s="15" t="str">
        <f t="shared" si="7"/>
        <v>Active</v>
      </c>
      <c r="P84" s="16">
        <f t="shared" si="8"/>
        <v>0</v>
      </c>
      <c r="Q84" s="17">
        <f t="shared" si="9"/>
        <v>0</v>
      </c>
      <c r="R84" s="17">
        <f t="shared" si="10"/>
        <v>70505</v>
      </c>
      <c r="S84" s="16">
        <f t="shared" si="11"/>
        <v>2005</v>
      </c>
      <c r="T84" s="16">
        <f t="shared" si="12"/>
        <v>6</v>
      </c>
      <c r="U84" s="18" t="str">
        <f t="shared" si="13"/>
        <v>Saturday</v>
      </c>
    </row>
    <row r="85" spans="1:21" ht="14.25" customHeight="1" x14ac:dyDescent="0.25">
      <c r="A85" s="1" t="s">
        <v>254</v>
      </c>
      <c r="B85" s="1" t="s">
        <v>255</v>
      </c>
      <c r="C85" s="1" t="s">
        <v>58</v>
      </c>
      <c r="D85" s="1" t="s">
        <v>7</v>
      </c>
      <c r="E85" s="1" t="s">
        <v>44</v>
      </c>
      <c r="F85" s="1" t="s">
        <v>45</v>
      </c>
      <c r="G85" s="1" t="s">
        <v>104</v>
      </c>
      <c r="H85" s="1">
        <v>30</v>
      </c>
      <c r="I85" s="14">
        <v>42512</v>
      </c>
      <c r="J85" s="1">
        <v>189702</v>
      </c>
      <c r="K85" s="1">
        <v>0.28000000000000003</v>
      </c>
      <c r="L85" s="1" t="s">
        <v>19</v>
      </c>
      <c r="M85" s="1" t="s">
        <v>112</v>
      </c>
      <c r="N85" s="14">
        <v>44186</v>
      </c>
      <c r="O85" s="15" t="str">
        <f t="shared" si="7"/>
        <v>Not Active</v>
      </c>
      <c r="P85" s="16">
        <f t="shared" si="8"/>
        <v>1</v>
      </c>
      <c r="Q85" s="17">
        <f t="shared" si="9"/>
        <v>53116.560000000005</v>
      </c>
      <c r="R85" s="17">
        <f t="shared" si="10"/>
        <v>242818.56</v>
      </c>
      <c r="S85" s="16">
        <f t="shared" si="11"/>
        <v>2016</v>
      </c>
      <c r="T85" s="16">
        <f t="shared" si="12"/>
        <v>22</v>
      </c>
      <c r="U85" s="18" t="str">
        <f t="shared" si="13"/>
        <v>Sunday</v>
      </c>
    </row>
    <row r="86" spans="1:21" ht="14.25" customHeight="1" x14ac:dyDescent="0.25">
      <c r="A86" s="1" t="s">
        <v>256</v>
      </c>
      <c r="B86" s="1" t="s">
        <v>257</v>
      </c>
      <c r="C86" s="1" t="s">
        <v>58</v>
      </c>
      <c r="D86" s="1" t="s">
        <v>5</v>
      </c>
      <c r="E86" s="1" t="s">
        <v>59</v>
      </c>
      <c r="F86" s="1" t="s">
        <v>52</v>
      </c>
      <c r="G86" s="1" t="s">
        <v>60</v>
      </c>
      <c r="H86" s="1">
        <v>26</v>
      </c>
      <c r="I86" s="14">
        <v>44040</v>
      </c>
      <c r="J86" s="1">
        <v>180664</v>
      </c>
      <c r="K86" s="1">
        <v>0.27</v>
      </c>
      <c r="L86" s="1" t="s">
        <v>11</v>
      </c>
      <c r="M86" s="1" t="s">
        <v>61</v>
      </c>
      <c r="N86" s="14" t="s">
        <v>55</v>
      </c>
      <c r="O86" s="15" t="str">
        <f t="shared" si="7"/>
        <v>Active</v>
      </c>
      <c r="P86" s="16">
        <f t="shared" si="8"/>
        <v>0</v>
      </c>
      <c r="Q86" s="17">
        <f t="shared" si="9"/>
        <v>48779.280000000006</v>
      </c>
      <c r="R86" s="17">
        <f t="shared" si="10"/>
        <v>229443.28</v>
      </c>
      <c r="S86" s="16">
        <f t="shared" si="11"/>
        <v>2020</v>
      </c>
      <c r="T86" s="16">
        <f t="shared" si="12"/>
        <v>31</v>
      </c>
      <c r="U86" s="18" t="str">
        <f t="shared" si="13"/>
        <v>Tuesday</v>
      </c>
    </row>
    <row r="87" spans="1:21" ht="14.25" customHeight="1" x14ac:dyDescent="0.25">
      <c r="A87" s="1" t="s">
        <v>258</v>
      </c>
      <c r="B87" s="1" t="s">
        <v>259</v>
      </c>
      <c r="C87" s="1" t="s">
        <v>202</v>
      </c>
      <c r="D87" s="1" t="s">
        <v>6</v>
      </c>
      <c r="E87" s="1" t="s">
        <v>51</v>
      </c>
      <c r="F87" s="1" t="s">
        <v>45</v>
      </c>
      <c r="G87" s="1" t="s">
        <v>53</v>
      </c>
      <c r="H87" s="1">
        <v>45</v>
      </c>
      <c r="I87" s="14">
        <v>37972</v>
      </c>
      <c r="J87" s="1">
        <v>48345</v>
      </c>
      <c r="K87" s="1">
        <v>0</v>
      </c>
      <c r="L87" s="1" t="s">
        <v>17</v>
      </c>
      <c r="M87" s="1" t="s">
        <v>152</v>
      </c>
      <c r="N87" s="14" t="s">
        <v>55</v>
      </c>
      <c r="O87" s="15" t="str">
        <f t="shared" si="7"/>
        <v>Active</v>
      </c>
      <c r="P87" s="16">
        <f t="shared" si="8"/>
        <v>0</v>
      </c>
      <c r="Q87" s="17">
        <f t="shared" si="9"/>
        <v>0</v>
      </c>
      <c r="R87" s="17">
        <f t="shared" si="10"/>
        <v>48345</v>
      </c>
      <c r="S87" s="16">
        <f t="shared" si="11"/>
        <v>2003</v>
      </c>
      <c r="T87" s="16">
        <f t="shared" si="12"/>
        <v>51</v>
      </c>
      <c r="U87" s="18" t="str">
        <f t="shared" si="13"/>
        <v>Wednesday</v>
      </c>
    </row>
    <row r="88" spans="1:21" ht="14.25" customHeight="1" x14ac:dyDescent="0.25">
      <c r="A88" s="1" t="s">
        <v>260</v>
      </c>
      <c r="B88" s="1" t="s">
        <v>261</v>
      </c>
      <c r="C88" s="1" t="s">
        <v>58</v>
      </c>
      <c r="D88" s="1" t="s">
        <v>6</v>
      </c>
      <c r="E88" s="1" t="s">
        <v>51</v>
      </c>
      <c r="F88" s="1" t="s">
        <v>52</v>
      </c>
      <c r="G88" s="1" t="s">
        <v>53</v>
      </c>
      <c r="H88" s="1">
        <v>42</v>
      </c>
      <c r="I88" s="14">
        <v>41655</v>
      </c>
      <c r="J88" s="1">
        <v>152214</v>
      </c>
      <c r="K88" s="1">
        <v>0.3</v>
      </c>
      <c r="L88" s="1" t="s">
        <v>17</v>
      </c>
      <c r="M88" s="1" t="s">
        <v>132</v>
      </c>
      <c r="N88" s="14" t="s">
        <v>55</v>
      </c>
      <c r="O88" s="15" t="str">
        <f t="shared" si="7"/>
        <v>Active</v>
      </c>
      <c r="P88" s="16">
        <f t="shared" si="8"/>
        <v>0</v>
      </c>
      <c r="Q88" s="17">
        <f t="shared" si="9"/>
        <v>45664.2</v>
      </c>
      <c r="R88" s="17">
        <f t="shared" si="10"/>
        <v>197878.2</v>
      </c>
      <c r="S88" s="16">
        <f t="shared" si="11"/>
        <v>2014</v>
      </c>
      <c r="T88" s="16">
        <f t="shared" si="12"/>
        <v>3</v>
      </c>
      <c r="U88" s="18" t="str">
        <f t="shared" si="13"/>
        <v>Thursday</v>
      </c>
    </row>
    <row r="89" spans="1:21" ht="14.25" customHeight="1" x14ac:dyDescent="0.25">
      <c r="A89" s="1" t="s">
        <v>262</v>
      </c>
      <c r="B89" s="1" t="s">
        <v>263</v>
      </c>
      <c r="C89" s="1" t="s">
        <v>225</v>
      </c>
      <c r="D89" s="1" t="s">
        <v>2</v>
      </c>
      <c r="E89" s="1" t="s">
        <v>72</v>
      </c>
      <c r="F89" s="1" t="s">
        <v>45</v>
      </c>
      <c r="G89" s="1" t="s">
        <v>104</v>
      </c>
      <c r="H89" s="1">
        <v>41</v>
      </c>
      <c r="I89" s="14">
        <v>39931</v>
      </c>
      <c r="J89" s="1">
        <v>69803</v>
      </c>
      <c r="K89" s="1">
        <v>0</v>
      </c>
      <c r="L89" s="1" t="s">
        <v>19</v>
      </c>
      <c r="M89" s="1" t="s">
        <v>112</v>
      </c>
      <c r="N89" s="14" t="s">
        <v>55</v>
      </c>
      <c r="O89" s="15" t="str">
        <f t="shared" si="7"/>
        <v>Active</v>
      </c>
      <c r="P89" s="16">
        <f t="shared" si="8"/>
        <v>0</v>
      </c>
      <c r="Q89" s="17">
        <f t="shared" si="9"/>
        <v>0</v>
      </c>
      <c r="R89" s="17">
        <f t="shared" si="10"/>
        <v>69803</v>
      </c>
      <c r="S89" s="16">
        <f t="shared" si="11"/>
        <v>2009</v>
      </c>
      <c r="T89" s="16">
        <f t="shared" si="12"/>
        <v>18</v>
      </c>
      <c r="U89" s="18" t="str">
        <f t="shared" si="13"/>
        <v>Tuesday</v>
      </c>
    </row>
    <row r="90" spans="1:21" ht="14.25" customHeight="1" x14ac:dyDescent="0.25">
      <c r="A90" s="1" t="s">
        <v>264</v>
      </c>
      <c r="B90" s="1" t="s">
        <v>265</v>
      </c>
      <c r="C90" s="1" t="s">
        <v>266</v>
      </c>
      <c r="D90" s="1" t="s">
        <v>2</v>
      </c>
      <c r="E90" s="1" t="s">
        <v>72</v>
      </c>
      <c r="F90" s="1" t="s">
        <v>45</v>
      </c>
      <c r="G90" s="1" t="s">
        <v>104</v>
      </c>
      <c r="H90" s="1">
        <v>48</v>
      </c>
      <c r="I90" s="14">
        <v>43650</v>
      </c>
      <c r="J90" s="1">
        <v>76588</v>
      </c>
      <c r="K90" s="1">
        <v>0</v>
      </c>
      <c r="L90" s="1" t="s">
        <v>19</v>
      </c>
      <c r="M90" s="1" t="s">
        <v>117</v>
      </c>
      <c r="N90" s="14" t="s">
        <v>55</v>
      </c>
      <c r="O90" s="15" t="str">
        <f t="shared" si="7"/>
        <v>Active</v>
      </c>
      <c r="P90" s="16">
        <f t="shared" si="8"/>
        <v>0</v>
      </c>
      <c r="Q90" s="17">
        <f t="shared" si="9"/>
        <v>0</v>
      </c>
      <c r="R90" s="17">
        <f t="shared" si="10"/>
        <v>76588</v>
      </c>
      <c r="S90" s="16">
        <f t="shared" si="11"/>
        <v>2019</v>
      </c>
      <c r="T90" s="16">
        <f t="shared" si="12"/>
        <v>27</v>
      </c>
      <c r="U90" s="18" t="str">
        <f t="shared" si="13"/>
        <v>Thursday</v>
      </c>
    </row>
    <row r="91" spans="1:21" ht="14.25" customHeight="1" x14ac:dyDescent="0.25">
      <c r="A91" s="1" t="s">
        <v>267</v>
      </c>
      <c r="B91" s="1" t="s">
        <v>268</v>
      </c>
      <c r="C91" s="1" t="s">
        <v>269</v>
      </c>
      <c r="D91" s="1" t="s">
        <v>2</v>
      </c>
      <c r="E91" s="1" t="s">
        <v>51</v>
      </c>
      <c r="F91" s="1" t="s">
        <v>52</v>
      </c>
      <c r="G91" s="1" t="s">
        <v>60</v>
      </c>
      <c r="H91" s="1">
        <v>29</v>
      </c>
      <c r="I91" s="14">
        <v>43444</v>
      </c>
      <c r="J91" s="1">
        <v>84596</v>
      </c>
      <c r="K91" s="1">
        <v>0</v>
      </c>
      <c r="L91" s="1" t="s">
        <v>11</v>
      </c>
      <c r="M91" s="1" t="s">
        <v>79</v>
      </c>
      <c r="N91" s="14" t="s">
        <v>55</v>
      </c>
      <c r="O91" s="15" t="str">
        <f t="shared" si="7"/>
        <v>Active</v>
      </c>
      <c r="P91" s="16">
        <f t="shared" si="8"/>
        <v>0</v>
      </c>
      <c r="Q91" s="17">
        <f t="shared" si="9"/>
        <v>0</v>
      </c>
      <c r="R91" s="17">
        <f t="shared" si="10"/>
        <v>84596</v>
      </c>
      <c r="S91" s="16">
        <f t="shared" si="11"/>
        <v>2018</v>
      </c>
      <c r="T91" s="16">
        <f t="shared" si="12"/>
        <v>50</v>
      </c>
      <c r="U91" s="18" t="str">
        <f t="shared" si="13"/>
        <v>Monday</v>
      </c>
    </row>
    <row r="92" spans="1:21" ht="14.25" customHeight="1" x14ac:dyDescent="0.25">
      <c r="A92" s="1" t="s">
        <v>270</v>
      </c>
      <c r="B92" s="1" t="s">
        <v>271</v>
      </c>
      <c r="C92" s="1" t="s">
        <v>75</v>
      </c>
      <c r="D92" s="1" t="s">
        <v>8</v>
      </c>
      <c r="E92" s="1" t="s">
        <v>44</v>
      </c>
      <c r="F92" s="1" t="s">
        <v>52</v>
      </c>
      <c r="G92" s="1" t="s">
        <v>53</v>
      </c>
      <c r="H92" s="1">
        <v>27</v>
      </c>
      <c r="I92" s="14">
        <v>43368</v>
      </c>
      <c r="J92" s="1">
        <v>114441</v>
      </c>
      <c r="K92" s="1">
        <v>0.1</v>
      </c>
      <c r="L92" s="1" t="s">
        <v>17</v>
      </c>
      <c r="M92" s="1" t="s">
        <v>54</v>
      </c>
      <c r="N92" s="14">
        <v>43821</v>
      </c>
      <c r="O92" s="15" t="str">
        <f t="shared" si="7"/>
        <v>Not Active</v>
      </c>
      <c r="P92" s="16">
        <f t="shared" si="8"/>
        <v>1</v>
      </c>
      <c r="Q92" s="17">
        <f t="shared" si="9"/>
        <v>11444.1</v>
      </c>
      <c r="R92" s="17">
        <f t="shared" si="10"/>
        <v>125885.1</v>
      </c>
      <c r="S92" s="16">
        <f t="shared" si="11"/>
        <v>2018</v>
      </c>
      <c r="T92" s="16">
        <f t="shared" si="12"/>
        <v>39</v>
      </c>
      <c r="U92" s="18" t="str">
        <f t="shared" si="13"/>
        <v>Tuesday</v>
      </c>
    </row>
    <row r="93" spans="1:21" ht="14.25" customHeight="1" x14ac:dyDescent="0.25">
      <c r="A93" s="1" t="s">
        <v>272</v>
      </c>
      <c r="B93" s="1" t="s">
        <v>273</v>
      </c>
      <c r="C93" s="1" t="s">
        <v>43</v>
      </c>
      <c r="D93" s="1" t="s">
        <v>3</v>
      </c>
      <c r="E93" s="1" t="s">
        <v>59</v>
      </c>
      <c r="F93" s="1" t="s">
        <v>45</v>
      </c>
      <c r="G93" s="1" t="s">
        <v>53</v>
      </c>
      <c r="H93" s="1">
        <v>33</v>
      </c>
      <c r="I93" s="14">
        <v>43211</v>
      </c>
      <c r="J93" s="1">
        <v>140402</v>
      </c>
      <c r="K93" s="1">
        <v>0.15</v>
      </c>
      <c r="L93" s="1" t="s">
        <v>17</v>
      </c>
      <c r="M93" s="1" t="s">
        <v>132</v>
      </c>
      <c r="N93" s="14" t="s">
        <v>55</v>
      </c>
      <c r="O93" s="15" t="str">
        <f t="shared" si="7"/>
        <v>Active</v>
      </c>
      <c r="P93" s="16">
        <f t="shared" si="8"/>
        <v>0</v>
      </c>
      <c r="Q93" s="17">
        <f t="shared" si="9"/>
        <v>21060.3</v>
      </c>
      <c r="R93" s="17">
        <f t="shared" si="10"/>
        <v>161462.29999999999</v>
      </c>
      <c r="S93" s="16">
        <f t="shared" si="11"/>
        <v>2018</v>
      </c>
      <c r="T93" s="16">
        <f t="shared" si="12"/>
        <v>16</v>
      </c>
      <c r="U93" s="18" t="str">
        <f t="shared" si="13"/>
        <v>Saturday</v>
      </c>
    </row>
    <row r="94" spans="1:21" ht="14.25" customHeight="1" x14ac:dyDescent="0.25">
      <c r="A94" s="1" t="s">
        <v>274</v>
      </c>
      <c r="B94" s="1" t="s">
        <v>275</v>
      </c>
      <c r="C94" s="1" t="s">
        <v>142</v>
      </c>
      <c r="D94" s="1" t="s">
        <v>3</v>
      </c>
      <c r="E94" s="1" t="s">
        <v>72</v>
      </c>
      <c r="F94" s="1" t="s">
        <v>45</v>
      </c>
      <c r="G94" s="1" t="s">
        <v>104</v>
      </c>
      <c r="H94" s="1">
        <v>26</v>
      </c>
      <c r="I94" s="14">
        <v>43578</v>
      </c>
      <c r="J94" s="1">
        <v>59817</v>
      </c>
      <c r="K94" s="1">
        <v>0</v>
      </c>
      <c r="L94" s="1" t="s">
        <v>19</v>
      </c>
      <c r="M94" s="1" t="s">
        <v>236</v>
      </c>
      <c r="N94" s="14" t="s">
        <v>55</v>
      </c>
      <c r="O94" s="15" t="str">
        <f t="shared" si="7"/>
        <v>Active</v>
      </c>
      <c r="P94" s="16">
        <f t="shared" si="8"/>
        <v>0</v>
      </c>
      <c r="Q94" s="17">
        <f t="shared" si="9"/>
        <v>0</v>
      </c>
      <c r="R94" s="17">
        <f t="shared" si="10"/>
        <v>59817</v>
      </c>
      <c r="S94" s="16">
        <f t="shared" si="11"/>
        <v>2019</v>
      </c>
      <c r="T94" s="16">
        <f t="shared" si="12"/>
        <v>17</v>
      </c>
      <c r="U94" s="18" t="str">
        <f t="shared" si="13"/>
        <v>Tuesday</v>
      </c>
    </row>
    <row r="95" spans="1:21" ht="14.25" customHeight="1" x14ac:dyDescent="0.25">
      <c r="A95" s="1" t="s">
        <v>276</v>
      </c>
      <c r="B95" s="1" t="s">
        <v>277</v>
      </c>
      <c r="C95" s="1" t="s">
        <v>71</v>
      </c>
      <c r="D95" s="1" t="s">
        <v>4</v>
      </c>
      <c r="E95" s="1" t="s">
        <v>51</v>
      </c>
      <c r="F95" s="1" t="s">
        <v>52</v>
      </c>
      <c r="G95" s="1" t="s">
        <v>53</v>
      </c>
      <c r="H95" s="1">
        <v>31</v>
      </c>
      <c r="I95" s="14">
        <v>42938</v>
      </c>
      <c r="J95" s="1">
        <v>55854</v>
      </c>
      <c r="K95" s="1">
        <v>0</v>
      </c>
      <c r="L95" s="1" t="s">
        <v>11</v>
      </c>
      <c r="M95" s="1" t="s">
        <v>82</v>
      </c>
      <c r="N95" s="14" t="s">
        <v>55</v>
      </c>
      <c r="O95" s="15" t="str">
        <f t="shared" si="7"/>
        <v>Active</v>
      </c>
      <c r="P95" s="16">
        <f t="shared" si="8"/>
        <v>0</v>
      </c>
      <c r="Q95" s="17">
        <f t="shared" si="9"/>
        <v>0</v>
      </c>
      <c r="R95" s="17">
        <f t="shared" si="10"/>
        <v>55854</v>
      </c>
      <c r="S95" s="16">
        <f t="shared" si="11"/>
        <v>2017</v>
      </c>
      <c r="T95" s="16">
        <f t="shared" si="12"/>
        <v>29</v>
      </c>
      <c r="U95" s="18" t="str">
        <f t="shared" si="13"/>
        <v>Saturday</v>
      </c>
    </row>
    <row r="96" spans="1:21" ht="14.25" customHeight="1" x14ac:dyDescent="0.25">
      <c r="A96" s="1" t="s">
        <v>278</v>
      </c>
      <c r="B96" s="1" t="s">
        <v>279</v>
      </c>
      <c r="C96" s="1" t="s">
        <v>161</v>
      </c>
      <c r="D96" s="1" t="s">
        <v>6</v>
      </c>
      <c r="E96" s="1" t="s">
        <v>44</v>
      </c>
      <c r="F96" s="1" t="s">
        <v>52</v>
      </c>
      <c r="G96" s="1" t="s">
        <v>53</v>
      </c>
      <c r="H96" s="1">
        <v>53</v>
      </c>
      <c r="I96" s="14">
        <v>37576</v>
      </c>
      <c r="J96" s="1">
        <v>95998</v>
      </c>
      <c r="K96" s="1">
        <v>0</v>
      </c>
      <c r="L96" s="1" t="s">
        <v>11</v>
      </c>
      <c r="M96" s="1" t="s">
        <v>47</v>
      </c>
      <c r="N96" s="14" t="s">
        <v>55</v>
      </c>
      <c r="O96" s="15" t="str">
        <f t="shared" si="7"/>
        <v>Active</v>
      </c>
      <c r="P96" s="16">
        <f t="shared" si="8"/>
        <v>0</v>
      </c>
      <c r="Q96" s="17">
        <f t="shared" si="9"/>
        <v>0</v>
      </c>
      <c r="R96" s="17">
        <f t="shared" si="10"/>
        <v>95998</v>
      </c>
      <c r="S96" s="16">
        <f t="shared" si="11"/>
        <v>2002</v>
      </c>
      <c r="T96" s="16">
        <f t="shared" si="12"/>
        <v>46</v>
      </c>
      <c r="U96" s="18" t="str">
        <f t="shared" si="13"/>
        <v>Saturday</v>
      </c>
    </row>
    <row r="97" spans="1:21" ht="14.25" customHeight="1" x14ac:dyDescent="0.25">
      <c r="A97" s="1" t="s">
        <v>280</v>
      </c>
      <c r="B97" s="1" t="s">
        <v>281</v>
      </c>
      <c r="C97" s="1" t="s">
        <v>43</v>
      </c>
      <c r="D97" s="1" t="s">
        <v>4</v>
      </c>
      <c r="E97" s="1" t="s">
        <v>51</v>
      </c>
      <c r="F97" s="1" t="s">
        <v>45</v>
      </c>
      <c r="G97" s="1" t="s">
        <v>53</v>
      </c>
      <c r="H97" s="1">
        <v>34</v>
      </c>
      <c r="I97" s="14">
        <v>42116</v>
      </c>
      <c r="J97" s="1">
        <v>154941</v>
      </c>
      <c r="K97" s="1">
        <v>0.13</v>
      </c>
      <c r="L97" s="1" t="s">
        <v>11</v>
      </c>
      <c r="M97" s="1" t="s">
        <v>68</v>
      </c>
      <c r="N97" s="14" t="s">
        <v>55</v>
      </c>
      <c r="O97" s="15" t="str">
        <f t="shared" si="7"/>
        <v>Active</v>
      </c>
      <c r="P97" s="16">
        <f t="shared" si="8"/>
        <v>0</v>
      </c>
      <c r="Q97" s="17">
        <f t="shared" si="9"/>
        <v>20142.330000000002</v>
      </c>
      <c r="R97" s="17">
        <f t="shared" si="10"/>
        <v>175083.33000000002</v>
      </c>
      <c r="S97" s="16">
        <f t="shared" si="11"/>
        <v>2015</v>
      </c>
      <c r="T97" s="16">
        <f t="shared" si="12"/>
        <v>17</v>
      </c>
      <c r="U97" s="18" t="str">
        <f t="shared" si="13"/>
        <v>Wednesday</v>
      </c>
    </row>
    <row r="98" spans="1:21" ht="14.25" customHeight="1" x14ac:dyDescent="0.25">
      <c r="A98" s="1" t="s">
        <v>282</v>
      </c>
      <c r="B98" s="1" t="s">
        <v>190</v>
      </c>
      <c r="C98" s="1" t="s">
        <v>99</v>
      </c>
      <c r="D98" s="1" t="s">
        <v>3</v>
      </c>
      <c r="E98" s="1" t="s">
        <v>59</v>
      </c>
      <c r="F98" s="1" t="s">
        <v>45</v>
      </c>
      <c r="G98" s="1" t="s">
        <v>53</v>
      </c>
      <c r="H98" s="1">
        <v>54</v>
      </c>
      <c r="I98" s="14">
        <v>40734</v>
      </c>
      <c r="J98" s="1">
        <v>247022</v>
      </c>
      <c r="K98" s="1">
        <v>0.3</v>
      </c>
      <c r="L98" s="1" t="s">
        <v>17</v>
      </c>
      <c r="M98" s="1" t="s">
        <v>132</v>
      </c>
      <c r="N98" s="14" t="s">
        <v>55</v>
      </c>
      <c r="O98" s="15" t="str">
        <f t="shared" si="7"/>
        <v>Active</v>
      </c>
      <c r="P98" s="16">
        <f t="shared" si="8"/>
        <v>0</v>
      </c>
      <c r="Q98" s="17">
        <f t="shared" si="9"/>
        <v>74106.599999999991</v>
      </c>
      <c r="R98" s="17">
        <f t="shared" si="10"/>
        <v>321128.59999999998</v>
      </c>
      <c r="S98" s="16">
        <f t="shared" si="11"/>
        <v>2011</v>
      </c>
      <c r="T98" s="16">
        <f t="shared" si="12"/>
        <v>29</v>
      </c>
      <c r="U98" s="18" t="str">
        <f t="shared" si="13"/>
        <v>Sunday</v>
      </c>
    </row>
    <row r="99" spans="1:21" ht="14.25" customHeight="1" x14ac:dyDescent="0.25">
      <c r="A99" s="1" t="s">
        <v>283</v>
      </c>
      <c r="B99" s="1" t="s">
        <v>284</v>
      </c>
      <c r="C99" s="1" t="s">
        <v>266</v>
      </c>
      <c r="D99" s="1" t="s">
        <v>2</v>
      </c>
      <c r="E99" s="1" t="s">
        <v>51</v>
      </c>
      <c r="F99" s="1" t="s">
        <v>45</v>
      </c>
      <c r="G99" s="1" t="s">
        <v>104</v>
      </c>
      <c r="H99" s="1">
        <v>32</v>
      </c>
      <c r="I99" s="14">
        <v>44474</v>
      </c>
      <c r="J99" s="1">
        <v>88072</v>
      </c>
      <c r="K99" s="1">
        <v>0</v>
      </c>
      <c r="L99" s="1" t="s">
        <v>19</v>
      </c>
      <c r="M99" s="1" t="s">
        <v>236</v>
      </c>
      <c r="N99" s="14" t="s">
        <v>55</v>
      </c>
      <c r="O99" s="15" t="str">
        <f t="shared" si="7"/>
        <v>Active</v>
      </c>
      <c r="P99" s="16">
        <f t="shared" si="8"/>
        <v>0</v>
      </c>
      <c r="Q99" s="17">
        <f t="shared" si="9"/>
        <v>0</v>
      </c>
      <c r="R99" s="17">
        <f t="shared" si="10"/>
        <v>88072</v>
      </c>
      <c r="S99" s="16">
        <f t="shared" si="11"/>
        <v>2021</v>
      </c>
      <c r="T99" s="16">
        <f t="shared" si="12"/>
        <v>41</v>
      </c>
      <c r="U99" s="18" t="str">
        <f t="shared" si="13"/>
        <v>Tuesday</v>
      </c>
    </row>
    <row r="100" spans="1:21" ht="14.25" customHeight="1" x14ac:dyDescent="0.25">
      <c r="A100" s="1" t="s">
        <v>285</v>
      </c>
      <c r="B100" s="1" t="s">
        <v>286</v>
      </c>
      <c r="C100" s="1" t="s">
        <v>64</v>
      </c>
      <c r="D100" s="1" t="s">
        <v>2</v>
      </c>
      <c r="E100" s="1" t="s">
        <v>44</v>
      </c>
      <c r="F100" s="1" t="s">
        <v>52</v>
      </c>
      <c r="G100" s="1" t="s">
        <v>53</v>
      </c>
      <c r="H100" s="1">
        <v>28</v>
      </c>
      <c r="I100" s="14">
        <v>43977</v>
      </c>
      <c r="J100" s="1">
        <v>67925</v>
      </c>
      <c r="K100" s="1">
        <v>0.08</v>
      </c>
      <c r="L100" s="1" t="s">
        <v>17</v>
      </c>
      <c r="M100" s="1" t="s">
        <v>94</v>
      </c>
      <c r="N100" s="14" t="s">
        <v>55</v>
      </c>
      <c r="O100" s="15" t="str">
        <f t="shared" si="7"/>
        <v>Active</v>
      </c>
      <c r="P100" s="16">
        <f t="shared" si="8"/>
        <v>0</v>
      </c>
      <c r="Q100" s="17">
        <f t="shared" si="9"/>
        <v>5434</v>
      </c>
      <c r="R100" s="17">
        <f t="shared" si="10"/>
        <v>73359</v>
      </c>
      <c r="S100" s="16">
        <f t="shared" si="11"/>
        <v>2020</v>
      </c>
      <c r="T100" s="16">
        <f t="shared" si="12"/>
        <v>22</v>
      </c>
      <c r="U100" s="18" t="str">
        <f t="shared" si="13"/>
        <v>Tuesday</v>
      </c>
    </row>
    <row r="101" spans="1:21" ht="14.25" customHeight="1" x14ac:dyDescent="0.25">
      <c r="A101" s="1" t="s">
        <v>287</v>
      </c>
      <c r="B101" s="1" t="s">
        <v>288</v>
      </c>
      <c r="C101" s="1" t="s">
        <v>99</v>
      </c>
      <c r="D101" s="1" t="s">
        <v>4</v>
      </c>
      <c r="E101" s="1" t="s">
        <v>51</v>
      </c>
      <c r="F101" s="1" t="s">
        <v>45</v>
      </c>
      <c r="G101" s="1" t="s">
        <v>60</v>
      </c>
      <c r="H101" s="1">
        <v>31</v>
      </c>
      <c r="I101" s="14">
        <v>44063</v>
      </c>
      <c r="J101" s="1">
        <v>219693</v>
      </c>
      <c r="K101" s="1">
        <v>0.3</v>
      </c>
      <c r="L101" s="1" t="s">
        <v>11</v>
      </c>
      <c r="M101" s="1" t="s">
        <v>82</v>
      </c>
      <c r="N101" s="14" t="s">
        <v>55</v>
      </c>
      <c r="O101" s="15" t="str">
        <f t="shared" si="7"/>
        <v>Active</v>
      </c>
      <c r="P101" s="16">
        <f t="shared" si="8"/>
        <v>0</v>
      </c>
      <c r="Q101" s="17">
        <f t="shared" si="9"/>
        <v>65907.899999999994</v>
      </c>
      <c r="R101" s="17">
        <f t="shared" si="10"/>
        <v>285600.90000000002</v>
      </c>
      <c r="S101" s="16">
        <f t="shared" si="11"/>
        <v>2020</v>
      </c>
      <c r="T101" s="16">
        <f t="shared" si="12"/>
        <v>34</v>
      </c>
      <c r="U101" s="18" t="str">
        <f t="shared" si="13"/>
        <v>Thursday</v>
      </c>
    </row>
    <row r="102" spans="1:21" ht="14.25" customHeight="1" x14ac:dyDescent="0.25">
      <c r="A102" s="1" t="s">
        <v>289</v>
      </c>
      <c r="B102" s="1" t="s">
        <v>290</v>
      </c>
      <c r="C102" s="1" t="s">
        <v>241</v>
      </c>
      <c r="D102" s="1" t="s">
        <v>7</v>
      </c>
      <c r="E102" s="1" t="s">
        <v>44</v>
      </c>
      <c r="F102" s="1" t="s">
        <v>45</v>
      </c>
      <c r="G102" s="1" t="s">
        <v>60</v>
      </c>
      <c r="H102" s="1">
        <v>45</v>
      </c>
      <c r="I102" s="14">
        <v>41386</v>
      </c>
      <c r="J102" s="1">
        <v>61773</v>
      </c>
      <c r="K102" s="1">
        <v>0</v>
      </c>
      <c r="L102" s="1" t="s">
        <v>11</v>
      </c>
      <c r="M102" s="1" t="s">
        <v>47</v>
      </c>
      <c r="N102" s="14" t="s">
        <v>55</v>
      </c>
      <c r="O102" s="15" t="str">
        <f t="shared" si="7"/>
        <v>Active</v>
      </c>
      <c r="P102" s="16">
        <f t="shared" si="8"/>
        <v>0</v>
      </c>
      <c r="Q102" s="17">
        <f t="shared" si="9"/>
        <v>0</v>
      </c>
      <c r="R102" s="17">
        <f t="shared" si="10"/>
        <v>61773</v>
      </c>
      <c r="S102" s="16">
        <f t="shared" si="11"/>
        <v>2013</v>
      </c>
      <c r="T102" s="16">
        <f t="shared" si="12"/>
        <v>17</v>
      </c>
      <c r="U102" s="18" t="str">
        <f t="shared" si="13"/>
        <v>Monday</v>
      </c>
    </row>
    <row r="103" spans="1:21" ht="14.25" customHeight="1" x14ac:dyDescent="0.25">
      <c r="A103" s="1" t="s">
        <v>291</v>
      </c>
      <c r="B103" s="1" t="s">
        <v>292</v>
      </c>
      <c r="C103" s="1" t="s">
        <v>64</v>
      </c>
      <c r="D103" s="1" t="s">
        <v>2</v>
      </c>
      <c r="E103" s="1" t="s">
        <v>59</v>
      </c>
      <c r="F103" s="1" t="s">
        <v>45</v>
      </c>
      <c r="G103" s="1" t="s">
        <v>53</v>
      </c>
      <c r="H103" s="1">
        <v>48</v>
      </c>
      <c r="I103" s="14">
        <v>39091</v>
      </c>
      <c r="J103" s="1">
        <v>74546</v>
      </c>
      <c r="K103" s="1">
        <v>0.09</v>
      </c>
      <c r="L103" s="1" t="s">
        <v>11</v>
      </c>
      <c r="M103" s="1" t="s">
        <v>47</v>
      </c>
      <c r="N103" s="14" t="s">
        <v>55</v>
      </c>
      <c r="O103" s="15" t="str">
        <f t="shared" si="7"/>
        <v>Active</v>
      </c>
      <c r="P103" s="16">
        <f t="shared" si="8"/>
        <v>0</v>
      </c>
      <c r="Q103" s="17">
        <f t="shared" si="9"/>
        <v>6709.1399999999994</v>
      </c>
      <c r="R103" s="17">
        <f t="shared" si="10"/>
        <v>81255.14</v>
      </c>
      <c r="S103" s="16">
        <f t="shared" si="11"/>
        <v>2007</v>
      </c>
      <c r="T103" s="16">
        <f t="shared" si="12"/>
        <v>2</v>
      </c>
      <c r="U103" s="18" t="str">
        <f t="shared" si="13"/>
        <v>Tuesday</v>
      </c>
    </row>
    <row r="104" spans="1:21" ht="14.25" customHeight="1" x14ac:dyDescent="0.25">
      <c r="A104" s="1" t="s">
        <v>293</v>
      </c>
      <c r="B104" s="1" t="s">
        <v>294</v>
      </c>
      <c r="C104" s="1" t="s">
        <v>295</v>
      </c>
      <c r="D104" s="1" t="s">
        <v>7</v>
      </c>
      <c r="E104" s="1" t="s">
        <v>59</v>
      </c>
      <c r="F104" s="1" t="s">
        <v>52</v>
      </c>
      <c r="G104" s="1" t="s">
        <v>46</v>
      </c>
      <c r="H104" s="1">
        <v>56</v>
      </c>
      <c r="I104" s="14">
        <v>42031</v>
      </c>
      <c r="J104" s="1">
        <v>62575</v>
      </c>
      <c r="K104" s="1">
        <v>0</v>
      </c>
      <c r="L104" s="1" t="s">
        <v>11</v>
      </c>
      <c r="M104" s="1" t="s">
        <v>79</v>
      </c>
      <c r="N104" s="14" t="s">
        <v>55</v>
      </c>
      <c r="O104" s="15" t="str">
        <f t="shared" si="7"/>
        <v>Active</v>
      </c>
      <c r="P104" s="16">
        <f t="shared" si="8"/>
        <v>0</v>
      </c>
      <c r="Q104" s="17">
        <f t="shared" si="9"/>
        <v>0</v>
      </c>
      <c r="R104" s="17">
        <f t="shared" si="10"/>
        <v>62575</v>
      </c>
      <c r="S104" s="16">
        <f t="shared" si="11"/>
        <v>2015</v>
      </c>
      <c r="T104" s="16">
        <f t="shared" si="12"/>
        <v>5</v>
      </c>
      <c r="U104" s="18" t="str">
        <f t="shared" si="13"/>
        <v>Tuesday</v>
      </c>
    </row>
    <row r="105" spans="1:21" ht="14.25" customHeight="1" x14ac:dyDescent="0.25">
      <c r="A105" s="1" t="s">
        <v>296</v>
      </c>
      <c r="B105" s="1" t="s">
        <v>297</v>
      </c>
      <c r="C105" s="1" t="s">
        <v>58</v>
      </c>
      <c r="D105" s="1" t="s">
        <v>6</v>
      </c>
      <c r="E105" s="1" t="s">
        <v>72</v>
      </c>
      <c r="F105" s="1" t="s">
        <v>45</v>
      </c>
      <c r="G105" s="1" t="s">
        <v>53</v>
      </c>
      <c r="H105" s="1">
        <v>27</v>
      </c>
      <c r="I105" s="14">
        <v>44250</v>
      </c>
      <c r="J105" s="1">
        <v>199041</v>
      </c>
      <c r="K105" s="1">
        <v>0.16</v>
      </c>
      <c r="L105" s="1" t="s">
        <v>17</v>
      </c>
      <c r="M105" s="1" t="s">
        <v>132</v>
      </c>
      <c r="N105" s="14" t="s">
        <v>55</v>
      </c>
      <c r="O105" s="15" t="str">
        <f t="shared" si="7"/>
        <v>Active</v>
      </c>
      <c r="P105" s="16">
        <f t="shared" si="8"/>
        <v>0</v>
      </c>
      <c r="Q105" s="17">
        <f t="shared" si="9"/>
        <v>31846.560000000001</v>
      </c>
      <c r="R105" s="17">
        <f t="shared" si="10"/>
        <v>230887.56</v>
      </c>
      <c r="S105" s="16">
        <f t="shared" si="11"/>
        <v>2021</v>
      </c>
      <c r="T105" s="16">
        <f t="shared" si="12"/>
        <v>9</v>
      </c>
      <c r="U105" s="18" t="str">
        <f t="shared" si="13"/>
        <v>Tuesday</v>
      </c>
    </row>
    <row r="106" spans="1:21" ht="14.25" customHeight="1" x14ac:dyDescent="0.25">
      <c r="A106" s="1" t="s">
        <v>298</v>
      </c>
      <c r="B106" s="1" t="s">
        <v>299</v>
      </c>
      <c r="C106" s="1" t="s">
        <v>142</v>
      </c>
      <c r="D106" s="1" t="s">
        <v>5</v>
      </c>
      <c r="E106" s="1" t="s">
        <v>59</v>
      </c>
      <c r="F106" s="1" t="s">
        <v>52</v>
      </c>
      <c r="G106" s="1" t="s">
        <v>60</v>
      </c>
      <c r="H106" s="1">
        <v>55</v>
      </c>
      <c r="I106" s="14">
        <v>39177</v>
      </c>
      <c r="J106" s="1">
        <v>52310</v>
      </c>
      <c r="K106" s="1">
        <v>0</v>
      </c>
      <c r="L106" s="1" t="s">
        <v>11</v>
      </c>
      <c r="M106" s="1" t="s">
        <v>79</v>
      </c>
      <c r="N106" s="14">
        <v>43385</v>
      </c>
      <c r="O106" s="15" t="str">
        <f t="shared" si="7"/>
        <v>Not Active</v>
      </c>
      <c r="P106" s="16">
        <f t="shared" si="8"/>
        <v>1</v>
      </c>
      <c r="Q106" s="17">
        <f t="shared" si="9"/>
        <v>0</v>
      </c>
      <c r="R106" s="17">
        <f t="shared" si="10"/>
        <v>52310</v>
      </c>
      <c r="S106" s="16">
        <f t="shared" si="11"/>
        <v>2007</v>
      </c>
      <c r="T106" s="16">
        <f t="shared" si="12"/>
        <v>14</v>
      </c>
      <c r="U106" s="18" t="str">
        <f t="shared" si="13"/>
        <v>Thursday</v>
      </c>
    </row>
    <row r="107" spans="1:21" ht="14.25" customHeight="1" x14ac:dyDescent="0.25">
      <c r="A107" s="1" t="s">
        <v>300</v>
      </c>
      <c r="B107" s="1" t="s">
        <v>301</v>
      </c>
      <c r="C107" s="1" t="s">
        <v>43</v>
      </c>
      <c r="D107" s="1" t="s">
        <v>3</v>
      </c>
      <c r="E107" s="1" t="s">
        <v>59</v>
      </c>
      <c r="F107" s="1" t="s">
        <v>52</v>
      </c>
      <c r="G107" s="1" t="s">
        <v>46</v>
      </c>
      <c r="H107" s="1">
        <v>64</v>
      </c>
      <c r="I107" s="14">
        <v>41454</v>
      </c>
      <c r="J107" s="1">
        <v>159571</v>
      </c>
      <c r="K107" s="1">
        <v>0.1</v>
      </c>
      <c r="L107" s="1" t="s">
        <v>11</v>
      </c>
      <c r="M107" s="1" t="s">
        <v>107</v>
      </c>
      <c r="N107" s="14" t="s">
        <v>55</v>
      </c>
      <c r="O107" s="15" t="str">
        <f t="shared" si="7"/>
        <v>Active</v>
      </c>
      <c r="P107" s="16">
        <f t="shared" si="8"/>
        <v>0</v>
      </c>
      <c r="Q107" s="17">
        <f t="shared" si="9"/>
        <v>15957.1</v>
      </c>
      <c r="R107" s="17">
        <f t="shared" si="10"/>
        <v>175528.1</v>
      </c>
      <c r="S107" s="16">
        <f t="shared" si="11"/>
        <v>2013</v>
      </c>
      <c r="T107" s="16">
        <f t="shared" si="12"/>
        <v>26</v>
      </c>
      <c r="U107" s="18" t="str">
        <f t="shared" si="13"/>
        <v>Saturday</v>
      </c>
    </row>
    <row r="108" spans="1:21" ht="14.25" customHeight="1" x14ac:dyDescent="0.25">
      <c r="A108" s="1" t="s">
        <v>302</v>
      </c>
      <c r="B108" s="1" t="s">
        <v>303</v>
      </c>
      <c r="C108" s="1" t="s">
        <v>193</v>
      </c>
      <c r="D108" s="1" t="s">
        <v>7</v>
      </c>
      <c r="E108" s="1" t="s">
        <v>44</v>
      </c>
      <c r="F108" s="1" t="s">
        <v>45</v>
      </c>
      <c r="G108" s="1" t="s">
        <v>104</v>
      </c>
      <c r="H108" s="1">
        <v>50</v>
      </c>
      <c r="I108" s="14">
        <v>35726</v>
      </c>
      <c r="J108" s="1">
        <v>91763</v>
      </c>
      <c r="K108" s="1">
        <v>0</v>
      </c>
      <c r="L108" s="1" t="s">
        <v>11</v>
      </c>
      <c r="M108" s="1" t="s">
        <v>82</v>
      </c>
      <c r="N108" s="14" t="s">
        <v>55</v>
      </c>
      <c r="O108" s="15" t="str">
        <f t="shared" si="7"/>
        <v>Active</v>
      </c>
      <c r="P108" s="16">
        <f t="shared" si="8"/>
        <v>0</v>
      </c>
      <c r="Q108" s="17">
        <f t="shared" si="9"/>
        <v>0</v>
      </c>
      <c r="R108" s="17">
        <f t="shared" si="10"/>
        <v>91763</v>
      </c>
      <c r="S108" s="16">
        <f t="shared" si="11"/>
        <v>1997</v>
      </c>
      <c r="T108" s="16">
        <f t="shared" si="12"/>
        <v>43</v>
      </c>
      <c r="U108" s="18" t="str">
        <f t="shared" si="13"/>
        <v>Thursday</v>
      </c>
    </row>
    <row r="109" spans="1:21" ht="14.25" customHeight="1" x14ac:dyDescent="0.25">
      <c r="A109" s="1" t="s">
        <v>304</v>
      </c>
      <c r="B109" s="1" t="s">
        <v>305</v>
      </c>
      <c r="C109" s="1" t="s">
        <v>295</v>
      </c>
      <c r="D109" s="1" t="s">
        <v>7</v>
      </c>
      <c r="E109" s="1" t="s">
        <v>72</v>
      </c>
      <c r="F109" s="1" t="s">
        <v>45</v>
      </c>
      <c r="G109" s="1" t="s">
        <v>60</v>
      </c>
      <c r="H109" s="1">
        <v>51</v>
      </c>
      <c r="I109" s="14">
        <v>35055</v>
      </c>
      <c r="J109" s="1">
        <v>96475</v>
      </c>
      <c r="K109" s="1">
        <v>0</v>
      </c>
      <c r="L109" s="1" t="s">
        <v>11</v>
      </c>
      <c r="M109" s="1" t="s">
        <v>82</v>
      </c>
      <c r="N109" s="14" t="s">
        <v>55</v>
      </c>
      <c r="O109" s="15" t="str">
        <f t="shared" si="7"/>
        <v>Active</v>
      </c>
      <c r="P109" s="16">
        <f t="shared" si="8"/>
        <v>0</v>
      </c>
      <c r="Q109" s="17">
        <f t="shared" si="9"/>
        <v>0</v>
      </c>
      <c r="R109" s="17">
        <f t="shared" si="10"/>
        <v>96475</v>
      </c>
      <c r="S109" s="16">
        <f t="shared" si="11"/>
        <v>1995</v>
      </c>
      <c r="T109" s="16">
        <f t="shared" si="12"/>
        <v>51</v>
      </c>
      <c r="U109" s="18" t="str">
        <f t="shared" si="13"/>
        <v>Friday</v>
      </c>
    </row>
    <row r="110" spans="1:21" ht="14.25" customHeight="1" x14ac:dyDescent="0.25">
      <c r="A110" s="1" t="s">
        <v>306</v>
      </c>
      <c r="B110" s="1" t="s">
        <v>307</v>
      </c>
      <c r="C110" s="1" t="s">
        <v>89</v>
      </c>
      <c r="D110" s="1" t="s">
        <v>7</v>
      </c>
      <c r="E110" s="1" t="s">
        <v>51</v>
      </c>
      <c r="F110" s="1" t="s">
        <v>52</v>
      </c>
      <c r="G110" s="1" t="s">
        <v>60</v>
      </c>
      <c r="H110" s="1">
        <v>36</v>
      </c>
      <c r="I110" s="14">
        <v>42706</v>
      </c>
      <c r="J110" s="1">
        <v>113781</v>
      </c>
      <c r="K110" s="1">
        <v>0</v>
      </c>
      <c r="L110" s="1" t="s">
        <v>11</v>
      </c>
      <c r="M110" s="1" t="s">
        <v>107</v>
      </c>
      <c r="N110" s="14" t="s">
        <v>55</v>
      </c>
      <c r="O110" s="15" t="str">
        <f t="shared" si="7"/>
        <v>Active</v>
      </c>
      <c r="P110" s="16">
        <f t="shared" si="8"/>
        <v>0</v>
      </c>
      <c r="Q110" s="17">
        <f t="shared" si="9"/>
        <v>0</v>
      </c>
      <c r="R110" s="17">
        <f t="shared" si="10"/>
        <v>113781</v>
      </c>
      <c r="S110" s="16">
        <f t="shared" si="11"/>
        <v>2016</v>
      </c>
      <c r="T110" s="16">
        <f t="shared" si="12"/>
        <v>49</v>
      </c>
      <c r="U110" s="18" t="str">
        <f t="shared" si="13"/>
        <v>Friday</v>
      </c>
    </row>
    <row r="111" spans="1:21" ht="14.25" customHeight="1" x14ac:dyDescent="0.25">
      <c r="A111" s="1" t="s">
        <v>308</v>
      </c>
      <c r="B111" s="1" t="s">
        <v>309</v>
      </c>
      <c r="C111" s="1" t="s">
        <v>58</v>
      </c>
      <c r="D111" s="1" t="s">
        <v>3</v>
      </c>
      <c r="E111" s="1" t="s">
        <v>44</v>
      </c>
      <c r="F111" s="1" t="s">
        <v>52</v>
      </c>
      <c r="G111" s="1" t="s">
        <v>53</v>
      </c>
      <c r="H111" s="1">
        <v>42</v>
      </c>
      <c r="I111" s="14">
        <v>37636</v>
      </c>
      <c r="J111" s="1">
        <v>166599</v>
      </c>
      <c r="K111" s="1">
        <v>0.26</v>
      </c>
      <c r="L111" s="1" t="s">
        <v>11</v>
      </c>
      <c r="M111" s="1" t="s">
        <v>47</v>
      </c>
      <c r="N111" s="14" t="s">
        <v>55</v>
      </c>
      <c r="O111" s="15" t="str">
        <f t="shared" si="7"/>
        <v>Active</v>
      </c>
      <c r="P111" s="16">
        <f t="shared" si="8"/>
        <v>0</v>
      </c>
      <c r="Q111" s="17">
        <f t="shared" si="9"/>
        <v>43315.74</v>
      </c>
      <c r="R111" s="17">
        <f t="shared" si="10"/>
        <v>209914.74</v>
      </c>
      <c r="S111" s="16">
        <f t="shared" si="11"/>
        <v>2003</v>
      </c>
      <c r="T111" s="16">
        <f t="shared" si="12"/>
        <v>3</v>
      </c>
      <c r="U111" s="18" t="str">
        <f t="shared" si="13"/>
        <v>Wednesday</v>
      </c>
    </row>
    <row r="112" spans="1:21" ht="14.25" customHeight="1" x14ac:dyDescent="0.25">
      <c r="A112" s="1" t="s">
        <v>310</v>
      </c>
      <c r="B112" s="1" t="s">
        <v>311</v>
      </c>
      <c r="C112" s="1" t="s">
        <v>312</v>
      </c>
      <c r="D112" s="1" t="s">
        <v>4</v>
      </c>
      <c r="E112" s="1" t="s">
        <v>72</v>
      </c>
      <c r="F112" s="1" t="s">
        <v>45</v>
      </c>
      <c r="G112" s="1" t="s">
        <v>53</v>
      </c>
      <c r="H112" s="1">
        <v>41</v>
      </c>
      <c r="I112" s="14">
        <v>38398</v>
      </c>
      <c r="J112" s="1">
        <v>95372</v>
      </c>
      <c r="K112" s="1">
        <v>0</v>
      </c>
      <c r="L112" s="1" t="s">
        <v>17</v>
      </c>
      <c r="M112" s="1" t="s">
        <v>94</v>
      </c>
      <c r="N112" s="14" t="s">
        <v>55</v>
      </c>
      <c r="O112" s="15" t="str">
        <f t="shared" si="7"/>
        <v>Active</v>
      </c>
      <c r="P112" s="16">
        <f t="shared" si="8"/>
        <v>0</v>
      </c>
      <c r="Q112" s="17">
        <f t="shared" si="9"/>
        <v>0</v>
      </c>
      <c r="R112" s="17">
        <f t="shared" si="10"/>
        <v>95372</v>
      </c>
      <c r="S112" s="16">
        <f t="shared" si="11"/>
        <v>2005</v>
      </c>
      <c r="T112" s="16">
        <f t="shared" si="12"/>
        <v>8</v>
      </c>
      <c r="U112" s="18" t="str">
        <f t="shared" si="13"/>
        <v>Tuesday</v>
      </c>
    </row>
    <row r="113" spans="1:21" ht="14.25" customHeight="1" x14ac:dyDescent="0.25">
      <c r="A113" s="1" t="s">
        <v>313</v>
      </c>
      <c r="B113" s="1" t="s">
        <v>314</v>
      </c>
      <c r="C113" s="1" t="s">
        <v>58</v>
      </c>
      <c r="D113" s="1" t="s">
        <v>2</v>
      </c>
      <c r="E113" s="1" t="s">
        <v>44</v>
      </c>
      <c r="F113" s="1" t="s">
        <v>45</v>
      </c>
      <c r="G113" s="1" t="s">
        <v>53</v>
      </c>
      <c r="H113" s="1">
        <v>29</v>
      </c>
      <c r="I113" s="14">
        <v>44052</v>
      </c>
      <c r="J113" s="1">
        <v>161203</v>
      </c>
      <c r="K113" s="1">
        <v>0.15</v>
      </c>
      <c r="L113" s="1" t="s">
        <v>17</v>
      </c>
      <c r="M113" s="1" t="s">
        <v>152</v>
      </c>
      <c r="N113" s="14" t="s">
        <v>55</v>
      </c>
      <c r="O113" s="15" t="str">
        <f t="shared" si="7"/>
        <v>Active</v>
      </c>
      <c r="P113" s="16">
        <f t="shared" si="8"/>
        <v>0</v>
      </c>
      <c r="Q113" s="17">
        <f t="shared" si="9"/>
        <v>24180.45</v>
      </c>
      <c r="R113" s="17">
        <f t="shared" si="10"/>
        <v>185383.45</v>
      </c>
      <c r="S113" s="16">
        <f t="shared" si="11"/>
        <v>2020</v>
      </c>
      <c r="T113" s="16">
        <f t="shared" si="12"/>
        <v>33</v>
      </c>
      <c r="U113" s="18" t="str">
        <f t="shared" si="13"/>
        <v>Sunday</v>
      </c>
    </row>
    <row r="114" spans="1:21" ht="14.25" customHeight="1" x14ac:dyDescent="0.25">
      <c r="A114" s="1" t="s">
        <v>315</v>
      </c>
      <c r="B114" s="1" t="s">
        <v>316</v>
      </c>
      <c r="C114" s="1" t="s">
        <v>317</v>
      </c>
      <c r="D114" s="1" t="s">
        <v>2</v>
      </c>
      <c r="E114" s="1" t="s">
        <v>51</v>
      </c>
      <c r="F114" s="1" t="s">
        <v>45</v>
      </c>
      <c r="G114" s="1" t="s">
        <v>60</v>
      </c>
      <c r="H114" s="1">
        <v>44</v>
      </c>
      <c r="I114" s="14">
        <v>39064</v>
      </c>
      <c r="J114" s="1">
        <v>74738</v>
      </c>
      <c r="K114" s="1">
        <v>0</v>
      </c>
      <c r="L114" s="1" t="s">
        <v>11</v>
      </c>
      <c r="M114" s="1" t="s">
        <v>79</v>
      </c>
      <c r="N114" s="14" t="s">
        <v>55</v>
      </c>
      <c r="O114" s="15" t="str">
        <f t="shared" si="7"/>
        <v>Active</v>
      </c>
      <c r="P114" s="16">
        <f t="shared" si="8"/>
        <v>0</v>
      </c>
      <c r="Q114" s="17">
        <f t="shared" si="9"/>
        <v>0</v>
      </c>
      <c r="R114" s="17">
        <f t="shared" si="10"/>
        <v>74738</v>
      </c>
      <c r="S114" s="16">
        <f t="shared" si="11"/>
        <v>2006</v>
      </c>
      <c r="T114" s="16">
        <f t="shared" si="12"/>
        <v>50</v>
      </c>
      <c r="U114" s="18" t="str">
        <f t="shared" si="13"/>
        <v>Wednesday</v>
      </c>
    </row>
    <row r="115" spans="1:21" ht="14.25" customHeight="1" x14ac:dyDescent="0.25">
      <c r="A115" s="1" t="s">
        <v>318</v>
      </c>
      <c r="B115" s="1" t="s">
        <v>319</v>
      </c>
      <c r="C115" s="1" t="s">
        <v>58</v>
      </c>
      <c r="D115" s="1" t="s">
        <v>4</v>
      </c>
      <c r="E115" s="1" t="s">
        <v>44</v>
      </c>
      <c r="F115" s="1" t="s">
        <v>45</v>
      </c>
      <c r="G115" s="1" t="s">
        <v>53</v>
      </c>
      <c r="H115" s="1">
        <v>41</v>
      </c>
      <c r="I115" s="14">
        <v>43322</v>
      </c>
      <c r="J115" s="1">
        <v>171173</v>
      </c>
      <c r="K115" s="1">
        <v>0.21</v>
      </c>
      <c r="L115" s="1" t="s">
        <v>11</v>
      </c>
      <c r="M115" s="1" t="s">
        <v>107</v>
      </c>
      <c r="N115" s="14" t="s">
        <v>55</v>
      </c>
      <c r="O115" s="15" t="str">
        <f t="shared" si="7"/>
        <v>Active</v>
      </c>
      <c r="P115" s="16">
        <f t="shared" si="8"/>
        <v>0</v>
      </c>
      <c r="Q115" s="17">
        <f t="shared" si="9"/>
        <v>35946.33</v>
      </c>
      <c r="R115" s="17">
        <f t="shared" si="10"/>
        <v>207119.33000000002</v>
      </c>
      <c r="S115" s="16">
        <f t="shared" si="11"/>
        <v>2018</v>
      </c>
      <c r="T115" s="16">
        <f t="shared" si="12"/>
        <v>32</v>
      </c>
      <c r="U115" s="18" t="str">
        <f t="shared" si="13"/>
        <v>Friday</v>
      </c>
    </row>
    <row r="116" spans="1:21" ht="14.25" customHeight="1" x14ac:dyDescent="0.25">
      <c r="A116" s="1" t="s">
        <v>320</v>
      </c>
      <c r="B116" s="1" t="s">
        <v>321</v>
      </c>
      <c r="C116" s="1" t="s">
        <v>99</v>
      </c>
      <c r="D116" s="1" t="s">
        <v>4</v>
      </c>
      <c r="E116" s="1" t="s">
        <v>72</v>
      </c>
      <c r="F116" s="1" t="s">
        <v>52</v>
      </c>
      <c r="G116" s="1" t="s">
        <v>104</v>
      </c>
      <c r="H116" s="1">
        <v>61</v>
      </c>
      <c r="I116" s="14">
        <v>43732</v>
      </c>
      <c r="J116" s="1">
        <v>201464</v>
      </c>
      <c r="K116" s="1">
        <v>0.37</v>
      </c>
      <c r="L116" s="1" t="s">
        <v>11</v>
      </c>
      <c r="M116" s="1" t="s">
        <v>61</v>
      </c>
      <c r="N116" s="14" t="s">
        <v>55</v>
      </c>
      <c r="O116" s="15" t="str">
        <f t="shared" si="7"/>
        <v>Active</v>
      </c>
      <c r="P116" s="16">
        <f t="shared" si="8"/>
        <v>0</v>
      </c>
      <c r="Q116" s="17">
        <f t="shared" si="9"/>
        <v>74541.679999999993</v>
      </c>
      <c r="R116" s="17">
        <f t="shared" si="10"/>
        <v>276005.68</v>
      </c>
      <c r="S116" s="16">
        <f t="shared" si="11"/>
        <v>2019</v>
      </c>
      <c r="T116" s="16">
        <f t="shared" si="12"/>
        <v>39</v>
      </c>
      <c r="U116" s="18" t="str">
        <f t="shared" si="13"/>
        <v>Tuesday</v>
      </c>
    </row>
    <row r="117" spans="1:21" ht="14.25" customHeight="1" x14ac:dyDescent="0.25">
      <c r="A117" s="1" t="s">
        <v>322</v>
      </c>
      <c r="B117" s="1" t="s">
        <v>323</v>
      </c>
      <c r="C117" s="1" t="s">
        <v>58</v>
      </c>
      <c r="D117" s="1" t="s">
        <v>6</v>
      </c>
      <c r="E117" s="1" t="s">
        <v>72</v>
      </c>
      <c r="F117" s="1" t="s">
        <v>52</v>
      </c>
      <c r="G117" s="1" t="s">
        <v>60</v>
      </c>
      <c r="H117" s="1">
        <v>50</v>
      </c>
      <c r="I117" s="14">
        <v>35998</v>
      </c>
      <c r="J117" s="1">
        <v>174895</v>
      </c>
      <c r="K117" s="1">
        <v>0.15</v>
      </c>
      <c r="L117" s="1" t="s">
        <v>11</v>
      </c>
      <c r="M117" s="1" t="s">
        <v>61</v>
      </c>
      <c r="N117" s="14" t="s">
        <v>55</v>
      </c>
      <c r="O117" s="15" t="str">
        <f t="shared" si="7"/>
        <v>Active</v>
      </c>
      <c r="P117" s="16">
        <f t="shared" si="8"/>
        <v>0</v>
      </c>
      <c r="Q117" s="17">
        <f t="shared" si="9"/>
        <v>26234.25</v>
      </c>
      <c r="R117" s="17">
        <f t="shared" si="10"/>
        <v>201129.25</v>
      </c>
      <c r="S117" s="16">
        <f t="shared" si="11"/>
        <v>1998</v>
      </c>
      <c r="T117" s="16">
        <f t="shared" si="12"/>
        <v>30</v>
      </c>
      <c r="U117" s="18" t="str">
        <f t="shared" si="13"/>
        <v>Wednesday</v>
      </c>
    </row>
    <row r="118" spans="1:21" ht="14.25" customHeight="1" x14ac:dyDescent="0.25">
      <c r="A118" s="1" t="s">
        <v>324</v>
      </c>
      <c r="B118" s="1" t="s">
        <v>325</v>
      </c>
      <c r="C118" s="1" t="s">
        <v>43</v>
      </c>
      <c r="D118" s="1" t="s">
        <v>2</v>
      </c>
      <c r="E118" s="1" t="s">
        <v>51</v>
      </c>
      <c r="F118" s="1" t="s">
        <v>45</v>
      </c>
      <c r="G118" s="1" t="s">
        <v>53</v>
      </c>
      <c r="H118" s="1">
        <v>49</v>
      </c>
      <c r="I118" s="14">
        <v>38825</v>
      </c>
      <c r="J118" s="1">
        <v>134486</v>
      </c>
      <c r="K118" s="1">
        <v>0.14000000000000001</v>
      </c>
      <c r="L118" s="1" t="s">
        <v>11</v>
      </c>
      <c r="M118" s="1" t="s">
        <v>82</v>
      </c>
      <c r="N118" s="14" t="s">
        <v>55</v>
      </c>
      <c r="O118" s="15" t="str">
        <f t="shared" si="7"/>
        <v>Active</v>
      </c>
      <c r="P118" s="16">
        <f t="shared" si="8"/>
        <v>0</v>
      </c>
      <c r="Q118" s="17">
        <f t="shared" si="9"/>
        <v>18828.04</v>
      </c>
      <c r="R118" s="17">
        <f t="shared" si="10"/>
        <v>153314.04</v>
      </c>
      <c r="S118" s="16">
        <f t="shared" si="11"/>
        <v>2006</v>
      </c>
      <c r="T118" s="16">
        <f t="shared" si="12"/>
        <v>16</v>
      </c>
      <c r="U118" s="18" t="str">
        <f t="shared" si="13"/>
        <v>Tuesday</v>
      </c>
    </row>
    <row r="119" spans="1:21" ht="14.25" customHeight="1" x14ac:dyDescent="0.25">
      <c r="A119" s="1" t="s">
        <v>326</v>
      </c>
      <c r="B119" s="1" t="s">
        <v>327</v>
      </c>
      <c r="C119" s="1" t="s">
        <v>67</v>
      </c>
      <c r="D119" s="1" t="s">
        <v>3</v>
      </c>
      <c r="E119" s="1" t="s">
        <v>51</v>
      </c>
      <c r="F119" s="1" t="s">
        <v>45</v>
      </c>
      <c r="G119" s="1" t="s">
        <v>104</v>
      </c>
      <c r="H119" s="1">
        <v>60</v>
      </c>
      <c r="I119" s="14">
        <v>39137</v>
      </c>
      <c r="J119" s="1">
        <v>71699</v>
      </c>
      <c r="K119" s="1">
        <v>0</v>
      </c>
      <c r="L119" s="1" t="s">
        <v>19</v>
      </c>
      <c r="M119" s="1" t="s">
        <v>112</v>
      </c>
      <c r="N119" s="14" t="s">
        <v>55</v>
      </c>
      <c r="O119" s="15" t="str">
        <f t="shared" si="7"/>
        <v>Active</v>
      </c>
      <c r="P119" s="16">
        <f t="shared" si="8"/>
        <v>0</v>
      </c>
      <c r="Q119" s="17">
        <f t="shared" si="9"/>
        <v>0</v>
      </c>
      <c r="R119" s="17">
        <f t="shared" si="10"/>
        <v>71699</v>
      </c>
      <c r="S119" s="16">
        <f t="shared" si="11"/>
        <v>2007</v>
      </c>
      <c r="T119" s="16">
        <f t="shared" si="12"/>
        <v>8</v>
      </c>
      <c r="U119" s="18" t="str">
        <f t="shared" si="13"/>
        <v>Saturday</v>
      </c>
    </row>
    <row r="120" spans="1:21" ht="14.25" customHeight="1" x14ac:dyDescent="0.25">
      <c r="A120" s="1" t="s">
        <v>328</v>
      </c>
      <c r="B120" s="1" t="s">
        <v>329</v>
      </c>
      <c r="C120" s="1" t="s">
        <v>67</v>
      </c>
      <c r="D120" s="1" t="s">
        <v>8</v>
      </c>
      <c r="E120" s="1" t="s">
        <v>72</v>
      </c>
      <c r="F120" s="1" t="s">
        <v>45</v>
      </c>
      <c r="G120" s="1" t="s">
        <v>104</v>
      </c>
      <c r="H120" s="1">
        <v>42</v>
      </c>
      <c r="I120" s="14">
        <v>44198</v>
      </c>
      <c r="J120" s="1">
        <v>94430</v>
      </c>
      <c r="K120" s="1">
        <v>0</v>
      </c>
      <c r="L120" s="1" t="s">
        <v>11</v>
      </c>
      <c r="M120" s="1" t="s">
        <v>47</v>
      </c>
      <c r="N120" s="14" t="s">
        <v>55</v>
      </c>
      <c r="O120" s="15" t="str">
        <f t="shared" si="7"/>
        <v>Active</v>
      </c>
      <c r="P120" s="16">
        <f t="shared" si="8"/>
        <v>0</v>
      </c>
      <c r="Q120" s="17">
        <f t="shared" si="9"/>
        <v>0</v>
      </c>
      <c r="R120" s="17">
        <f t="shared" si="10"/>
        <v>94430</v>
      </c>
      <c r="S120" s="16">
        <f t="shared" si="11"/>
        <v>2021</v>
      </c>
      <c r="T120" s="16">
        <f t="shared" si="12"/>
        <v>1</v>
      </c>
      <c r="U120" s="18" t="str">
        <f t="shared" si="13"/>
        <v>Saturday</v>
      </c>
    </row>
    <row r="121" spans="1:21" ht="14.25" customHeight="1" x14ac:dyDescent="0.25">
      <c r="A121" s="1" t="s">
        <v>330</v>
      </c>
      <c r="B121" s="1" t="s">
        <v>331</v>
      </c>
      <c r="C121" s="1" t="s">
        <v>75</v>
      </c>
      <c r="D121" s="1" t="s">
        <v>3</v>
      </c>
      <c r="E121" s="1" t="s">
        <v>72</v>
      </c>
      <c r="F121" s="1" t="s">
        <v>52</v>
      </c>
      <c r="G121" s="1" t="s">
        <v>53</v>
      </c>
      <c r="H121" s="1">
        <v>39</v>
      </c>
      <c r="I121" s="14">
        <v>40192</v>
      </c>
      <c r="J121" s="1">
        <v>103504</v>
      </c>
      <c r="K121" s="1">
        <v>7.0000000000000007E-2</v>
      </c>
      <c r="L121" s="1" t="s">
        <v>17</v>
      </c>
      <c r="M121" s="1" t="s">
        <v>152</v>
      </c>
      <c r="N121" s="14" t="s">
        <v>55</v>
      </c>
      <c r="O121" s="15" t="str">
        <f t="shared" si="7"/>
        <v>Active</v>
      </c>
      <c r="P121" s="16">
        <f t="shared" si="8"/>
        <v>0</v>
      </c>
      <c r="Q121" s="17">
        <f t="shared" si="9"/>
        <v>7245.2800000000007</v>
      </c>
      <c r="R121" s="17">
        <f t="shared" si="10"/>
        <v>110749.28</v>
      </c>
      <c r="S121" s="16">
        <f t="shared" si="11"/>
        <v>2010</v>
      </c>
      <c r="T121" s="16">
        <f t="shared" si="12"/>
        <v>3</v>
      </c>
      <c r="U121" s="18" t="str">
        <f t="shared" si="13"/>
        <v>Thursday</v>
      </c>
    </row>
    <row r="122" spans="1:21" ht="14.25" customHeight="1" x14ac:dyDescent="0.25">
      <c r="A122" s="1" t="s">
        <v>332</v>
      </c>
      <c r="B122" s="1" t="s">
        <v>333</v>
      </c>
      <c r="C122" s="1" t="s">
        <v>149</v>
      </c>
      <c r="D122" s="1" t="s">
        <v>2</v>
      </c>
      <c r="E122" s="1" t="s">
        <v>51</v>
      </c>
      <c r="F122" s="1" t="s">
        <v>45</v>
      </c>
      <c r="G122" s="1" t="s">
        <v>53</v>
      </c>
      <c r="H122" s="1">
        <v>55</v>
      </c>
      <c r="I122" s="14">
        <v>38573</v>
      </c>
      <c r="J122" s="1">
        <v>92771</v>
      </c>
      <c r="K122" s="1">
        <v>0</v>
      </c>
      <c r="L122" s="1" t="s">
        <v>11</v>
      </c>
      <c r="M122" s="1" t="s">
        <v>79</v>
      </c>
      <c r="N122" s="14" t="s">
        <v>55</v>
      </c>
      <c r="O122" s="15" t="str">
        <f t="shared" si="7"/>
        <v>Active</v>
      </c>
      <c r="P122" s="16">
        <f t="shared" si="8"/>
        <v>0</v>
      </c>
      <c r="Q122" s="17">
        <f t="shared" si="9"/>
        <v>0</v>
      </c>
      <c r="R122" s="17">
        <f t="shared" si="10"/>
        <v>92771</v>
      </c>
      <c r="S122" s="16">
        <f t="shared" si="11"/>
        <v>2005</v>
      </c>
      <c r="T122" s="16">
        <f t="shared" si="12"/>
        <v>33</v>
      </c>
      <c r="U122" s="18" t="str">
        <f t="shared" si="13"/>
        <v>Tuesday</v>
      </c>
    </row>
    <row r="123" spans="1:21" ht="14.25" customHeight="1" x14ac:dyDescent="0.25">
      <c r="A123" s="1" t="s">
        <v>334</v>
      </c>
      <c r="B123" s="1" t="s">
        <v>335</v>
      </c>
      <c r="C123" s="1" t="s">
        <v>142</v>
      </c>
      <c r="D123" s="1" t="s">
        <v>3</v>
      </c>
      <c r="E123" s="1" t="s">
        <v>59</v>
      </c>
      <c r="F123" s="1" t="s">
        <v>45</v>
      </c>
      <c r="G123" s="1" t="s">
        <v>104</v>
      </c>
      <c r="H123" s="1">
        <v>39</v>
      </c>
      <c r="I123" s="14">
        <v>38813</v>
      </c>
      <c r="J123" s="1">
        <v>71531</v>
      </c>
      <c r="K123" s="1">
        <v>0</v>
      </c>
      <c r="L123" s="1" t="s">
        <v>11</v>
      </c>
      <c r="M123" s="1" t="s">
        <v>107</v>
      </c>
      <c r="N123" s="14" t="s">
        <v>55</v>
      </c>
      <c r="O123" s="15" t="str">
        <f t="shared" si="7"/>
        <v>Active</v>
      </c>
      <c r="P123" s="16">
        <f t="shared" si="8"/>
        <v>0</v>
      </c>
      <c r="Q123" s="17">
        <f t="shared" si="9"/>
        <v>0</v>
      </c>
      <c r="R123" s="17">
        <f t="shared" si="10"/>
        <v>71531</v>
      </c>
      <c r="S123" s="16">
        <f t="shared" si="11"/>
        <v>2006</v>
      </c>
      <c r="T123" s="16">
        <f t="shared" si="12"/>
        <v>14</v>
      </c>
      <c r="U123" s="18" t="str">
        <f t="shared" si="13"/>
        <v>Thursday</v>
      </c>
    </row>
    <row r="124" spans="1:21" ht="14.25" customHeight="1" x14ac:dyDescent="0.25">
      <c r="A124" s="1" t="s">
        <v>336</v>
      </c>
      <c r="B124" s="1" t="s">
        <v>337</v>
      </c>
      <c r="C124" s="1" t="s">
        <v>225</v>
      </c>
      <c r="D124" s="1" t="s">
        <v>2</v>
      </c>
      <c r="E124" s="1" t="s">
        <v>59</v>
      </c>
      <c r="F124" s="1" t="s">
        <v>52</v>
      </c>
      <c r="G124" s="1" t="s">
        <v>46</v>
      </c>
      <c r="H124" s="1">
        <v>28</v>
      </c>
      <c r="I124" s="14">
        <v>43530</v>
      </c>
      <c r="J124" s="1">
        <v>90304</v>
      </c>
      <c r="K124" s="1">
        <v>0</v>
      </c>
      <c r="L124" s="1" t="s">
        <v>11</v>
      </c>
      <c r="M124" s="1" t="s">
        <v>61</v>
      </c>
      <c r="N124" s="14" t="s">
        <v>55</v>
      </c>
      <c r="O124" s="15" t="str">
        <f t="shared" si="7"/>
        <v>Active</v>
      </c>
      <c r="P124" s="16">
        <f t="shared" si="8"/>
        <v>0</v>
      </c>
      <c r="Q124" s="17">
        <f t="shared" si="9"/>
        <v>0</v>
      </c>
      <c r="R124" s="17">
        <f t="shared" si="10"/>
        <v>90304</v>
      </c>
      <c r="S124" s="16">
        <f t="shared" si="11"/>
        <v>2019</v>
      </c>
      <c r="T124" s="16">
        <f t="shared" si="12"/>
        <v>10</v>
      </c>
      <c r="U124" s="18" t="str">
        <f t="shared" si="13"/>
        <v>Wednesday</v>
      </c>
    </row>
    <row r="125" spans="1:21" ht="14.25" customHeight="1" x14ac:dyDescent="0.25">
      <c r="A125" s="1" t="s">
        <v>338</v>
      </c>
      <c r="B125" s="1" t="s">
        <v>339</v>
      </c>
      <c r="C125" s="1" t="s">
        <v>75</v>
      </c>
      <c r="D125" s="1" t="s">
        <v>8</v>
      </c>
      <c r="E125" s="1" t="s">
        <v>51</v>
      </c>
      <c r="F125" s="1" t="s">
        <v>45</v>
      </c>
      <c r="G125" s="1" t="s">
        <v>60</v>
      </c>
      <c r="H125" s="1">
        <v>65</v>
      </c>
      <c r="I125" s="14">
        <v>40793</v>
      </c>
      <c r="J125" s="1">
        <v>104903</v>
      </c>
      <c r="K125" s="1">
        <v>0.1</v>
      </c>
      <c r="L125" s="1" t="s">
        <v>11</v>
      </c>
      <c r="M125" s="1" t="s">
        <v>107</v>
      </c>
      <c r="N125" s="14" t="s">
        <v>55</v>
      </c>
      <c r="O125" s="15" t="str">
        <f t="shared" si="7"/>
        <v>Active</v>
      </c>
      <c r="P125" s="16">
        <f t="shared" si="8"/>
        <v>0</v>
      </c>
      <c r="Q125" s="17">
        <f t="shared" si="9"/>
        <v>10490.300000000001</v>
      </c>
      <c r="R125" s="17">
        <f t="shared" si="10"/>
        <v>115393.3</v>
      </c>
      <c r="S125" s="16">
        <f t="shared" si="11"/>
        <v>2011</v>
      </c>
      <c r="T125" s="16">
        <f t="shared" si="12"/>
        <v>37</v>
      </c>
      <c r="U125" s="18" t="str">
        <f t="shared" si="13"/>
        <v>Wednesday</v>
      </c>
    </row>
    <row r="126" spans="1:21" ht="14.25" customHeight="1" x14ac:dyDescent="0.25">
      <c r="A126" s="1" t="s">
        <v>340</v>
      </c>
      <c r="B126" s="1" t="s">
        <v>341</v>
      </c>
      <c r="C126" s="1" t="s">
        <v>78</v>
      </c>
      <c r="D126" s="1" t="s">
        <v>3</v>
      </c>
      <c r="E126" s="1" t="s">
        <v>72</v>
      </c>
      <c r="F126" s="1" t="s">
        <v>45</v>
      </c>
      <c r="G126" s="1" t="s">
        <v>53</v>
      </c>
      <c r="H126" s="1">
        <v>52</v>
      </c>
      <c r="I126" s="14">
        <v>43515</v>
      </c>
      <c r="J126" s="1">
        <v>55859</v>
      </c>
      <c r="K126" s="1">
        <v>0</v>
      </c>
      <c r="L126" s="1" t="s">
        <v>17</v>
      </c>
      <c r="M126" s="1" t="s">
        <v>132</v>
      </c>
      <c r="N126" s="14" t="s">
        <v>55</v>
      </c>
      <c r="O126" s="15" t="str">
        <f t="shared" si="7"/>
        <v>Active</v>
      </c>
      <c r="P126" s="16">
        <f t="shared" si="8"/>
        <v>0</v>
      </c>
      <c r="Q126" s="17">
        <f t="shared" si="9"/>
        <v>0</v>
      </c>
      <c r="R126" s="17">
        <f t="shared" si="10"/>
        <v>55859</v>
      </c>
      <c r="S126" s="16">
        <f t="shared" si="11"/>
        <v>2019</v>
      </c>
      <c r="T126" s="16">
        <f t="shared" si="12"/>
        <v>8</v>
      </c>
      <c r="U126" s="18" t="str">
        <f t="shared" si="13"/>
        <v>Tuesday</v>
      </c>
    </row>
    <row r="127" spans="1:21" ht="14.25" customHeight="1" x14ac:dyDescent="0.25">
      <c r="A127" s="1" t="s">
        <v>342</v>
      </c>
      <c r="B127" s="1" t="s">
        <v>343</v>
      </c>
      <c r="C127" s="1" t="s">
        <v>199</v>
      </c>
      <c r="D127" s="1" t="s">
        <v>7</v>
      </c>
      <c r="E127" s="1" t="s">
        <v>72</v>
      </c>
      <c r="F127" s="1" t="s">
        <v>45</v>
      </c>
      <c r="G127" s="1" t="s">
        <v>104</v>
      </c>
      <c r="H127" s="1">
        <v>62</v>
      </c>
      <c r="I127" s="14">
        <v>39002</v>
      </c>
      <c r="J127" s="1">
        <v>79785</v>
      </c>
      <c r="K127" s="1">
        <v>0</v>
      </c>
      <c r="L127" s="1" t="s">
        <v>11</v>
      </c>
      <c r="M127" s="1" t="s">
        <v>82</v>
      </c>
      <c r="N127" s="14" t="s">
        <v>55</v>
      </c>
      <c r="O127" s="15" t="str">
        <f t="shared" si="7"/>
        <v>Active</v>
      </c>
      <c r="P127" s="16">
        <f t="shared" si="8"/>
        <v>0</v>
      </c>
      <c r="Q127" s="17">
        <f t="shared" si="9"/>
        <v>0</v>
      </c>
      <c r="R127" s="17">
        <f t="shared" si="10"/>
        <v>79785</v>
      </c>
      <c r="S127" s="16">
        <f t="shared" si="11"/>
        <v>2006</v>
      </c>
      <c r="T127" s="16">
        <f t="shared" si="12"/>
        <v>41</v>
      </c>
      <c r="U127" s="18" t="str">
        <f t="shared" si="13"/>
        <v>Thursday</v>
      </c>
    </row>
    <row r="128" spans="1:21" ht="14.25" customHeight="1" x14ac:dyDescent="0.25">
      <c r="A128" s="1" t="s">
        <v>344</v>
      </c>
      <c r="B128" s="1" t="s">
        <v>345</v>
      </c>
      <c r="C128" s="1" t="s">
        <v>67</v>
      </c>
      <c r="D128" s="1" t="s">
        <v>8</v>
      </c>
      <c r="E128" s="1" t="s">
        <v>72</v>
      </c>
      <c r="F128" s="1" t="s">
        <v>45</v>
      </c>
      <c r="G128" s="1" t="s">
        <v>53</v>
      </c>
      <c r="H128" s="1">
        <v>39</v>
      </c>
      <c r="I128" s="14">
        <v>39391</v>
      </c>
      <c r="J128" s="1">
        <v>99017</v>
      </c>
      <c r="K128" s="1">
        <v>0</v>
      </c>
      <c r="L128" s="1" t="s">
        <v>17</v>
      </c>
      <c r="M128" s="1" t="s">
        <v>132</v>
      </c>
      <c r="N128" s="14" t="s">
        <v>55</v>
      </c>
      <c r="O128" s="15" t="str">
        <f t="shared" si="7"/>
        <v>Active</v>
      </c>
      <c r="P128" s="16">
        <f t="shared" si="8"/>
        <v>0</v>
      </c>
      <c r="Q128" s="17">
        <f t="shared" si="9"/>
        <v>0</v>
      </c>
      <c r="R128" s="17">
        <f t="shared" si="10"/>
        <v>99017</v>
      </c>
      <c r="S128" s="16">
        <f t="shared" si="11"/>
        <v>2007</v>
      </c>
      <c r="T128" s="16">
        <f t="shared" si="12"/>
        <v>45</v>
      </c>
      <c r="U128" s="18" t="str">
        <f t="shared" si="13"/>
        <v>Monday</v>
      </c>
    </row>
    <row r="129" spans="1:21" ht="14.25" customHeight="1" x14ac:dyDescent="0.25">
      <c r="A129" s="1" t="s">
        <v>346</v>
      </c>
      <c r="B129" s="1" t="s">
        <v>347</v>
      </c>
      <c r="C129" s="1" t="s">
        <v>348</v>
      </c>
      <c r="D129" s="1" t="s">
        <v>2</v>
      </c>
      <c r="E129" s="1" t="s">
        <v>51</v>
      </c>
      <c r="F129" s="1" t="s">
        <v>45</v>
      </c>
      <c r="G129" s="1" t="s">
        <v>60</v>
      </c>
      <c r="H129" s="1">
        <v>63</v>
      </c>
      <c r="I129" s="14">
        <v>33695</v>
      </c>
      <c r="J129" s="1">
        <v>53809</v>
      </c>
      <c r="K129" s="1">
        <v>0</v>
      </c>
      <c r="L129" s="1" t="s">
        <v>11</v>
      </c>
      <c r="M129" s="1" t="s">
        <v>68</v>
      </c>
      <c r="N129" s="14" t="s">
        <v>55</v>
      </c>
      <c r="O129" s="15" t="str">
        <f t="shared" si="7"/>
        <v>Active</v>
      </c>
      <c r="P129" s="16">
        <f t="shared" si="8"/>
        <v>0</v>
      </c>
      <c r="Q129" s="17">
        <f t="shared" si="9"/>
        <v>0</v>
      </c>
      <c r="R129" s="17">
        <f t="shared" si="10"/>
        <v>53809</v>
      </c>
      <c r="S129" s="16">
        <f t="shared" si="11"/>
        <v>1992</v>
      </c>
      <c r="T129" s="16">
        <f t="shared" si="12"/>
        <v>14</v>
      </c>
      <c r="U129" s="18" t="str">
        <f t="shared" si="13"/>
        <v>Wednesday</v>
      </c>
    </row>
    <row r="130" spans="1:21" ht="14.25" customHeight="1" x14ac:dyDescent="0.25">
      <c r="A130" s="1" t="s">
        <v>349</v>
      </c>
      <c r="B130" s="1" t="s">
        <v>350</v>
      </c>
      <c r="C130" s="1" t="s">
        <v>193</v>
      </c>
      <c r="D130" s="1" t="s">
        <v>7</v>
      </c>
      <c r="E130" s="1" t="s">
        <v>59</v>
      </c>
      <c r="F130" s="1" t="s">
        <v>52</v>
      </c>
      <c r="G130" s="1" t="s">
        <v>53</v>
      </c>
      <c r="H130" s="1">
        <v>27</v>
      </c>
      <c r="I130" s="14">
        <v>43937</v>
      </c>
      <c r="J130" s="1">
        <v>71864</v>
      </c>
      <c r="K130" s="1">
        <v>0</v>
      </c>
      <c r="L130" s="1" t="s">
        <v>17</v>
      </c>
      <c r="M130" s="1" t="s">
        <v>152</v>
      </c>
      <c r="N130" s="14" t="s">
        <v>55</v>
      </c>
      <c r="O130" s="15" t="str">
        <f t="shared" si="7"/>
        <v>Active</v>
      </c>
      <c r="P130" s="16">
        <f t="shared" si="8"/>
        <v>0</v>
      </c>
      <c r="Q130" s="17">
        <f t="shared" si="9"/>
        <v>0</v>
      </c>
      <c r="R130" s="17">
        <f t="shared" si="10"/>
        <v>71864</v>
      </c>
      <c r="S130" s="16">
        <f t="shared" si="11"/>
        <v>2020</v>
      </c>
      <c r="T130" s="16">
        <f t="shared" si="12"/>
        <v>16</v>
      </c>
      <c r="U130" s="18" t="str">
        <f t="shared" si="13"/>
        <v>Thursday</v>
      </c>
    </row>
    <row r="131" spans="1:21" ht="14.25" customHeight="1" x14ac:dyDescent="0.25">
      <c r="A131" s="1" t="s">
        <v>351</v>
      </c>
      <c r="B131" s="1" t="s">
        <v>352</v>
      </c>
      <c r="C131" s="1" t="s">
        <v>99</v>
      </c>
      <c r="D131" s="1" t="s">
        <v>3</v>
      </c>
      <c r="E131" s="1" t="s">
        <v>72</v>
      </c>
      <c r="F131" s="1" t="s">
        <v>45</v>
      </c>
      <c r="G131" s="1" t="s">
        <v>53</v>
      </c>
      <c r="H131" s="1">
        <v>37</v>
      </c>
      <c r="I131" s="14">
        <v>40883</v>
      </c>
      <c r="J131" s="1">
        <v>225558</v>
      </c>
      <c r="K131" s="1">
        <v>0.33</v>
      </c>
      <c r="L131" s="1" t="s">
        <v>17</v>
      </c>
      <c r="M131" s="1" t="s">
        <v>94</v>
      </c>
      <c r="N131" s="14" t="s">
        <v>55</v>
      </c>
      <c r="O131" s="15" t="str">
        <f t="shared" ref="O131:O194" si="14">IF(LEN(N131)&gt;0,"Not Active","Active")</f>
        <v>Active</v>
      </c>
      <c r="P131" s="16">
        <f t="shared" ref="P131:P194" si="15">IF(O131="Not Active",1,0)</f>
        <v>0</v>
      </c>
      <c r="Q131" s="17">
        <f t="shared" ref="Q131:Q194" si="16">J131*K131</f>
        <v>74434.14</v>
      </c>
      <c r="R131" s="17">
        <f t="shared" ref="R131:R194" si="17">Q131+J131</f>
        <v>299992.14</v>
      </c>
      <c r="S131" s="16">
        <f t="shared" ref="S131:S194" si="18">YEAR(I131)</f>
        <v>2011</v>
      </c>
      <c r="T131" s="16">
        <f t="shared" ref="T131:T194" si="19">WEEKNUM(I131)</f>
        <v>50</v>
      </c>
      <c r="U131" s="18" t="str">
        <f t="shared" ref="U131:U194" si="20">TEXT(I131,"dddd")</f>
        <v>Tuesday</v>
      </c>
    </row>
    <row r="132" spans="1:21" ht="14.25" customHeight="1" x14ac:dyDescent="0.25">
      <c r="A132" s="1" t="s">
        <v>353</v>
      </c>
      <c r="B132" s="1" t="s">
        <v>354</v>
      </c>
      <c r="C132" s="1" t="s">
        <v>43</v>
      </c>
      <c r="D132" s="1" t="s">
        <v>2</v>
      </c>
      <c r="E132" s="1" t="s">
        <v>51</v>
      </c>
      <c r="F132" s="1" t="s">
        <v>52</v>
      </c>
      <c r="G132" s="1" t="s">
        <v>60</v>
      </c>
      <c r="H132" s="1">
        <v>37</v>
      </c>
      <c r="I132" s="14">
        <v>41695</v>
      </c>
      <c r="J132" s="1">
        <v>128984</v>
      </c>
      <c r="K132" s="1">
        <v>0.12</v>
      </c>
      <c r="L132" s="1" t="s">
        <v>11</v>
      </c>
      <c r="M132" s="1" t="s">
        <v>79</v>
      </c>
      <c r="N132" s="14">
        <v>44317</v>
      </c>
      <c r="O132" s="15" t="str">
        <f t="shared" si="14"/>
        <v>Not Active</v>
      </c>
      <c r="P132" s="16">
        <f t="shared" si="15"/>
        <v>1</v>
      </c>
      <c r="Q132" s="17">
        <f t="shared" si="16"/>
        <v>15478.08</v>
      </c>
      <c r="R132" s="17">
        <f t="shared" si="17"/>
        <v>144462.07999999999</v>
      </c>
      <c r="S132" s="16">
        <f t="shared" si="18"/>
        <v>2014</v>
      </c>
      <c r="T132" s="16">
        <f t="shared" si="19"/>
        <v>9</v>
      </c>
      <c r="U132" s="18" t="str">
        <f t="shared" si="20"/>
        <v>Tuesday</v>
      </c>
    </row>
    <row r="133" spans="1:21" ht="14.25" customHeight="1" x14ac:dyDescent="0.25">
      <c r="A133" s="1" t="s">
        <v>355</v>
      </c>
      <c r="B133" s="1" t="s">
        <v>356</v>
      </c>
      <c r="C133" s="1" t="s">
        <v>193</v>
      </c>
      <c r="D133" s="1" t="s">
        <v>7</v>
      </c>
      <c r="E133" s="1" t="s">
        <v>59</v>
      </c>
      <c r="F133" s="1" t="s">
        <v>52</v>
      </c>
      <c r="G133" s="1" t="s">
        <v>104</v>
      </c>
      <c r="H133" s="1">
        <v>46</v>
      </c>
      <c r="I133" s="14">
        <v>36331</v>
      </c>
      <c r="J133" s="1">
        <v>96997</v>
      </c>
      <c r="K133" s="1">
        <v>0</v>
      </c>
      <c r="L133" s="1" t="s">
        <v>19</v>
      </c>
      <c r="M133" s="1" t="s">
        <v>236</v>
      </c>
      <c r="N133" s="14" t="s">
        <v>55</v>
      </c>
      <c r="O133" s="15" t="str">
        <f t="shared" si="14"/>
        <v>Active</v>
      </c>
      <c r="P133" s="16">
        <f t="shared" si="15"/>
        <v>0</v>
      </c>
      <c r="Q133" s="17">
        <f t="shared" si="16"/>
        <v>0</v>
      </c>
      <c r="R133" s="17">
        <f t="shared" si="17"/>
        <v>96997</v>
      </c>
      <c r="S133" s="16">
        <f t="shared" si="18"/>
        <v>1999</v>
      </c>
      <c r="T133" s="16">
        <f t="shared" si="19"/>
        <v>26</v>
      </c>
      <c r="U133" s="18" t="str">
        <f t="shared" si="20"/>
        <v>Sunday</v>
      </c>
    </row>
    <row r="134" spans="1:21" ht="14.25" customHeight="1" x14ac:dyDescent="0.25">
      <c r="A134" s="1" t="s">
        <v>357</v>
      </c>
      <c r="B134" s="1" t="s">
        <v>358</v>
      </c>
      <c r="C134" s="1" t="s">
        <v>58</v>
      </c>
      <c r="D134" s="1" t="s">
        <v>6</v>
      </c>
      <c r="E134" s="1" t="s">
        <v>51</v>
      </c>
      <c r="F134" s="1" t="s">
        <v>45</v>
      </c>
      <c r="G134" s="1" t="s">
        <v>104</v>
      </c>
      <c r="H134" s="1">
        <v>54</v>
      </c>
      <c r="I134" s="14">
        <v>43122</v>
      </c>
      <c r="J134" s="1">
        <v>176294</v>
      </c>
      <c r="K134" s="1">
        <v>0.28000000000000003</v>
      </c>
      <c r="L134" s="1" t="s">
        <v>11</v>
      </c>
      <c r="M134" s="1" t="s">
        <v>82</v>
      </c>
      <c r="N134" s="14" t="s">
        <v>55</v>
      </c>
      <c r="O134" s="15" t="str">
        <f t="shared" si="14"/>
        <v>Active</v>
      </c>
      <c r="P134" s="16">
        <f t="shared" si="15"/>
        <v>0</v>
      </c>
      <c r="Q134" s="17">
        <f t="shared" si="16"/>
        <v>49362.320000000007</v>
      </c>
      <c r="R134" s="17">
        <f t="shared" si="17"/>
        <v>225656.32000000001</v>
      </c>
      <c r="S134" s="16">
        <f t="shared" si="18"/>
        <v>2018</v>
      </c>
      <c r="T134" s="16">
        <f t="shared" si="19"/>
        <v>4</v>
      </c>
      <c r="U134" s="18" t="str">
        <f t="shared" si="20"/>
        <v>Monday</v>
      </c>
    </row>
    <row r="135" spans="1:21" ht="14.25" customHeight="1" x14ac:dyDescent="0.25">
      <c r="A135" s="1" t="s">
        <v>359</v>
      </c>
      <c r="B135" s="1" t="s">
        <v>360</v>
      </c>
      <c r="C135" s="1" t="s">
        <v>78</v>
      </c>
      <c r="D135" s="1" t="s">
        <v>4</v>
      </c>
      <c r="E135" s="1" t="s">
        <v>44</v>
      </c>
      <c r="F135" s="1" t="s">
        <v>45</v>
      </c>
      <c r="G135" s="1" t="s">
        <v>53</v>
      </c>
      <c r="H135" s="1">
        <v>30</v>
      </c>
      <c r="I135" s="14">
        <v>44241</v>
      </c>
      <c r="J135" s="1">
        <v>48340</v>
      </c>
      <c r="K135" s="1">
        <v>0</v>
      </c>
      <c r="L135" s="1" t="s">
        <v>17</v>
      </c>
      <c r="M135" s="1" t="s">
        <v>132</v>
      </c>
      <c r="N135" s="14" t="s">
        <v>55</v>
      </c>
      <c r="O135" s="15" t="str">
        <f t="shared" si="14"/>
        <v>Active</v>
      </c>
      <c r="P135" s="16">
        <f t="shared" si="15"/>
        <v>0</v>
      </c>
      <c r="Q135" s="17">
        <f t="shared" si="16"/>
        <v>0</v>
      </c>
      <c r="R135" s="17">
        <f t="shared" si="17"/>
        <v>48340</v>
      </c>
      <c r="S135" s="16">
        <f t="shared" si="18"/>
        <v>2021</v>
      </c>
      <c r="T135" s="16">
        <f t="shared" si="19"/>
        <v>8</v>
      </c>
      <c r="U135" s="18" t="str">
        <f t="shared" si="20"/>
        <v>Sunday</v>
      </c>
    </row>
    <row r="136" spans="1:21" ht="14.25" customHeight="1" x14ac:dyDescent="0.25">
      <c r="A136" s="1" t="s">
        <v>361</v>
      </c>
      <c r="B136" s="1" t="s">
        <v>362</v>
      </c>
      <c r="C136" s="1" t="s">
        <v>99</v>
      </c>
      <c r="D136" s="1" t="s">
        <v>7</v>
      </c>
      <c r="E136" s="1" t="s">
        <v>72</v>
      </c>
      <c r="F136" s="1" t="s">
        <v>45</v>
      </c>
      <c r="G136" s="1" t="s">
        <v>104</v>
      </c>
      <c r="H136" s="1">
        <v>28</v>
      </c>
      <c r="I136" s="14">
        <v>42922</v>
      </c>
      <c r="J136" s="1">
        <v>240488</v>
      </c>
      <c r="K136" s="1">
        <v>0.4</v>
      </c>
      <c r="L136" s="1" t="s">
        <v>19</v>
      </c>
      <c r="M136" s="1" t="s">
        <v>117</v>
      </c>
      <c r="N136" s="14" t="s">
        <v>55</v>
      </c>
      <c r="O136" s="15" t="str">
        <f t="shared" si="14"/>
        <v>Active</v>
      </c>
      <c r="P136" s="16">
        <f t="shared" si="15"/>
        <v>0</v>
      </c>
      <c r="Q136" s="17">
        <f t="shared" si="16"/>
        <v>96195.200000000012</v>
      </c>
      <c r="R136" s="17">
        <f t="shared" si="17"/>
        <v>336683.2</v>
      </c>
      <c r="S136" s="16">
        <f t="shared" si="18"/>
        <v>2017</v>
      </c>
      <c r="T136" s="16">
        <f t="shared" si="19"/>
        <v>27</v>
      </c>
      <c r="U136" s="18" t="str">
        <f t="shared" si="20"/>
        <v>Thursday</v>
      </c>
    </row>
    <row r="137" spans="1:21" ht="14.25" customHeight="1" x14ac:dyDescent="0.25">
      <c r="A137" s="1" t="s">
        <v>363</v>
      </c>
      <c r="B137" s="1" t="s">
        <v>364</v>
      </c>
      <c r="C137" s="1" t="s">
        <v>149</v>
      </c>
      <c r="D137" s="1" t="s">
        <v>2</v>
      </c>
      <c r="E137" s="1" t="s">
        <v>51</v>
      </c>
      <c r="F137" s="1" t="s">
        <v>52</v>
      </c>
      <c r="G137" s="1" t="s">
        <v>60</v>
      </c>
      <c r="H137" s="1">
        <v>40</v>
      </c>
      <c r="I137" s="14">
        <v>40565</v>
      </c>
      <c r="J137" s="1">
        <v>97339</v>
      </c>
      <c r="K137" s="1">
        <v>0</v>
      </c>
      <c r="L137" s="1" t="s">
        <v>11</v>
      </c>
      <c r="M137" s="1" t="s">
        <v>82</v>
      </c>
      <c r="N137" s="14" t="s">
        <v>55</v>
      </c>
      <c r="O137" s="15" t="str">
        <f t="shared" si="14"/>
        <v>Active</v>
      </c>
      <c r="P137" s="16">
        <f t="shared" si="15"/>
        <v>0</v>
      </c>
      <c r="Q137" s="17">
        <f t="shared" si="16"/>
        <v>0</v>
      </c>
      <c r="R137" s="17">
        <f t="shared" si="17"/>
        <v>97339</v>
      </c>
      <c r="S137" s="16">
        <f t="shared" si="18"/>
        <v>2011</v>
      </c>
      <c r="T137" s="16">
        <f t="shared" si="19"/>
        <v>4</v>
      </c>
      <c r="U137" s="18" t="str">
        <f t="shared" si="20"/>
        <v>Saturday</v>
      </c>
    </row>
    <row r="138" spans="1:21" ht="14.25" customHeight="1" x14ac:dyDescent="0.25">
      <c r="A138" s="1" t="s">
        <v>365</v>
      </c>
      <c r="B138" s="1" t="s">
        <v>366</v>
      </c>
      <c r="C138" s="1" t="s">
        <v>99</v>
      </c>
      <c r="D138" s="1" t="s">
        <v>6</v>
      </c>
      <c r="E138" s="1" t="s">
        <v>51</v>
      </c>
      <c r="F138" s="1" t="s">
        <v>45</v>
      </c>
      <c r="G138" s="1" t="s">
        <v>53</v>
      </c>
      <c r="H138" s="1">
        <v>49</v>
      </c>
      <c r="I138" s="14">
        <v>37680</v>
      </c>
      <c r="J138" s="1">
        <v>211291</v>
      </c>
      <c r="K138" s="1">
        <v>0.37</v>
      </c>
      <c r="L138" s="1" t="s">
        <v>17</v>
      </c>
      <c r="M138" s="1" t="s">
        <v>54</v>
      </c>
      <c r="N138" s="14" t="s">
        <v>55</v>
      </c>
      <c r="O138" s="15" t="str">
        <f t="shared" si="14"/>
        <v>Active</v>
      </c>
      <c r="P138" s="16">
        <f t="shared" si="15"/>
        <v>0</v>
      </c>
      <c r="Q138" s="17">
        <f t="shared" si="16"/>
        <v>78177.67</v>
      </c>
      <c r="R138" s="17">
        <f t="shared" si="17"/>
        <v>289468.67</v>
      </c>
      <c r="S138" s="16">
        <f t="shared" si="18"/>
        <v>2003</v>
      </c>
      <c r="T138" s="16">
        <f t="shared" si="19"/>
        <v>9</v>
      </c>
      <c r="U138" s="18" t="str">
        <f t="shared" si="20"/>
        <v>Friday</v>
      </c>
    </row>
    <row r="139" spans="1:21" ht="14.25" customHeight="1" x14ac:dyDescent="0.25">
      <c r="A139" s="1" t="s">
        <v>367</v>
      </c>
      <c r="B139" s="1" t="s">
        <v>368</v>
      </c>
      <c r="C139" s="1" t="s">
        <v>99</v>
      </c>
      <c r="D139" s="1" t="s">
        <v>4</v>
      </c>
      <c r="E139" s="1" t="s">
        <v>44</v>
      </c>
      <c r="F139" s="1" t="s">
        <v>52</v>
      </c>
      <c r="G139" s="1" t="s">
        <v>104</v>
      </c>
      <c r="H139" s="1">
        <v>39</v>
      </c>
      <c r="I139" s="14">
        <v>40778</v>
      </c>
      <c r="J139" s="1">
        <v>249506</v>
      </c>
      <c r="K139" s="1">
        <v>0.3</v>
      </c>
      <c r="L139" s="1" t="s">
        <v>19</v>
      </c>
      <c r="M139" s="1" t="s">
        <v>117</v>
      </c>
      <c r="N139" s="14" t="s">
        <v>55</v>
      </c>
      <c r="O139" s="15" t="str">
        <f t="shared" si="14"/>
        <v>Active</v>
      </c>
      <c r="P139" s="16">
        <f t="shared" si="15"/>
        <v>0</v>
      </c>
      <c r="Q139" s="17">
        <f t="shared" si="16"/>
        <v>74851.8</v>
      </c>
      <c r="R139" s="17">
        <f t="shared" si="17"/>
        <v>324357.8</v>
      </c>
      <c r="S139" s="16">
        <f t="shared" si="18"/>
        <v>2011</v>
      </c>
      <c r="T139" s="16">
        <f t="shared" si="19"/>
        <v>35</v>
      </c>
      <c r="U139" s="18" t="str">
        <f t="shared" si="20"/>
        <v>Tuesday</v>
      </c>
    </row>
    <row r="140" spans="1:21" ht="14.25" customHeight="1" x14ac:dyDescent="0.25">
      <c r="A140" s="1" t="s">
        <v>369</v>
      </c>
      <c r="B140" s="1" t="s">
        <v>370</v>
      </c>
      <c r="C140" s="1" t="s">
        <v>126</v>
      </c>
      <c r="D140" s="1" t="s">
        <v>7</v>
      </c>
      <c r="E140" s="1" t="s">
        <v>59</v>
      </c>
      <c r="F140" s="1" t="s">
        <v>52</v>
      </c>
      <c r="G140" s="1" t="s">
        <v>53</v>
      </c>
      <c r="H140" s="1">
        <v>61</v>
      </c>
      <c r="I140" s="14">
        <v>37582</v>
      </c>
      <c r="J140" s="1">
        <v>80950</v>
      </c>
      <c r="K140" s="1">
        <v>0</v>
      </c>
      <c r="L140" s="1" t="s">
        <v>17</v>
      </c>
      <c r="M140" s="1" t="s">
        <v>54</v>
      </c>
      <c r="N140" s="14" t="s">
        <v>55</v>
      </c>
      <c r="O140" s="15" t="str">
        <f t="shared" si="14"/>
        <v>Active</v>
      </c>
      <c r="P140" s="16">
        <f t="shared" si="15"/>
        <v>0</v>
      </c>
      <c r="Q140" s="17">
        <f t="shared" si="16"/>
        <v>0</v>
      </c>
      <c r="R140" s="17">
        <f t="shared" si="17"/>
        <v>80950</v>
      </c>
      <c r="S140" s="16">
        <f t="shared" si="18"/>
        <v>2002</v>
      </c>
      <c r="T140" s="16">
        <f t="shared" si="19"/>
        <v>47</v>
      </c>
      <c r="U140" s="18" t="str">
        <f t="shared" si="20"/>
        <v>Friday</v>
      </c>
    </row>
    <row r="141" spans="1:21" ht="14.25" customHeight="1" x14ac:dyDescent="0.25">
      <c r="A141" s="1" t="s">
        <v>371</v>
      </c>
      <c r="B141" s="1" t="s">
        <v>372</v>
      </c>
      <c r="C141" s="1" t="s">
        <v>196</v>
      </c>
      <c r="D141" s="1" t="s">
        <v>7</v>
      </c>
      <c r="E141" s="1" t="s">
        <v>44</v>
      </c>
      <c r="F141" s="1" t="s">
        <v>45</v>
      </c>
      <c r="G141" s="1" t="s">
        <v>53</v>
      </c>
      <c r="H141" s="1">
        <v>46</v>
      </c>
      <c r="I141" s="14">
        <v>44206</v>
      </c>
      <c r="J141" s="1">
        <v>86538</v>
      </c>
      <c r="K141" s="1">
        <v>0</v>
      </c>
      <c r="L141" s="1" t="s">
        <v>17</v>
      </c>
      <c r="M141" s="1" t="s">
        <v>152</v>
      </c>
      <c r="N141" s="14" t="s">
        <v>55</v>
      </c>
      <c r="O141" s="15" t="str">
        <f t="shared" si="14"/>
        <v>Active</v>
      </c>
      <c r="P141" s="16">
        <f t="shared" si="15"/>
        <v>0</v>
      </c>
      <c r="Q141" s="17">
        <f t="shared" si="16"/>
        <v>0</v>
      </c>
      <c r="R141" s="17">
        <f t="shared" si="17"/>
        <v>86538</v>
      </c>
      <c r="S141" s="16">
        <f t="shared" si="18"/>
        <v>2021</v>
      </c>
      <c r="T141" s="16">
        <f t="shared" si="19"/>
        <v>3</v>
      </c>
      <c r="U141" s="18" t="str">
        <f t="shared" si="20"/>
        <v>Sunday</v>
      </c>
    </row>
    <row r="142" spans="1:21" ht="14.25" customHeight="1" x14ac:dyDescent="0.25">
      <c r="A142" s="1" t="s">
        <v>373</v>
      </c>
      <c r="B142" s="1" t="s">
        <v>374</v>
      </c>
      <c r="C142" s="1" t="s">
        <v>67</v>
      </c>
      <c r="D142" s="1" t="s">
        <v>8</v>
      </c>
      <c r="E142" s="1" t="s">
        <v>59</v>
      </c>
      <c r="F142" s="1" t="s">
        <v>45</v>
      </c>
      <c r="G142" s="1" t="s">
        <v>60</v>
      </c>
      <c r="H142" s="1">
        <v>35</v>
      </c>
      <c r="I142" s="14">
        <v>43715</v>
      </c>
      <c r="J142" s="1">
        <v>70992</v>
      </c>
      <c r="K142" s="1">
        <v>0</v>
      </c>
      <c r="L142" s="1" t="s">
        <v>11</v>
      </c>
      <c r="M142" s="1" t="s">
        <v>82</v>
      </c>
      <c r="N142" s="14" t="s">
        <v>55</v>
      </c>
      <c r="O142" s="15" t="str">
        <f t="shared" si="14"/>
        <v>Active</v>
      </c>
      <c r="P142" s="16">
        <f t="shared" si="15"/>
        <v>0</v>
      </c>
      <c r="Q142" s="17">
        <f t="shared" si="16"/>
        <v>0</v>
      </c>
      <c r="R142" s="17">
        <f t="shared" si="17"/>
        <v>70992</v>
      </c>
      <c r="S142" s="16">
        <f t="shared" si="18"/>
        <v>2019</v>
      </c>
      <c r="T142" s="16">
        <f t="shared" si="19"/>
        <v>36</v>
      </c>
      <c r="U142" s="18" t="str">
        <f t="shared" si="20"/>
        <v>Saturday</v>
      </c>
    </row>
    <row r="143" spans="1:21" ht="14.25" customHeight="1" x14ac:dyDescent="0.25">
      <c r="A143" s="1" t="s">
        <v>375</v>
      </c>
      <c r="B143" s="1" t="s">
        <v>376</v>
      </c>
      <c r="C143" s="1" t="s">
        <v>99</v>
      </c>
      <c r="D143" s="1" t="s">
        <v>7</v>
      </c>
      <c r="E143" s="1" t="s">
        <v>72</v>
      </c>
      <c r="F143" s="1" t="s">
        <v>52</v>
      </c>
      <c r="G143" s="1" t="s">
        <v>60</v>
      </c>
      <c r="H143" s="1">
        <v>33</v>
      </c>
      <c r="I143" s="14">
        <v>42173</v>
      </c>
      <c r="J143" s="1">
        <v>205314</v>
      </c>
      <c r="K143" s="1">
        <v>0.3</v>
      </c>
      <c r="L143" s="1" t="s">
        <v>11</v>
      </c>
      <c r="M143" s="1" t="s">
        <v>107</v>
      </c>
      <c r="N143" s="14" t="s">
        <v>55</v>
      </c>
      <c r="O143" s="15" t="str">
        <f t="shared" si="14"/>
        <v>Active</v>
      </c>
      <c r="P143" s="16">
        <f t="shared" si="15"/>
        <v>0</v>
      </c>
      <c r="Q143" s="17">
        <f t="shared" si="16"/>
        <v>61594.2</v>
      </c>
      <c r="R143" s="17">
        <f t="shared" si="17"/>
        <v>266908.2</v>
      </c>
      <c r="S143" s="16">
        <f t="shared" si="18"/>
        <v>2015</v>
      </c>
      <c r="T143" s="16">
        <f t="shared" si="19"/>
        <v>25</v>
      </c>
      <c r="U143" s="18" t="str">
        <f t="shared" si="20"/>
        <v>Thursday</v>
      </c>
    </row>
    <row r="144" spans="1:21" ht="14.25" customHeight="1" x14ac:dyDescent="0.25">
      <c r="A144" s="1" t="s">
        <v>377</v>
      </c>
      <c r="B144" s="1" t="s">
        <v>378</v>
      </c>
      <c r="C144" s="1" t="s">
        <v>99</v>
      </c>
      <c r="D144" s="1" t="s">
        <v>6</v>
      </c>
      <c r="E144" s="1" t="s">
        <v>72</v>
      </c>
      <c r="F144" s="1" t="s">
        <v>45</v>
      </c>
      <c r="G144" s="1" t="s">
        <v>53</v>
      </c>
      <c r="H144" s="1">
        <v>61</v>
      </c>
      <c r="I144" s="14">
        <v>42804</v>
      </c>
      <c r="J144" s="1">
        <v>196951</v>
      </c>
      <c r="K144" s="1">
        <v>0.33</v>
      </c>
      <c r="L144" s="1" t="s">
        <v>17</v>
      </c>
      <c r="M144" s="1" t="s">
        <v>132</v>
      </c>
      <c r="N144" s="14" t="s">
        <v>55</v>
      </c>
      <c r="O144" s="15" t="str">
        <f t="shared" si="14"/>
        <v>Active</v>
      </c>
      <c r="P144" s="16">
        <f t="shared" si="15"/>
        <v>0</v>
      </c>
      <c r="Q144" s="17">
        <f t="shared" si="16"/>
        <v>64993.83</v>
      </c>
      <c r="R144" s="17">
        <f t="shared" si="17"/>
        <v>261944.83000000002</v>
      </c>
      <c r="S144" s="16">
        <f t="shared" si="18"/>
        <v>2017</v>
      </c>
      <c r="T144" s="16">
        <f t="shared" si="19"/>
        <v>10</v>
      </c>
      <c r="U144" s="18" t="str">
        <f t="shared" si="20"/>
        <v>Friday</v>
      </c>
    </row>
    <row r="145" spans="1:21" ht="14.25" customHeight="1" x14ac:dyDescent="0.25">
      <c r="A145" s="1" t="s">
        <v>379</v>
      </c>
      <c r="B145" s="1" t="s">
        <v>380</v>
      </c>
      <c r="C145" s="1" t="s">
        <v>269</v>
      </c>
      <c r="D145" s="1" t="s">
        <v>2</v>
      </c>
      <c r="E145" s="1" t="s">
        <v>59</v>
      </c>
      <c r="F145" s="1" t="s">
        <v>52</v>
      </c>
      <c r="G145" s="1" t="s">
        <v>53</v>
      </c>
      <c r="H145" s="1">
        <v>45</v>
      </c>
      <c r="I145" s="14">
        <v>38613</v>
      </c>
      <c r="J145" s="1">
        <v>67686</v>
      </c>
      <c r="K145" s="1">
        <v>0</v>
      </c>
      <c r="L145" s="1" t="s">
        <v>17</v>
      </c>
      <c r="M145" s="1" t="s">
        <v>132</v>
      </c>
      <c r="N145" s="14" t="s">
        <v>55</v>
      </c>
      <c r="O145" s="15" t="str">
        <f t="shared" si="14"/>
        <v>Active</v>
      </c>
      <c r="P145" s="16">
        <f t="shared" si="15"/>
        <v>0</v>
      </c>
      <c r="Q145" s="17">
        <f t="shared" si="16"/>
        <v>0</v>
      </c>
      <c r="R145" s="17">
        <f t="shared" si="17"/>
        <v>67686</v>
      </c>
      <c r="S145" s="16">
        <f t="shared" si="18"/>
        <v>2005</v>
      </c>
      <c r="T145" s="16">
        <f t="shared" si="19"/>
        <v>39</v>
      </c>
      <c r="U145" s="18" t="str">
        <f t="shared" si="20"/>
        <v>Sunday</v>
      </c>
    </row>
    <row r="146" spans="1:21" ht="14.25" customHeight="1" x14ac:dyDescent="0.25">
      <c r="A146" s="1" t="s">
        <v>381</v>
      </c>
      <c r="B146" s="1" t="s">
        <v>382</v>
      </c>
      <c r="C146" s="1" t="s">
        <v>50</v>
      </c>
      <c r="D146" s="1" t="s">
        <v>2</v>
      </c>
      <c r="E146" s="1" t="s">
        <v>44</v>
      </c>
      <c r="F146" s="1" t="s">
        <v>52</v>
      </c>
      <c r="G146" s="1" t="s">
        <v>104</v>
      </c>
      <c r="H146" s="1">
        <v>51</v>
      </c>
      <c r="I146" s="14">
        <v>39553</v>
      </c>
      <c r="J146" s="1">
        <v>86431</v>
      </c>
      <c r="K146" s="1">
        <v>0</v>
      </c>
      <c r="L146" s="1" t="s">
        <v>11</v>
      </c>
      <c r="M146" s="1" t="s">
        <v>107</v>
      </c>
      <c r="N146" s="14" t="s">
        <v>55</v>
      </c>
      <c r="O146" s="15" t="str">
        <f t="shared" si="14"/>
        <v>Active</v>
      </c>
      <c r="P146" s="16">
        <f t="shared" si="15"/>
        <v>0</v>
      </c>
      <c r="Q146" s="17">
        <f t="shared" si="16"/>
        <v>0</v>
      </c>
      <c r="R146" s="17">
        <f t="shared" si="17"/>
        <v>86431</v>
      </c>
      <c r="S146" s="16">
        <f t="shared" si="18"/>
        <v>2008</v>
      </c>
      <c r="T146" s="16">
        <f t="shared" si="19"/>
        <v>16</v>
      </c>
      <c r="U146" s="18" t="str">
        <f t="shared" si="20"/>
        <v>Tuesday</v>
      </c>
    </row>
    <row r="147" spans="1:21" ht="14.25" customHeight="1" x14ac:dyDescent="0.25">
      <c r="A147" s="1" t="s">
        <v>383</v>
      </c>
      <c r="B147" s="1" t="s">
        <v>384</v>
      </c>
      <c r="C147" s="1" t="s">
        <v>75</v>
      </c>
      <c r="D147" s="1" t="s">
        <v>6</v>
      </c>
      <c r="E147" s="1" t="s">
        <v>51</v>
      </c>
      <c r="F147" s="1" t="s">
        <v>52</v>
      </c>
      <c r="G147" s="1" t="s">
        <v>53</v>
      </c>
      <c r="H147" s="1">
        <v>55</v>
      </c>
      <c r="I147" s="14">
        <v>35019</v>
      </c>
      <c r="J147" s="1">
        <v>125936</v>
      </c>
      <c r="K147" s="1">
        <v>0.08</v>
      </c>
      <c r="L147" s="1" t="s">
        <v>17</v>
      </c>
      <c r="M147" s="1" t="s">
        <v>54</v>
      </c>
      <c r="N147" s="14" t="s">
        <v>55</v>
      </c>
      <c r="O147" s="15" t="str">
        <f t="shared" si="14"/>
        <v>Active</v>
      </c>
      <c r="P147" s="16">
        <f t="shared" si="15"/>
        <v>0</v>
      </c>
      <c r="Q147" s="17">
        <f t="shared" si="16"/>
        <v>10074.880000000001</v>
      </c>
      <c r="R147" s="17">
        <f t="shared" si="17"/>
        <v>136010.88</v>
      </c>
      <c r="S147" s="16">
        <f t="shared" si="18"/>
        <v>1995</v>
      </c>
      <c r="T147" s="16">
        <f t="shared" si="19"/>
        <v>46</v>
      </c>
      <c r="U147" s="18" t="str">
        <f t="shared" si="20"/>
        <v>Thursday</v>
      </c>
    </row>
    <row r="148" spans="1:21" ht="14.25" customHeight="1" x14ac:dyDescent="0.25">
      <c r="A148" s="1" t="s">
        <v>385</v>
      </c>
      <c r="B148" s="1" t="s">
        <v>386</v>
      </c>
      <c r="C148" s="1" t="s">
        <v>43</v>
      </c>
      <c r="D148" s="1" t="s">
        <v>4</v>
      </c>
      <c r="E148" s="1" t="s">
        <v>72</v>
      </c>
      <c r="F148" s="1" t="s">
        <v>45</v>
      </c>
      <c r="G148" s="1" t="s">
        <v>60</v>
      </c>
      <c r="H148" s="1">
        <v>46</v>
      </c>
      <c r="I148" s="14">
        <v>41473</v>
      </c>
      <c r="J148" s="1">
        <v>149712</v>
      </c>
      <c r="K148" s="1">
        <v>0.14000000000000001</v>
      </c>
      <c r="L148" s="1" t="s">
        <v>11</v>
      </c>
      <c r="M148" s="1" t="s">
        <v>107</v>
      </c>
      <c r="N148" s="14" t="s">
        <v>55</v>
      </c>
      <c r="O148" s="15" t="str">
        <f t="shared" si="14"/>
        <v>Active</v>
      </c>
      <c r="P148" s="16">
        <f t="shared" si="15"/>
        <v>0</v>
      </c>
      <c r="Q148" s="17">
        <f t="shared" si="16"/>
        <v>20959.68</v>
      </c>
      <c r="R148" s="17">
        <f t="shared" si="17"/>
        <v>170671.68</v>
      </c>
      <c r="S148" s="16">
        <f t="shared" si="18"/>
        <v>2013</v>
      </c>
      <c r="T148" s="16">
        <f t="shared" si="19"/>
        <v>29</v>
      </c>
      <c r="U148" s="18" t="str">
        <f t="shared" si="20"/>
        <v>Thursday</v>
      </c>
    </row>
    <row r="149" spans="1:21" ht="14.25" customHeight="1" x14ac:dyDescent="0.25">
      <c r="A149" s="1" t="s">
        <v>387</v>
      </c>
      <c r="B149" s="1" t="s">
        <v>388</v>
      </c>
      <c r="C149" s="1" t="s">
        <v>193</v>
      </c>
      <c r="D149" s="1" t="s">
        <v>7</v>
      </c>
      <c r="E149" s="1" t="s">
        <v>59</v>
      </c>
      <c r="F149" s="1" t="s">
        <v>52</v>
      </c>
      <c r="G149" s="1" t="s">
        <v>60</v>
      </c>
      <c r="H149" s="1">
        <v>30</v>
      </c>
      <c r="I149" s="14">
        <v>44471</v>
      </c>
      <c r="J149" s="1">
        <v>88758</v>
      </c>
      <c r="K149" s="1">
        <v>0</v>
      </c>
      <c r="L149" s="1" t="s">
        <v>11</v>
      </c>
      <c r="M149" s="1" t="s">
        <v>47</v>
      </c>
      <c r="N149" s="14" t="s">
        <v>55</v>
      </c>
      <c r="O149" s="15" t="str">
        <f t="shared" si="14"/>
        <v>Active</v>
      </c>
      <c r="P149" s="16">
        <f t="shared" si="15"/>
        <v>0</v>
      </c>
      <c r="Q149" s="17">
        <f t="shared" si="16"/>
        <v>0</v>
      </c>
      <c r="R149" s="17">
        <f t="shared" si="17"/>
        <v>88758</v>
      </c>
      <c r="S149" s="16">
        <f t="shared" si="18"/>
        <v>2021</v>
      </c>
      <c r="T149" s="16">
        <f t="shared" si="19"/>
        <v>40</v>
      </c>
      <c r="U149" s="18" t="str">
        <f t="shared" si="20"/>
        <v>Saturday</v>
      </c>
    </row>
    <row r="150" spans="1:21" ht="14.25" customHeight="1" x14ac:dyDescent="0.25">
      <c r="A150" s="1" t="s">
        <v>228</v>
      </c>
      <c r="B150" s="1" t="s">
        <v>389</v>
      </c>
      <c r="C150" s="1" t="s">
        <v>390</v>
      </c>
      <c r="D150" s="1" t="s">
        <v>2</v>
      </c>
      <c r="E150" s="1" t="s">
        <v>44</v>
      </c>
      <c r="F150" s="1" t="s">
        <v>52</v>
      </c>
      <c r="G150" s="1" t="s">
        <v>53</v>
      </c>
      <c r="H150" s="1">
        <v>54</v>
      </c>
      <c r="I150" s="14">
        <v>41468</v>
      </c>
      <c r="J150" s="1">
        <v>83639</v>
      </c>
      <c r="K150" s="1">
        <v>0</v>
      </c>
      <c r="L150" s="1" t="s">
        <v>17</v>
      </c>
      <c r="M150" s="1" t="s">
        <v>132</v>
      </c>
      <c r="N150" s="14" t="s">
        <v>55</v>
      </c>
      <c r="O150" s="15" t="str">
        <f t="shared" si="14"/>
        <v>Active</v>
      </c>
      <c r="P150" s="16">
        <f t="shared" si="15"/>
        <v>0</v>
      </c>
      <c r="Q150" s="17">
        <f t="shared" si="16"/>
        <v>0</v>
      </c>
      <c r="R150" s="17">
        <f t="shared" si="17"/>
        <v>83639</v>
      </c>
      <c r="S150" s="16">
        <f t="shared" si="18"/>
        <v>2013</v>
      </c>
      <c r="T150" s="16">
        <f t="shared" si="19"/>
        <v>28</v>
      </c>
      <c r="U150" s="18" t="str">
        <f t="shared" si="20"/>
        <v>Saturday</v>
      </c>
    </row>
    <row r="151" spans="1:21" ht="14.25" customHeight="1" x14ac:dyDescent="0.25">
      <c r="A151" s="1" t="s">
        <v>391</v>
      </c>
      <c r="B151" s="1" t="s">
        <v>392</v>
      </c>
      <c r="C151" s="1" t="s">
        <v>266</v>
      </c>
      <c r="D151" s="1" t="s">
        <v>2</v>
      </c>
      <c r="E151" s="1" t="s">
        <v>44</v>
      </c>
      <c r="F151" s="1" t="s">
        <v>45</v>
      </c>
      <c r="G151" s="1" t="s">
        <v>60</v>
      </c>
      <c r="H151" s="1">
        <v>54</v>
      </c>
      <c r="I151" s="14">
        <v>35933</v>
      </c>
      <c r="J151" s="1">
        <v>68268</v>
      </c>
      <c r="K151" s="1">
        <v>0</v>
      </c>
      <c r="L151" s="1" t="s">
        <v>11</v>
      </c>
      <c r="M151" s="1" t="s">
        <v>68</v>
      </c>
      <c r="N151" s="14" t="s">
        <v>55</v>
      </c>
      <c r="O151" s="15" t="str">
        <f t="shared" si="14"/>
        <v>Active</v>
      </c>
      <c r="P151" s="16">
        <f t="shared" si="15"/>
        <v>0</v>
      </c>
      <c r="Q151" s="17">
        <f t="shared" si="16"/>
        <v>0</v>
      </c>
      <c r="R151" s="17">
        <f t="shared" si="17"/>
        <v>68268</v>
      </c>
      <c r="S151" s="16">
        <f t="shared" si="18"/>
        <v>1998</v>
      </c>
      <c r="T151" s="16">
        <f t="shared" si="19"/>
        <v>21</v>
      </c>
      <c r="U151" s="18" t="str">
        <f t="shared" si="20"/>
        <v>Monday</v>
      </c>
    </row>
    <row r="152" spans="1:21" ht="14.25" customHeight="1" x14ac:dyDescent="0.25">
      <c r="A152" s="1" t="s">
        <v>393</v>
      </c>
      <c r="B152" s="1" t="s">
        <v>394</v>
      </c>
      <c r="C152" s="1" t="s">
        <v>193</v>
      </c>
      <c r="D152" s="1" t="s">
        <v>7</v>
      </c>
      <c r="E152" s="1" t="s">
        <v>51</v>
      </c>
      <c r="F152" s="1" t="s">
        <v>52</v>
      </c>
      <c r="G152" s="1" t="s">
        <v>104</v>
      </c>
      <c r="H152" s="1">
        <v>45</v>
      </c>
      <c r="I152" s="14">
        <v>37313</v>
      </c>
      <c r="J152" s="1">
        <v>75819</v>
      </c>
      <c r="K152" s="1">
        <v>0</v>
      </c>
      <c r="L152" s="1" t="s">
        <v>19</v>
      </c>
      <c r="M152" s="1" t="s">
        <v>236</v>
      </c>
      <c r="N152" s="14" t="s">
        <v>55</v>
      </c>
      <c r="O152" s="15" t="str">
        <f t="shared" si="14"/>
        <v>Active</v>
      </c>
      <c r="P152" s="16">
        <f t="shared" si="15"/>
        <v>0</v>
      </c>
      <c r="Q152" s="17">
        <f t="shared" si="16"/>
        <v>0</v>
      </c>
      <c r="R152" s="17">
        <f t="shared" si="17"/>
        <v>75819</v>
      </c>
      <c r="S152" s="16">
        <f t="shared" si="18"/>
        <v>2002</v>
      </c>
      <c r="T152" s="16">
        <f t="shared" si="19"/>
        <v>9</v>
      </c>
      <c r="U152" s="18" t="str">
        <f t="shared" si="20"/>
        <v>Tuesday</v>
      </c>
    </row>
    <row r="153" spans="1:21" ht="14.25" customHeight="1" x14ac:dyDescent="0.25">
      <c r="A153" s="1" t="s">
        <v>395</v>
      </c>
      <c r="B153" s="1" t="s">
        <v>396</v>
      </c>
      <c r="C153" s="1" t="s">
        <v>67</v>
      </c>
      <c r="D153" s="1" t="s">
        <v>4</v>
      </c>
      <c r="E153" s="1" t="s">
        <v>59</v>
      </c>
      <c r="F153" s="1" t="s">
        <v>45</v>
      </c>
      <c r="G153" s="1" t="s">
        <v>60</v>
      </c>
      <c r="H153" s="1">
        <v>49</v>
      </c>
      <c r="I153" s="14">
        <v>35200</v>
      </c>
      <c r="J153" s="1">
        <v>86658</v>
      </c>
      <c r="K153" s="1">
        <v>0</v>
      </c>
      <c r="L153" s="1" t="s">
        <v>11</v>
      </c>
      <c r="M153" s="1" t="s">
        <v>68</v>
      </c>
      <c r="N153" s="14" t="s">
        <v>55</v>
      </c>
      <c r="O153" s="15" t="str">
        <f t="shared" si="14"/>
        <v>Active</v>
      </c>
      <c r="P153" s="16">
        <f t="shared" si="15"/>
        <v>0</v>
      </c>
      <c r="Q153" s="17">
        <f t="shared" si="16"/>
        <v>0</v>
      </c>
      <c r="R153" s="17">
        <f t="shared" si="17"/>
        <v>86658</v>
      </c>
      <c r="S153" s="16">
        <f t="shared" si="18"/>
        <v>1996</v>
      </c>
      <c r="T153" s="16">
        <f t="shared" si="19"/>
        <v>20</v>
      </c>
      <c r="U153" s="18" t="str">
        <f t="shared" si="20"/>
        <v>Wednesday</v>
      </c>
    </row>
    <row r="154" spans="1:21" ht="14.25" customHeight="1" x14ac:dyDescent="0.25">
      <c r="A154" s="1" t="s">
        <v>397</v>
      </c>
      <c r="B154" s="1" t="s">
        <v>398</v>
      </c>
      <c r="C154" s="1" t="s">
        <v>142</v>
      </c>
      <c r="D154" s="1" t="s">
        <v>3</v>
      </c>
      <c r="E154" s="1" t="s">
        <v>44</v>
      </c>
      <c r="F154" s="1" t="s">
        <v>52</v>
      </c>
      <c r="G154" s="1" t="s">
        <v>53</v>
      </c>
      <c r="H154" s="1">
        <v>55</v>
      </c>
      <c r="I154" s="14">
        <v>41714</v>
      </c>
      <c r="J154" s="1">
        <v>74552</v>
      </c>
      <c r="K154" s="1">
        <v>0</v>
      </c>
      <c r="L154" s="1" t="s">
        <v>17</v>
      </c>
      <c r="M154" s="1" t="s">
        <v>152</v>
      </c>
      <c r="N154" s="14" t="s">
        <v>55</v>
      </c>
      <c r="O154" s="15" t="str">
        <f t="shared" si="14"/>
        <v>Active</v>
      </c>
      <c r="P154" s="16">
        <f t="shared" si="15"/>
        <v>0</v>
      </c>
      <c r="Q154" s="17">
        <f t="shared" si="16"/>
        <v>0</v>
      </c>
      <c r="R154" s="17">
        <f t="shared" si="17"/>
        <v>74552</v>
      </c>
      <c r="S154" s="16">
        <f t="shared" si="18"/>
        <v>2014</v>
      </c>
      <c r="T154" s="16">
        <f t="shared" si="19"/>
        <v>12</v>
      </c>
      <c r="U154" s="18" t="str">
        <f t="shared" si="20"/>
        <v>Sunday</v>
      </c>
    </row>
    <row r="155" spans="1:21" ht="14.25" customHeight="1" x14ac:dyDescent="0.25">
      <c r="A155" s="1" t="s">
        <v>399</v>
      </c>
      <c r="B155" s="1" t="s">
        <v>400</v>
      </c>
      <c r="C155" s="1" t="s">
        <v>149</v>
      </c>
      <c r="D155" s="1" t="s">
        <v>2</v>
      </c>
      <c r="E155" s="1" t="s">
        <v>51</v>
      </c>
      <c r="F155" s="1" t="s">
        <v>45</v>
      </c>
      <c r="G155" s="1" t="s">
        <v>53</v>
      </c>
      <c r="H155" s="1">
        <v>62</v>
      </c>
      <c r="I155" s="14">
        <v>39887</v>
      </c>
      <c r="J155" s="1">
        <v>82839</v>
      </c>
      <c r="K155" s="1">
        <v>0</v>
      </c>
      <c r="L155" s="1" t="s">
        <v>11</v>
      </c>
      <c r="M155" s="1" t="s">
        <v>79</v>
      </c>
      <c r="N155" s="14" t="s">
        <v>55</v>
      </c>
      <c r="O155" s="15" t="str">
        <f t="shared" si="14"/>
        <v>Active</v>
      </c>
      <c r="P155" s="16">
        <f t="shared" si="15"/>
        <v>0</v>
      </c>
      <c r="Q155" s="17">
        <f t="shared" si="16"/>
        <v>0</v>
      </c>
      <c r="R155" s="17">
        <f t="shared" si="17"/>
        <v>82839</v>
      </c>
      <c r="S155" s="16">
        <f t="shared" si="18"/>
        <v>2009</v>
      </c>
      <c r="T155" s="16">
        <f t="shared" si="19"/>
        <v>12</v>
      </c>
      <c r="U155" s="18" t="str">
        <f t="shared" si="20"/>
        <v>Sunday</v>
      </c>
    </row>
    <row r="156" spans="1:21" ht="14.25" customHeight="1" x14ac:dyDescent="0.25">
      <c r="A156" s="1" t="s">
        <v>401</v>
      </c>
      <c r="B156" s="1" t="s">
        <v>402</v>
      </c>
      <c r="C156" s="1" t="s">
        <v>266</v>
      </c>
      <c r="D156" s="1" t="s">
        <v>2</v>
      </c>
      <c r="E156" s="1" t="s">
        <v>59</v>
      </c>
      <c r="F156" s="1" t="s">
        <v>45</v>
      </c>
      <c r="G156" s="1" t="s">
        <v>60</v>
      </c>
      <c r="H156" s="1">
        <v>28</v>
      </c>
      <c r="I156" s="14">
        <v>44477</v>
      </c>
      <c r="J156" s="1">
        <v>64475</v>
      </c>
      <c r="K156" s="1">
        <v>0</v>
      </c>
      <c r="L156" s="1" t="s">
        <v>11</v>
      </c>
      <c r="M156" s="1" t="s">
        <v>68</v>
      </c>
      <c r="N156" s="14" t="s">
        <v>55</v>
      </c>
      <c r="O156" s="15" t="str">
        <f t="shared" si="14"/>
        <v>Active</v>
      </c>
      <c r="P156" s="16">
        <f t="shared" si="15"/>
        <v>0</v>
      </c>
      <c r="Q156" s="17">
        <f t="shared" si="16"/>
        <v>0</v>
      </c>
      <c r="R156" s="17">
        <f t="shared" si="17"/>
        <v>64475</v>
      </c>
      <c r="S156" s="16">
        <f t="shared" si="18"/>
        <v>2021</v>
      </c>
      <c r="T156" s="16">
        <f t="shared" si="19"/>
        <v>41</v>
      </c>
      <c r="U156" s="18" t="str">
        <f t="shared" si="20"/>
        <v>Friday</v>
      </c>
    </row>
    <row r="157" spans="1:21" ht="14.25" customHeight="1" x14ac:dyDescent="0.25">
      <c r="A157" s="1" t="s">
        <v>403</v>
      </c>
      <c r="B157" s="1" t="s">
        <v>404</v>
      </c>
      <c r="C157" s="1" t="s">
        <v>266</v>
      </c>
      <c r="D157" s="1" t="s">
        <v>2</v>
      </c>
      <c r="E157" s="1" t="s">
        <v>51</v>
      </c>
      <c r="F157" s="1" t="s">
        <v>52</v>
      </c>
      <c r="G157" s="1" t="s">
        <v>53</v>
      </c>
      <c r="H157" s="1">
        <v>33</v>
      </c>
      <c r="I157" s="14">
        <v>44036</v>
      </c>
      <c r="J157" s="1">
        <v>69453</v>
      </c>
      <c r="K157" s="1">
        <v>0</v>
      </c>
      <c r="L157" s="1" t="s">
        <v>17</v>
      </c>
      <c r="M157" s="1" t="s">
        <v>152</v>
      </c>
      <c r="N157" s="14" t="s">
        <v>55</v>
      </c>
      <c r="O157" s="15" t="str">
        <f t="shared" si="14"/>
        <v>Active</v>
      </c>
      <c r="P157" s="16">
        <f t="shared" si="15"/>
        <v>0</v>
      </c>
      <c r="Q157" s="17">
        <f t="shared" si="16"/>
        <v>0</v>
      </c>
      <c r="R157" s="17">
        <f t="shared" si="17"/>
        <v>69453</v>
      </c>
      <c r="S157" s="16">
        <f t="shared" si="18"/>
        <v>2020</v>
      </c>
      <c r="T157" s="16">
        <f t="shared" si="19"/>
        <v>30</v>
      </c>
      <c r="U157" s="18" t="str">
        <f t="shared" si="20"/>
        <v>Friday</v>
      </c>
    </row>
    <row r="158" spans="1:21" ht="14.25" customHeight="1" x14ac:dyDescent="0.25">
      <c r="A158" s="1" t="s">
        <v>405</v>
      </c>
      <c r="B158" s="1" t="s">
        <v>406</v>
      </c>
      <c r="C158" s="1" t="s">
        <v>75</v>
      </c>
      <c r="D158" s="1" t="s">
        <v>2</v>
      </c>
      <c r="E158" s="1" t="s">
        <v>72</v>
      </c>
      <c r="F158" s="1" t="s">
        <v>52</v>
      </c>
      <c r="G158" s="1" t="s">
        <v>60</v>
      </c>
      <c r="H158" s="1">
        <v>32</v>
      </c>
      <c r="I158" s="14">
        <v>41642</v>
      </c>
      <c r="J158" s="1">
        <v>127148</v>
      </c>
      <c r="K158" s="1">
        <v>0.1</v>
      </c>
      <c r="L158" s="1" t="s">
        <v>11</v>
      </c>
      <c r="M158" s="1" t="s">
        <v>79</v>
      </c>
      <c r="N158" s="14" t="s">
        <v>55</v>
      </c>
      <c r="O158" s="15" t="str">
        <f t="shared" si="14"/>
        <v>Active</v>
      </c>
      <c r="P158" s="16">
        <f t="shared" si="15"/>
        <v>0</v>
      </c>
      <c r="Q158" s="17">
        <f t="shared" si="16"/>
        <v>12714.800000000001</v>
      </c>
      <c r="R158" s="17">
        <f t="shared" si="17"/>
        <v>139862.79999999999</v>
      </c>
      <c r="S158" s="16">
        <f t="shared" si="18"/>
        <v>2014</v>
      </c>
      <c r="T158" s="16">
        <f t="shared" si="19"/>
        <v>1</v>
      </c>
      <c r="U158" s="18" t="str">
        <f t="shared" si="20"/>
        <v>Friday</v>
      </c>
    </row>
    <row r="159" spans="1:21" ht="14.25" customHeight="1" x14ac:dyDescent="0.25">
      <c r="A159" s="1" t="s">
        <v>407</v>
      </c>
      <c r="B159" s="1" t="s">
        <v>408</v>
      </c>
      <c r="C159" s="1" t="s">
        <v>99</v>
      </c>
      <c r="D159" s="1" t="s">
        <v>3</v>
      </c>
      <c r="E159" s="1" t="s">
        <v>59</v>
      </c>
      <c r="F159" s="1" t="s">
        <v>45</v>
      </c>
      <c r="G159" s="1" t="s">
        <v>60</v>
      </c>
      <c r="H159" s="1">
        <v>32</v>
      </c>
      <c r="I159" s="14">
        <v>43102</v>
      </c>
      <c r="J159" s="1">
        <v>190253</v>
      </c>
      <c r="K159" s="1">
        <v>0.33</v>
      </c>
      <c r="L159" s="1" t="s">
        <v>11</v>
      </c>
      <c r="M159" s="1" t="s">
        <v>82</v>
      </c>
      <c r="N159" s="14" t="s">
        <v>55</v>
      </c>
      <c r="O159" s="15" t="str">
        <f t="shared" si="14"/>
        <v>Active</v>
      </c>
      <c r="P159" s="16">
        <f t="shared" si="15"/>
        <v>0</v>
      </c>
      <c r="Q159" s="17">
        <f t="shared" si="16"/>
        <v>62783.490000000005</v>
      </c>
      <c r="R159" s="17">
        <f t="shared" si="17"/>
        <v>253036.49</v>
      </c>
      <c r="S159" s="16">
        <f t="shared" si="18"/>
        <v>2018</v>
      </c>
      <c r="T159" s="16">
        <f t="shared" si="19"/>
        <v>1</v>
      </c>
      <c r="U159" s="18" t="str">
        <f t="shared" si="20"/>
        <v>Tuesday</v>
      </c>
    </row>
    <row r="160" spans="1:21" ht="14.25" customHeight="1" x14ac:dyDescent="0.25">
      <c r="A160" s="1" t="s">
        <v>246</v>
      </c>
      <c r="B160" s="1" t="s">
        <v>409</v>
      </c>
      <c r="C160" s="1" t="s">
        <v>75</v>
      </c>
      <c r="D160" s="1" t="s">
        <v>5</v>
      </c>
      <c r="E160" s="1" t="s">
        <v>44</v>
      </c>
      <c r="F160" s="1" t="s">
        <v>52</v>
      </c>
      <c r="G160" s="1" t="s">
        <v>60</v>
      </c>
      <c r="H160" s="1">
        <v>55</v>
      </c>
      <c r="I160" s="14">
        <v>36644</v>
      </c>
      <c r="J160" s="1">
        <v>115798</v>
      </c>
      <c r="K160" s="1">
        <v>0.05</v>
      </c>
      <c r="L160" s="1" t="s">
        <v>11</v>
      </c>
      <c r="M160" s="1" t="s">
        <v>79</v>
      </c>
      <c r="N160" s="14" t="s">
        <v>55</v>
      </c>
      <c r="O160" s="15" t="str">
        <f t="shared" si="14"/>
        <v>Active</v>
      </c>
      <c r="P160" s="16">
        <f t="shared" si="15"/>
        <v>0</v>
      </c>
      <c r="Q160" s="17">
        <f t="shared" si="16"/>
        <v>5789.9000000000005</v>
      </c>
      <c r="R160" s="17">
        <f t="shared" si="17"/>
        <v>121587.9</v>
      </c>
      <c r="S160" s="16">
        <f t="shared" si="18"/>
        <v>2000</v>
      </c>
      <c r="T160" s="16">
        <f t="shared" si="19"/>
        <v>18</v>
      </c>
      <c r="U160" s="18" t="str">
        <f t="shared" si="20"/>
        <v>Friday</v>
      </c>
    </row>
    <row r="161" spans="1:21" ht="14.25" customHeight="1" x14ac:dyDescent="0.25">
      <c r="A161" s="1" t="s">
        <v>264</v>
      </c>
      <c r="B161" s="1" t="s">
        <v>410</v>
      </c>
      <c r="C161" s="1" t="s">
        <v>161</v>
      </c>
      <c r="D161" s="1" t="s">
        <v>6</v>
      </c>
      <c r="E161" s="1" t="s">
        <v>44</v>
      </c>
      <c r="F161" s="1" t="s">
        <v>45</v>
      </c>
      <c r="G161" s="1" t="s">
        <v>53</v>
      </c>
      <c r="H161" s="1">
        <v>58</v>
      </c>
      <c r="I161" s="14">
        <v>34567</v>
      </c>
      <c r="J161" s="1">
        <v>93102</v>
      </c>
      <c r="K161" s="1">
        <v>0</v>
      </c>
      <c r="L161" s="1" t="s">
        <v>11</v>
      </c>
      <c r="M161" s="1" t="s">
        <v>47</v>
      </c>
      <c r="N161" s="14">
        <v>41621</v>
      </c>
      <c r="O161" s="15" t="str">
        <f t="shared" si="14"/>
        <v>Not Active</v>
      </c>
      <c r="P161" s="16">
        <f t="shared" si="15"/>
        <v>1</v>
      </c>
      <c r="Q161" s="17">
        <f t="shared" si="16"/>
        <v>0</v>
      </c>
      <c r="R161" s="17">
        <f t="shared" si="17"/>
        <v>93102</v>
      </c>
      <c r="S161" s="16">
        <f t="shared" si="18"/>
        <v>1994</v>
      </c>
      <c r="T161" s="16">
        <f t="shared" si="19"/>
        <v>35</v>
      </c>
      <c r="U161" s="18" t="str">
        <f t="shared" si="20"/>
        <v>Sunday</v>
      </c>
    </row>
    <row r="162" spans="1:21" ht="14.25" customHeight="1" x14ac:dyDescent="0.25">
      <c r="A162" s="1" t="s">
        <v>411</v>
      </c>
      <c r="B162" s="1" t="s">
        <v>412</v>
      </c>
      <c r="C162" s="1" t="s">
        <v>131</v>
      </c>
      <c r="D162" s="1" t="s">
        <v>7</v>
      </c>
      <c r="E162" s="1" t="s">
        <v>59</v>
      </c>
      <c r="F162" s="1" t="s">
        <v>52</v>
      </c>
      <c r="G162" s="1" t="s">
        <v>53</v>
      </c>
      <c r="H162" s="1">
        <v>34</v>
      </c>
      <c r="I162" s="14">
        <v>43055</v>
      </c>
      <c r="J162" s="1">
        <v>110054</v>
      </c>
      <c r="K162" s="1">
        <v>0.15</v>
      </c>
      <c r="L162" s="1" t="s">
        <v>11</v>
      </c>
      <c r="M162" s="1" t="s">
        <v>79</v>
      </c>
      <c r="N162" s="14" t="s">
        <v>55</v>
      </c>
      <c r="O162" s="15" t="str">
        <f t="shared" si="14"/>
        <v>Active</v>
      </c>
      <c r="P162" s="16">
        <f t="shared" si="15"/>
        <v>0</v>
      </c>
      <c r="Q162" s="17">
        <f t="shared" si="16"/>
        <v>16508.099999999999</v>
      </c>
      <c r="R162" s="17">
        <f t="shared" si="17"/>
        <v>126562.1</v>
      </c>
      <c r="S162" s="16">
        <f t="shared" si="18"/>
        <v>2017</v>
      </c>
      <c r="T162" s="16">
        <f t="shared" si="19"/>
        <v>46</v>
      </c>
      <c r="U162" s="18" t="str">
        <f t="shared" si="20"/>
        <v>Thursday</v>
      </c>
    </row>
    <row r="163" spans="1:21" ht="14.25" customHeight="1" x14ac:dyDescent="0.25">
      <c r="A163" s="1" t="s">
        <v>413</v>
      </c>
      <c r="B163" s="1" t="s">
        <v>414</v>
      </c>
      <c r="C163" s="1" t="s">
        <v>126</v>
      </c>
      <c r="D163" s="1" t="s">
        <v>7</v>
      </c>
      <c r="E163" s="1" t="s">
        <v>44</v>
      </c>
      <c r="F163" s="1" t="s">
        <v>45</v>
      </c>
      <c r="G163" s="1" t="s">
        <v>46</v>
      </c>
      <c r="H163" s="1">
        <v>27</v>
      </c>
      <c r="I163" s="14">
        <v>44224</v>
      </c>
      <c r="J163" s="1">
        <v>95786</v>
      </c>
      <c r="K163" s="1">
        <v>0</v>
      </c>
      <c r="L163" s="1" t="s">
        <v>11</v>
      </c>
      <c r="M163" s="1" t="s">
        <v>61</v>
      </c>
      <c r="N163" s="14" t="s">
        <v>55</v>
      </c>
      <c r="O163" s="15" t="str">
        <f t="shared" si="14"/>
        <v>Active</v>
      </c>
      <c r="P163" s="16">
        <f t="shared" si="15"/>
        <v>0</v>
      </c>
      <c r="Q163" s="17">
        <f t="shared" si="16"/>
        <v>0</v>
      </c>
      <c r="R163" s="17">
        <f t="shared" si="17"/>
        <v>95786</v>
      </c>
      <c r="S163" s="16">
        <f t="shared" si="18"/>
        <v>2021</v>
      </c>
      <c r="T163" s="16">
        <f t="shared" si="19"/>
        <v>5</v>
      </c>
      <c r="U163" s="18" t="str">
        <f t="shared" si="20"/>
        <v>Thursday</v>
      </c>
    </row>
    <row r="164" spans="1:21" ht="14.25" customHeight="1" x14ac:dyDescent="0.25">
      <c r="A164" s="1" t="s">
        <v>415</v>
      </c>
      <c r="B164" s="1" t="s">
        <v>416</v>
      </c>
      <c r="C164" s="1" t="s">
        <v>67</v>
      </c>
      <c r="D164" s="1" t="s">
        <v>4</v>
      </c>
      <c r="E164" s="1" t="s">
        <v>59</v>
      </c>
      <c r="F164" s="1" t="s">
        <v>52</v>
      </c>
      <c r="G164" s="1" t="s">
        <v>104</v>
      </c>
      <c r="H164" s="1">
        <v>61</v>
      </c>
      <c r="I164" s="14">
        <v>42858</v>
      </c>
      <c r="J164" s="1">
        <v>90855</v>
      </c>
      <c r="K164" s="1">
        <v>0</v>
      </c>
      <c r="L164" s="1" t="s">
        <v>19</v>
      </c>
      <c r="M164" s="1" t="s">
        <v>236</v>
      </c>
      <c r="N164" s="14" t="s">
        <v>55</v>
      </c>
      <c r="O164" s="15" t="str">
        <f t="shared" si="14"/>
        <v>Active</v>
      </c>
      <c r="P164" s="16">
        <f t="shared" si="15"/>
        <v>0</v>
      </c>
      <c r="Q164" s="17">
        <f t="shared" si="16"/>
        <v>0</v>
      </c>
      <c r="R164" s="17">
        <f t="shared" si="17"/>
        <v>90855</v>
      </c>
      <c r="S164" s="16">
        <f t="shared" si="18"/>
        <v>2017</v>
      </c>
      <c r="T164" s="16">
        <f t="shared" si="19"/>
        <v>18</v>
      </c>
      <c r="U164" s="18" t="str">
        <f t="shared" si="20"/>
        <v>Wednesday</v>
      </c>
    </row>
    <row r="165" spans="1:21" ht="14.25" customHeight="1" x14ac:dyDescent="0.25">
      <c r="A165" s="1" t="s">
        <v>417</v>
      </c>
      <c r="B165" s="1" t="s">
        <v>418</v>
      </c>
      <c r="C165" s="1" t="s">
        <v>149</v>
      </c>
      <c r="D165" s="1" t="s">
        <v>2</v>
      </c>
      <c r="E165" s="1" t="s">
        <v>51</v>
      </c>
      <c r="F165" s="1" t="s">
        <v>52</v>
      </c>
      <c r="G165" s="1" t="s">
        <v>104</v>
      </c>
      <c r="H165" s="1">
        <v>47</v>
      </c>
      <c r="I165" s="14">
        <v>36233</v>
      </c>
      <c r="J165" s="1">
        <v>92897</v>
      </c>
      <c r="K165" s="1">
        <v>0</v>
      </c>
      <c r="L165" s="1" t="s">
        <v>19</v>
      </c>
      <c r="M165" s="1" t="s">
        <v>236</v>
      </c>
      <c r="N165" s="14" t="s">
        <v>55</v>
      </c>
      <c r="O165" s="15" t="str">
        <f t="shared" si="14"/>
        <v>Active</v>
      </c>
      <c r="P165" s="16">
        <f t="shared" si="15"/>
        <v>0</v>
      </c>
      <c r="Q165" s="17">
        <f t="shared" si="16"/>
        <v>0</v>
      </c>
      <c r="R165" s="17">
        <f t="shared" si="17"/>
        <v>92897</v>
      </c>
      <c r="S165" s="16">
        <f t="shared" si="18"/>
        <v>1999</v>
      </c>
      <c r="T165" s="16">
        <f t="shared" si="19"/>
        <v>12</v>
      </c>
      <c r="U165" s="18" t="str">
        <f t="shared" si="20"/>
        <v>Sunday</v>
      </c>
    </row>
    <row r="166" spans="1:21" ht="14.25" customHeight="1" x14ac:dyDescent="0.25">
      <c r="A166" s="1" t="s">
        <v>419</v>
      </c>
      <c r="B166" s="1" t="s">
        <v>420</v>
      </c>
      <c r="C166" s="1" t="s">
        <v>99</v>
      </c>
      <c r="D166" s="1" t="s">
        <v>8</v>
      </c>
      <c r="E166" s="1" t="s">
        <v>59</v>
      </c>
      <c r="F166" s="1" t="s">
        <v>52</v>
      </c>
      <c r="G166" s="1" t="s">
        <v>53</v>
      </c>
      <c r="H166" s="1">
        <v>40</v>
      </c>
      <c r="I166" s="14">
        <v>39872</v>
      </c>
      <c r="J166" s="1">
        <v>242919</v>
      </c>
      <c r="K166" s="1">
        <v>0.31</v>
      </c>
      <c r="L166" s="1" t="s">
        <v>17</v>
      </c>
      <c r="M166" s="1" t="s">
        <v>54</v>
      </c>
      <c r="N166" s="14" t="s">
        <v>55</v>
      </c>
      <c r="O166" s="15" t="str">
        <f t="shared" si="14"/>
        <v>Active</v>
      </c>
      <c r="P166" s="16">
        <f t="shared" si="15"/>
        <v>0</v>
      </c>
      <c r="Q166" s="17">
        <f t="shared" si="16"/>
        <v>75304.89</v>
      </c>
      <c r="R166" s="17">
        <f t="shared" si="17"/>
        <v>318223.89</v>
      </c>
      <c r="S166" s="16">
        <f t="shared" si="18"/>
        <v>2009</v>
      </c>
      <c r="T166" s="16">
        <f t="shared" si="19"/>
        <v>9</v>
      </c>
      <c r="U166" s="18" t="str">
        <f t="shared" si="20"/>
        <v>Saturday</v>
      </c>
    </row>
    <row r="167" spans="1:21" ht="14.25" customHeight="1" x14ac:dyDescent="0.25">
      <c r="A167" s="1" t="s">
        <v>421</v>
      </c>
      <c r="B167" s="1" t="s">
        <v>422</v>
      </c>
      <c r="C167" s="1" t="s">
        <v>58</v>
      </c>
      <c r="D167" s="1" t="s">
        <v>7</v>
      </c>
      <c r="E167" s="1" t="s">
        <v>59</v>
      </c>
      <c r="F167" s="1" t="s">
        <v>52</v>
      </c>
      <c r="G167" s="1" t="s">
        <v>60</v>
      </c>
      <c r="H167" s="1">
        <v>30</v>
      </c>
      <c r="I167" s="14">
        <v>43240</v>
      </c>
      <c r="J167" s="1">
        <v>184368</v>
      </c>
      <c r="K167" s="1">
        <v>0.28999999999999998</v>
      </c>
      <c r="L167" s="1" t="s">
        <v>11</v>
      </c>
      <c r="M167" s="1" t="s">
        <v>82</v>
      </c>
      <c r="N167" s="14" t="s">
        <v>55</v>
      </c>
      <c r="O167" s="15" t="str">
        <f t="shared" si="14"/>
        <v>Active</v>
      </c>
      <c r="P167" s="16">
        <f t="shared" si="15"/>
        <v>0</v>
      </c>
      <c r="Q167" s="17">
        <f t="shared" si="16"/>
        <v>53466.719999999994</v>
      </c>
      <c r="R167" s="17">
        <f t="shared" si="17"/>
        <v>237834.72</v>
      </c>
      <c r="S167" s="16">
        <f t="shared" si="18"/>
        <v>2018</v>
      </c>
      <c r="T167" s="16">
        <f t="shared" si="19"/>
        <v>21</v>
      </c>
      <c r="U167" s="18" t="str">
        <f t="shared" si="20"/>
        <v>Sunday</v>
      </c>
    </row>
    <row r="168" spans="1:21" ht="14.25" customHeight="1" x14ac:dyDescent="0.25">
      <c r="A168" s="1" t="s">
        <v>423</v>
      </c>
      <c r="B168" s="1" t="s">
        <v>424</v>
      </c>
      <c r="C168" s="1" t="s">
        <v>43</v>
      </c>
      <c r="D168" s="1" t="s">
        <v>3</v>
      </c>
      <c r="E168" s="1" t="s">
        <v>72</v>
      </c>
      <c r="F168" s="1" t="s">
        <v>52</v>
      </c>
      <c r="G168" s="1" t="s">
        <v>104</v>
      </c>
      <c r="H168" s="1">
        <v>45</v>
      </c>
      <c r="I168" s="14">
        <v>44554</v>
      </c>
      <c r="J168" s="1">
        <v>144754</v>
      </c>
      <c r="K168" s="1">
        <v>0.15</v>
      </c>
      <c r="L168" s="1" t="s">
        <v>11</v>
      </c>
      <c r="M168" s="1" t="s">
        <v>68</v>
      </c>
      <c r="N168" s="14" t="s">
        <v>55</v>
      </c>
      <c r="O168" s="15" t="str">
        <f t="shared" si="14"/>
        <v>Active</v>
      </c>
      <c r="P168" s="16">
        <f t="shared" si="15"/>
        <v>0</v>
      </c>
      <c r="Q168" s="17">
        <f t="shared" si="16"/>
        <v>21713.1</v>
      </c>
      <c r="R168" s="17">
        <f t="shared" si="17"/>
        <v>166467.1</v>
      </c>
      <c r="S168" s="16">
        <f t="shared" si="18"/>
        <v>2021</v>
      </c>
      <c r="T168" s="16">
        <f t="shared" si="19"/>
        <v>52</v>
      </c>
      <c r="U168" s="18" t="str">
        <f t="shared" si="20"/>
        <v>Friday</v>
      </c>
    </row>
    <row r="169" spans="1:21" ht="14.25" customHeight="1" x14ac:dyDescent="0.25">
      <c r="A169" s="1" t="s">
        <v>425</v>
      </c>
      <c r="B169" s="1" t="s">
        <v>426</v>
      </c>
      <c r="C169" s="1" t="s">
        <v>312</v>
      </c>
      <c r="D169" s="1" t="s">
        <v>4</v>
      </c>
      <c r="E169" s="1" t="s">
        <v>44</v>
      </c>
      <c r="F169" s="1" t="s">
        <v>45</v>
      </c>
      <c r="G169" s="1" t="s">
        <v>60</v>
      </c>
      <c r="H169" s="1">
        <v>30</v>
      </c>
      <c r="I169" s="14">
        <v>42722</v>
      </c>
      <c r="J169" s="1">
        <v>89458</v>
      </c>
      <c r="K169" s="1">
        <v>0</v>
      </c>
      <c r="L169" s="1" t="s">
        <v>11</v>
      </c>
      <c r="M169" s="1" t="s">
        <v>82</v>
      </c>
      <c r="N169" s="14" t="s">
        <v>55</v>
      </c>
      <c r="O169" s="15" t="str">
        <f t="shared" si="14"/>
        <v>Active</v>
      </c>
      <c r="P169" s="16">
        <f t="shared" si="15"/>
        <v>0</v>
      </c>
      <c r="Q169" s="17">
        <f t="shared" si="16"/>
        <v>0</v>
      </c>
      <c r="R169" s="17">
        <f t="shared" si="17"/>
        <v>89458</v>
      </c>
      <c r="S169" s="16">
        <f t="shared" si="18"/>
        <v>2016</v>
      </c>
      <c r="T169" s="16">
        <f t="shared" si="19"/>
        <v>52</v>
      </c>
      <c r="U169" s="18" t="str">
        <f t="shared" si="20"/>
        <v>Sunday</v>
      </c>
    </row>
    <row r="170" spans="1:21" ht="14.25" customHeight="1" x14ac:dyDescent="0.25">
      <c r="A170" s="1" t="s">
        <v>427</v>
      </c>
      <c r="B170" s="1" t="s">
        <v>428</v>
      </c>
      <c r="C170" s="1" t="s">
        <v>99</v>
      </c>
      <c r="D170" s="1" t="s">
        <v>5</v>
      </c>
      <c r="E170" s="1" t="s">
        <v>72</v>
      </c>
      <c r="F170" s="1" t="s">
        <v>45</v>
      </c>
      <c r="G170" s="1" t="s">
        <v>53</v>
      </c>
      <c r="H170" s="1">
        <v>56</v>
      </c>
      <c r="I170" s="14">
        <v>41714</v>
      </c>
      <c r="J170" s="1">
        <v>190815</v>
      </c>
      <c r="K170" s="1">
        <v>0.4</v>
      </c>
      <c r="L170" s="1" t="s">
        <v>11</v>
      </c>
      <c r="M170" s="1" t="s">
        <v>82</v>
      </c>
      <c r="N170" s="14" t="s">
        <v>55</v>
      </c>
      <c r="O170" s="15" t="str">
        <f t="shared" si="14"/>
        <v>Active</v>
      </c>
      <c r="P170" s="16">
        <f t="shared" si="15"/>
        <v>0</v>
      </c>
      <c r="Q170" s="17">
        <f t="shared" si="16"/>
        <v>76326</v>
      </c>
      <c r="R170" s="17">
        <f t="shared" si="17"/>
        <v>267141</v>
      </c>
      <c r="S170" s="16">
        <f t="shared" si="18"/>
        <v>2014</v>
      </c>
      <c r="T170" s="16">
        <f t="shared" si="19"/>
        <v>12</v>
      </c>
      <c r="U170" s="18" t="str">
        <f t="shared" si="20"/>
        <v>Sunday</v>
      </c>
    </row>
    <row r="171" spans="1:21" ht="14.25" customHeight="1" x14ac:dyDescent="0.25">
      <c r="A171" s="1" t="s">
        <v>429</v>
      </c>
      <c r="B171" s="1" t="s">
        <v>218</v>
      </c>
      <c r="C171" s="1" t="s">
        <v>43</v>
      </c>
      <c r="D171" s="1" t="s">
        <v>4</v>
      </c>
      <c r="E171" s="1" t="s">
        <v>44</v>
      </c>
      <c r="F171" s="1" t="s">
        <v>45</v>
      </c>
      <c r="G171" s="1" t="s">
        <v>60</v>
      </c>
      <c r="H171" s="1">
        <v>62</v>
      </c>
      <c r="I171" s="14">
        <v>36374</v>
      </c>
      <c r="J171" s="1">
        <v>137995</v>
      </c>
      <c r="K171" s="1">
        <v>0.14000000000000001</v>
      </c>
      <c r="L171" s="1" t="s">
        <v>11</v>
      </c>
      <c r="M171" s="1" t="s">
        <v>82</v>
      </c>
      <c r="N171" s="14" t="s">
        <v>55</v>
      </c>
      <c r="O171" s="15" t="str">
        <f t="shared" si="14"/>
        <v>Active</v>
      </c>
      <c r="P171" s="16">
        <f t="shared" si="15"/>
        <v>0</v>
      </c>
      <c r="Q171" s="17">
        <f t="shared" si="16"/>
        <v>19319.300000000003</v>
      </c>
      <c r="R171" s="17">
        <f t="shared" si="17"/>
        <v>157314.29999999999</v>
      </c>
      <c r="S171" s="16">
        <f t="shared" si="18"/>
        <v>1999</v>
      </c>
      <c r="T171" s="16">
        <f t="shared" si="19"/>
        <v>32</v>
      </c>
      <c r="U171" s="18" t="str">
        <f t="shared" si="20"/>
        <v>Monday</v>
      </c>
    </row>
    <row r="172" spans="1:21" ht="14.25" customHeight="1" x14ac:dyDescent="0.25">
      <c r="A172" s="1" t="s">
        <v>430</v>
      </c>
      <c r="B172" s="1" t="s">
        <v>431</v>
      </c>
      <c r="C172" s="1" t="s">
        <v>161</v>
      </c>
      <c r="D172" s="1" t="s">
        <v>6</v>
      </c>
      <c r="E172" s="1" t="s">
        <v>51</v>
      </c>
      <c r="F172" s="1" t="s">
        <v>45</v>
      </c>
      <c r="G172" s="1" t="s">
        <v>104</v>
      </c>
      <c r="H172" s="1">
        <v>45</v>
      </c>
      <c r="I172" s="14">
        <v>39437</v>
      </c>
      <c r="J172" s="1">
        <v>93840</v>
      </c>
      <c r="K172" s="1">
        <v>0</v>
      </c>
      <c r="L172" s="1" t="s">
        <v>19</v>
      </c>
      <c r="M172" s="1" t="s">
        <v>112</v>
      </c>
      <c r="N172" s="14" t="s">
        <v>55</v>
      </c>
      <c r="O172" s="15" t="str">
        <f t="shared" si="14"/>
        <v>Active</v>
      </c>
      <c r="P172" s="16">
        <f t="shared" si="15"/>
        <v>0</v>
      </c>
      <c r="Q172" s="17">
        <f t="shared" si="16"/>
        <v>0</v>
      </c>
      <c r="R172" s="17">
        <f t="shared" si="17"/>
        <v>93840</v>
      </c>
      <c r="S172" s="16">
        <f t="shared" si="18"/>
        <v>2007</v>
      </c>
      <c r="T172" s="16">
        <f t="shared" si="19"/>
        <v>51</v>
      </c>
      <c r="U172" s="18" t="str">
        <f t="shared" si="20"/>
        <v>Friday</v>
      </c>
    </row>
    <row r="173" spans="1:21" ht="14.25" customHeight="1" x14ac:dyDescent="0.25">
      <c r="A173" s="1" t="s">
        <v>432</v>
      </c>
      <c r="B173" s="1" t="s">
        <v>433</v>
      </c>
      <c r="C173" s="1" t="s">
        <v>50</v>
      </c>
      <c r="D173" s="1" t="s">
        <v>2</v>
      </c>
      <c r="E173" s="1" t="s">
        <v>44</v>
      </c>
      <c r="F173" s="1" t="s">
        <v>52</v>
      </c>
      <c r="G173" s="1" t="s">
        <v>53</v>
      </c>
      <c r="H173" s="1">
        <v>46</v>
      </c>
      <c r="I173" s="14">
        <v>44495</v>
      </c>
      <c r="J173" s="1">
        <v>94790</v>
      </c>
      <c r="K173" s="1">
        <v>0</v>
      </c>
      <c r="L173" s="1" t="s">
        <v>17</v>
      </c>
      <c r="M173" s="1" t="s">
        <v>54</v>
      </c>
      <c r="N173" s="14" t="s">
        <v>55</v>
      </c>
      <c r="O173" s="15" t="str">
        <f t="shared" si="14"/>
        <v>Active</v>
      </c>
      <c r="P173" s="16">
        <f t="shared" si="15"/>
        <v>0</v>
      </c>
      <c r="Q173" s="17">
        <f t="shared" si="16"/>
        <v>0</v>
      </c>
      <c r="R173" s="17">
        <f t="shared" si="17"/>
        <v>94790</v>
      </c>
      <c r="S173" s="16">
        <f t="shared" si="18"/>
        <v>2021</v>
      </c>
      <c r="T173" s="16">
        <f t="shared" si="19"/>
        <v>44</v>
      </c>
      <c r="U173" s="18" t="str">
        <f t="shared" si="20"/>
        <v>Tuesday</v>
      </c>
    </row>
    <row r="174" spans="1:21" ht="14.25" customHeight="1" x14ac:dyDescent="0.25">
      <c r="A174" s="1" t="s">
        <v>434</v>
      </c>
      <c r="B174" s="1" t="s">
        <v>435</v>
      </c>
      <c r="C174" s="1" t="s">
        <v>99</v>
      </c>
      <c r="D174" s="1" t="s">
        <v>6</v>
      </c>
      <c r="E174" s="1" t="s">
        <v>44</v>
      </c>
      <c r="F174" s="1" t="s">
        <v>52</v>
      </c>
      <c r="G174" s="1" t="s">
        <v>53</v>
      </c>
      <c r="H174" s="1">
        <v>48</v>
      </c>
      <c r="I174" s="14">
        <v>41706</v>
      </c>
      <c r="J174" s="1">
        <v>197367</v>
      </c>
      <c r="K174" s="1">
        <v>0.39</v>
      </c>
      <c r="L174" s="1" t="s">
        <v>11</v>
      </c>
      <c r="M174" s="1" t="s">
        <v>82</v>
      </c>
      <c r="N174" s="14" t="s">
        <v>55</v>
      </c>
      <c r="O174" s="15" t="str">
        <f t="shared" si="14"/>
        <v>Active</v>
      </c>
      <c r="P174" s="16">
        <f t="shared" si="15"/>
        <v>0</v>
      </c>
      <c r="Q174" s="17">
        <f t="shared" si="16"/>
        <v>76973.13</v>
      </c>
      <c r="R174" s="17">
        <f t="shared" si="17"/>
        <v>274340.13</v>
      </c>
      <c r="S174" s="16">
        <f t="shared" si="18"/>
        <v>2014</v>
      </c>
      <c r="T174" s="16">
        <f t="shared" si="19"/>
        <v>10</v>
      </c>
      <c r="U174" s="18" t="str">
        <f t="shared" si="20"/>
        <v>Saturday</v>
      </c>
    </row>
    <row r="175" spans="1:21" ht="14.25" customHeight="1" x14ac:dyDescent="0.25">
      <c r="A175" s="1" t="s">
        <v>436</v>
      </c>
      <c r="B175" s="1" t="s">
        <v>437</v>
      </c>
      <c r="C175" s="1" t="s">
        <v>58</v>
      </c>
      <c r="D175" s="1" t="s">
        <v>5</v>
      </c>
      <c r="E175" s="1" t="s">
        <v>51</v>
      </c>
      <c r="F175" s="1" t="s">
        <v>45</v>
      </c>
      <c r="G175" s="1" t="s">
        <v>104</v>
      </c>
      <c r="H175" s="1">
        <v>27</v>
      </c>
      <c r="I175" s="14">
        <v>43276</v>
      </c>
      <c r="J175" s="1">
        <v>174097</v>
      </c>
      <c r="K175" s="1">
        <v>0.21</v>
      </c>
      <c r="L175" s="1" t="s">
        <v>11</v>
      </c>
      <c r="M175" s="1" t="s">
        <v>68</v>
      </c>
      <c r="N175" s="14" t="s">
        <v>55</v>
      </c>
      <c r="O175" s="15" t="str">
        <f t="shared" si="14"/>
        <v>Active</v>
      </c>
      <c r="P175" s="16">
        <f t="shared" si="15"/>
        <v>0</v>
      </c>
      <c r="Q175" s="17">
        <f t="shared" si="16"/>
        <v>36560.369999999995</v>
      </c>
      <c r="R175" s="17">
        <f t="shared" si="17"/>
        <v>210657.37</v>
      </c>
      <c r="S175" s="16">
        <f t="shared" si="18"/>
        <v>2018</v>
      </c>
      <c r="T175" s="16">
        <f t="shared" si="19"/>
        <v>26</v>
      </c>
      <c r="U175" s="18" t="str">
        <f t="shared" si="20"/>
        <v>Monday</v>
      </c>
    </row>
    <row r="176" spans="1:21" ht="14.25" customHeight="1" x14ac:dyDescent="0.25">
      <c r="A176" s="1" t="s">
        <v>438</v>
      </c>
      <c r="B176" s="1" t="s">
        <v>439</v>
      </c>
      <c r="C176" s="1" t="s">
        <v>75</v>
      </c>
      <c r="D176" s="1" t="s">
        <v>2</v>
      </c>
      <c r="E176" s="1" t="s">
        <v>59</v>
      </c>
      <c r="F176" s="1" t="s">
        <v>52</v>
      </c>
      <c r="G176" s="1" t="s">
        <v>104</v>
      </c>
      <c r="H176" s="1">
        <v>53</v>
      </c>
      <c r="I176" s="14">
        <v>39021</v>
      </c>
      <c r="J176" s="1">
        <v>120128</v>
      </c>
      <c r="K176" s="1">
        <v>0.1</v>
      </c>
      <c r="L176" s="1" t="s">
        <v>11</v>
      </c>
      <c r="M176" s="1" t="s">
        <v>82</v>
      </c>
      <c r="N176" s="14" t="s">
        <v>55</v>
      </c>
      <c r="O176" s="15" t="str">
        <f t="shared" si="14"/>
        <v>Active</v>
      </c>
      <c r="P176" s="16">
        <f t="shared" si="15"/>
        <v>0</v>
      </c>
      <c r="Q176" s="17">
        <f t="shared" si="16"/>
        <v>12012.800000000001</v>
      </c>
      <c r="R176" s="17">
        <f t="shared" si="17"/>
        <v>132140.79999999999</v>
      </c>
      <c r="S176" s="16">
        <f t="shared" si="18"/>
        <v>2006</v>
      </c>
      <c r="T176" s="16">
        <f t="shared" si="19"/>
        <v>44</v>
      </c>
      <c r="U176" s="18" t="str">
        <f t="shared" si="20"/>
        <v>Tuesday</v>
      </c>
    </row>
    <row r="177" spans="1:21" ht="14.25" customHeight="1" x14ac:dyDescent="0.25">
      <c r="A177" s="1" t="s">
        <v>440</v>
      </c>
      <c r="B177" s="1" t="s">
        <v>441</v>
      </c>
      <c r="C177" s="1" t="s">
        <v>75</v>
      </c>
      <c r="D177" s="1" t="s">
        <v>8</v>
      </c>
      <c r="E177" s="1" t="s">
        <v>51</v>
      </c>
      <c r="F177" s="1" t="s">
        <v>45</v>
      </c>
      <c r="G177" s="1" t="s">
        <v>60</v>
      </c>
      <c r="H177" s="1">
        <v>59</v>
      </c>
      <c r="I177" s="14">
        <v>39197</v>
      </c>
      <c r="J177" s="1">
        <v>129708</v>
      </c>
      <c r="K177" s="1">
        <v>0.05</v>
      </c>
      <c r="L177" s="1" t="s">
        <v>11</v>
      </c>
      <c r="M177" s="1" t="s">
        <v>79</v>
      </c>
      <c r="N177" s="14" t="s">
        <v>55</v>
      </c>
      <c r="O177" s="15" t="str">
        <f t="shared" si="14"/>
        <v>Active</v>
      </c>
      <c r="P177" s="16">
        <f t="shared" si="15"/>
        <v>0</v>
      </c>
      <c r="Q177" s="17">
        <f t="shared" si="16"/>
        <v>6485.4000000000005</v>
      </c>
      <c r="R177" s="17">
        <f t="shared" si="17"/>
        <v>136193.4</v>
      </c>
      <c r="S177" s="16">
        <f t="shared" si="18"/>
        <v>2007</v>
      </c>
      <c r="T177" s="16">
        <f t="shared" si="19"/>
        <v>17</v>
      </c>
      <c r="U177" s="18" t="str">
        <f t="shared" si="20"/>
        <v>Wednesday</v>
      </c>
    </row>
    <row r="178" spans="1:21" ht="14.25" customHeight="1" x14ac:dyDescent="0.25">
      <c r="A178" s="1" t="s">
        <v>442</v>
      </c>
      <c r="B178" s="1" t="s">
        <v>443</v>
      </c>
      <c r="C178" s="1" t="s">
        <v>75</v>
      </c>
      <c r="D178" s="1" t="s">
        <v>8</v>
      </c>
      <c r="E178" s="1" t="s">
        <v>44</v>
      </c>
      <c r="F178" s="1" t="s">
        <v>52</v>
      </c>
      <c r="G178" s="1" t="s">
        <v>53</v>
      </c>
      <c r="H178" s="1">
        <v>55</v>
      </c>
      <c r="I178" s="14">
        <v>34595</v>
      </c>
      <c r="J178" s="1">
        <v>102270</v>
      </c>
      <c r="K178" s="1">
        <v>0.1</v>
      </c>
      <c r="L178" s="1" t="s">
        <v>11</v>
      </c>
      <c r="M178" s="1" t="s">
        <v>61</v>
      </c>
      <c r="N178" s="14" t="s">
        <v>55</v>
      </c>
      <c r="O178" s="15" t="str">
        <f t="shared" si="14"/>
        <v>Active</v>
      </c>
      <c r="P178" s="16">
        <f t="shared" si="15"/>
        <v>0</v>
      </c>
      <c r="Q178" s="17">
        <f t="shared" si="16"/>
        <v>10227</v>
      </c>
      <c r="R178" s="17">
        <f t="shared" si="17"/>
        <v>112497</v>
      </c>
      <c r="S178" s="16">
        <f t="shared" si="18"/>
        <v>1994</v>
      </c>
      <c r="T178" s="16">
        <f t="shared" si="19"/>
        <v>39</v>
      </c>
      <c r="U178" s="18" t="str">
        <f t="shared" si="20"/>
        <v>Sunday</v>
      </c>
    </row>
    <row r="179" spans="1:21" ht="14.25" customHeight="1" x14ac:dyDescent="0.25">
      <c r="A179" s="1" t="s">
        <v>444</v>
      </c>
      <c r="B179" s="1" t="s">
        <v>445</v>
      </c>
      <c r="C179" s="1" t="s">
        <v>99</v>
      </c>
      <c r="D179" s="1" t="s">
        <v>3</v>
      </c>
      <c r="E179" s="1" t="s">
        <v>59</v>
      </c>
      <c r="F179" s="1" t="s">
        <v>45</v>
      </c>
      <c r="G179" s="1" t="s">
        <v>53</v>
      </c>
      <c r="H179" s="1">
        <v>43</v>
      </c>
      <c r="I179" s="14">
        <v>38564</v>
      </c>
      <c r="J179" s="1">
        <v>249686</v>
      </c>
      <c r="K179" s="1">
        <v>0.31</v>
      </c>
      <c r="L179" s="1" t="s">
        <v>17</v>
      </c>
      <c r="M179" s="1" t="s">
        <v>54</v>
      </c>
      <c r="N179" s="14" t="s">
        <v>55</v>
      </c>
      <c r="O179" s="15" t="str">
        <f t="shared" si="14"/>
        <v>Active</v>
      </c>
      <c r="P179" s="16">
        <f t="shared" si="15"/>
        <v>0</v>
      </c>
      <c r="Q179" s="17">
        <f t="shared" si="16"/>
        <v>77402.66</v>
      </c>
      <c r="R179" s="17">
        <f t="shared" si="17"/>
        <v>327088.66000000003</v>
      </c>
      <c r="S179" s="16">
        <f t="shared" si="18"/>
        <v>2005</v>
      </c>
      <c r="T179" s="16">
        <f t="shared" si="19"/>
        <v>32</v>
      </c>
      <c r="U179" s="18" t="str">
        <f t="shared" si="20"/>
        <v>Sunday</v>
      </c>
    </row>
    <row r="180" spans="1:21" ht="14.25" customHeight="1" x14ac:dyDescent="0.25">
      <c r="A180" s="1" t="s">
        <v>446</v>
      </c>
      <c r="B180" s="1" t="s">
        <v>447</v>
      </c>
      <c r="C180" s="1" t="s">
        <v>78</v>
      </c>
      <c r="D180" s="1" t="s">
        <v>3</v>
      </c>
      <c r="E180" s="1" t="s">
        <v>51</v>
      </c>
      <c r="F180" s="1" t="s">
        <v>45</v>
      </c>
      <c r="G180" s="1" t="s">
        <v>53</v>
      </c>
      <c r="H180" s="1">
        <v>55</v>
      </c>
      <c r="I180" s="14">
        <v>37343</v>
      </c>
      <c r="J180" s="1">
        <v>50475</v>
      </c>
      <c r="K180" s="1">
        <v>0</v>
      </c>
      <c r="L180" s="1" t="s">
        <v>11</v>
      </c>
      <c r="M180" s="1" t="s">
        <v>107</v>
      </c>
      <c r="N180" s="14" t="s">
        <v>55</v>
      </c>
      <c r="O180" s="15" t="str">
        <f t="shared" si="14"/>
        <v>Active</v>
      </c>
      <c r="P180" s="16">
        <f t="shared" si="15"/>
        <v>0</v>
      </c>
      <c r="Q180" s="17">
        <f t="shared" si="16"/>
        <v>0</v>
      </c>
      <c r="R180" s="17">
        <f t="shared" si="17"/>
        <v>50475</v>
      </c>
      <c r="S180" s="16">
        <f t="shared" si="18"/>
        <v>2002</v>
      </c>
      <c r="T180" s="16">
        <f t="shared" si="19"/>
        <v>13</v>
      </c>
      <c r="U180" s="18" t="str">
        <f t="shared" si="20"/>
        <v>Thursday</v>
      </c>
    </row>
    <row r="181" spans="1:21" ht="14.25" customHeight="1" x14ac:dyDescent="0.25">
      <c r="A181" s="1" t="s">
        <v>448</v>
      </c>
      <c r="B181" s="1" t="s">
        <v>449</v>
      </c>
      <c r="C181" s="1" t="s">
        <v>75</v>
      </c>
      <c r="D181" s="1" t="s">
        <v>8</v>
      </c>
      <c r="E181" s="1" t="s">
        <v>44</v>
      </c>
      <c r="F181" s="1" t="s">
        <v>52</v>
      </c>
      <c r="G181" s="1" t="s">
        <v>60</v>
      </c>
      <c r="H181" s="1">
        <v>51</v>
      </c>
      <c r="I181" s="14">
        <v>44014</v>
      </c>
      <c r="J181" s="1">
        <v>100099</v>
      </c>
      <c r="K181" s="1">
        <v>0.08</v>
      </c>
      <c r="L181" s="1" t="s">
        <v>11</v>
      </c>
      <c r="M181" s="1" t="s">
        <v>79</v>
      </c>
      <c r="N181" s="14" t="s">
        <v>55</v>
      </c>
      <c r="O181" s="15" t="str">
        <f t="shared" si="14"/>
        <v>Active</v>
      </c>
      <c r="P181" s="16">
        <f t="shared" si="15"/>
        <v>0</v>
      </c>
      <c r="Q181" s="17">
        <f t="shared" si="16"/>
        <v>8007.92</v>
      </c>
      <c r="R181" s="17">
        <f t="shared" si="17"/>
        <v>108106.92</v>
      </c>
      <c r="S181" s="16">
        <f t="shared" si="18"/>
        <v>2020</v>
      </c>
      <c r="T181" s="16">
        <f t="shared" si="19"/>
        <v>27</v>
      </c>
      <c r="U181" s="18" t="str">
        <f t="shared" si="20"/>
        <v>Thursday</v>
      </c>
    </row>
    <row r="182" spans="1:21" ht="14.25" customHeight="1" x14ac:dyDescent="0.25">
      <c r="A182" s="1" t="s">
        <v>450</v>
      </c>
      <c r="B182" s="1" t="s">
        <v>451</v>
      </c>
      <c r="C182" s="1" t="s">
        <v>137</v>
      </c>
      <c r="D182" s="1" t="s">
        <v>2</v>
      </c>
      <c r="E182" s="1" t="s">
        <v>51</v>
      </c>
      <c r="F182" s="1" t="s">
        <v>45</v>
      </c>
      <c r="G182" s="1" t="s">
        <v>60</v>
      </c>
      <c r="H182" s="1">
        <v>54</v>
      </c>
      <c r="I182" s="14">
        <v>42731</v>
      </c>
      <c r="J182" s="1">
        <v>41673</v>
      </c>
      <c r="K182" s="1">
        <v>0</v>
      </c>
      <c r="L182" s="1" t="s">
        <v>11</v>
      </c>
      <c r="M182" s="1" t="s">
        <v>79</v>
      </c>
      <c r="N182" s="14" t="s">
        <v>55</v>
      </c>
      <c r="O182" s="15" t="str">
        <f t="shared" si="14"/>
        <v>Active</v>
      </c>
      <c r="P182" s="16">
        <f t="shared" si="15"/>
        <v>0</v>
      </c>
      <c r="Q182" s="17">
        <f t="shared" si="16"/>
        <v>0</v>
      </c>
      <c r="R182" s="17">
        <f t="shared" si="17"/>
        <v>41673</v>
      </c>
      <c r="S182" s="16">
        <f t="shared" si="18"/>
        <v>2016</v>
      </c>
      <c r="T182" s="16">
        <f t="shared" si="19"/>
        <v>53</v>
      </c>
      <c r="U182" s="18" t="str">
        <f t="shared" si="20"/>
        <v>Tuesday</v>
      </c>
    </row>
    <row r="183" spans="1:21" ht="14.25" customHeight="1" x14ac:dyDescent="0.25">
      <c r="A183" s="1" t="s">
        <v>452</v>
      </c>
      <c r="B183" s="1" t="s">
        <v>453</v>
      </c>
      <c r="C183" s="1" t="s">
        <v>67</v>
      </c>
      <c r="D183" s="1" t="s">
        <v>8</v>
      </c>
      <c r="E183" s="1" t="s">
        <v>59</v>
      </c>
      <c r="F183" s="1" t="s">
        <v>45</v>
      </c>
      <c r="G183" s="1" t="s">
        <v>53</v>
      </c>
      <c r="H183" s="1">
        <v>47</v>
      </c>
      <c r="I183" s="14">
        <v>42928</v>
      </c>
      <c r="J183" s="1">
        <v>70996</v>
      </c>
      <c r="K183" s="1">
        <v>0</v>
      </c>
      <c r="L183" s="1" t="s">
        <v>17</v>
      </c>
      <c r="M183" s="1" t="s">
        <v>152</v>
      </c>
      <c r="N183" s="14" t="s">
        <v>55</v>
      </c>
      <c r="O183" s="15" t="str">
        <f t="shared" si="14"/>
        <v>Active</v>
      </c>
      <c r="P183" s="16">
        <f t="shared" si="15"/>
        <v>0</v>
      </c>
      <c r="Q183" s="17">
        <f t="shared" si="16"/>
        <v>0</v>
      </c>
      <c r="R183" s="17">
        <f t="shared" si="17"/>
        <v>70996</v>
      </c>
      <c r="S183" s="16">
        <f t="shared" si="18"/>
        <v>2017</v>
      </c>
      <c r="T183" s="16">
        <f t="shared" si="19"/>
        <v>28</v>
      </c>
      <c r="U183" s="18" t="str">
        <f t="shared" si="20"/>
        <v>Wednesday</v>
      </c>
    </row>
    <row r="184" spans="1:21" ht="14.25" customHeight="1" x14ac:dyDescent="0.25">
      <c r="A184" s="1" t="s">
        <v>454</v>
      </c>
      <c r="B184" s="1" t="s">
        <v>455</v>
      </c>
      <c r="C184" s="1" t="s">
        <v>78</v>
      </c>
      <c r="D184" s="1" t="s">
        <v>8</v>
      </c>
      <c r="E184" s="1" t="s">
        <v>72</v>
      </c>
      <c r="F184" s="1" t="s">
        <v>52</v>
      </c>
      <c r="G184" s="1" t="s">
        <v>60</v>
      </c>
      <c r="H184" s="1">
        <v>55</v>
      </c>
      <c r="I184" s="14">
        <v>38328</v>
      </c>
      <c r="J184" s="1">
        <v>40752</v>
      </c>
      <c r="K184" s="1">
        <v>0</v>
      </c>
      <c r="L184" s="1" t="s">
        <v>11</v>
      </c>
      <c r="M184" s="1" t="s">
        <v>68</v>
      </c>
      <c r="N184" s="14" t="s">
        <v>55</v>
      </c>
      <c r="O184" s="15" t="str">
        <f t="shared" si="14"/>
        <v>Active</v>
      </c>
      <c r="P184" s="16">
        <f t="shared" si="15"/>
        <v>0</v>
      </c>
      <c r="Q184" s="17">
        <f t="shared" si="16"/>
        <v>0</v>
      </c>
      <c r="R184" s="17">
        <f t="shared" si="17"/>
        <v>40752</v>
      </c>
      <c r="S184" s="16">
        <f t="shared" si="18"/>
        <v>2004</v>
      </c>
      <c r="T184" s="16">
        <f t="shared" si="19"/>
        <v>50</v>
      </c>
      <c r="U184" s="18" t="str">
        <f t="shared" si="20"/>
        <v>Tuesday</v>
      </c>
    </row>
    <row r="185" spans="1:21" ht="14.25" customHeight="1" x14ac:dyDescent="0.25">
      <c r="A185" s="1" t="s">
        <v>456</v>
      </c>
      <c r="B185" s="1" t="s">
        <v>457</v>
      </c>
      <c r="C185" s="1" t="s">
        <v>269</v>
      </c>
      <c r="D185" s="1" t="s">
        <v>2</v>
      </c>
      <c r="E185" s="1" t="s">
        <v>51</v>
      </c>
      <c r="F185" s="1" t="s">
        <v>45</v>
      </c>
      <c r="G185" s="1" t="s">
        <v>53</v>
      </c>
      <c r="H185" s="1">
        <v>50</v>
      </c>
      <c r="I185" s="14">
        <v>36914</v>
      </c>
      <c r="J185" s="1">
        <v>97537</v>
      </c>
      <c r="K185" s="1">
        <v>0</v>
      </c>
      <c r="L185" s="1" t="s">
        <v>17</v>
      </c>
      <c r="M185" s="1" t="s">
        <v>152</v>
      </c>
      <c r="N185" s="14" t="s">
        <v>55</v>
      </c>
      <c r="O185" s="15" t="str">
        <f t="shared" si="14"/>
        <v>Active</v>
      </c>
      <c r="P185" s="16">
        <f t="shared" si="15"/>
        <v>0</v>
      </c>
      <c r="Q185" s="17">
        <f t="shared" si="16"/>
        <v>0</v>
      </c>
      <c r="R185" s="17">
        <f t="shared" si="17"/>
        <v>97537</v>
      </c>
      <c r="S185" s="16">
        <f t="shared" si="18"/>
        <v>2001</v>
      </c>
      <c r="T185" s="16">
        <f t="shared" si="19"/>
        <v>4</v>
      </c>
      <c r="U185" s="18" t="str">
        <f t="shared" si="20"/>
        <v>Tuesday</v>
      </c>
    </row>
    <row r="186" spans="1:21" ht="14.25" customHeight="1" x14ac:dyDescent="0.25">
      <c r="A186" s="1" t="s">
        <v>458</v>
      </c>
      <c r="B186" s="1" t="s">
        <v>459</v>
      </c>
      <c r="C186" s="1" t="s">
        <v>460</v>
      </c>
      <c r="D186" s="1" t="s">
        <v>2</v>
      </c>
      <c r="E186" s="1" t="s">
        <v>44</v>
      </c>
      <c r="F186" s="1" t="s">
        <v>52</v>
      </c>
      <c r="G186" s="1" t="s">
        <v>53</v>
      </c>
      <c r="H186" s="1">
        <v>31</v>
      </c>
      <c r="I186" s="14">
        <v>44086</v>
      </c>
      <c r="J186" s="1">
        <v>96567</v>
      </c>
      <c r="K186" s="1">
        <v>0</v>
      </c>
      <c r="L186" s="1" t="s">
        <v>17</v>
      </c>
      <c r="M186" s="1" t="s">
        <v>94</v>
      </c>
      <c r="N186" s="14" t="s">
        <v>55</v>
      </c>
      <c r="O186" s="15" t="str">
        <f t="shared" si="14"/>
        <v>Active</v>
      </c>
      <c r="P186" s="16">
        <f t="shared" si="15"/>
        <v>0</v>
      </c>
      <c r="Q186" s="17">
        <f t="shared" si="16"/>
        <v>0</v>
      </c>
      <c r="R186" s="17">
        <f t="shared" si="17"/>
        <v>96567</v>
      </c>
      <c r="S186" s="16">
        <f t="shared" si="18"/>
        <v>2020</v>
      </c>
      <c r="T186" s="16">
        <f t="shared" si="19"/>
        <v>37</v>
      </c>
      <c r="U186" s="18" t="str">
        <f t="shared" si="20"/>
        <v>Saturday</v>
      </c>
    </row>
    <row r="187" spans="1:21" ht="14.25" customHeight="1" x14ac:dyDescent="0.25">
      <c r="A187" s="1" t="s">
        <v>118</v>
      </c>
      <c r="B187" s="1" t="s">
        <v>461</v>
      </c>
      <c r="C187" s="1" t="s">
        <v>348</v>
      </c>
      <c r="D187" s="1" t="s">
        <v>2</v>
      </c>
      <c r="E187" s="1" t="s">
        <v>59</v>
      </c>
      <c r="F187" s="1" t="s">
        <v>52</v>
      </c>
      <c r="G187" s="1" t="s">
        <v>53</v>
      </c>
      <c r="H187" s="1">
        <v>47</v>
      </c>
      <c r="I187" s="14">
        <v>36229</v>
      </c>
      <c r="J187" s="1">
        <v>49404</v>
      </c>
      <c r="K187" s="1">
        <v>0</v>
      </c>
      <c r="L187" s="1" t="s">
        <v>17</v>
      </c>
      <c r="M187" s="1" t="s">
        <v>132</v>
      </c>
      <c r="N187" s="14" t="s">
        <v>55</v>
      </c>
      <c r="O187" s="15" t="str">
        <f t="shared" si="14"/>
        <v>Active</v>
      </c>
      <c r="P187" s="16">
        <f t="shared" si="15"/>
        <v>0</v>
      </c>
      <c r="Q187" s="17">
        <f t="shared" si="16"/>
        <v>0</v>
      </c>
      <c r="R187" s="17">
        <f t="shared" si="17"/>
        <v>49404</v>
      </c>
      <c r="S187" s="16">
        <f t="shared" si="18"/>
        <v>1999</v>
      </c>
      <c r="T187" s="16">
        <f t="shared" si="19"/>
        <v>11</v>
      </c>
      <c r="U187" s="18" t="str">
        <f t="shared" si="20"/>
        <v>Wednesday</v>
      </c>
    </row>
    <row r="188" spans="1:21" ht="14.25" customHeight="1" x14ac:dyDescent="0.25">
      <c r="A188" s="1" t="s">
        <v>462</v>
      </c>
      <c r="B188" s="1" t="s">
        <v>463</v>
      </c>
      <c r="C188" s="1" t="s">
        <v>460</v>
      </c>
      <c r="D188" s="1" t="s">
        <v>2</v>
      </c>
      <c r="E188" s="1" t="s">
        <v>44</v>
      </c>
      <c r="F188" s="1" t="s">
        <v>52</v>
      </c>
      <c r="G188" s="1" t="s">
        <v>104</v>
      </c>
      <c r="H188" s="1">
        <v>29</v>
      </c>
      <c r="I188" s="14">
        <v>43753</v>
      </c>
      <c r="J188" s="1">
        <v>66819</v>
      </c>
      <c r="K188" s="1">
        <v>0</v>
      </c>
      <c r="L188" s="1" t="s">
        <v>19</v>
      </c>
      <c r="M188" s="1" t="s">
        <v>117</v>
      </c>
      <c r="N188" s="14" t="s">
        <v>55</v>
      </c>
      <c r="O188" s="15" t="str">
        <f t="shared" si="14"/>
        <v>Active</v>
      </c>
      <c r="P188" s="16">
        <f t="shared" si="15"/>
        <v>0</v>
      </c>
      <c r="Q188" s="17">
        <f t="shared" si="16"/>
        <v>0</v>
      </c>
      <c r="R188" s="17">
        <f t="shared" si="17"/>
        <v>66819</v>
      </c>
      <c r="S188" s="16">
        <f t="shared" si="18"/>
        <v>2019</v>
      </c>
      <c r="T188" s="16">
        <f t="shared" si="19"/>
        <v>42</v>
      </c>
      <c r="U188" s="18" t="str">
        <f t="shared" si="20"/>
        <v>Tuesday</v>
      </c>
    </row>
    <row r="189" spans="1:21" ht="14.25" customHeight="1" x14ac:dyDescent="0.25">
      <c r="A189" s="1" t="s">
        <v>464</v>
      </c>
      <c r="B189" s="1" t="s">
        <v>465</v>
      </c>
      <c r="C189" s="1" t="s">
        <v>78</v>
      </c>
      <c r="D189" s="1" t="s">
        <v>8</v>
      </c>
      <c r="E189" s="1" t="s">
        <v>59</v>
      </c>
      <c r="F189" s="1" t="s">
        <v>52</v>
      </c>
      <c r="G189" s="1" t="s">
        <v>104</v>
      </c>
      <c r="H189" s="1">
        <v>38</v>
      </c>
      <c r="I189" s="14">
        <v>42492</v>
      </c>
      <c r="J189" s="1">
        <v>50784</v>
      </c>
      <c r="K189" s="1">
        <v>0</v>
      </c>
      <c r="L189" s="1" t="s">
        <v>19</v>
      </c>
      <c r="M189" s="1" t="s">
        <v>117</v>
      </c>
      <c r="N189" s="14" t="s">
        <v>55</v>
      </c>
      <c r="O189" s="15" t="str">
        <f t="shared" si="14"/>
        <v>Active</v>
      </c>
      <c r="P189" s="16">
        <f t="shared" si="15"/>
        <v>0</v>
      </c>
      <c r="Q189" s="17">
        <f t="shared" si="16"/>
        <v>0</v>
      </c>
      <c r="R189" s="17">
        <f t="shared" si="17"/>
        <v>50784</v>
      </c>
      <c r="S189" s="16">
        <f t="shared" si="18"/>
        <v>2016</v>
      </c>
      <c r="T189" s="16">
        <f t="shared" si="19"/>
        <v>19</v>
      </c>
      <c r="U189" s="18" t="str">
        <f t="shared" si="20"/>
        <v>Monday</v>
      </c>
    </row>
    <row r="190" spans="1:21" ht="14.25" customHeight="1" x14ac:dyDescent="0.25">
      <c r="A190" s="1" t="s">
        <v>466</v>
      </c>
      <c r="B190" s="1" t="s">
        <v>467</v>
      </c>
      <c r="C190" s="1" t="s">
        <v>43</v>
      </c>
      <c r="D190" s="1" t="s">
        <v>6</v>
      </c>
      <c r="E190" s="1" t="s">
        <v>44</v>
      </c>
      <c r="F190" s="1" t="s">
        <v>52</v>
      </c>
      <c r="G190" s="1" t="s">
        <v>104</v>
      </c>
      <c r="H190" s="1">
        <v>29</v>
      </c>
      <c r="I190" s="14">
        <v>43594</v>
      </c>
      <c r="J190" s="1">
        <v>125828</v>
      </c>
      <c r="K190" s="1">
        <v>0.15</v>
      </c>
      <c r="L190" s="1" t="s">
        <v>19</v>
      </c>
      <c r="M190" s="1" t="s">
        <v>236</v>
      </c>
      <c r="N190" s="14" t="s">
        <v>55</v>
      </c>
      <c r="O190" s="15" t="str">
        <f t="shared" si="14"/>
        <v>Active</v>
      </c>
      <c r="P190" s="16">
        <f t="shared" si="15"/>
        <v>0</v>
      </c>
      <c r="Q190" s="17">
        <f t="shared" si="16"/>
        <v>18874.2</v>
      </c>
      <c r="R190" s="17">
        <f t="shared" si="17"/>
        <v>144702.20000000001</v>
      </c>
      <c r="S190" s="16">
        <f t="shared" si="18"/>
        <v>2019</v>
      </c>
      <c r="T190" s="16">
        <f t="shared" si="19"/>
        <v>19</v>
      </c>
      <c r="U190" s="18" t="str">
        <f t="shared" si="20"/>
        <v>Thursday</v>
      </c>
    </row>
    <row r="191" spans="1:21" ht="14.25" customHeight="1" x14ac:dyDescent="0.25">
      <c r="A191" s="1" t="s">
        <v>468</v>
      </c>
      <c r="B191" s="1" t="s">
        <v>469</v>
      </c>
      <c r="C191" s="1" t="s">
        <v>161</v>
      </c>
      <c r="D191" s="1" t="s">
        <v>6</v>
      </c>
      <c r="E191" s="1" t="s">
        <v>51</v>
      </c>
      <c r="F191" s="1" t="s">
        <v>52</v>
      </c>
      <c r="G191" s="1" t="s">
        <v>60</v>
      </c>
      <c r="H191" s="1">
        <v>33</v>
      </c>
      <c r="I191" s="14">
        <v>42951</v>
      </c>
      <c r="J191" s="1">
        <v>92610</v>
      </c>
      <c r="K191" s="1">
        <v>0</v>
      </c>
      <c r="L191" s="1" t="s">
        <v>11</v>
      </c>
      <c r="M191" s="1" t="s">
        <v>107</v>
      </c>
      <c r="N191" s="14" t="s">
        <v>55</v>
      </c>
      <c r="O191" s="15" t="str">
        <f t="shared" si="14"/>
        <v>Active</v>
      </c>
      <c r="P191" s="16">
        <f t="shared" si="15"/>
        <v>0</v>
      </c>
      <c r="Q191" s="17">
        <f t="shared" si="16"/>
        <v>0</v>
      </c>
      <c r="R191" s="17">
        <f t="shared" si="17"/>
        <v>92610</v>
      </c>
      <c r="S191" s="16">
        <f t="shared" si="18"/>
        <v>2017</v>
      </c>
      <c r="T191" s="16">
        <f t="shared" si="19"/>
        <v>31</v>
      </c>
      <c r="U191" s="18" t="str">
        <f t="shared" si="20"/>
        <v>Friday</v>
      </c>
    </row>
    <row r="192" spans="1:21" ht="14.25" customHeight="1" x14ac:dyDescent="0.25">
      <c r="A192" s="1" t="s">
        <v>470</v>
      </c>
      <c r="B192" s="1" t="s">
        <v>471</v>
      </c>
      <c r="C192" s="1" t="s">
        <v>43</v>
      </c>
      <c r="D192" s="1" t="s">
        <v>4</v>
      </c>
      <c r="E192" s="1" t="s">
        <v>59</v>
      </c>
      <c r="F192" s="1" t="s">
        <v>52</v>
      </c>
      <c r="G192" s="1" t="s">
        <v>60</v>
      </c>
      <c r="H192" s="1">
        <v>50</v>
      </c>
      <c r="I192" s="14">
        <v>37705</v>
      </c>
      <c r="J192" s="1">
        <v>123405</v>
      </c>
      <c r="K192" s="1">
        <v>0.13</v>
      </c>
      <c r="L192" s="1" t="s">
        <v>11</v>
      </c>
      <c r="M192" s="1" t="s">
        <v>107</v>
      </c>
      <c r="N192" s="14" t="s">
        <v>55</v>
      </c>
      <c r="O192" s="15" t="str">
        <f t="shared" si="14"/>
        <v>Active</v>
      </c>
      <c r="P192" s="16">
        <f t="shared" si="15"/>
        <v>0</v>
      </c>
      <c r="Q192" s="17">
        <f t="shared" si="16"/>
        <v>16042.650000000001</v>
      </c>
      <c r="R192" s="17">
        <f t="shared" si="17"/>
        <v>139447.65</v>
      </c>
      <c r="S192" s="16">
        <f t="shared" si="18"/>
        <v>2003</v>
      </c>
      <c r="T192" s="16">
        <f t="shared" si="19"/>
        <v>13</v>
      </c>
      <c r="U192" s="18" t="str">
        <f t="shared" si="20"/>
        <v>Tuesday</v>
      </c>
    </row>
    <row r="193" spans="1:21" ht="14.25" customHeight="1" x14ac:dyDescent="0.25">
      <c r="A193" s="1" t="s">
        <v>472</v>
      </c>
      <c r="B193" s="1" t="s">
        <v>473</v>
      </c>
      <c r="C193" s="1" t="s">
        <v>71</v>
      </c>
      <c r="D193" s="1" t="s">
        <v>4</v>
      </c>
      <c r="E193" s="1" t="s">
        <v>51</v>
      </c>
      <c r="F193" s="1" t="s">
        <v>45</v>
      </c>
      <c r="G193" s="1" t="s">
        <v>53</v>
      </c>
      <c r="H193" s="1">
        <v>46</v>
      </c>
      <c r="I193" s="14">
        <v>38066</v>
      </c>
      <c r="J193" s="1">
        <v>73004</v>
      </c>
      <c r="K193" s="1">
        <v>0</v>
      </c>
      <c r="L193" s="1" t="s">
        <v>17</v>
      </c>
      <c r="M193" s="1" t="s">
        <v>132</v>
      </c>
      <c r="N193" s="14" t="s">
        <v>55</v>
      </c>
      <c r="O193" s="15" t="str">
        <f t="shared" si="14"/>
        <v>Active</v>
      </c>
      <c r="P193" s="16">
        <f t="shared" si="15"/>
        <v>0</v>
      </c>
      <c r="Q193" s="17">
        <f t="shared" si="16"/>
        <v>0</v>
      </c>
      <c r="R193" s="17">
        <f t="shared" si="17"/>
        <v>73004</v>
      </c>
      <c r="S193" s="16">
        <f t="shared" si="18"/>
        <v>2004</v>
      </c>
      <c r="T193" s="16">
        <f t="shared" si="19"/>
        <v>12</v>
      </c>
      <c r="U193" s="18" t="str">
        <f t="shared" si="20"/>
        <v>Saturday</v>
      </c>
    </row>
    <row r="194" spans="1:21" ht="14.25" customHeight="1" x14ac:dyDescent="0.25">
      <c r="A194" s="1" t="s">
        <v>474</v>
      </c>
      <c r="B194" s="1" t="s">
        <v>475</v>
      </c>
      <c r="C194" s="1" t="s">
        <v>131</v>
      </c>
      <c r="D194" s="1" t="s">
        <v>7</v>
      </c>
      <c r="E194" s="1" t="s">
        <v>72</v>
      </c>
      <c r="F194" s="1" t="s">
        <v>52</v>
      </c>
      <c r="G194" s="1" t="s">
        <v>53</v>
      </c>
      <c r="H194" s="1">
        <v>57</v>
      </c>
      <c r="I194" s="14">
        <v>36275</v>
      </c>
      <c r="J194" s="1">
        <v>95061</v>
      </c>
      <c r="K194" s="1">
        <v>0.1</v>
      </c>
      <c r="L194" s="1" t="s">
        <v>17</v>
      </c>
      <c r="M194" s="1" t="s">
        <v>94</v>
      </c>
      <c r="N194" s="14" t="s">
        <v>55</v>
      </c>
      <c r="O194" s="15" t="str">
        <f t="shared" si="14"/>
        <v>Active</v>
      </c>
      <c r="P194" s="16">
        <f t="shared" si="15"/>
        <v>0</v>
      </c>
      <c r="Q194" s="17">
        <f t="shared" si="16"/>
        <v>9506.1</v>
      </c>
      <c r="R194" s="17">
        <f t="shared" si="17"/>
        <v>104567.1</v>
      </c>
      <c r="S194" s="16">
        <f t="shared" si="18"/>
        <v>1999</v>
      </c>
      <c r="T194" s="16">
        <f t="shared" si="19"/>
        <v>18</v>
      </c>
      <c r="U194" s="18" t="str">
        <f t="shared" si="20"/>
        <v>Sunday</v>
      </c>
    </row>
    <row r="195" spans="1:21" ht="14.25" customHeight="1" x14ac:dyDescent="0.25">
      <c r="A195" s="1" t="s">
        <v>476</v>
      </c>
      <c r="B195" s="1" t="s">
        <v>477</v>
      </c>
      <c r="C195" s="1" t="s">
        <v>58</v>
      </c>
      <c r="D195" s="1" t="s">
        <v>4</v>
      </c>
      <c r="E195" s="1" t="s">
        <v>72</v>
      </c>
      <c r="F195" s="1" t="s">
        <v>45</v>
      </c>
      <c r="G195" s="1" t="s">
        <v>104</v>
      </c>
      <c r="H195" s="1">
        <v>49</v>
      </c>
      <c r="I195" s="14">
        <v>35887</v>
      </c>
      <c r="J195" s="1">
        <v>160832</v>
      </c>
      <c r="K195" s="1">
        <v>0.3</v>
      </c>
      <c r="L195" s="1" t="s">
        <v>11</v>
      </c>
      <c r="M195" s="1" t="s">
        <v>68</v>
      </c>
      <c r="N195" s="14" t="s">
        <v>55</v>
      </c>
      <c r="O195" s="15" t="str">
        <f t="shared" ref="O195:O258" si="21">IF(LEN(N195)&gt;0,"Not Active","Active")</f>
        <v>Active</v>
      </c>
      <c r="P195" s="16">
        <f t="shared" ref="P195:P258" si="22">IF(O195="Not Active",1,0)</f>
        <v>0</v>
      </c>
      <c r="Q195" s="17">
        <f t="shared" ref="Q195:Q258" si="23">J195*K195</f>
        <v>48249.599999999999</v>
      </c>
      <c r="R195" s="17">
        <f t="shared" ref="R195:R258" si="24">Q195+J195</f>
        <v>209081.60000000001</v>
      </c>
      <c r="S195" s="16">
        <f t="shared" ref="S195:S258" si="25">YEAR(I195)</f>
        <v>1998</v>
      </c>
      <c r="T195" s="16">
        <f t="shared" ref="T195:T258" si="26">WEEKNUM(I195)</f>
        <v>14</v>
      </c>
      <c r="U195" s="18" t="str">
        <f t="shared" ref="U195:U258" si="27">TEXT(I195,"dddd")</f>
        <v>Thursday</v>
      </c>
    </row>
    <row r="196" spans="1:21" ht="14.25" customHeight="1" x14ac:dyDescent="0.25">
      <c r="A196" s="1" t="s">
        <v>478</v>
      </c>
      <c r="B196" s="1" t="s">
        <v>479</v>
      </c>
      <c r="C196" s="1" t="s">
        <v>480</v>
      </c>
      <c r="D196" s="1" t="s">
        <v>2</v>
      </c>
      <c r="E196" s="1" t="s">
        <v>51</v>
      </c>
      <c r="F196" s="1" t="s">
        <v>52</v>
      </c>
      <c r="G196" s="1" t="s">
        <v>46</v>
      </c>
      <c r="H196" s="1">
        <v>54</v>
      </c>
      <c r="I196" s="14">
        <v>40540</v>
      </c>
      <c r="J196" s="1">
        <v>64417</v>
      </c>
      <c r="K196" s="1">
        <v>0</v>
      </c>
      <c r="L196" s="1" t="s">
        <v>11</v>
      </c>
      <c r="M196" s="1" t="s">
        <v>107</v>
      </c>
      <c r="N196" s="14" t="s">
        <v>55</v>
      </c>
      <c r="O196" s="15" t="str">
        <f t="shared" si="21"/>
        <v>Active</v>
      </c>
      <c r="P196" s="16">
        <f t="shared" si="22"/>
        <v>0</v>
      </c>
      <c r="Q196" s="17">
        <f t="shared" si="23"/>
        <v>0</v>
      </c>
      <c r="R196" s="17">
        <f t="shared" si="24"/>
        <v>64417</v>
      </c>
      <c r="S196" s="16">
        <f t="shared" si="25"/>
        <v>2010</v>
      </c>
      <c r="T196" s="16">
        <f t="shared" si="26"/>
        <v>53</v>
      </c>
      <c r="U196" s="18" t="str">
        <f t="shared" si="27"/>
        <v>Tuesday</v>
      </c>
    </row>
    <row r="197" spans="1:21" ht="14.25" customHeight="1" x14ac:dyDescent="0.25">
      <c r="A197" s="1" t="s">
        <v>481</v>
      </c>
      <c r="B197" s="1" t="s">
        <v>482</v>
      </c>
      <c r="C197" s="1" t="s">
        <v>75</v>
      </c>
      <c r="D197" s="1" t="s">
        <v>4</v>
      </c>
      <c r="E197" s="1" t="s">
        <v>72</v>
      </c>
      <c r="F197" s="1" t="s">
        <v>52</v>
      </c>
      <c r="G197" s="1" t="s">
        <v>53</v>
      </c>
      <c r="H197" s="1">
        <v>28</v>
      </c>
      <c r="I197" s="14">
        <v>44274</v>
      </c>
      <c r="J197" s="1">
        <v>127543</v>
      </c>
      <c r="K197" s="1">
        <v>0.06</v>
      </c>
      <c r="L197" s="1" t="s">
        <v>17</v>
      </c>
      <c r="M197" s="1" t="s">
        <v>94</v>
      </c>
      <c r="N197" s="14" t="s">
        <v>55</v>
      </c>
      <c r="O197" s="15" t="str">
        <f t="shared" si="21"/>
        <v>Active</v>
      </c>
      <c r="P197" s="16">
        <f t="shared" si="22"/>
        <v>0</v>
      </c>
      <c r="Q197" s="17">
        <f t="shared" si="23"/>
        <v>7652.58</v>
      </c>
      <c r="R197" s="17">
        <f t="shared" si="24"/>
        <v>135195.57999999999</v>
      </c>
      <c r="S197" s="16">
        <f t="shared" si="25"/>
        <v>2021</v>
      </c>
      <c r="T197" s="16">
        <f t="shared" si="26"/>
        <v>12</v>
      </c>
      <c r="U197" s="18" t="str">
        <f t="shared" si="27"/>
        <v>Friday</v>
      </c>
    </row>
    <row r="198" spans="1:21" ht="14.25" customHeight="1" x14ac:dyDescent="0.25">
      <c r="A198" s="1" t="s">
        <v>483</v>
      </c>
      <c r="B198" s="1" t="s">
        <v>484</v>
      </c>
      <c r="C198" s="1" t="s">
        <v>78</v>
      </c>
      <c r="D198" s="1" t="s">
        <v>8</v>
      </c>
      <c r="E198" s="1" t="s">
        <v>51</v>
      </c>
      <c r="F198" s="1" t="s">
        <v>52</v>
      </c>
      <c r="G198" s="1" t="s">
        <v>104</v>
      </c>
      <c r="H198" s="1">
        <v>30</v>
      </c>
      <c r="I198" s="14">
        <v>43272</v>
      </c>
      <c r="J198" s="1">
        <v>56154</v>
      </c>
      <c r="K198" s="1">
        <v>0</v>
      </c>
      <c r="L198" s="1" t="s">
        <v>19</v>
      </c>
      <c r="M198" s="1" t="s">
        <v>236</v>
      </c>
      <c r="N198" s="14" t="s">
        <v>55</v>
      </c>
      <c r="O198" s="15" t="str">
        <f t="shared" si="21"/>
        <v>Active</v>
      </c>
      <c r="P198" s="16">
        <f t="shared" si="22"/>
        <v>0</v>
      </c>
      <c r="Q198" s="17">
        <f t="shared" si="23"/>
        <v>0</v>
      </c>
      <c r="R198" s="17">
        <f t="shared" si="24"/>
        <v>56154</v>
      </c>
      <c r="S198" s="16">
        <f t="shared" si="25"/>
        <v>2018</v>
      </c>
      <c r="T198" s="16">
        <f t="shared" si="26"/>
        <v>25</v>
      </c>
      <c r="U198" s="18" t="str">
        <f t="shared" si="27"/>
        <v>Thursday</v>
      </c>
    </row>
    <row r="199" spans="1:21" ht="14.25" customHeight="1" x14ac:dyDescent="0.25">
      <c r="A199" s="1" t="s">
        <v>485</v>
      </c>
      <c r="B199" s="1" t="s">
        <v>486</v>
      </c>
      <c r="C199" s="1" t="s">
        <v>99</v>
      </c>
      <c r="D199" s="1" t="s">
        <v>4</v>
      </c>
      <c r="E199" s="1" t="s">
        <v>51</v>
      </c>
      <c r="F199" s="1" t="s">
        <v>45</v>
      </c>
      <c r="G199" s="1" t="s">
        <v>53</v>
      </c>
      <c r="H199" s="1">
        <v>36</v>
      </c>
      <c r="I199" s="14">
        <v>41692</v>
      </c>
      <c r="J199" s="1">
        <v>218530</v>
      </c>
      <c r="K199" s="1">
        <v>0.3</v>
      </c>
      <c r="L199" s="1" t="s">
        <v>17</v>
      </c>
      <c r="M199" s="1" t="s">
        <v>94</v>
      </c>
      <c r="N199" s="14" t="s">
        <v>55</v>
      </c>
      <c r="O199" s="15" t="str">
        <f t="shared" si="21"/>
        <v>Active</v>
      </c>
      <c r="P199" s="16">
        <f t="shared" si="22"/>
        <v>0</v>
      </c>
      <c r="Q199" s="17">
        <f t="shared" si="23"/>
        <v>65559</v>
      </c>
      <c r="R199" s="17">
        <f t="shared" si="24"/>
        <v>284089</v>
      </c>
      <c r="S199" s="16">
        <f t="shared" si="25"/>
        <v>2014</v>
      </c>
      <c r="T199" s="16">
        <f t="shared" si="26"/>
        <v>8</v>
      </c>
      <c r="U199" s="18" t="str">
        <f t="shared" si="27"/>
        <v>Saturday</v>
      </c>
    </row>
    <row r="200" spans="1:21" ht="14.25" customHeight="1" x14ac:dyDescent="0.25">
      <c r="A200" s="1" t="s">
        <v>487</v>
      </c>
      <c r="B200" s="1" t="s">
        <v>488</v>
      </c>
      <c r="C200" s="1" t="s">
        <v>480</v>
      </c>
      <c r="D200" s="1" t="s">
        <v>2</v>
      </c>
      <c r="E200" s="1" t="s">
        <v>51</v>
      </c>
      <c r="F200" s="1" t="s">
        <v>45</v>
      </c>
      <c r="G200" s="1" t="s">
        <v>104</v>
      </c>
      <c r="H200" s="1">
        <v>36</v>
      </c>
      <c r="I200" s="14">
        <v>43818</v>
      </c>
      <c r="J200" s="1">
        <v>91954</v>
      </c>
      <c r="K200" s="1">
        <v>0</v>
      </c>
      <c r="L200" s="1" t="s">
        <v>11</v>
      </c>
      <c r="M200" s="1" t="s">
        <v>107</v>
      </c>
      <c r="N200" s="14" t="s">
        <v>55</v>
      </c>
      <c r="O200" s="15" t="str">
        <f t="shared" si="21"/>
        <v>Active</v>
      </c>
      <c r="P200" s="16">
        <f t="shared" si="22"/>
        <v>0</v>
      </c>
      <c r="Q200" s="17">
        <f t="shared" si="23"/>
        <v>0</v>
      </c>
      <c r="R200" s="17">
        <f t="shared" si="24"/>
        <v>91954</v>
      </c>
      <c r="S200" s="16">
        <f t="shared" si="25"/>
        <v>2019</v>
      </c>
      <c r="T200" s="16">
        <f t="shared" si="26"/>
        <v>51</v>
      </c>
      <c r="U200" s="18" t="str">
        <f t="shared" si="27"/>
        <v>Thursday</v>
      </c>
    </row>
    <row r="201" spans="1:21" ht="14.25" customHeight="1" x14ac:dyDescent="0.25">
      <c r="A201" s="1" t="s">
        <v>489</v>
      </c>
      <c r="B201" s="1" t="s">
        <v>490</v>
      </c>
      <c r="C201" s="1" t="s">
        <v>99</v>
      </c>
      <c r="D201" s="1" t="s">
        <v>8</v>
      </c>
      <c r="E201" s="1" t="s">
        <v>72</v>
      </c>
      <c r="F201" s="1" t="s">
        <v>45</v>
      </c>
      <c r="G201" s="1" t="s">
        <v>46</v>
      </c>
      <c r="H201" s="1">
        <v>30</v>
      </c>
      <c r="I201" s="14">
        <v>42634</v>
      </c>
      <c r="J201" s="1">
        <v>221217</v>
      </c>
      <c r="K201" s="1">
        <v>0.32</v>
      </c>
      <c r="L201" s="1" t="s">
        <v>11</v>
      </c>
      <c r="M201" s="1" t="s">
        <v>107</v>
      </c>
      <c r="N201" s="14">
        <v>43003</v>
      </c>
      <c r="O201" s="15" t="str">
        <f t="shared" si="21"/>
        <v>Not Active</v>
      </c>
      <c r="P201" s="16">
        <f t="shared" si="22"/>
        <v>1</v>
      </c>
      <c r="Q201" s="17">
        <f t="shared" si="23"/>
        <v>70789.440000000002</v>
      </c>
      <c r="R201" s="17">
        <f t="shared" si="24"/>
        <v>292006.44</v>
      </c>
      <c r="S201" s="16">
        <f t="shared" si="25"/>
        <v>2016</v>
      </c>
      <c r="T201" s="16">
        <f t="shared" si="26"/>
        <v>39</v>
      </c>
      <c r="U201" s="18" t="str">
        <f t="shared" si="27"/>
        <v>Wednesday</v>
      </c>
    </row>
    <row r="202" spans="1:21" ht="14.25" customHeight="1" x14ac:dyDescent="0.25">
      <c r="A202" s="1" t="s">
        <v>491</v>
      </c>
      <c r="B202" s="1" t="s">
        <v>492</v>
      </c>
      <c r="C202" s="1" t="s">
        <v>317</v>
      </c>
      <c r="D202" s="1" t="s">
        <v>2</v>
      </c>
      <c r="E202" s="1" t="s">
        <v>51</v>
      </c>
      <c r="F202" s="1" t="s">
        <v>52</v>
      </c>
      <c r="G202" s="1" t="s">
        <v>104</v>
      </c>
      <c r="H202" s="1">
        <v>29</v>
      </c>
      <c r="I202" s="14">
        <v>42866</v>
      </c>
      <c r="J202" s="1">
        <v>87536</v>
      </c>
      <c r="K202" s="1">
        <v>0</v>
      </c>
      <c r="L202" s="1" t="s">
        <v>11</v>
      </c>
      <c r="M202" s="1" t="s">
        <v>47</v>
      </c>
      <c r="N202" s="14" t="s">
        <v>55</v>
      </c>
      <c r="O202" s="15" t="str">
        <f t="shared" si="21"/>
        <v>Active</v>
      </c>
      <c r="P202" s="16">
        <f t="shared" si="22"/>
        <v>0</v>
      </c>
      <c r="Q202" s="17">
        <f t="shared" si="23"/>
        <v>0</v>
      </c>
      <c r="R202" s="17">
        <f t="shared" si="24"/>
        <v>87536</v>
      </c>
      <c r="S202" s="16">
        <f t="shared" si="25"/>
        <v>2017</v>
      </c>
      <c r="T202" s="16">
        <f t="shared" si="26"/>
        <v>19</v>
      </c>
      <c r="U202" s="18" t="str">
        <f t="shared" si="27"/>
        <v>Thursday</v>
      </c>
    </row>
    <row r="203" spans="1:21" ht="14.25" customHeight="1" x14ac:dyDescent="0.25">
      <c r="A203" s="1" t="s">
        <v>493</v>
      </c>
      <c r="B203" s="1" t="s">
        <v>494</v>
      </c>
      <c r="C203" s="1" t="s">
        <v>78</v>
      </c>
      <c r="D203" s="1" t="s">
        <v>4</v>
      </c>
      <c r="E203" s="1" t="s">
        <v>72</v>
      </c>
      <c r="F203" s="1" t="s">
        <v>45</v>
      </c>
      <c r="G203" s="1" t="s">
        <v>104</v>
      </c>
      <c r="H203" s="1">
        <v>47</v>
      </c>
      <c r="I203" s="14">
        <v>42164</v>
      </c>
      <c r="J203" s="1">
        <v>41429</v>
      </c>
      <c r="K203" s="1">
        <v>0</v>
      </c>
      <c r="L203" s="1" t="s">
        <v>11</v>
      </c>
      <c r="M203" s="1" t="s">
        <v>47</v>
      </c>
      <c r="N203" s="14" t="s">
        <v>55</v>
      </c>
      <c r="O203" s="15" t="str">
        <f t="shared" si="21"/>
        <v>Active</v>
      </c>
      <c r="P203" s="16">
        <f t="shared" si="22"/>
        <v>0</v>
      </c>
      <c r="Q203" s="17">
        <f t="shared" si="23"/>
        <v>0</v>
      </c>
      <c r="R203" s="17">
        <f t="shared" si="24"/>
        <v>41429</v>
      </c>
      <c r="S203" s="16">
        <f t="shared" si="25"/>
        <v>2015</v>
      </c>
      <c r="T203" s="16">
        <f t="shared" si="26"/>
        <v>24</v>
      </c>
      <c r="U203" s="18" t="str">
        <f t="shared" si="27"/>
        <v>Tuesday</v>
      </c>
    </row>
    <row r="204" spans="1:21" ht="14.25" customHeight="1" x14ac:dyDescent="0.25">
      <c r="A204" s="1" t="s">
        <v>495</v>
      </c>
      <c r="B204" s="1" t="s">
        <v>496</v>
      </c>
      <c r="C204" s="1" t="s">
        <v>99</v>
      </c>
      <c r="D204" s="1" t="s">
        <v>7</v>
      </c>
      <c r="E204" s="1" t="s">
        <v>51</v>
      </c>
      <c r="F204" s="1" t="s">
        <v>52</v>
      </c>
      <c r="G204" s="1" t="s">
        <v>53</v>
      </c>
      <c r="H204" s="1">
        <v>35</v>
      </c>
      <c r="I204" s="14">
        <v>40826</v>
      </c>
      <c r="J204" s="1">
        <v>245482</v>
      </c>
      <c r="K204" s="1">
        <v>0.39</v>
      </c>
      <c r="L204" s="1" t="s">
        <v>11</v>
      </c>
      <c r="M204" s="1" t="s">
        <v>47</v>
      </c>
      <c r="N204" s="14" t="s">
        <v>55</v>
      </c>
      <c r="O204" s="15" t="str">
        <f t="shared" si="21"/>
        <v>Active</v>
      </c>
      <c r="P204" s="16">
        <f t="shared" si="22"/>
        <v>0</v>
      </c>
      <c r="Q204" s="17">
        <f t="shared" si="23"/>
        <v>95737.98000000001</v>
      </c>
      <c r="R204" s="17">
        <f t="shared" si="24"/>
        <v>341219.98</v>
      </c>
      <c r="S204" s="16">
        <f t="shared" si="25"/>
        <v>2011</v>
      </c>
      <c r="T204" s="16">
        <f t="shared" si="26"/>
        <v>42</v>
      </c>
      <c r="U204" s="18" t="str">
        <f t="shared" si="27"/>
        <v>Monday</v>
      </c>
    </row>
    <row r="205" spans="1:21" ht="14.25" customHeight="1" x14ac:dyDescent="0.25">
      <c r="A205" s="1" t="s">
        <v>497</v>
      </c>
      <c r="B205" s="1" t="s">
        <v>498</v>
      </c>
      <c r="C205" s="1" t="s">
        <v>295</v>
      </c>
      <c r="D205" s="1" t="s">
        <v>7</v>
      </c>
      <c r="E205" s="1" t="s">
        <v>51</v>
      </c>
      <c r="F205" s="1" t="s">
        <v>45</v>
      </c>
      <c r="G205" s="1" t="s">
        <v>60</v>
      </c>
      <c r="H205" s="1">
        <v>25</v>
      </c>
      <c r="I205" s="14">
        <v>43850</v>
      </c>
      <c r="J205" s="1">
        <v>71359</v>
      </c>
      <c r="K205" s="1">
        <v>0</v>
      </c>
      <c r="L205" s="1" t="s">
        <v>11</v>
      </c>
      <c r="M205" s="1" t="s">
        <v>68</v>
      </c>
      <c r="N205" s="14" t="s">
        <v>55</v>
      </c>
      <c r="O205" s="15" t="str">
        <f t="shared" si="21"/>
        <v>Active</v>
      </c>
      <c r="P205" s="16">
        <f t="shared" si="22"/>
        <v>0</v>
      </c>
      <c r="Q205" s="17">
        <f t="shared" si="23"/>
        <v>0</v>
      </c>
      <c r="R205" s="17">
        <f t="shared" si="24"/>
        <v>71359</v>
      </c>
      <c r="S205" s="16">
        <f t="shared" si="25"/>
        <v>2020</v>
      </c>
      <c r="T205" s="16">
        <f t="shared" si="26"/>
        <v>4</v>
      </c>
      <c r="U205" s="18" t="str">
        <f t="shared" si="27"/>
        <v>Monday</v>
      </c>
    </row>
    <row r="206" spans="1:21" ht="14.25" customHeight="1" x14ac:dyDescent="0.25">
      <c r="A206" s="1" t="s">
        <v>499</v>
      </c>
      <c r="B206" s="1" t="s">
        <v>500</v>
      </c>
      <c r="C206" s="1" t="s">
        <v>58</v>
      </c>
      <c r="D206" s="1" t="s">
        <v>7</v>
      </c>
      <c r="E206" s="1" t="s">
        <v>59</v>
      </c>
      <c r="F206" s="1" t="s">
        <v>52</v>
      </c>
      <c r="G206" s="1" t="s">
        <v>53</v>
      </c>
      <c r="H206" s="1">
        <v>45</v>
      </c>
      <c r="I206" s="14">
        <v>41879</v>
      </c>
      <c r="J206" s="1">
        <v>183161</v>
      </c>
      <c r="K206" s="1">
        <v>0.22</v>
      </c>
      <c r="L206" s="1" t="s">
        <v>11</v>
      </c>
      <c r="M206" s="1" t="s">
        <v>79</v>
      </c>
      <c r="N206" s="14" t="s">
        <v>55</v>
      </c>
      <c r="O206" s="15" t="str">
        <f t="shared" si="21"/>
        <v>Active</v>
      </c>
      <c r="P206" s="16">
        <f t="shared" si="22"/>
        <v>0</v>
      </c>
      <c r="Q206" s="17">
        <f t="shared" si="23"/>
        <v>40295.42</v>
      </c>
      <c r="R206" s="17">
        <f t="shared" si="24"/>
        <v>223456.41999999998</v>
      </c>
      <c r="S206" s="16">
        <f t="shared" si="25"/>
        <v>2014</v>
      </c>
      <c r="T206" s="16">
        <f t="shared" si="26"/>
        <v>35</v>
      </c>
      <c r="U206" s="18" t="str">
        <f t="shared" si="27"/>
        <v>Thursday</v>
      </c>
    </row>
    <row r="207" spans="1:21" ht="14.25" customHeight="1" x14ac:dyDescent="0.25">
      <c r="A207" s="1" t="s">
        <v>501</v>
      </c>
      <c r="B207" s="1" t="s">
        <v>502</v>
      </c>
      <c r="C207" s="1" t="s">
        <v>503</v>
      </c>
      <c r="D207" s="1" t="s">
        <v>2</v>
      </c>
      <c r="E207" s="1" t="s">
        <v>72</v>
      </c>
      <c r="F207" s="1" t="s">
        <v>52</v>
      </c>
      <c r="G207" s="1" t="s">
        <v>60</v>
      </c>
      <c r="H207" s="1">
        <v>58</v>
      </c>
      <c r="I207" s="14">
        <v>34176</v>
      </c>
      <c r="J207" s="1">
        <v>69260</v>
      </c>
      <c r="K207" s="1">
        <v>0</v>
      </c>
      <c r="L207" s="1" t="s">
        <v>11</v>
      </c>
      <c r="M207" s="1" t="s">
        <v>68</v>
      </c>
      <c r="N207" s="14" t="s">
        <v>55</v>
      </c>
      <c r="O207" s="15" t="str">
        <f t="shared" si="21"/>
        <v>Active</v>
      </c>
      <c r="P207" s="16">
        <f t="shared" si="22"/>
        <v>0</v>
      </c>
      <c r="Q207" s="17">
        <f t="shared" si="23"/>
        <v>0</v>
      </c>
      <c r="R207" s="17">
        <f t="shared" si="24"/>
        <v>69260</v>
      </c>
      <c r="S207" s="16">
        <f t="shared" si="25"/>
        <v>1993</v>
      </c>
      <c r="T207" s="16">
        <f t="shared" si="26"/>
        <v>31</v>
      </c>
      <c r="U207" s="18" t="str">
        <f t="shared" si="27"/>
        <v>Monday</v>
      </c>
    </row>
    <row r="208" spans="1:21" ht="14.25" customHeight="1" x14ac:dyDescent="0.25">
      <c r="A208" s="1" t="s">
        <v>504</v>
      </c>
      <c r="B208" s="1" t="s">
        <v>505</v>
      </c>
      <c r="C208" s="1" t="s">
        <v>199</v>
      </c>
      <c r="D208" s="1" t="s">
        <v>7</v>
      </c>
      <c r="E208" s="1" t="s">
        <v>59</v>
      </c>
      <c r="F208" s="1" t="s">
        <v>52</v>
      </c>
      <c r="G208" s="1" t="s">
        <v>60</v>
      </c>
      <c r="H208" s="1">
        <v>51</v>
      </c>
      <c r="I208" s="14">
        <v>36442</v>
      </c>
      <c r="J208" s="1">
        <v>95639</v>
      </c>
      <c r="K208" s="1">
        <v>0</v>
      </c>
      <c r="L208" s="1" t="s">
        <v>11</v>
      </c>
      <c r="M208" s="1" t="s">
        <v>82</v>
      </c>
      <c r="N208" s="14" t="s">
        <v>55</v>
      </c>
      <c r="O208" s="15" t="str">
        <f t="shared" si="21"/>
        <v>Active</v>
      </c>
      <c r="P208" s="16">
        <f t="shared" si="22"/>
        <v>0</v>
      </c>
      <c r="Q208" s="17">
        <f t="shared" si="23"/>
        <v>0</v>
      </c>
      <c r="R208" s="17">
        <f t="shared" si="24"/>
        <v>95639</v>
      </c>
      <c r="S208" s="16">
        <f t="shared" si="25"/>
        <v>1999</v>
      </c>
      <c r="T208" s="16">
        <f t="shared" si="26"/>
        <v>41</v>
      </c>
      <c r="U208" s="18" t="str">
        <f t="shared" si="27"/>
        <v>Saturday</v>
      </c>
    </row>
    <row r="209" spans="1:21" ht="14.25" customHeight="1" x14ac:dyDescent="0.25">
      <c r="A209" s="1" t="s">
        <v>506</v>
      </c>
      <c r="B209" s="1" t="s">
        <v>507</v>
      </c>
      <c r="C209" s="1" t="s">
        <v>75</v>
      </c>
      <c r="D209" s="1" t="s">
        <v>6</v>
      </c>
      <c r="E209" s="1" t="s">
        <v>44</v>
      </c>
      <c r="F209" s="1" t="s">
        <v>52</v>
      </c>
      <c r="G209" s="1" t="s">
        <v>53</v>
      </c>
      <c r="H209" s="1">
        <v>48</v>
      </c>
      <c r="I209" s="14">
        <v>38168</v>
      </c>
      <c r="J209" s="1">
        <v>120660</v>
      </c>
      <c r="K209" s="1">
        <v>7.0000000000000007E-2</v>
      </c>
      <c r="L209" s="1" t="s">
        <v>17</v>
      </c>
      <c r="M209" s="1" t="s">
        <v>152</v>
      </c>
      <c r="N209" s="14" t="s">
        <v>55</v>
      </c>
      <c r="O209" s="15" t="str">
        <f t="shared" si="21"/>
        <v>Active</v>
      </c>
      <c r="P209" s="16">
        <f t="shared" si="22"/>
        <v>0</v>
      </c>
      <c r="Q209" s="17">
        <f t="shared" si="23"/>
        <v>8446.2000000000007</v>
      </c>
      <c r="R209" s="17">
        <f t="shared" si="24"/>
        <v>129106.2</v>
      </c>
      <c r="S209" s="16">
        <f t="shared" si="25"/>
        <v>2004</v>
      </c>
      <c r="T209" s="16">
        <f t="shared" si="26"/>
        <v>27</v>
      </c>
      <c r="U209" s="18" t="str">
        <f t="shared" si="27"/>
        <v>Wednesday</v>
      </c>
    </row>
    <row r="210" spans="1:21" ht="14.25" customHeight="1" x14ac:dyDescent="0.25">
      <c r="A210" s="1" t="s">
        <v>508</v>
      </c>
      <c r="B210" s="1" t="s">
        <v>509</v>
      </c>
      <c r="C210" s="1" t="s">
        <v>67</v>
      </c>
      <c r="D210" s="1" t="s">
        <v>4</v>
      </c>
      <c r="E210" s="1" t="s">
        <v>72</v>
      </c>
      <c r="F210" s="1" t="s">
        <v>52</v>
      </c>
      <c r="G210" s="1" t="s">
        <v>46</v>
      </c>
      <c r="H210" s="1">
        <v>36</v>
      </c>
      <c r="I210" s="14">
        <v>44556</v>
      </c>
      <c r="J210" s="1">
        <v>75119</v>
      </c>
      <c r="K210" s="1">
        <v>0</v>
      </c>
      <c r="L210" s="1" t="s">
        <v>11</v>
      </c>
      <c r="M210" s="1" t="s">
        <v>61</v>
      </c>
      <c r="N210" s="14" t="s">
        <v>55</v>
      </c>
      <c r="O210" s="15" t="str">
        <f t="shared" si="21"/>
        <v>Active</v>
      </c>
      <c r="P210" s="16">
        <f t="shared" si="22"/>
        <v>0</v>
      </c>
      <c r="Q210" s="17">
        <f t="shared" si="23"/>
        <v>0</v>
      </c>
      <c r="R210" s="17">
        <f t="shared" si="24"/>
        <v>75119</v>
      </c>
      <c r="S210" s="16">
        <f t="shared" si="25"/>
        <v>2021</v>
      </c>
      <c r="T210" s="16">
        <f t="shared" si="26"/>
        <v>53</v>
      </c>
      <c r="U210" s="18" t="str">
        <f t="shared" si="27"/>
        <v>Sunday</v>
      </c>
    </row>
    <row r="211" spans="1:21" ht="14.25" customHeight="1" x14ac:dyDescent="0.25">
      <c r="A211" s="1" t="s">
        <v>510</v>
      </c>
      <c r="B211" s="1" t="s">
        <v>511</v>
      </c>
      <c r="C211" s="1" t="s">
        <v>99</v>
      </c>
      <c r="D211" s="1" t="s">
        <v>5</v>
      </c>
      <c r="E211" s="1" t="s">
        <v>44</v>
      </c>
      <c r="F211" s="1" t="s">
        <v>52</v>
      </c>
      <c r="G211" s="1" t="s">
        <v>53</v>
      </c>
      <c r="H211" s="1">
        <v>59</v>
      </c>
      <c r="I211" s="14">
        <v>40681</v>
      </c>
      <c r="J211" s="1">
        <v>192213</v>
      </c>
      <c r="K211" s="1">
        <v>0.4</v>
      </c>
      <c r="L211" s="1" t="s">
        <v>11</v>
      </c>
      <c r="M211" s="1" t="s">
        <v>61</v>
      </c>
      <c r="N211" s="14" t="s">
        <v>55</v>
      </c>
      <c r="O211" s="15" t="str">
        <f t="shared" si="21"/>
        <v>Active</v>
      </c>
      <c r="P211" s="16">
        <f t="shared" si="22"/>
        <v>0</v>
      </c>
      <c r="Q211" s="17">
        <f t="shared" si="23"/>
        <v>76885.2</v>
      </c>
      <c r="R211" s="17">
        <f t="shared" si="24"/>
        <v>269098.2</v>
      </c>
      <c r="S211" s="16">
        <f t="shared" si="25"/>
        <v>2011</v>
      </c>
      <c r="T211" s="16">
        <f t="shared" si="26"/>
        <v>21</v>
      </c>
      <c r="U211" s="18" t="str">
        <f t="shared" si="27"/>
        <v>Wednesday</v>
      </c>
    </row>
    <row r="212" spans="1:21" ht="14.25" customHeight="1" x14ac:dyDescent="0.25">
      <c r="A212" s="1" t="s">
        <v>512</v>
      </c>
      <c r="B212" s="1" t="s">
        <v>513</v>
      </c>
      <c r="C212" s="1" t="s">
        <v>71</v>
      </c>
      <c r="D212" s="1" t="s">
        <v>4</v>
      </c>
      <c r="E212" s="1" t="s">
        <v>59</v>
      </c>
      <c r="F212" s="1" t="s">
        <v>45</v>
      </c>
      <c r="G212" s="1" t="s">
        <v>104</v>
      </c>
      <c r="H212" s="1">
        <v>45</v>
      </c>
      <c r="I212" s="14">
        <v>41769</v>
      </c>
      <c r="J212" s="1">
        <v>65047</v>
      </c>
      <c r="K212" s="1">
        <v>0</v>
      </c>
      <c r="L212" s="1" t="s">
        <v>19</v>
      </c>
      <c r="M212" s="1" t="s">
        <v>236</v>
      </c>
      <c r="N212" s="14" t="s">
        <v>55</v>
      </c>
      <c r="O212" s="15" t="str">
        <f t="shared" si="21"/>
        <v>Active</v>
      </c>
      <c r="P212" s="16">
        <f t="shared" si="22"/>
        <v>0</v>
      </c>
      <c r="Q212" s="17">
        <f t="shared" si="23"/>
        <v>0</v>
      </c>
      <c r="R212" s="17">
        <f t="shared" si="24"/>
        <v>65047</v>
      </c>
      <c r="S212" s="16">
        <f t="shared" si="25"/>
        <v>2014</v>
      </c>
      <c r="T212" s="16">
        <f t="shared" si="26"/>
        <v>19</v>
      </c>
      <c r="U212" s="18" t="str">
        <f t="shared" si="27"/>
        <v>Saturday</v>
      </c>
    </row>
    <row r="213" spans="1:21" ht="14.25" customHeight="1" x14ac:dyDescent="0.25">
      <c r="A213" s="1" t="s">
        <v>514</v>
      </c>
      <c r="B213" s="1" t="s">
        <v>515</v>
      </c>
      <c r="C213" s="1" t="s">
        <v>43</v>
      </c>
      <c r="D213" s="1" t="s">
        <v>4</v>
      </c>
      <c r="E213" s="1" t="s">
        <v>51</v>
      </c>
      <c r="F213" s="1" t="s">
        <v>52</v>
      </c>
      <c r="G213" s="1" t="s">
        <v>60</v>
      </c>
      <c r="H213" s="1">
        <v>29</v>
      </c>
      <c r="I213" s="14">
        <v>42810</v>
      </c>
      <c r="J213" s="1">
        <v>151413</v>
      </c>
      <c r="K213" s="1">
        <v>0.15</v>
      </c>
      <c r="L213" s="1" t="s">
        <v>11</v>
      </c>
      <c r="M213" s="1" t="s">
        <v>47</v>
      </c>
      <c r="N213" s="14" t="s">
        <v>55</v>
      </c>
      <c r="O213" s="15" t="str">
        <f t="shared" si="21"/>
        <v>Active</v>
      </c>
      <c r="P213" s="16">
        <f t="shared" si="22"/>
        <v>0</v>
      </c>
      <c r="Q213" s="17">
        <f t="shared" si="23"/>
        <v>22711.95</v>
      </c>
      <c r="R213" s="17">
        <f t="shared" si="24"/>
        <v>174124.95</v>
      </c>
      <c r="S213" s="16">
        <f t="shared" si="25"/>
        <v>2017</v>
      </c>
      <c r="T213" s="16">
        <f t="shared" si="26"/>
        <v>11</v>
      </c>
      <c r="U213" s="18" t="str">
        <f t="shared" si="27"/>
        <v>Thursday</v>
      </c>
    </row>
    <row r="214" spans="1:21" ht="14.25" customHeight="1" x14ac:dyDescent="0.25">
      <c r="A214" s="1" t="s">
        <v>516</v>
      </c>
      <c r="B214" s="1" t="s">
        <v>517</v>
      </c>
      <c r="C214" s="1" t="s">
        <v>67</v>
      </c>
      <c r="D214" s="1" t="s">
        <v>5</v>
      </c>
      <c r="E214" s="1" t="s">
        <v>59</v>
      </c>
      <c r="F214" s="1" t="s">
        <v>52</v>
      </c>
      <c r="G214" s="1" t="s">
        <v>60</v>
      </c>
      <c r="H214" s="1">
        <v>62</v>
      </c>
      <c r="I214" s="14">
        <v>37733</v>
      </c>
      <c r="J214" s="1">
        <v>76906</v>
      </c>
      <c r="K214" s="1">
        <v>0</v>
      </c>
      <c r="L214" s="1" t="s">
        <v>11</v>
      </c>
      <c r="M214" s="1" t="s">
        <v>47</v>
      </c>
      <c r="N214" s="14" t="s">
        <v>55</v>
      </c>
      <c r="O214" s="15" t="str">
        <f t="shared" si="21"/>
        <v>Active</v>
      </c>
      <c r="P214" s="16">
        <f t="shared" si="22"/>
        <v>0</v>
      </c>
      <c r="Q214" s="17">
        <f t="shared" si="23"/>
        <v>0</v>
      </c>
      <c r="R214" s="17">
        <f t="shared" si="24"/>
        <v>76906</v>
      </c>
      <c r="S214" s="16">
        <f t="shared" si="25"/>
        <v>2003</v>
      </c>
      <c r="T214" s="16">
        <f t="shared" si="26"/>
        <v>17</v>
      </c>
      <c r="U214" s="18" t="str">
        <f t="shared" si="27"/>
        <v>Tuesday</v>
      </c>
    </row>
    <row r="215" spans="1:21" ht="14.25" customHeight="1" x14ac:dyDescent="0.25">
      <c r="A215" s="1" t="s">
        <v>518</v>
      </c>
      <c r="B215" s="1" t="s">
        <v>519</v>
      </c>
      <c r="C215" s="1" t="s">
        <v>75</v>
      </c>
      <c r="D215" s="1" t="s">
        <v>2</v>
      </c>
      <c r="E215" s="1" t="s">
        <v>72</v>
      </c>
      <c r="F215" s="1" t="s">
        <v>52</v>
      </c>
      <c r="G215" s="1" t="s">
        <v>53</v>
      </c>
      <c r="H215" s="1">
        <v>51</v>
      </c>
      <c r="I215" s="14">
        <v>34388</v>
      </c>
      <c r="J215" s="1">
        <v>122802</v>
      </c>
      <c r="K215" s="1">
        <v>0.05</v>
      </c>
      <c r="L215" s="1" t="s">
        <v>17</v>
      </c>
      <c r="M215" s="1" t="s">
        <v>94</v>
      </c>
      <c r="N215" s="14" t="s">
        <v>55</v>
      </c>
      <c r="O215" s="15" t="str">
        <f t="shared" si="21"/>
        <v>Active</v>
      </c>
      <c r="P215" s="16">
        <f t="shared" si="22"/>
        <v>0</v>
      </c>
      <c r="Q215" s="17">
        <f t="shared" si="23"/>
        <v>6140.1</v>
      </c>
      <c r="R215" s="17">
        <f t="shared" si="24"/>
        <v>128942.1</v>
      </c>
      <c r="S215" s="16">
        <f t="shared" si="25"/>
        <v>1994</v>
      </c>
      <c r="T215" s="16">
        <f t="shared" si="26"/>
        <v>9</v>
      </c>
      <c r="U215" s="18" t="str">
        <f t="shared" si="27"/>
        <v>Wednesday</v>
      </c>
    </row>
    <row r="216" spans="1:21" ht="14.25" customHeight="1" x14ac:dyDescent="0.25">
      <c r="A216" s="1" t="s">
        <v>520</v>
      </c>
      <c r="B216" s="1" t="s">
        <v>521</v>
      </c>
      <c r="C216" s="1" t="s">
        <v>295</v>
      </c>
      <c r="D216" s="1" t="s">
        <v>7</v>
      </c>
      <c r="E216" s="1" t="s">
        <v>44</v>
      </c>
      <c r="F216" s="1" t="s">
        <v>52</v>
      </c>
      <c r="G216" s="1" t="s">
        <v>104</v>
      </c>
      <c r="H216" s="1">
        <v>47</v>
      </c>
      <c r="I216" s="14">
        <v>35990</v>
      </c>
      <c r="J216" s="1">
        <v>99091</v>
      </c>
      <c r="K216" s="1">
        <v>0</v>
      </c>
      <c r="L216" s="1" t="s">
        <v>11</v>
      </c>
      <c r="M216" s="1" t="s">
        <v>82</v>
      </c>
      <c r="N216" s="14" t="s">
        <v>55</v>
      </c>
      <c r="O216" s="15" t="str">
        <f t="shared" si="21"/>
        <v>Active</v>
      </c>
      <c r="P216" s="16">
        <f t="shared" si="22"/>
        <v>0</v>
      </c>
      <c r="Q216" s="17">
        <f t="shared" si="23"/>
        <v>0</v>
      </c>
      <c r="R216" s="17">
        <f t="shared" si="24"/>
        <v>99091</v>
      </c>
      <c r="S216" s="16">
        <f t="shared" si="25"/>
        <v>1998</v>
      </c>
      <c r="T216" s="16">
        <f t="shared" si="26"/>
        <v>29</v>
      </c>
      <c r="U216" s="18" t="str">
        <f t="shared" si="27"/>
        <v>Tuesday</v>
      </c>
    </row>
    <row r="217" spans="1:21" ht="14.25" customHeight="1" x14ac:dyDescent="0.25">
      <c r="A217" s="1" t="s">
        <v>522</v>
      </c>
      <c r="B217" s="1" t="s">
        <v>523</v>
      </c>
      <c r="C217" s="1" t="s">
        <v>89</v>
      </c>
      <c r="D217" s="1" t="s">
        <v>7</v>
      </c>
      <c r="E217" s="1" t="s">
        <v>51</v>
      </c>
      <c r="F217" s="1" t="s">
        <v>52</v>
      </c>
      <c r="G217" s="1" t="s">
        <v>104</v>
      </c>
      <c r="H217" s="1">
        <v>40</v>
      </c>
      <c r="I217" s="14">
        <v>39506</v>
      </c>
      <c r="J217" s="1">
        <v>113987</v>
      </c>
      <c r="K217" s="1">
        <v>0</v>
      </c>
      <c r="L217" s="1" t="s">
        <v>19</v>
      </c>
      <c r="M217" s="1" t="s">
        <v>112</v>
      </c>
      <c r="N217" s="14" t="s">
        <v>55</v>
      </c>
      <c r="O217" s="15" t="str">
        <f t="shared" si="21"/>
        <v>Active</v>
      </c>
      <c r="P217" s="16">
        <f t="shared" si="22"/>
        <v>0</v>
      </c>
      <c r="Q217" s="17">
        <f t="shared" si="23"/>
        <v>0</v>
      </c>
      <c r="R217" s="17">
        <f t="shared" si="24"/>
        <v>113987</v>
      </c>
      <c r="S217" s="16">
        <f t="shared" si="25"/>
        <v>2008</v>
      </c>
      <c r="T217" s="16">
        <f t="shared" si="26"/>
        <v>9</v>
      </c>
      <c r="U217" s="18" t="str">
        <f t="shared" si="27"/>
        <v>Thursday</v>
      </c>
    </row>
    <row r="218" spans="1:21" ht="14.25" customHeight="1" x14ac:dyDescent="0.25">
      <c r="A218" s="1" t="s">
        <v>524</v>
      </c>
      <c r="B218" s="1" t="s">
        <v>525</v>
      </c>
      <c r="C218" s="1" t="s">
        <v>67</v>
      </c>
      <c r="D218" s="1" t="s">
        <v>3</v>
      </c>
      <c r="E218" s="1" t="s">
        <v>72</v>
      </c>
      <c r="F218" s="1" t="s">
        <v>45</v>
      </c>
      <c r="G218" s="1" t="s">
        <v>60</v>
      </c>
      <c r="H218" s="1">
        <v>28</v>
      </c>
      <c r="I218" s="14">
        <v>44078</v>
      </c>
      <c r="J218" s="1">
        <v>95045</v>
      </c>
      <c r="K218" s="1">
        <v>0</v>
      </c>
      <c r="L218" s="1" t="s">
        <v>11</v>
      </c>
      <c r="M218" s="1" t="s">
        <v>61</v>
      </c>
      <c r="N218" s="14" t="s">
        <v>55</v>
      </c>
      <c r="O218" s="15" t="str">
        <f t="shared" si="21"/>
        <v>Active</v>
      </c>
      <c r="P218" s="16">
        <f t="shared" si="22"/>
        <v>0</v>
      </c>
      <c r="Q218" s="17">
        <f t="shared" si="23"/>
        <v>0</v>
      </c>
      <c r="R218" s="17">
        <f t="shared" si="24"/>
        <v>95045</v>
      </c>
      <c r="S218" s="16">
        <f t="shared" si="25"/>
        <v>2020</v>
      </c>
      <c r="T218" s="16">
        <f t="shared" si="26"/>
        <v>36</v>
      </c>
      <c r="U218" s="18" t="str">
        <f t="shared" si="27"/>
        <v>Friday</v>
      </c>
    </row>
    <row r="219" spans="1:21" ht="14.25" customHeight="1" x14ac:dyDescent="0.25">
      <c r="A219" s="1" t="s">
        <v>526</v>
      </c>
      <c r="B219" s="1" t="s">
        <v>527</v>
      </c>
      <c r="C219" s="1" t="s">
        <v>99</v>
      </c>
      <c r="D219" s="1" t="s">
        <v>8</v>
      </c>
      <c r="E219" s="1" t="s">
        <v>59</v>
      </c>
      <c r="F219" s="1" t="s">
        <v>45</v>
      </c>
      <c r="G219" s="1" t="s">
        <v>60</v>
      </c>
      <c r="H219" s="1">
        <v>29</v>
      </c>
      <c r="I219" s="14">
        <v>42740</v>
      </c>
      <c r="J219" s="1">
        <v>190401</v>
      </c>
      <c r="K219" s="1">
        <v>0.37</v>
      </c>
      <c r="L219" s="1" t="s">
        <v>11</v>
      </c>
      <c r="M219" s="1" t="s">
        <v>107</v>
      </c>
      <c r="N219" s="14" t="s">
        <v>55</v>
      </c>
      <c r="O219" s="15" t="str">
        <f t="shared" si="21"/>
        <v>Active</v>
      </c>
      <c r="P219" s="16">
        <f t="shared" si="22"/>
        <v>0</v>
      </c>
      <c r="Q219" s="17">
        <f t="shared" si="23"/>
        <v>70448.37</v>
      </c>
      <c r="R219" s="17">
        <f t="shared" si="24"/>
        <v>260849.37</v>
      </c>
      <c r="S219" s="16">
        <f t="shared" si="25"/>
        <v>2017</v>
      </c>
      <c r="T219" s="16">
        <f t="shared" si="26"/>
        <v>1</v>
      </c>
      <c r="U219" s="18" t="str">
        <f t="shared" si="27"/>
        <v>Thursday</v>
      </c>
    </row>
    <row r="220" spans="1:21" ht="14.25" customHeight="1" x14ac:dyDescent="0.25">
      <c r="A220" s="1" t="s">
        <v>528</v>
      </c>
      <c r="B220" s="1" t="s">
        <v>529</v>
      </c>
      <c r="C220" s="1" t="s">
        <v>67</v>
      </c>
      <c r="D220" s="1" t="s">
        <v>3</v>
      </c>
      <c r="E220" s="1" t="s">
        <v>72</v>
      </c>
      <c r="F220" s="1" t="s">
        <v>52</v>
      </c>
      <c r="G220" s="1" t="s">
        <v>104</v>
      </c>
      <c r="H220" s="1">
        <v>46</v>
      </c>
      <c r="I220" s="14">
        <v>41294</v>
      </c>
      <c r="J220" s="1">
        <v>86061</v>
      </c>
      <c r="K220" s="1">
        <v>0</v>
      </c>
      <c r="L220" s="1" t="s">
        <v>19</v>
      </c>
      <c r="M220" s="1" t="s">
        <v>117</v>
      </c>
      <c r="N220" s="14" t="s">
        <v>55</v>
      </c>
      <c r="O220" s="15" t="str">
        <f t="shared" si="21"/>
        <v>Active</v>
      </c>
      <c r="P220" s="16">
        <f t="shared" si="22"/>
        <v>0</v>
      </c>
      <c r="Q220" s="17">
        <f t="shared" si="23"/>
        <v>0</v>
      </c>
      <c r="R220" s="17">
        <f t="shared" si="24"/>
        <v>86061</v>
      </c>
      <c r="S220" s="16">
        <f t="shared" si="25"/>
        <v>2013</v>
      </c>
      <c r="T220" s="16">
        <f t="shared" si="26"/>
        <v>4</v>
      </c>
      <c r="U220" s="18" t="str">
        <f t="shared" si="27"/>
        <v>Sunday</v>
      </c>
    </row>
    <row r="221" spans="1:21" ht="14.25" customHeight="1" x14ac:dyDescent="0.25">
      <c r="A221" s="1" t="s">
        <v>530</v>
      </c>
      <c r="B221" s="1" t="s">
        <v>531</v>
      </c>
      <c r="C221" s="1" t="s">
        <v>312</v>
      </c>
      <c r="D221" s="1" t="s">
        <v>4</v>
      </c>
      <c r="E221" s="1" t="s">
        <v>59</v>
      </c>
      <c r="F221" s="1" t="s">
        <v>52</v>
      </c>
      <c r="G221" s="1" t="s">
        <v>104</v>
      </c>
      <c r="H221" s="1">
        <v>45</v>
      </c>
      <c r="I221" s="14">
        <v>44237</v>
      </c>
      <c r="J221" s="1">
        <v>79882</v>
      </c>
      <c r="K221" s="1">
        <v>0</v>
      </c>
      <c r="L221" s="1" t="s">
        <v>11</v>
      </c>
      <c r="M221" s="1" t="s">
        <v>68</v>
      </c>
      <c r="N221" s="14" t="s">
        <v>55</v>
      </c>
      <c r="O221" s="15" t="str">
        <f t="shared" si="21"/>
        <v>Active</v>
      </c>
      <c r="P221" s="16">
        <f t="shared" si="22"/>
        <v>0</v>
      </c>
      <c r="Q221" s="17">
        <f t="shared" si="23"/>
        <v>0</v>
      </c>
      <c r="R221" s="17">
        <f t="shared" si="24"/>
        <v>79882</v>
      </c>
      <c r="S221" s="16">
        <f t="shared" si="25"/>
        <v>2021</v>
      </c>
      <c r="T221" s="16">
        <f t="shared" si="26"/>
        <v>7</v>
      </c>
      <c r="U221" s="18" t="str">
        <f t="shared" si="27"/>
        <v>Wednesday</v>
      </c>
    </row>
    <row r="222" spans="1:21" ht="14.25" customHeight="1" x14ac:dyDescent="0.25">
      <c r="A222" s="1" t="s">
        <v>532</v>
      </c>
      <c r="B222" s="1" t="s">
        <v>533</v>
      </c>
      <c r="C222" s="1" t="s">
        <v>99</v>
      </c>
      <c r="D222" s="1" t="s">
        <v>7</v>
      </c>
      <c r="E222" s="1" t="s">
        <v>51</v>
      </c>
      <c r="F222" s="1" t="s">
        <v>45</v>
      </c>
      <c r="G222" s="1" t="s">
        <v>60</v>
      </c>
      <c r="H222" s="1">
        <v>30</v>
      </c>
      <c r="I222" s="14">
        <v>43165</v>
      </c>
      <c r="J222" s="1">
        <v>255431</v>
      </c>
      <c r="K222" s="1">
        <v>0.36</v>
      </c>
      <c r="L222" s="1" t="s">
        <v>11</v>
      </c>
      <c r="M222" s="1" t="s">
        <v>107</v>
      </c>
      <c r="N222" s="14" t="s">
        <v>55</v>
      </c>
      <c r="O222" s="15" t="str">
        <f t="shared" si="21"/>
        <v>Active</v>
      </c>
      <c r="P222" s="16">
        <f t="shared" si="22"/>
        <v>0</v>
      </c>
      <c r="Q222" s="17">
        <f t="shared" si="23"/>
        <v>91955.16</v>
      </c>
      <c r="R222" s="17">
        <f t="shared" si="24"/>
        <v>347386.16000000003</v>
      </c>
      <c r="S222" s="16">
        <f t="shared" si="25"/>
        <v>2018</v>
      </c>
      <c r="T222" s="16">
        <f t="shared" si="26"/>
        <v>10</v>
      </c>
      <c r="U222" s="18" t="str">
        <f t="shared" si="27"/>
        <v>Tuesday</v>
      </c>
    </row>
    <row r="223" spans="1:21" ht="14.25" customHeight="1" x14ac:dyDescent="0.25">
      <c r="A223" s="1" t="s">
        <v>534</v>
      </c>
      <c r="B223" s="1" t="s">
        <v>535</v>
      </c>
      <c r="C223" s="1" t="s">
        <v>480</v>
      </c>
      <c r="D223" s="1" t="s">
        <v>2</v>
      </c>
      <c r="E223" s="1" t="s">
        <v>51</v>
      </c>
      <c r="F223" s="1" t="s">
        <v>45</v>
      </c>
      <c r="G223" s="1" t="s">
        <v>53</v>
      </c>
      <c r="H223" s="1">
        <v>48</v>
      </c>
      <c r="I223" s="14">
        <v>37855</v>
      </c>
      <c r="J223" s="1">
        <v>82017</v>
      </c>
      <c r="K223" s="1">
        <v>0</v>
      </c>
      <c r="L223" s="1" t="s">
        <v>17</v>
      </c>
      <c r="M223" s="1" t="s">
        <v>132</v>
      </c>
      <c r="N223" s="14" t="s">
        <v>55</v>
      </c>
      <c r="O223" s="15" t="str">
        <f t="shared" si="21"/>
        <v>Active</v>
      </c>
      <c r="P223" s="16">
        <f t="shared" si="22"/>
        <v>0</v>
      </c>
      <c r="Q223" s="17">
        <f t="shared" si="23"/>
        <v>0</v>
      </c>
      <c r="R223" s="17">
        <f t="shared" si="24"/>
        <v>82017</v>
      </c>
      <c r="S223" s="16">
        <f t="shared" si="25"/>
        <v>2003</v>
      </c>
      <c r="T223" s="16">
        <f t="shared" si="26"/>
        <v>34</v>
      </c>
      <c r="U223" s="18" t="str">
        <f t="shared" si="27"/>
        <v>Friday</v>
      </c>
    </row>
    <row r="224" spans="1:21" ht="14.25" customHeight="1" x14ac:dyDescent="0.25">
      <c r="A224" s="1" t="s">
        <v>536</v>
      </c>
      <c r="B224" s="1" t="s">
        <v>537</v>
      </c>
      <c r="C224" s="1" t="s">
        <v>78</v>
      </c>
      <c r="D224" s="1" t="s">
        <v>3</v>
      </c>
      <c r="E224" s="1" t="s">
        <v>51</v>
      </c>
      <c r="F224" s="1" t="s">
        <v>45</v>
      </c>
      <c r="G224" s="1" t="s">
        <v>60</v>
      </c>
      <c r="H224" s="1">
        <v>51</v>
      </c>
      <c r="I224" s="14">
        <v>42753</v>
      </c>
      <c r="J224" s="1">
        <v>53799</v>
      </c>
      <c r="K224" s="1">
        <v>0</v>
      </c>
      <c r="L224" s="1" t="s">
        <v>11</v>
      </c>
      <c r="M224" s="1" t="s">
        <v>107</v>
      </c>
      <c r="N224" s="14" t="s">
        <v>55</v>
      </c>
      <c r="O224" s="15" t="str">
        <f t="shared" si="21"/>
        <v>Active</v>
      </c>
      <c r="P224" s="16">
        <f t="shared" si="22"/>
        <v>0</v>
      </c>
      <c r="Q224" s="17">
        <f t="shared" si="23"/>
        <v>0</v>
      </c>
      <c r="R224" s="17">
        <f t="shared" si="24"/>
        <v>53799</v>
      </c>
      <c r="S224" s="16">
        <f t="shared" si="25"/>
        <v>2017</v>
      </c>
      <c r="T224" s="16">
        <f t="shared" si="26"/>
        <v>3</v>
      </c>
      <c r="U224" s="18" t="str">
        <f t="shared" si="27"/>
        <v>Wednesday</v>
      </c>
    </row>
    <row r="225" spans="1:21" ht="14.25" customHeight="1" x14ac:dyDescent="0.25">
      <c r="A225" s="1" t="s">
        <v>538</v>
      </c>
      <c r="B225" s="1" t="s">
        <v>539</v>
      </c>
      <c r="C225" s="1" t="s">
        <v>67</v>
      </c>
      <c r="D225" s="1" t="s">
        <v>4</v>
      </c>
      <c r="E225" s="1" t="s">
        <v>72</v>
      </c>
      <c r="F225" s="1" t="s">
        <v>45</v>
      </c>
      <c r="G225" s="1" t="s">
        <v>60</v>
      </c>
      <c r="H225" s="1">
        <v>28</v>
      </c>
      <c r="I225" s="14">
        <v>44380</v>
      </c>
      <c r="J225" s="1">
        <v>82739</v>
      </c>
      <c r="K225" s="1">
        <v>0</v>
      </c>
      <c r="L225" s="1" t="s">
        <v>11</v>
      </c>
      <c r="M225" s="1" t="s">
        <v>68</v>
      </c>
      <c r="N225" s="14" t="s">
        <v>55</v>
      </c>
      <c r="O225" s="15" t="str">
        <f t="shared" si="21"/>
        <v>Active</v>
      </c>
      <c r="P225" s="16">
        <f t="shared" si="22"/>
        <v>0</v>
      </c>
      <c r="Q225" s="17">
        <f t="shared" si="23"/>
        <v>0</v>
      </c>
      <c r="R225" s="17">
        <f t="shared" si="24"/>
        <v>82739</v>
      </c>
      <c r="S225" s="16">
        <f t="shared" si="25"/>
        <v>2021</v>
      </c>
      <c r="T225" s="16">
        <f t="shared" si="26"/>
        <v>27</v>
      </c>
      <c r="U225" s="18" t="str">
        <f t="shared" si="27"/>
        <v>Saturday</v>
      </c>
    </row>
    <row r="226" spans="1:21" ht="14.25" customHeight="1" x14ac:dyDescent="0.25">
      <c r="A226" s="1" t="s">
        <v>540</v>
      </c>
      <c r="B226" s="1" t="s">
        <v>541</v>
      </c>
      <c r="C226" s="1" t="s">
        <v>225</v>
      </c>
      <c r="D226" s="1" t="s">
        <v>2</v>
      </c>
      <c r="E226" s="1" t="s">
        <v>51</v>
      </c>
      <c r="F226" s="1" t="s">
        <v>45</v>
      </c>
      <c r="G226" s="1" t="s">
        <v>60</v>
      </c>
      <c r="H226" s="1">
        <v>36</v>
      </c>
      <c r="I226" s="14">
        <v>41789</v>
      </c>
      <c r="J226" s="1">
        <v>99080</v>
      </c>
      <c r="K226" s="1">
        <v>0</v>
      </c>
      <c r="L226" s="1" t="s">
        <v>11</v>
      </c>
      <c r="M226" s="1" t="s">
        <v>61</v>
      </c>
      <c r="N226" s="14" t="s">
        <v>55</v>
      </c>
      <c r="O226" s="15" t="str">
        <f t="shared" si="21"/>
        <v>Active</v>
      </c>
      <c r="P226" s="16">
        <f t="shared" si="22"/>
        <v>0</v>
      </c>
      <c r="Q226" s="17">
        <f t="shared" si="23"/>
        <v>0</v>
      </c>
      <c r="R226" s="17">
        <f t="shared" si="24"/>
        <v>99080</v>
      </c>
      <c r="S226" s="16">
        <f t="shared" si="25"/>
        <v>2014</v>
      </c>
      <c r="T226" s="16">
        <f t="shared" si="26"/>
        <v>22</v>
      </c>
      <c r="U226" s="18" t="str">
        <f t="shared" si="27"/>
        <v>Friday</v>
      </c>
    </row>
    <row r="227" spans="1:21" ht="14.25" customHeight="1" x14ac:dyDescent="0.25">
      <c r="A227" s="1" t="s">
        <v>542</v>
      </c>
      <c r="B227" s="1" t="s">
        <v>543</v>
      </c>
      <c r="C227" s="1" t="s">
        <v>312</v>
      </c>
      <c r="D227" s="1" t="s">
        <v>4</v>
      </c>
      <c r="E227" s="1" t="s">
        <v>72</v>
      </c>
      <c r="F227" s="1" t="s">
        <v>45</v>
      </c>
      <c r="G227" s="1" t="s">
        <v>53</v>
      </c>
      <c r="H227" s="1">
        <v>40</v>
      </c>
      <c r="I227" s="14">
        <v>40563</v>
      </c>
      <c r="J227" s="1">
        <v>96719</v>
      </c>
      <c r="K227" s="1">
        <v>0</v>
      </c>
      <c r="L227" s="1" t="s">
        <v>17</v>
      </c>
      <c r="M227" s="1" t="s">
        <v>152</v>
      </c>
      <c r="N227" s="14" t="s">
        <v>55</v>
      </c>
      <c r="O227" s="15" t="str">
        <f t="shared" si="21"/>
        <v>Active</v>
      </c>
      <c r="P227" s="16">
        <f t="shared" si="22"/>
        <v>0</v>
      </c>
      <c r="Q227" s="17">
        <f t="shared" si="23"/>
        <v>0</v>
      </c>
      <c r="R227" s="17">
        <f t="shared" si="24"/>
        <v>96719</v>
      </c>
      <c r="S227" s="16">
        <f t="shared" si="25"/>
        <v>2011</v>
      </c>
      <c r="T227" s="16">
        <f t="shared" si="26"/>
        <v>4</v>
      </c>
      <c r="U227" s="18" t="str">
        <f t="shared" si="27"/>
        <v>Thursday</v>
      </c>
    </row>
    <row r="228" spans="1:21" ht="14.25" customHeight="1" x14ac:dyDescent="0.25">
      <c r="A228" s="1" t="s">
        <v>544</v>
      </c>
      <c r="B228" s="1" t="s">
        <v>545</v>
      </c>
      <c r="C228" s="1" t="s">
        <v>58</v>
      </c>
      <c r="D228" s="1" t="s">
        <v>6</v>
      </c>
      <c r="E228" s="1" t="s">
        <v>44</v>
      </c>
      <c r="F228" s="1" t="s">
        <v>45</v>
      </c>
      <c r="G228" s="1" t="s">
        <v>60</v>
      </c>
      <c r="H228" s="1">
        <v>51</v>
      </c>
      <c r="I228" s="14">
        <v>44283</v>
      </c>
      <c r="J228" s="1">
        <v>180687</v>
      </c>
      <c r="K228" s="1">
        <v>0.19</v>
      </c>
      <c r="L228" s="1" t="s">
        <v>11</v>
      </c>
      <c r="M228" s="1" t="s">
        <v>68</v>
      </c>
      <c r="N228" s="14" t="s">
        <v>55</v>
      </c>
      <c r="O228" s="15" t="str">
        <f t="shared" si="21"/>
        <v>Active</v>
      </c>
      <c r="P228" s="16">
        <f t="shared" si="22"/>
        <v>0</v>
      </c>
      <c r="Q228" s="17">
        <f t="shared" si="23"/>
        <v>34330.53</v>
      </c>
      <c r="R228" s="17">
        <f t="shared" si="24"/>
        <v>215017.53</v>
      </c>
      <c r="S228" s="16">
        <f t="shared" si="25"/>
        <v>2021</v>
      </c>
      <c r="T228" s="16">
        <f t="shared" si="26"/>
        <v>14</v>
      </c>
      <c r="U228" s="18" t="str">
        <f t="shared" si="27"/>
        <v>Sunday</v>
      </c>
    </row>
    <row r="229" spans="1:21" ht="14.25" customHeight="1" x14ac:dyDescent="0.25">
      <c r="A229" s="1" t="s">
        <v>546</v>
      </c>
      <c r="B229" s="1" t="s">
        <v>547</v>
      </c>
      <c r="C229" s="1" t="s">
        <v>131</v>
      </c>
      <c r="D229" s="1" t="s">
        <v>7</v>
      </c>
      <c r="E229" s="1" t="s">
        <v>72</v>
      </c>
      <c r="F229" s="1" t="s">
        <v>52</v>
      </c>
      <c r="G229" s="1" t="s">
        <v>53</v>
      </c>
      <c r="H229" s="1">
        <v>45</v>
      </c>
      <c r="I229" s="14">
        <v>36993</v>
      </c>
      <c r="J229" s="1">
        <v>95743</v>
      </c>
      <c r="K229" s="1">
        <v>0.15</v>
      </c>
      <c r="L229" s="1" t="s">
        <v>11</v>
      </c>
      <c r="M229" s="1" t="s">
        <v>82</v>
      </c>
      <c r="N229" s="14">
        <v>40193</v>
      </c>
      <c r="O229" s="15" t="str">
        <f t="shared" si="21"/>
        <v>Not Active</v>
      </c>
      <c r="P229" s="16">
        <f t="shared" si="22"/>
        <v>1</v>
      </c>
      <c r="Q229" s="17">
        <f t="shared" si="23"/>
        <v>14361.449999999999</v>
      </c>
      <c r="R229" s="17">
        <f t="shared" si="24"/>
        <v>110104.45</v>
      </c>
      <c r="S229" s="16">
        <f t="shared" si="25"/>
        <v>2001</v>
      </c>
      <c r="T229" s="16">
        <f t="shared" si="26"/>
        <v>15</v>
      </c>
      <c r="U229" s="18" t="str">
        <f t="shared" si="27"/>
        <v>Thursday</v>
      </c>
    </row>
    <row r="230" spans="1:21" ht="14.25" customHeight="1" x14ac:dyDescent="0.25">
      <c r="A230" s="1" t="s">
        <v>548</v>
      </c>
      <c r="B230" s="1" t="s">
        <v>549</v>
      </c>
      <c r="C230" s="1" t="s">
        <v>295</v>
      </c>
      <c r="D230" s="1" t="s">
        <v>7</v>
      </c>
      <c r="E230" s="1" t="s">
        <v>44</v>
      </c>
      <c r="F230" s="1" t="s">
        <v>45</v>
      </c>
      <c r="G230" s="1" t="s">
        <v>60</v>
      </c>
      <c r="H230" s="1">
        <v>44</v>
      </c>
      <c r="I230" s="14">
        <v>40060</v>
      </c>
      <c r="J230" s="1">
        <v>89695</v>
      </c>
      <c r="K230" s="1">
        <v>0</v>
      </c>
      <c r="L230" s="1" t="s">
        <v>11</v>
      </c>
      <c r="M230" s="1" t="s">
        <v>82</v>
      </c>
      <c r="N230" s="14" t="s">
        <v>55</v>
      </c>
      <c r="O230" s="15" t="str">
        <f t="shared" si="21"/>
        <v>Active</v>
      </c>
      <c r="P230" s="16">
        <f t="shared" si="22"/>
        <v>0</v>
      </c>
      <c r="Q230" s="17">
        <f t="shared" si="23"/>
        <v>0</v>
      </c>
      <c r="R230" s="17">
        <f t="shared" si="24"/>
        <v>89695</v>
      </c>
      <c r="S230" s="16">
        <f t="shared" si="25"/>
        <v>2009</v>
      </c>
      <c r="T230" s="16">
        <f t="shared" si="26"/>
        <v>36</v>
      </c>
      <c r="U230" s="18" t="str">
        <f t="shared" si="27"/>
        <v>Friday</v>
      </c>
    </row>
    <row r="231" spans="1:21" ht="14.25" customHeight="1" x14ac:dyDescent="0.25">
      <c r="A231" s="1" t="s">
        <v>550</v>
      </c>
      <c r="B231" s="1" t="s">
        <v>551</v>
      </c>
      <c r="C231" s="1" t="s">
        <v>75</v>
      </c>
      <c r="D231" s="1" t="s">
        <v>3</v>
      </c>
      <c r="E231" s="1" t="s">
        <v>51</v>
      </c>
      <c r="F231" s="1" t="s">
        <v>52</v>
      </c>
      <c r="G231" s="1" t="s">
        <v>53</v>
      </c>
      <c r="H231" s="1">
        <v>64</v>
      </c>
      <c r="I231" s="14">
        <v>35996</v>
      </c>
      <c r="J231" s="1">
        <v>122753</v>
      </c>
      <c r="K231" s="1">
        <v>0.09</v>
      </c>
      <c r="L231" s="1" t="s">
        <v>17</v>
      </c>
      <c r="M231" s="1" t="s">
        <v>54</v>
      </c>
      <c r="N231" s="14" t="s">
        <v>55</v>
      </c>
      <c r="O231" s="15" t="str">
        <f t="shared" si="21"/>
        <v>Active</v>
      </c>
      <c r="P231" s="16">
        <f t="shared" si="22"/>
        <v>0</v>
      </c>
      <c r="Q231" s="17">
        <f t="shared" si="23"/>
        <v>11047.77</v>
      </c>
      <c r="R231" s="17">
        <f t="shared" si="24"/>
        <v>133800.76999999999</v>
      </c>
      <c r="S231" s="16">
        <f t="shared" si="25"/>
        <v>1998</v>
      </c>
      <c r="T231" s="16">
        <f t="shared" si="26"/>
        <v>30</v>
      </c>
      <c r="U231" s="18" t="str">
        <f t="shared" si="27"/>
        <v>Monday</v>
      </c>
    </row>
    <row r="232" spans="1:21" ht="14.25" customHeight="1" x14ac:dyDescent="0.25">
      <c r="A232" s="1" t="s">
        <v>552</v>
      </c>
      <c r="B232" s="1" t="s">
        <v>553</v>
      </c>
      <c r="C232" s="1" t="s">
        <v>161</v>
      </c>
      <c r="D232" s="1" t="s">
        <v>6</v>
      </c>
      <c r="E232" s="1" t="s">
        <v>44</v>
      </c>
      <c r="F232" s="1" t="s">
        <v>52</v>
      </c>
      <c r="G232" s="1" t="s">
        <v>60</v>
      </c>
      <c r="H232" s="1">
        <v>30</v>
      </c>
      <c r="I232" s="14">
        <v>42078</v>
      </c>
      <c r="J232" s="1">
        <v>93734</v>
      </c>
      <c r="K232" s="1">
        <v>0</v>
      </c>
      <c r="L232" s="1" t="s">
        <v>11</v>
      </c>
      <c r="M232" s="1" t="s">
        <v>68</v>
      </c>
      <c r="N232" s="14" t="s">
        <v>55</v>
      </c>
      <c r="O232" s="15" t="str">
        <f t="shared" si="21"/>
        <v>Active</v>
      </c>
      <c r="P232" s="16">
        <f t="shared" si="22"/>
        <v>0</v>
      </c>
      <c r="Q232" s="17">
        <f t="shared" si="23"/>
        <v>0</v>
      </c>
      <c r="R232" s="17">
        <f t="shared" si="24"/>
        <v>93734</v>
      </c>
      <c r="S232" s="16">
        <f t="shared" si="25"/>
        <v>2015</v>
      </c>
      <c r="T232" s="16">
        <f t="shared" si="26"/>
        <v>12</v>
      </c>
      <c r="U232" s="18" t="str">
        <f t="shared" si="27"/>
        <v>Sunday</v>
      </c>
    </row>
    <row r="233" spans="1:21" ht="14.25" customHeight="1" x14ac:dyDescent="0.25">
      <c r="A233" s="1" t="s">
        <v>554</v>
      </c>
      <c r="B233" s="1" t="s">
        <v>555</v>
      </c>
      <c r="C233" s="1" t="s">
        <v>78</v>
      </c>
      <c r="D233" s="1" t="s">
        <v>5</v>
      </c>
      <c r="E233" s="1" t="s">
        <v>72</v>
      </c>
      <c r="F233" s="1" t="s">
        <v>52</v>
      </c>
      <c r="G233" s="1" t="s">
        <v>53</v>
      </c>
      <c r="H233" s="1">
        <v>28</v>
      </c>
      <c r="I233" s="14">
        <v>42867</v>
      </c>
      <c r="J233" s="1">
        <v>52069</v>
      </c>
      <c r="K233" s="1">
        <v>0</v>
      </c>
      <c r="L233" s="1" t="s">
        <v>17</v>
      </c>
      <c r="M233" s="1" t="s">
        <v>54</v>
      </c>
      <c r="N233" s="14" t="s">
        <v>55</v>
      </c>
      <c r="O233" s="15" t="str">
        <f t="shared" si="21"/>
        <v>Active</v>
      </c>
      <c r="P233" s="16">
        <f t="shared" si="22"/>
        <v>0</v>
      </c>
      <c r="Q233" s="17">
        <f t="shared" si="23"/>
        <v>0</v>
      </c>
      <c r="R233" s="17">
        <f t="shared" si="24"/>
        <v>52069</v>
      </c>
      <c r="S233" s="16">
        <f t="shared" si="25"/>
        <v>2017</v>
      </c>
      <c r="T233" s="16">
        <f t="shared" si="26"/>
        <v>19</v>
      </c>
      <c r="U233" s="18" t="str">
        <f t="shared" si="27"/>
        <v>Friday</v>
      </c>
    </row>
    <row r="234" spans="1:21" ht="14.25" customHeight="1" x14ac:dyDescent="0.25">
      <c r="A234" s="1" t="s">
        <v>556</v>
      </c>
      <c r="B234" s="1" t="s">
        <v>557</v>
      </c>
      <c r="C234" s="1" t="s">
        <v>99</v>
      </c>
      <c r="D234" s="1" t="s">
        <v>5</v>
      </c>
      <c r="E234" s="1" t="s">
        <v>72</v>
      </c>
      <c r="F234" s="1" t="s">
        <v>45</v>
      </c>
      <c r="G234" s="1" t="s">
        <v>104</v>
      </c>
      <c r="H234" s="1">
        <v>33</v>
      </c>
      <c r="I234" s="14">
        <v>44181</v>
      </c>
      <c r="J234" s="1">
        <v>258426</v>
      </c>
      <c r="K234" s="1">
        <v>0.4</v>
      </c>
      <c r="L234" s="1" t="s">
        <v>19</v>
      </c>
      <c r="M234" s="1" t="s">
        <v>117</v>
      </c>
      <c r="N234" s="14" t="s">
        <v>55</v>
      </c>
      <c r="O234" s="15" t="str">
        <f t="shared" si="21"/>
        <v>Active</v>
      </c>
      <c r="P234" s="16">
        <f t="shared" si="22"/>
        <v>0</v>
      </c>
      <c r="Q234" s="17">
        <f t="shared" si="23"/>
        <v>103370.40000000001</v>
      </c>
      <c r="R234" s="17">
        <f t="shared" si="24"/>
        <v>361796.4</v>
      </c>
      <c r="S234" s="16">
        <f t="shared" si="25"/>
        <v>2020</v>
      </c>
      <c r="T234" s="16">
        <f t="shared" si="26"/>
        <v>51</v>
      </c>
      <c r="U234" s="18" t="str">
        <f t="shared" si="27"/>
        <v>Wednesday</v>
      </c>
    </row>
    <row r="235" spans="1:21" ht="14.25" customHeight="1" x14ac:dyDescent="0.25">
      <c r="A235" s="1" t="s">
        <v>558</v>
      </c>
      <c r="B235" s="1" t="s">
        <v>559</v>
      </c>
      <c r="C235" s="1" t="s">
        <v>75</v>
      </c>
      <c r="D235" s="1" t="s">
        <v>3</v>
      </c>
      <c r="E235" s="1" t="s">
        <v>59</v>
      </c>
      <c r="F235" s="1" t="s">
        <v>52</v>
      </c>
      <c r="G235" s="1" t="s">
        <v>46</v>
      </c>
      <c r="H235" s="1">
        <v>51</v>
      </c>
      <c r="I235" s="14">
        <v>34746</v>
      </c>
      <c r="J235" s="1">
        <v>125375</v>
      </c>
      <c r="K235" s="1">
        <v>0.09</v>
      </c>
      <c r="L235" s="1" t="s">
        <v>11</v>
      </c>
      <c r="M235" s="1" t="s">
        <v>61</v>
      </c>
      <c r="N235" s="14" t="s">
        <v>55</v>
      </c>
      <c r="O235" s="15" t="str">
        <f t="shared" si="21"/>
        <v>Active</v>
      </c>
      <c r="P235" s="16">
        <f t="shared" si="22"/>
        <v>0</v>
      </c>
      <c r="Q235" s="17">
        <f t="shared" si="23"/>
        <v>11283.75</v>
      </c>
      <c r="R235" s="17">
        <f t="shared" si="24"/>
        <v>136658.75</v>
      </c>
      <c r="S235" s="16">
        <f t="shared" si="25"/>
        <v>1995</v>
      </c>
      <c r="T235" s="16">
        <f t="shared" si="26"/>
        <v>7</v>
      </c>
      <c r="U235" s="18" t="str">
        <f t="shared" si="27"/>
        <v>Thursday</v>
      </c>
    </row>
    <row r="236" spans="1:21" ht="14.25" customHeight="1" x14ac:dyDescent="0.25">
      <c r="A236" s="1" t="s">
        <v>560</v>
      </c>
      <c r="B236" s="1" t="s">
        <v>561</v>
      </c>
      <c r="C236" s="1" t="s">
        <v>99</v>
      </c>
      <c r="D236" s="1" t="s">
        <v>5</v>
      </c>
      <c r="E236" s="1" t="s">
        <v>51</v>
      </c>
      <c r="F236" s="1" t="s">
        <v>52</v>
      </c>
      <c r="G236" s="1" t="s">
        <v>53</v>
      </c>
      <c r="H236" s="1">
        <v>25</v>
      </c>
      <c r="I236" s="14">
        <v>44235</v>
      </c>
      <c r="J236" s="1">
        <v>198243</v>
      </c>
      <c r="K236" s="1">
        <v>0.31</v>
      </c>
      <c r="L236" s="1" t="s">
        <v>11</v>
      </c>
      <c r="M236" s="1" t="s">
        <v>79</v>
      </c>
      <c r="N236" s="14" t="s">
        <v>55</v>
      </c>
      <c r="O236" s="15" t="str">
        <f t="shared" si="21"/>
        <v>Active</v>
      </c>
      <c r="P236" s="16">
        <f t="shared" si="22"/>
        <v>0</v>
      </c>
      <c r="Q236" s="17">
        <f t="shared" si="23"/>
        <v>61455.33</v>
      </c>
      <c r="R236" s="17">
        <f t="shared" si="24"/>
        <v>259698.33000000002</v>
      </c>
      <c r="S236" s="16">
        <f t="shared" si="25"/>
        <v>2021</v>
      </c>
      <c r="T236" s="16">
        <f t="shared" si="26"/>
        <v>7</v>
      </c>
      <c r="U236" s="18" t="str">
        <f t="shared" si="27"/>
        <v>Monday</v>
      </c>
    </row>
    <row r="237" spans="1:21" ht="14.25" customHeight="1" x14ac:dyDescent="0.25">
      <c r="A237" s="1" t="s">
        <v>562</v>
      </c>
      <c r="B237" s="1" t="s">
        <v>563</v>
      </c>
      <c r="C237" s="1" t="s">
        <v>241</v>
      </c>
      <c r="D237" s="1" t="s">
        <v>7</v>
      </c>
      <c r="E237" s="1" t="s">
        <v>44</v>
      </c>
      <c r="F237" s="1" t="s">
        <v>45</v>
      </c>
      <c r="G237" s="1" t="s">
        <v>104</v>
      </c>
      <c r="H237" s="1">
        <v>42</v>
      </c>
      <c r="I237" s="14">
        <v>43062</v>
      </c>
      <c r="J237" s="1">
        <v>96023</v>
      </c>
      <c r="K237" s="1">
        <v>0</v>
      </c>
      <c r="L237" s="1" t="s">
        <v>11</v>
      </c>
      <c r="M237" s="1" t="s">
        <v>79</v>
      </c>
      <c r="N237" s="14" t="s">
        <v>55</v>
      </c>
      <c r="O237" s="15" t="str">
        <f t="shared" si="21"/>
        <v>Active</v>
      </c>
      <c r="P237" s="16">
        <f t="shared" si="22"/>
        <v>0</v>
      </c>
      <c r="Q237" s="17">
        <f t="shared" si="23"/>
        <v>0</v>
      </c>
      <c r="R237" s="17">
        <f t="shared" si="24"/>
        <v>96023</v>
      </c>
      <c r="S237" s="16">
        <f t="shared" si="25"/>
        <v>2017</v>
      </c>
      <c r="T237" s="16">
        <f t="shared" si="26"/>
        <v>47</v>
      </c>
      <c r="U237" s="18" t="str">
        <f t="shared" si="27"/>
        <v>Thursday</v>
      </c>
    </row>
    <row r="238" spans="1:21" ht="14.25" customHeight="1" x14ac:dyDescent="0.25">
      <c r="A238" s="1" t="s">
        <v>564</v>
      </c>
      <c r="B238" s="1" t="s">
        <v>565</v>
      </c>
      <c r="C238" s="1" t="s">
        <v>67</v>
      </c>
      <c r="D238" s="1" t="s">
        <v>8</v>
      </c>
      <c r="E238" s="1" t="s">
        <v>44</v>
      </c>
      <c r="F238" s="1" t="s">
        <v>45</v>
      </c>
      <c r="G238" s="1" t="s">
        <v>60</v>
      </c>
      <c r="H238" s="1">
        <v>34</v>
      </c>
      <c r="I238" s="14">
        <v>41085</v>
      </c>
      <c r="J238" s="1">
        <v>83066</v>
      </c>
      <c r="K238" s="1">
        <v>0</v>
      </c>
      <c r="L238" s="1" t="s">
        <v>11</v>
      </c>
      <c r="M238" s="1" t="s">
        <v>61</v>
      </c>
      <c r="N238" s="14">
        <v>41430</v>
      </c>
      <c r="O238" s="15" t="str">
        <f t="shared" si="21"/>
        <v>Not Active</v>
      </c>
      <c r="P238" s="16">
        <f t="shared" si="22"/>
        <v>1</v>
      </c>
      <c r="Q238" s="17">
        <f t="shared" si="23"/>
        <v>0</v>
      </c>
      <c r="R238" s="17">
        <f t="shared" si="24"/>
        <v>83066</v>
      </c>
      <c r="S238" s="16">
        <f t="shared" si="25"/>
        <v>2012</v>
      </c>
      <c r="T238" s="16">
        <f t="shared" si="26"/>
        <v>26</v>
      </c>
      <c r="U238" s="18" t="str">
        <f t="shared" si="27"/>
        <v>Monday</v>
      </c>
    </row>
    <row r="239" spans="1:21" ht="14.25" customHeight="1" x14ac:dyDescent="0.25">
      <c r="A239" s="1" t="s">
        <v>566</v>
      </c>
      <c r="B239" s="1" t="s">
        <v>567</v>
      </c>
      <c r="C239" s="1" t="s">
        <v>142</v>
      </c>
      <c r="D239" s="1" t="s">
        <v>4</v>
      </c>
      <c r="E239" s="1" t="s">
        <v>44</v>
      </c>
      <c r="F239" s="1" t="s">
        <v>45</v>
      </c>
      <c r="G239" s="1" t="s">
        <v>104</v>
      </c>
      <c r="H239" s="1">
        <v>48</v>
      </c>
      <c r="I239" s="14">
        <v>41773</v>
      </c>
      <c r="J239" s="1">
        <v>61216</v>
      </c>
      <c r="K239" s="1">
        <v>0</v>
      </c>
      <c r="L239" s="1" t="s">
        <v>11</v>
      </c>
      <c r="M239" s="1" t="s">
        <v>47</v>
      </c>
      <c r="N239" s="14" t="s">
        <v>55</v>
      </c>
      <c r="O239" s="15" t="str">
        <f t="shared" si="21"/>
        <v>Active</v>
      </c>
      <c r="P239" s="16">
        <f t="shared" si="22"/>
        <v>0</v>
      </c>
      <c r="Q239" s="17">
        <f t="shared" si="23"/>
        <v>0</v>
      </c>
      <c r="R239" s="17">
        <f t="shared" si="24"/>
        <v>61216</v>
      </c>
      <c r="S239" s="16">
        <f t="shared" si="25"/>
        <v>2014</v>
      </c>
      <c r="T239" s="16">
        <f t="shared" si="26"/>
        <v>20</v>
      </c>
      <c r="U239" s="18" t="str">
        <f t="shared" si="27"/>
        <v>Wednesday</v>
      </c>
    </row>
    <row r="240" spans="1:21" ht="14.25" customHeight="1" x14ac:dyDescent="0.25">
      <c r="A240" s="1" t="s">
        <v>568</v>
      </c>
      <c r="B240" s="1" t="s">
        <v>569</v>
      </c>
      <c r="C240" s="1" t="s">
        <v>43</v>
      </c>
      <c r="D240" s="1" t="s">
        <v>5</v>
      </c>
      <c r="E240" s="1" t="s">
        <v>72</v>
      </c>
      <c r="F240" s="1" t="s">
        <v>52</v>
      </c>
      <c r="G240" s="1" t="s">
        <v>60</v>
      </c>
      <c r="H240" s="1">
        <v>33</v>
      </c>
      <c r="I240" s="14">
        <v>41315</v>
      </c>
      <c r="J240" s="1">
        <v>144231</v>
      </c>
      <c r="K240" s="1">
        <v>0.14000000000000001</v>
      </c>
      <c r="L240" s="1" t="s">
        <v>11</v>
      </c>
      <c r="M240" s="1" t="s">
        <v>107</v>
      </c>
      <c r="N240" s="14">
        <v>44029</v>
      </c>
      <c r="O240" s="15" t="str">
        <f t="shared" si="21"/>
        <v>Not Active</v>
      </c>
      <c r="P240" s="16">
        <f t="shared" si="22"/>
        <v>1</v>
      </c>
      <c r="Q240" s="17">
        <f t="shared" si="23"/>
        <v>20192.34</v>
      </c>
      <c r="R240" s="17">
        <f t="shared" si="24"/>
        <v>164423.34</v>
      </c>
      <c r="S240" s="16">
        <f t="shared" si="25"/>
        <v>2013</v>
      </c>
      <c r="T240" s="16">
        <f t="shared" si="26"/>
        <v>7</v>
      </c>
      <c r="U240" s="18" t="str">
        <f t="shared" si="27"/>
        <v>Sunday</v>
      </c>
    </row>
    <row r="241" spans="1:21" ht="14.25" customHeight="1" x14ac:dyDescent="0.25">
      <c r="A241" s="1" t="s">
        <v>570</v>
      </c>
      <c r="B241" s="1" t="s">
        <v>571</v>
      </c>
      <c r="C241" s="1" t="s">
        <v>182</v>
      </c>
      <c r="D241" s="1" t="s">
        <v>6</v>
      </c>
      <c r="E241" s="1" t="s">
        <v>44</v>
      </c>
      <c r="F241" s="1" t="s">
        <v>52</v>
      </c>
      <c r="G241" s="1" t="s">
        <v>53</v>
      </c>
      <c r="H241" s="1">
        <v>41</v>
      </c>
      <c r="I241" s="14">
        <v>39379</v>
      </c>
      <c r="J241" s="1">
        <v>51630</v>
      </c>
      <c r="K241" s="1">
        <v>0</v>
      </c>
      <c r="L241" s="1" t="s">
        <v>17</v>
      </c>
      <c r="M241" s="1" t="s">
        <v>132</v>
      </c>
      <c r="N241" s="14" t="s">
        <v>55</v>
      </c>
      <c r="O241" s="15" t="str">
        <f t="shared" si="21"/>
        <v>Active</v>
      </c>
      <c r="P241" s="16">
        <f t="shared" si="22"/>
        <v>0</v>
      </c>
      <c r="Q241" s="17">
        <f t="shared" si="23"/>
        <v>0</v>
      </c>
      <c r="R241" s="17">
        <f t="shared" si="24"/>
        <v>51630</v>
      </c>
      <c r="S241" s="16">
        <f t="shared" si="25"/>
        <v>2007</v>
      </c>
      <c r="T241" s="16">
        <f t="shared" si="26"/>
        <v>43</v>
      </c>
      <c r="U241" s="18" t="str">
        <f t="shared" si="27"/>
        <v>Wednesday</v>
      </c>
    </row>
    <row r="242" spans="1:21" ht="14.25" customHeight="1" x14ac:dyDescent="0.25">
      <c r="A242" s="1" t="s">
        <v>572</v>
      </c>
      <c r="B242" s="1" t="s">
        <v>573</v>
      </c>
      <c r="C242" s="1" t="s">
        <v>43</v>
      </c>
      <c r="D242" s="1" t="s">
        <v>4</v>
      </c>
      <c r="E242" s="1" t="s">
        <v>72</v>
      </c>
      <c r="F242" s="1" t="s">
        <v>52</v>
      </c>
      <c r="G242" s="1" t="s">
        <v>104</v>
      </c>
      <c r="H242" s="1">
        <v>55</v>
      </c>
      <c r="I242" s="14">
        <v>41594</v>
      </c>
      <c r="J242" s="1">
        <v>124129</v>
      </c>
      <c r="K242" s="1">
        <v>0.15</v>
      </c>
      <c r="L242" s="1" t="s">
        <v>19</v>
      </c>
      <c r="M242" s="1" t="s">
        <v>236</v>
      </c>
      <c r="N242" s="14" t="s">
        <v>55</v>
      </c>
      <c r="O242" s="15" t="str">
        <f t="shared" si="21"/>
        <v>Active</v>
      </c>
      <c r="P242" s="16">
        <f t="shared" si="22"/>
        <v>0</v>
      </c>
      <c r="Q242" s="17">
        <f t="shared" si="23"/>
        <v>18619.349999999999</v>
      </c>
      <c r="R242" s="17">
        <f t="shared" si="24"/>
        <v>142748.35</v>
      </c>
      <c r="S242" s="16">
        <f t="shared" si="25"/>
        <v>2013</v>
      </c>
      <c r="T242" s="16">
        <f t="shared" si="26"/>
        <v>46</v>
      </c>
      <c r="U242" s="18" t="str">
        <f t="shared" si="27"/>
        <v>Saturday</v>
      </c>
    </row>
    <row r="243" spans="1:21" ht="14.25" customHeight="1" x14ac:dyDescent="0.25">
      <c r="A243" s="1" t="s">
        <v>574</v>
      </c>
      <c r="B243" s="1" t="s">
        <v>575</v>
      </c>
      <c r="C243" s="1" t="s">
        <v>241</v>
      </c>
      <c r="D243" s="1" t="s">
        <v>7</v>
      </c>
      <c r="E243" s="1" t="s">
        <v>51</v>
      </c>
      <c r="F243" s="1" t="s">
        <v>52</v>
      </c>
      <c r="G243" s="1" t="s">
        <v>104</v>
      </c>
      <c r="H243" s="1">
        <v>36</v>
      </c>
      <c r="I243" s="14">
        <v>39912</v>
      </c>
      <c r="J243" s="1">
        <v>60055</v>
      </c>
      <c r="K243" s="1">
        <v>0</v>
      </c>
      <c r="L243" s="1" t="s">
        <v>11</v>
      </c>
      <c r="M243" s="1" t="s">
        <v>47</v>
      </c>
      <c r="N243" s="14" t="s">
        <v>55</v>
      </c>
      <c r="O243" s="15" t="str">
        <f t="shared" si="21"/>
        <v>Active</v>
      </c>
      <c r="P243" s="16">
        <f t="shared" si="22"/>
        <v>0</v>
      </c>
      <c r="Q243" s="17">
        <f t="shared" si="23"/>
        <v>0</v>
      </c>
      <c r="R243" s="17">
        <f t="shared" si="24"/>
        <v>60055</v>
      </c>
      <c r="S243" s="16">
        <f t="shared" si="25"/>
        <v>2009</v>
      </c>
      <c r="T243" s="16">
        <f t="shared" si="26"/>
        <v>15</v>
      </c>
      <c r="U243" s="18" t="str">
        <f t="shared" si="27"/>
        <v>Thursday</v>
      </c>
    </row>
    <row r="244" spans="1:21" ht="14.25" customHeight="1" x14ac:dyDescent="0.25">
      <c r="A244" s="1" t="s">
        <v>576</v>
      </c>
      <c r="B244" s="1" t="s">
        <v>577</v>
      </c>
      <c r="C244" s="1" t="s">
        <v>58</v>
      </c>
      <c r="D244" s="1" t="s">
        <v>7</v>
      </c>
      <c r="E244" s="1" t="s">
        <v>44</v>
      </c>
      <c r="F244" s="1" t="s">
        <v>52</v>
      </c>
      <c r="G244" s="1" t="s">
        <v>104</v>
      </c>
      <c r="H244" s="1">
        <v>31</v>
      </c>
      <c r="I244" s="14">
        <v>44069</v>
      </c>
      <c r="J244" s="1">
        <v>189290</v>
      </c>
      <c r="K244" s="1">
        <v>0.22</v>
      </c>
      <c r="L244" s="1" t="s">
        <v>19</v>
      </c>
      <c r="M244" s="1" t="s">
        <v>236</v>
      </c>
      <c r="N244" s="14">
        <v>44099</v>
      </c>
      <c r="O244" s="15" t="str">
        <f t="shared" si="21"/>
        <v>Not Active</v>
      </c>
      <c r="P244" s="16">
        <f t="shared" si="22"/>
        <v>1</v>
      </c>
      <c r="Q244" s="17">
        <f t="shared" si="23"/>
        <v>41643.800000000003</v>
      </c>
      <c r="R244" s="17">
        <f t="shared" si="24"/>
        <v>230933.8</v>
      </c>
      <c r="S244" s="16">
        <f t="shared" si="25"/>
        <v>2020</v>
      </c>
      <c r="T244" s="16">
        <f t="shared" si="26"/>
        <v>35</v>
      </c>
      <c r="U244" s="18" t="str">
        <f t="shared" si="27"/>
        <v>Wednesday</v>
      </c>
    </row>
    <row r="245" spans="1:21" ht="14.25" customHeight="1" x14ac:dyDescent="0.25">
      <c r="A245" s="1" t="s">
        <v>578</v>
      </c>
      <c r="B245" s="1" t="s">
        <v>579</v>
      </c>
      <c r="C245" s="1" t="s">
        <v>99</v>
      </c>
      <c r="D245" s="1" t="s">
        <v>2</v>
      </c>
      <c r="E245" s="1" t="s">
        <v>72</v>
      </c>
      <c r="F245" s="1" t="s">
        <v>45</v>
      </c>
      <c r="G245" s="1" t="s">
        <v>53</v>
      </c>
      <c r="H245" s="1">
        <v>53</v>
      </c>
      <c r="I245" s="14">
        <v>39568</v>
      </c>
      <c r="J245" s="1">
        <v>182202</v>
      </c>
      <c r="K245" s="1">
        <v>0.3</v>
      </c>
      <c r="L245" s="1" t="s">
        <v>11</v>
      </c>
      <c r="M245" s="1" t="s">
        <v>82</v>
      </c>
      <c r="N245" s="14" t="s">
        <v>55</v>
      </c>
      <c r="O245" s="15" t="str">
        <f t="shared" si="21"/>
        <v>Active</v>
      </c>
      <c r="P245" s="16">
        <f t="shared" si="22"/>
        <v>0</v>
      </c>
      <c r="Q245" s="17">
        <f t="shared" si="23"/>
        <v>54660.6</v>
      </c>
      <c r="R245" s="17">
        <f t="shared" si="24"/>
        <v>236862.6</v>
      </c>
      <c r="S245" s="16">
        <f t="shared" si="25"/>
        <v>2008</v>
      </c>
      <c r="T245" s="16">
        <f t="shared" si="26"/>
        <v>18</v>
      </c>
      <c r="U245" s="18" t="str">
        <f t="shared" si="27"/>
        <v>Wednesday</v>
      </c>
    </row>
    <row r="246" spans="1:21" ht="14.25" customHeight="1" x14ac:dyDescent="0.25">
      <c r="A246" s="1" t="s">
        <v>580</v>
      </c>
      <c r="B246" s="1" t="s">
        <v>581</v>
      </c>
      <c r="C246" s="1" t="s">
        <v>75</v>
      </c>
      <c r="D246" s="1" t="s">
        <v>4</v>
      </c>
      <c r="E246" s="1" t="s">
        <v>59</v>
      </c>
      <c r="F246" s="1" t="s">
        <v>52</v>
      </c>
      <c r="G246" s="1" t="s">
        <v>60</v>
      </c>
      <c r="H246" s="1">
        <v>43</v>
      </c>
      <c r="I246" s="14">
        <v>38748</v>
      </c>
      <c r="J246" s="1">
        <v>117518</v>
      </c>
      <c r="K246" s="1">
        <v>7.0000000000000007E-2</v>
      </c>
      <c r="L246" s="1" t="s">
        <v>11</v>
      </c>
      <c r="M246" s="1" t="s">
        <v>47</v>
      </c>
      <c r="N246" s="14" t="s">
        <v>55</v>
      </c>
      <c r="O246" s="15" t="str">
        <f t="shared" si="21"/>
        <v>Active</v>
      </c>
      <c r="P246" s="16">
        <f t="shared" si="22"/>
        <v>0</v>
      </c>
      <c r="Q246" s="17">
        <f t="shared" si="23"/>
        <v>8226.26</v>
      </c>
      <c r="R246" s="17">
        <f t="shared" si="24"/>
        <v>125744.26</v>
      </c>
      <c r="S246" s="16">
        <f t="shared" si="25"/>
        <v>2006</v>
      </c>
      <c r="T246" s="16">
        <f t="shared" si="26"/>
        <v>5</v>
      </c>
      <c r="U246" s="18" t="str">
        <f t="shared" si="27"/>
        <v>Tuesday</v>
      </c>
    </row>
    <row r="247" spans="1:21" ht="14.25" customHeight="1" x14ac:dyDescent="0.25">
      <c r="A247" s="1" t="s">
        <v>582</v>
      </c>
      <c r="B247" s="1" t="s">
        <v>583</v>
      </c>
      <c r="C247" s="1" t="s">
        <v>43</v>
      </c>
      <c r="D247" s="1" t="s">
        <v>3</v>
      </c>
      <c r="E247" s="1" t="s">
        <v>51</v>
      </c>
      <c r="F247" s="1" t="s">
        <v>45</v>
      </c>
      <c r="G247" s="1" t="s">
        <v>104</v>
      </c>
      <c r="H247" s="1">
        <v>37</v>
      </c>
      <c r="I247" s="14">
        <v>41329</v>
      </c>
      <c r="J247" s="1">
        <v>157474</v>
      </c>
      <c r="K247" s="1">
        <v>0.11</v>
      </c>
      <c r="L247" s="1" t="s">
        <v>19</v>
      </c>
      <c r="M247" s="1" t="s">
        <v>117</v>
      </c>
      <c r="N247" s="14" t="s">
        <v>55</v>
      </c>
      <c r="O247" s="15" t="str">
        <f t="shared" si="21"/>
        <v>Active</v>
      </c>
      <c r="P247" s="16">
        <f t="shared" si="22"/>
        <v>0</v>
      </c>
      <c r="Q247" s="17">
        <f t="shared" si="23"/>
        <v>17322.14</v>
      </c>
      <c r="R247" s="17">
        <f t="shared" si="24"/>
        <v>174796.14</v>
      </c>
      <c r="S247" s="16">
        <f t="shared" si="25"/>
        <v>2013</v>
      </c>
      <c r="T247" s="16">
        <f t="shared" si="26"/>
        <v>9</v>
      </c>
      <c r="U247" s="18" t="str">
        <f t="shared" si="27"/>
        <v>Sunday</v>
      </c>
    </row>
    <row r="248" spans="1:21" ht="14.25" customHeight="1" x14ac:dyDescent="0.25">
      <c r="A248" s="1" t="s">
        <v>584</v>
      </c>
      <c r="B248" s="1" t="s">
        <v>585</v>
      </c>
      <c r="C248" s="1" t="s">
        <v>75</v>
      </c>
      <c r="D248" s="1" t="s">
        <v>8</v>
      </c>
      <c r="E248" s="1" t="s">
        <v>51</v>
      </c>
      <c r="F248" s="1" t="s">
        <v>52</v>
      </c>
      <c r="G248" s="1" t="s">
        <v>60</v>
      </c>
      <c r="H248" s="1">
        <v>38</v>
      </c>
      <c r="I248" s="14">
        <v>39544</v>
      </c>
      <c r="J248" s="1">
        <v>126856</v>
      </c>
      <c r="K248" s="1">
        <v>0.06</v>
      </c>
      <c r="L248" s="1" t="s">
        <v>11</v>
      </c>
      <c r="M248" s="1" t="s">
        <v>107</v>
      </c>
      <c r="N248" s="14" t="s">
        <v>55</v>
      </c>
      <c r="O248" s="15" t="str">
        <f t="shared" si="21"/>
        <v>Active</v>
      </c>
      <c r="P248" s="16">
        <f t="shared" si="22"/>
        <v>0</v>
      </c>
      <c r="Q248" s="17">
        <f t="shared" si="23"/>
        <v>7611.36</v>
      </c>
      <c r="R248" s="17">
        <f t="shared" si="24"/>
        <v>134467.35999999999</v>
      </c>
      <c r="S248" s="16">
        <f t="shared" si="25"/>
        <v>2008</v>
      </c>
      <c r="T248" s="16">
        <f t="shared" si="26"/>
        <v>15</v>
      </c>
      <c r="U248" s="18" t="str">
        <f t="shared" si="27"/>
        <v>Sunday</v>
      </c>
    </row>
    <row r="249" spans="1:21" ht="14.25" customHeight="1" x14ac:dyDescent="0.25">
      <c r="A249" s="1" t="s">
        <v>586</v>
      </c>
      <c r="B249" s="1" t="s">
        <v>587</v>
      </c>
      <c r="C249" s="1" t="s">
        <v>43</v>
      </c>
      <c r="D249" s="1" t="s">
        <v>5</v>
      </c>
      <c r="E249" s="1" t="s">
        <v>51</v>
      </c>
      <c r="F249" s="1" t="s">
        <v>45</v>
      </c>
      <c r="G249" s="1" t="s">
        <v>53</v>
      </c>
      <c r="H249" s="1">
        <v>49</v>
      </c>
      <c r="I249" s="14">
        <v>36983</v>
      </c>
      <c r="J249" s="1">
        <v>129124</v>
      </c>
      <c r="K249" s="1">
        <v>0.12</v>
      </c>
      <c r="L249" s="1" t="s">
        <v>17</v>
      </c>
      <c r="M249" s="1" t="s">
        <v>94</v>
      </c>
      <c r="N249" s="14" t="s">
        <v>55</v>
      </c>
      <c r="O249" s="15" t="str">
        <f t="shared" si="21"/>
        <v>Active</v>
      </c>
      <c r="P249" s="16">
        <f t="shared" si="22"/>
        <v>0</v>
      </c>
      <c r="Q249" s="17">
        <f t="shared" si="23"/>
        <v>15494.88</v>
      </c>
      <c r="R249" s="17">
        <f t="shared" si="24"/>
        <v>144618.88</v>
      </c>
      <c r="S249" s="16">
        <f t="shared" si="25"/>
        <v>2001</v>
      </c>
      <c r="T249" s="16">
        <f t="shared" si="26"/>
        <v>14</v>
      </c>
      <c r="U249" s="18" t="str">
        <f t="shared" si="27"/>
        <v>Monday</v>
      </c>
    </row>
    <row r="250" spans="1:21" ht="14.25" customHeight="1" x14ac:dyDescent="0.25">
      <c r="A250" s="1" t="s">
        <v>588</v>
      </c>
      <c r="B250" s="1" t="s">
        <v>589</v>
      </c>
      <c r="C250" s="1" t="s">
        <v>58</v>
      </c>
      <c r="D250" s="1" t="s">
        <v>4</v>
      </c>
      <c r="E250" s="1" t="s">
        <v>44</v>
      </c>
      <c r="F250" s="1" t="s">
        <v>45</v>
      </c>
      <c r="G250" s="1" t="s">
        <v>53</v>
      </c>
      <c r="H250" s="1">
        <v>45</v>
      </c>
      <c r="I250" s="14">
        <v>37316</v>
      </c>
      <c r="J250" s="1">
        <v>165181</v>
      </c>
      <c r="K250" s="1">
        <v>0.16</v>
      </c>
      <c r="L250" s="1" t="s">
        <v>11</v>
      </c>
      <c r="M250" s="1" t="s">
        <v>47</v>
      </c>
      <c r="N250" s="14" t="s">
        <v>55</v>
      </c>
      <c r="O250" s="15" t="str">
        <f t="shared" si="21"/>
        <v>Active</v>
      </c>
      <c r="P250" s="16">
        <f t="shared" si="22"/>
        <v>0</v>
      </c>
      <c r="Q250" s="17">
        <f t="shared" si="23"/>
        <v>26428.959999999999</v>
      </c>
      <c r="R250" s="17">
        <f t="shared" si="24"/>
        <v>191609.96</v>
      </c>
      <c r="S250" s="16">
        <f t="shared" si="25"/>
        <v>2002</v>
      </c>
      <c r="T250" s="16">
        <f t="shared" si="26"/>
        <v>9</v>
      </c>
      <c r="U250" s="18" t="str">
        <f t="shared" si="27"/>
        <v>Friday</v>
      </c>
    </row>
    <row r="251" spans="1:21" ht="14.25" customHeight="1" x14ac:dyDescent="0.25">
      <c r="A251" s="1" t="s">
        <v>590</v>
      </c>
      <c r="B251" s="1" t="s">
        <v>591</v>
      </c>
      <c r="C251" s="1" t="s">
        <v>99</v>
      </c>
      <c r="D251" s="1" t="s">
        <v>3</v>
      </c>
      <c r="E251" s="1" t="s">
        <v>72</v>
      </c>
      <c r="F251" s="1" t="s">
        <v>52</v>
      </c>
      <c r="G251" s="1" t="s">
        <v>104</v>
      </c>
      <c r="H251" s="1">
        <v>50</v>
      </c>
      <c r="I251" s="14">
        <v>38004</v>
      </c>
      <c r="J251" s="1">
        <v>247939</v>
      </c>
      <c r="K251" s="1">
        <v>0.35</v>
      </c>
      <c r="L251" s="1" t="s">
        <v>19</v>
      </c>
      <c r="M251" s="1" t="s">
        <v>117</v>
      </c>
      <c r="N251" s="14" t="s">
        <v>55</v>
      </c>
      <c r="O251" s="15" t="str">
        <f t="shared" si="21"/>
        <v>Active</v>
      </c>
      <c r="P251" s="16">
        <f t="shared" si="22"/>
        <v>0</v>
      </c>
      <c r="Q251" s="17">
        <f t="shared" si="23"/>
        <v>86778.65</v>
      </c>
      <c r="R251" s="17">
        <f t="shared" si="24"/>
        <v>334717.65000000002</v>
      </c>
      <c r="S251" s="16">
        <f t="shared" si="25"/>
        <v>2004</v>
      </c>
      <c r="T251" s="16">
        <f t="shared" si="26"/>
        <v>4</v>
      </c>
      <c r="U251" s="18" t="str">
        <f t="shared" si="27"/>
        <v>Sunday</v>
      </c>
    </row>
    <row r="252" spans="1:21" ht="14.25" customHeight="1" x14ac:dyDescent="0.25">
      <c r="A252" s="1" t="s">
        <v>592</v>
      </c>
      <c r="B252" s="1" t="s">
        <v>593</v>
      </c>
      <c r="C252" s="1" t="s">
        <v>58</v>
      </c>
      <c r="D252" s="1" t="s">
        <v>7</v>
      </c>
      <c r="E252" s="1" t="s">
        <v>59</v>
      </c>
      <c r="F252" s="1" t="s">
        <v>52</v>
      </c>
      <c r="G252" s="1" t="s">
        <v>104</v>
      </c>
      <c r="H252" s="1">
        <v>64</v>
      </c>
      <c r="I252" s="14">
        <v>42972</v>
      </c>
      <c r="J252" s="1">
        <v>169509</v>
      </c>
      <c r="K252" s="1">
        <v>0.18</v>
      </c>
      <c r="L252" s="1" t="s">
        <v>19</v>
      </c>
      <c r="M252" s="1" t="s">
        <v>112</v>
      </c>
      <c r="N252" s="14" t="s">
        <v>55</v>
      </c>
      <c r="O252" s="15" t="str">
        <f t="shared" si="21"/>
        <v>Active</v>
      </c>
      <c r="P252" s="16">
        <f t="shared" si="22"/>
        <v>0</v>
      </c>
      <c r="Q252" s="17">
        <f t="shared" si="23"/>
        <v>30511.62</v>
      </c>
      <c r="R252" s="17">
        <f t="shared" si="24"/>
        <v>200020.62</v>
      </c>
      <c r="S252" s="16">
        <f t="shared" si="25"/>
        <v>2017</v>
      </c>
      <c r="T252" s="16">
        <f t="shared" si="26"/>
        <v>34</v>
      </c>
      <c r="U252" s="18" t="str">
        <f t="shared" si="27"/>
        <v>Friday</v>
      </c>
    </row>
    <row r="253" spans="1:21" ht="14.25" customHeight="1" x14ac:dyDescent="0.25">
      <c r="A253" s="1" t="s">
        <v>594</v>
      </c>
      <c r="B253" s="1" t="s">
        <v>595</v>
      </c>
      <c r="C253" s="1" t="s">
        <v>43</v>
      </c>
      <c r="D253" s="1" t="s">
        <v>5</v>
      </c>
      <c r="E253" s="1" t="s">
        <v>51</v>
      </c>
      <c r="F253" s="1" t="s">
        <v>45</v>
      </c>
      <c r="G253" s="1" t="s">
        <v>60</v>
      </c>
      <c r="H253" s="1">
        <v>55</v>
      </c>
      <c r="I253" s="14">
        <v>40552</v>
      </c>
      <c r="J253" s="1">
        <v>138521</v>
      </c>
      <c r="K253" s="1">
        <v>0.1</v>
      </c>
      <c r="L253" s="1" t="s">
        <v>11</v>
      </c>
      <c r="M253" s="1" t="s">
        <v>79</v>
      </c>
      <c r="N253" s="14" t="s">
        <v>55</v>
      </c>
      <c r="O253" s="15" t="str">
        <f t="shared" si="21"/>
        <v>Active</v>
      </c>
      <c r="P253" s="16">
        <f t="shared" si="22"/>
        <v>0</v>
      </c>
      <c r="Q253" s="17">
        <f t="shared" si="23"/>
        <v>13852.1</v>
      </c>
      <c r="R253" s="17">
        <f t="shared" si="24"/>
        <v>152373.1</v>
      </c>
      <c r="S253" s="16">
        <f t="shared" si="25"/>
        <v>2011</v>
      </c>
      <c r="T253" s="16">
        <f t="shared" si="26"/>
        <v>3</v>
      </c>
      <c r="U253" s="18" t="str">
        <f t="shared" si="27"/>
        <v>Sunday</v>
      </c>
    </row>
    <row r="254" spans="1:21" ht="14.25" customHeight="1" x14ac:dyDescent="0.25">
      <c r="A254" s="1" t="s">
        <v>596</v>
      </c>
      <c r="B254" s="1" t="s">
        <v>597</v>
      </c>
      <c r="C254" s="1" t="s">
        <v>131</v>
      </c>
      <c r="D254" s="1" t="s">
        <v>7</v>
      </c>
      <c r="E254" s="1" t="s">
        <v>59</v>
      </c>
      <c r="F254" s="1" t="s">
        <v>45</v>
      </c>
      <c r="G254" s="1" t="s">
        <v>104</v>
      </c>
      <c r="H254" s="1">
        <v>45</v>
      </c>
      <c r="I254" s="14">
        <v>41712</v>
      </c>
      <c r="J254" s="1">
        <v>113873</v>
      </c>
      <c r="K254" s="1">
        <v>0.11</v>
      </c>
      <c r="L254" s="1" t="s">
        <v>19</v>
      </c>
      <c r="M254" s="1" t="s">
        <v>117</v>
      </c>
      <c r="N254" s="14" t="s">
        <v>55</v>
      </c>
      <c r="O254" s="15" t="str">
        <f t="shared" si="21"/>
        <v>Active</v>
      </c>
      <c r="P254" s="16">
        <f t="shared" si="22"/>
        <v>0</v>
      </c>
      <c r="Q254" s="17">
        <f t="shared" si="23"/>
        <v>12526.03</v>
      </c>
      <c r="R254" s="17">
        <f t="shared" si="24"/>
        <v>126399.03</v>
      </c>
      <c r="S254" s="16">
        <f t="shared" si="25"/>
        <v>2014</v>
      </c>
      <c r="T254" s="16">
        <f t="shared" si="26"/>
        <v>11</v>
      </c>
      <c r="U254" s="18" t="str">
        <f t="shared" si="27"/>
        <v>Friday</v>
      </c>
    </row>
    <row r="255" spans="1:21" ht="14.25" customHeight="1" x14ac:dyDescent="0.25">
      <c r="A255" s="1" t="s">
        <v>598</v>
      </c>
      <c r="B255" s="1" t="s">
        <v>599</v>
      </c>
      <c r="C255" s="1" t="s">
        <v>149</v>
      </c>
      <c r="D255" s="1" t="s">
        <v>2</v>
      </c>
      <c r="E255" s="1" t="s">
        <v>72</v>
      </c>
      <c r="F255" s="1" t="s">
        <v>45</v>
      </c>
      <c r="G255" s="1" t="s">
        <v>46</v>
      </c>
      <c r="H255" s="1">
        <v>39</v>
      </c>
      <c r="I255" s="14">
        <v>43229</v>
      </c>
      <c r="J255" s="1">
        <v>73317</v>
      </c>
      <c r="K255" s="1">
        <v>0</v>
      </c>
      <c r="L255" s="1" t="s">
        <v>11</v>
      </c>
      <c r="M255" s="1" t="s">
        <v>79</v>
      </c>
      <c r="N255" s="14" t="s">
        <v>55</v>
      </c>
      <c r="O255" s="15" t="str">
        <f t="shared" si="21"/>
        <v>Active</v>
      </c>
      <c r="P255" s="16">
        <f t="shared" si="22"/>
        <v>0</v>
      </c>
      <c r="Q255" s="17">
        <f t="shared" si="23"/>
        <v>0</v>
      </c>
      <c r="R255" s="17">
        <f t="shared" si="24"/>
        <v>73317</v>
      </c>
      <c r="S255" s="16">
        <f t="shared" si="25"/>
        <v>2018</v>
      </c>
      <c r="T255" s="16">
        <f t="shared" si="26"/>
        <v>19</v>
      </c>
      <c r="U255" s="18" t="str">
        <f t="shared" si="27"/>
        <v>Wednesday</v>
      </c>
    </row>
    <row r="256" spans="1:21" ht="14.25" customHeight="1" x14ac:dyDescent="0.25">
      <c r="A256" s="1" t="s">
        <v>600</v>
      </c>
      <c r="B256" s="1" t="s">
        <v>601</v>
      </c>
      <c r="C256" s="1" t="s">
        <v>480</v>
      </c>
      <c r="D256" s="1" t="s">
        <v>2</v>
      </c>
      <c r="E256" s="1" t="s">
        <v>59</v>
      </c>
      <c r="F256" s="1" t="s">
        <v>45</v>
      </c>
      <c r="G256" s="1" t="s">
        <v>53</v>
      </c>
      <c r="H256" s="1">
        <v>40</v>
      </c>
      <c r="I256" s="14">
        <v>41451</v>
      </c>
      <c r="J256" s="1">
        <v>69096</v>
      </c>
      <c r="K256" s="1">
        <v>0</v>
      </c>
      <c r="L256" s="1" t="s">
        <v>11</v>
      </c>
      <c r="M256" s="1" t="s">
        <v>47</v>
      </c>
      <c r="N256" s="14" t="s">
        <v>55</v>
      </c>
      <c r="O256" s="15" t="str">
        <f t="shared" si="21"/>
        <v>Active</v>
      </c>
      <c r="P256" s="16">
        <f t="shared" si="22"/>
        <v>0</v>
      </c>
      <c r="Q256" s="17">
        <f t="shared" si="23"/>
        <v>0</v>
      </c>
      <c r="R256" s="17">
        <f t="shared" si="24"/>
        <v>69096</v>
      </c>
      <c r="S256" s="16">
        <f t="shared" si="25"/>
        <v>2013</v>
      </c>
      <c r="T256" s="16">
        <f t="shared" si="26"/>
        <v>26</v>
      </c>
      <c r="U256" s="18" t="str">
        <f t="shared" si="27"/>
        <v>Wednesday</v>
      </c>
    </row>
    <row r="257" spans="1:21" ht="14.25" customHeight="1" x14ac:dyDescent="0.25">
      <c r="A257" s="1" t="s">
        <v>602</v>
      </c>
      <c r="B257" s="1" t="s">
        <v>603</v>
      </c>
      <c r="C257" s="1" t="s">
        <v>161</v>
      </c>
      <c r="D257" s="1" t="s">
        <v>6</v>
      </c>
      <c r="E257" s="1" t="s">
        <v>51</v>
      </c>
      <c r="F257" s="1" t="s">
        <v>52</v>
      </c>
      <c r="G257" s="1" t="s">
        <v>104</v>
      </c>
      <c r="H257" s="1">
        <v>48</v>
      </c>
      <c r="I257" s="14">
        <v>38454</v>
      </c>
      <c r="J257" s="1">
        <v>87158</v>
      </c>
      <c r="K257" s="1">
        <v>0</v>
      </c>
      <c r="L257" s="1" t="s">
        <v>19</v>
      </c>
      <c r="M257" s="1" t="s">
        <v>112</v>
      </c>
      <c r="N257" s="14" t="s">
        <v>55</v>
      </c>
      <c r="O257" s="15" t="str">
        <f t="shared" si="21"/>
        <v>Active</v>
      </c>
      <c r="P257" s="16">
        <f t="shared" si="22"/>
        <v>0</v>
      </c>
      <c r="Q257" s="17">
        <f t="shared" si="23"/>
        <v>0</v>
      </c>
      <c r="R257" s="17">
        <f t="shared" si="24"/>
        <v>87158</v>
      </c>
      <c r="S257" s="16">
        <f t="shared" si="25"/>
        <v>2005</v>
      </c>
      <c r="T257" s="16">
        <f t="shared" si="26"/>
        <v>16</v>
      </c>
      <c r="U257" s="18" t="str">
        <f t="shared" si="27"/>
        <v>Tuesday</v>
      </c>
    </row>
    <row r="258" spans="1:21" ht="14.25" customHeight="1" x14ac:dyDescent="0.25">
      <c r="A258" s="1" t="s">
        <v>604</v>
      </c>
      <c r="B258" s="1" t="s">
        <v>605</v>
      </c>
      <c r="C258" s="1" t="s">
        <v>241</v>
      </c>
      <c r="D258" s="1" t="s">
        <v>7</v>
      </c>
      <c r="E258" s="1" t="s">
        <v>72</v>
      </c>
      <c r="F258" s="1" t="s">
        <v>52</v>
      </c>
      <c r="G258" s="1" t="s">
        <v>104</v>
      </c>
      <c r="H258" s="1">
        <v>64</v>
      </c>
      <c r="I258" s="14">
        <v>33875</v>
      </c>
      <c r="J258" s="1">
        <v>70778</v>
      </c>
      <c r="K258" s="1">
        <v>0</v>
      </c>
      <c r="L258" s="1" t="s">
        <v>11</v>
      </c>
      <c r="M258" s="1" t="s">
        <v>82</v>
      </c>
      <c r="N258" s="14" t="s">
        <v>55</v>
      </c>
      <c r="O258" s="15" t="str">
        <f t="shared" si="21"/>
        <v>Active</v>
      </c>
      <c r="P258" s="16">
        <f t="shared" si="22"/>
        <v>0</v>
      </c>
      <c r="Q258" s="17">
        <f t="shared" si="23"/>
        <v>0</v>
      </c>
      <c r="R258" s="17">
        <f t="shared" si="24"/>
        <v>70778</v>
      </c>
      <c r="S258" s="16">
        <f t="shared" si="25"/>
        <v>1992</v>
      </c>
      <c r="T258" s="16">
        <f t="shared" si="26"/>
        <v>40</v>
      </c>
      <c r="U258" s="18" t="str">
        <f t="shared" si="27"/>
        <v>Monday</v>
      </c>
    </row>
    <row r="259" spans="1:21" ht="14.25" customHeight="1" x14ac:dyDescent="0.25">
      <c r="A259" s="1" t="s">
        <v>606</v>
      </c>
      <c r="B259" s="1" t="s">
        <v>607</v>
      </c>
      <c r="C259" s="1" t="s">
        <v>58</v>
      </c>
      <c r="D259" s="1" t="s">
        <v>6</v>
      </c>
      <c r="E259" s="1" t="s">
        <v>59</v>
      </c>
      <c r="F259" s="1" t="s">
        <v>45</v>
      </c>
      <c r="G259" s="1" t="s">
        <v>104</v>
      </c>
      <c r="H259" s="1">
        <v>65</v>
      </c>
      <c r="I259" s="14">
        <v>38130</v>
      </c>
      <c r="J259" s="1">
        <v>153938</v>
      </c>
      <c r="K259" s="1">
        <v>0.2</v>
      </c>
      <c r="L259" s="1" t="s">
        <v>11</v>
      </c>
      <c r="M259" s="1" t="s">
        <v>68</v>
      </c>
      <c r="N259" s="14" t="s">
        <v>55</v>
      </c>
      <c r="O259" s="15" t="str">
        <f t="shared" ref="O259:O322" si="28">IF(LEN(N259)&gt;0,"Not Active","Active")</f>
        <v>Active</v>
      </c>
      <c r="P259" s="16">
        <f t="shared" ref="P259:P322" si="29">IF(O259="Not Active",1,0)</f>
        <v>0</v>
      </c>
      <c r="Q259" s="17">
        <f t="shared" ref="Q259:Q322" si="30">J259*K259</f>
        <v>30787.600000000002</v>
      </c>
      <c r="R259" s="17">
        <f t="shared" ref="R259:R322" si="31">Q259+J259</f>
        <v>184725.6</v>
      </c>
      <c r="S259" s="16">
        <f t="shared" ref="S259:S322" si="32">YEAR(I259)</f>
        <v>2004</v>
      </c>
      <c r="T259" s="16">
        <f t="shared" ref="T259:T322" si="33">WEEKNUM(I259)</f>
        <v>22</v>
      </c>
      <c r="U259" s="18" t="str">
        <f t="shared" ref="U259:U322" si="34">TEXT(I259,"dddd")</f>
        <v>Sunday</v>
      </c>
    </row>
    <row r="260" spans="1:21" ht="14.25" customHeight="1" x14ac:dyDescent="0.25">
      <c r="A260" s="1" t="s">
        <v>608</v>
      </c>
      <c r="B260" s="1" t="s">
        <v>609</v>
      </c>
      <c r="C260" s="1" t="s">
        <v>348</v>
      </c>
      <c r="D260" s="1" t="s">
        <v>2</v>
      </c>
      <c r="E260" s="1" t="s">
        <v>44</v>
      </c>
      <c r="F260" s="1" t="s">
        <v>52</v>
      </c>
      <c r="G260" s="1" t="s">
        <v>53</v>
      </c>
      <c r="H260" s="1">
        <v>43</v>
      </c>
      <c r="I260" s="14">
        <v>43224</v>
      </c>
      <c r="J260" s="1">
        <v>59888</v>
      </c>
      <c r="K260" s="1">
        <v>0</v>
      </c>
      <c r="L260" s="1" t="s">
        <v>17</v>
      </c>
      <c r="M260" s="1" t="s">
        <v>132</v>
      </c>
      <c r="N260" s="14" t="s">
        <v>55</v>
      </c>
      <c r="O260" s="15" t="str">
        <f t="shared" si="28"/>
        <v>Active</v>
      </c>
      <c r="P260" s="16">
        <f t="shared" si="29"/>
        <v>0</v>
      </c>
      <c r="Q260" s="17">
        <f t="shared" si="30"/>
        <v>0</v>
      </c>
      <c r="R260" s="17">
        <f t="shared" si="31"/>
        <v>59888</v>
      </c>
      <c r="S260" s="16">
        <f t="shared" si="32"/>
        <v>2018</v>
      </c>
      <c r="T260" s="16">
        <f t="shared" si="33"/>
        <v>18</v>
      </c>
      <c r="U260" s="18" t="str">
        <f t="shared" si="34"/>
        <v>Friday</v>
      </c>
    </row>
    <row r="261" spans="1:21" ht="14.25" customHeight="1" x14ac:dyDescent="0.25">
      <c r="A261" s="1" t="s">
        <v>610</v>
      </c>
      <c r="B261" s="1" t="s">
        <v>611</v>
      </c>
      <c r="C261" s="1" t="s">
        <v>241</v>
      </c>
      <c r="D261" s="1" t="s">
        <v>7</v>
      </c>
      <c r="E261" s="1" t="s">
        <v>72</v>
      </c>
      <c r="F261" s="1" t="s">
        <v>52</v>
      </c>
      <c r="G261" s="1" t="s">
        <v>60</v>
      </c>
      <c r="H261" s="1">
        <v>50</v>
      </c>
      <c r="I261" s="14">
        <v>43447</v>
      </c>
      <c r="J261" s="1">
        <v>63098</v>
      </c>
      <c r="K261" s="1">
        <v>0</v>
      </c>
      <c r="L261" s="1" t="s">
        <v>11</v>
      </c>
      <c r="M261" s="1" t="s">
        <v>107</v>
      </c>
      <c r="N261" s="14" t="s">
        <v>55</v>
      </c>
      <c r="O261" s="15" t="str">
        <f t="shared" si="28"/>
        <v>Active</v>
      </c>
      <c r="P261" s="16">
        <f t="shared" si="29"/>
        <v>0</v>
      </c>
      <c r="Q261" s="17">
        <f t="shared" si="30"/>
        <v>0</v>
      </c>
      <c r="R261" s="17">
        <f t="shared" si="31"/>
        <v>63098</v>
      </c>
      <c r="S261" s="16">
        <f t="shared" si="32"/>
        <v>2018</v>
      </c>
      <c r="T261" s="16">
        <f t="shared" si="33"/>
        <v>50</v>
      </c>
      <c r="U261" s="18" t="str">
        <f t="shared" si="34"/>
        <v>Thursday</v>
      </c>
    </row>
    <row r="262" spans="1:21" ht="14.25" customHeight="1" x14ac:dyDescent="0.25">
      <c r="A262" s="1" t="s">
        <v>612</v>
      </c>
      <c r="B262" s="1" t="s">
        <v>613</v>
      </c>
      <c r="C262" s="1" t="s">
        <v>99</v>
      </c>
      <c r="D262" s="1" t="s">
        <v>3</v>
      </c>
      <c r="E262" s="1" t="s">
        <v>72</v>
      </c>
      <c r="F262" s="1" t="s">
        <v>45</v>
      </c>
      <c r="G262" s="1" t="s">
        <v>104</v>
      </c>
      <c r="H262" s="1">
        <v>27</v>
      </c>
      <c r="I262" s="14">
        <v>44545</v>
      </c>
      <c r="J262" s="1">
        <v>255369</v>
      </c>
      <c r="K262" s="1">
        <v>0.33</v>
      </c>
      <c r="L262" s="1" t="s">
        <v>19</v>
      </c>
      <c r="M262" s="1" t="s">
        <v>236</v>
      </c>
      <c r="N262" s="14" t="s">
        <v>55</v>
      </c>
      <c r="O262" s="15" t="str">
        <f t="shared" si="28"/>
        <v>Active</v>
      </c>
      <c r="P262" s="16">
        <f t="shared" si="29"/>
        <v>0</v>
      </c>
      <c r="Q262" s="17">
        <f t="shared" si="30"/>
        <v>84271.77</v>
      </c>
      <c r="R262" s="17">
        <f t="shared" si="31"/>
        <v>339640.77</v>
      </c>
      <c r="S262" s="16">
        <f t="shared" si="32"/>
        <v>2021</v>
      </c>
      <c r="T262" s="16">
        <f t="shared" si="33"/>
        <v>51</v>
      </c>
      <c r="U262" s="18" t="str">
        <f t="shared" si="34"/>
        <v>Wednesday</v>
      </c>
    </row>
    <row r="263" spans="1:21" ht="14.25" customHeight="1" x14ac:dyDescent="0.25">
      <c r="A263" s="1" t="s">
        <v>614</v>
      </c>
      <c r="B263" s="1" t="s">
        <v>615</v>
      </c>
      <c r="C263" s="1" t="s">
        <v>43</v>
      </c>
      <c r="D263" s="1" t="s">
        <v>6</v>
      </c>
      <c r="E263" s="1" t="s">
        <v>51</v>
      </c>
      <c r="F263" s="1" t="s">
        <v>45</v>
      </c>
      <c r="G263" s="1" t="s">
        <v>46</v>
      </c>
      <c r="H263" s="1">
        <v>55</v>
      </c>
      <c r="I263" s="14">
        <v>38301</v>
      </c>
      <c r="J263" s="1">
        <v>142318</v>
      </c>
      <c r="K263" s="1">
        <v>0.14000000000000001</v>
      </c>
      <c r="L263" s="1" t="s">
        <v>11</v>
      </c>
      <c r="M263" s="1" t="s">
        <v>61</v>
      </c>
      <c r="N263" s="14" t="s">
        <v>55</v>
      </c>
      <c r="O263" s="15" t="str">
        <f t="shared" si="28"/>
        <v>Active</v>
      </c>
      <c r="P263" s="16">
        <f t="shared" si="29"/>
        <v>0</v>
      </c>
      <c r="Q263" s="17">
        <f t="shared" si="30"/>
        <v>19924.52</v>
      </c>
      <c r="R263" s="17">
        <f t="shared" si="31"/>
        <v>162242.51999999999</v>
      </c>
      <c r="S263" s="16">
        <f t="shared" si="32"/>
        <v>2004</v>
      </c>
      <c r="T263" s="16">
        <f t="shared" si="33"/>
        <v>46</v>
      </c>
      <c r="U263" s="18" t="str">
        <f t="shared" si="34"/>
        <v>Wednesday</v>
      </c>
    </row>
    <row r="264" spans="1:21" ht="14.25" customHeight="1" x14ac:dyDescent="0.25">
      <c r="A264" s="1" t="s">
        <v>616</v>
      </c>
      <c r="B264" s="1" t="s">
        <v>617</v>
      </c>
      <c r="C264" s="1" t="s">
        <v>202</v>
      </c>
      <c r="D264" s="1" t="s">
        <v>6</v>
      </c>
      <c r="E264" s="1" t="s">
        <v>51</v>
      </c>
      <c r="F264" s="1" t="s">
        <v>52</v>
      </c>
      <c r="G264" s="1" t="s">
        <v>46</v>
      </c>
      <c r="H264" s="1">
        <v>41</v>
      </c>
      <c r="I264" s="14">
        <v>38219</v>
      </c>
      <c r="J264" s="1">
        <v>49186</v>
      </c>
      <c r="K264" s="1">
        <v>0</v>
      </c>
      <c r="L264" s="1" t="s">
        <v>11</v>
      </c>
      <c r="M264" s="1" t="s">
        <v>82</v>
      </c>
      <c r="N264" s="14">
        <v>39616</v>
      </c>
      <c r="O264" s="15" t="str">
        <f t="shared" si="28"/>
        <v>Not Active</v>
      </c>
      <c r="P264" s="16">
        <f t="shared" si="29"/>
        <v>1</v>
      </c>
      <c r="Q264" s="17">
        <f t="shared" si="30"/>
        <v>0</v>
      </c>
      <c r="R264" s="17">
        <f t="shared" si="31"/>
        <v>49186</v>
      </c>
      <c r="S264" s="16">
        <f t="shared" si="32"/>
        <v>2004</v>
      </c>
      <c r="T264" s="16">
        <f t="shared" si="33"/>
        <v>34</v>
      </c>
      <c r="U264" s="18" t="str">
        <f t="shared" si="34"/>
        <v>Friday</v>
      </c>
    </row>
    <row r="265" spans="1:21" ht="14.25" customHeight="1" x14ac:dyDescent="0.25">
      <c r="A265" s="1" t="s">
        <v>618</v>
      </c>
      <c r="B265" s="1" t="s">
        <v>619</v>
      </c>
      <c r="C265" s="1" t="s">
        <v>99</v>
      </c>
      <c r="D265" s="1" t="s">
        <v>6</v>
      </c>
      <c r="E265" s="1" t="s">
        <v>44</v>
      </c>
      <c r="F265" s="1" t="s">
        <v>45</v>
      </c>
      <c r="G265" s="1" t="s">
        <v>46</v>
      </c>
      <c r="H265" s="1">
        <v>34</v>
      </c>
      <c r="I265" s="14">
        <v>43673</v>
      </c>
      <c r="J265" s="1">
        <v>220937</v>
      </c>
      <c r="K265" s="1">
        <v>0.38</v>
      </c>
      <c r="L265" s="1" t="s">
        <v>11</v>
      </c>
      <c r="M265" s="1" t="s">
        <v>82</v>
      </c>
      <c r="N265" s="14" t="s">
        <v>55</v>
      </c>
      <c r="O265" s="15" t="str">
        <f t="shared" si="28"/>
        <v>Active</v>
      </c>
      <c r="P265" s="16">
        <f t="shared" si="29"/>
        <v>0</v>
      </c>
      <c r="Q265" s="17">
        <f t="shared" si="30"/>
        <v>83956.06</v>
      </c>
      <c r="R265" s="17">
        <f t="shared" si="31"/>
        <v>304893.06</v>
      </c>
      <c r="S265" s="16">
        <f t="shared" si="32"/>
        <v>2019</v>
      </c>
      <c r="T265" s="16">
        <f t="shared" si="33"/>
        <v>30</v>
      </c>
      <c r="U265" s="18" t="str">
        <f t="shared" si="34"/>
        <v>Saturday</v>
      </c>
    </row>
    <row r="266" spans="1:21" ht="14.25" customHeight="1" x14ac:dyDescent="0.25">
      <c r="A266" s="1" t="s">
        <v>620</v>
      </c>
      <c r="B266" s="1" t="s">
        <v>621</v>
      </c>
      <c r="C266" s="1" t="s">
        <v>58</v>
      </c>
      <c r="D266" s="1" t="s">
        <v>2</v>
      </c>
      <c r="E266" s="1" t="s">
        <v>59</v>
      </c>
      <c r="F266" s="1" t="s">
        <v>45</v>
      </c>
      <c r="G266" s="1" t="s">
        <v>53</v>
      </c>
      <c r="H266" s="1">
        <v>47</v>
      </c>
      <c r="I266" s="14">
        <v>41208</v>
      </c>
      <c r="J266" s="1">
        <v>183156</v>
      </c>
      <c r="K266" s="1">
        <v>0.3</v>
      </c>
      <c r="L266" s="1" t="s">
        <v>11</v>
      </c>
      <c r="M266" s="1" t="s">
        <v>47</v>
      </c>
      <c r="N266" s="14" t="s">
        <v>55</v>
      </c>
      <c r="O266" s="15" t="str">
        <f t="shared" si="28"/>
        <v>Active</v>
      </c>
      <c r="P266" s="16">
        <f t="shared" si="29"/>
        <v>0</v>
      </c>
      <c r="Q266" s="17">
        <f t="shared" si="30"/>
        <v>54946.799999999996</v>
      </c>
      <c r="R266" s="17">
        <f t="shared" si="31"/>
        <v>238102.8</v>
      </c>
      <c r="S266" s="16">
        <f t="shared" si="32"/>
        <v>2012</v>
      </c>
      <c r="T266" s="16">
        <f t="shared" si="33"/>
        <v>43</v>
      </c>
      <c r="U266" s="18" t="str">
        <f t="shared" si="34"/>
        <v>Friday</v>
      </c>
    </row>
    <row r="267" spans="1:21" ht="14.25" customHeight="1" x14ac:dyDescent="0.25">
      <c r="A267" s="1" t="s">
        <v>622</v>
      </c>
      <c r="B267" s="1" t="s">
        <v>623</v>
      </c>
      <c r="C267" s="1" t="s">
        <v>99</v>
      </c>
      <c r="D267" s="1" t="s">
        <v>2</v>
      </c>
      <c r="E267" s="1" t="s">
        <v>59</v>
      </c>
      <c r="F267" s="1" t="s">
        <v>45</v>
      </c>
      <c r="G267" s="1" t="s">
        <v>104</v>
      </c>
      <c r="H267" s="1">
        <v>32</v>
      </c>
      <c r="I267" s="14">
        <v>44034</v>
      </c>
      <c r="J267" s="1">
        <v>192749</v>
      </c>
      <c r="K267" s="1">
        <v>0.31</v>
      </c>
      <c r="L267" s="1" t="s">
        <v>11</v>
      </c>
      <c r="M267" s="1" t="s">
        <v>61</v>
      </c>
      <c r="N267" s="14" t="s">
        <v>55</v>
      </c>
      <c r="O267" s="15" t="str">
        <f t="shared" si="28"/>
        <v>Active</v>
      </c>
      <c r="P267" s="16">
        <f t="shared" si="29"/>
        <v>0</v>
      </c>
      <c r="Q267" s="17">
        <f t="shared" si="30"/>
        <v>59752.19</v>
      </c>
      <c r="R267" s="17">
        <f t="shared" si="31"/>
        <v>252501.19</v>
      </c>
      <c r="S267" s="16">
        <f t="shared" si="32"/>
        <v>2020</v>
      </c>
      <c r="T267" s="16">
        <f t="shared" si="33"/>
        <v>30</v>
      </c>
      <c r="U267" s="18" t="str">
        <f t="shared" si="34"/>
        <v>Wednesday</v>
      </c>
    </row>
    <row r="268" spans="1:21" ht="14.25" customHeight="1" x14ac:dyDescent="0.25">
      <c r="A268" s="1" t="s">
        <v>624</v>
      </c>
      <c r="B268" s="1" t="s">
        <v>625</v>
      </c>
      <c r="C268" s="1" t="s">
        <v>43</v>
      </c>
      <c r="D268" s="1" t="s">
        <v>2</v>
      </c>
      <c r="E268" s="1" t="s">
        <v>51</v>
      </c>
      <c r="F268" s="1" t="s">
        <v>45</v>
      </c>
      <c r="G268" s="1" t="s">
        <v>53</v>
      </c>
      <c r="H268" s="1">
        <v>39</v>
      </c>
      <c r="I268" s="14">
        <v>42819</v>
      </c>
      <c r="J268" s="1">
        <v>135325</v>
      </c>
      <c r="K268" s="1">
        <v>0.14000000000000001</v>
      </c>
      <c r="L268" s="1" t="s">
        <v>11</v>
      </c>
      <c r="M268" s="1" t="s">
        <v>68</v>
      </c>
      <c r="N268" s="14" t="s">
        <v>55</v>
      </c>
      <c r="O268" s="15" t="str">
        <f t="shared" si="28"/>
        <v>Active</v>
      </c>
      <c r="P268" s="16">
        <f t="shared" si="29"/>
        <v>0</v>
      </c>
      <c r="Q268" s="17">
        <f t="shared" si="30"/>
        <v>18945.5</v>
      </c>
      <c r="R268" s="17">
        <f t="shared" si="31"/>
        <v>154270.5</v>
      </c>
      <c r="S268" s="16">
        <f t="shared" si="32"/>
        <v>2017</v>
      </c>
      <c r="T268" s="16">
        <f t="shared" si="33"/>
        <v>12</v>
      </c>
      <c r="U268" s="18" t="str">
        <f t="shared" si="34"/>
        <v>Saturday</v>
      </c>
    </row>
    <row r="269" spans="1:21" ht="14.25" customHeight="1" x14ac:dyDescent="0.25">
      <c r="A269" s="1" t="s">
        <v>626</v>
      </c>
      <c r="B269" s="1" t="s">
        <v>627</v>
      </c>
      <c r="C269" s="1" t="s">
        <v>67</v>
      </c>
      <c r="D269" s="1" t="s">
        <v>4</v>
      </c>
      <c r="E269" s="1" t="s">
        <v>59</v>
      </c>
      <c r="F269" s="1" t="s">
        <v>45</v>
      </c>
      <c r="G269" s="1" t="s">
        <v>60</v>
      </c>
      <c r="H269" s="1">
        <v>26</v>
      </c>
      <c r="I269" s="14">
        <v>43752</v>
      </c>
      <c r="J269" s="1">
        <v>79356</v>
      </c>
      <c r="K269" s="1">
        <v>0</v>
      </c>
      <c r="L269" s="1" t="s">
        <v>11</v>
      </c>
      <c r="M269" s="1" t="s">
        <v>68</v>
      </c>
      <c r="N269" s="14" t="s">
        <v>55</v>
      </c>
      <c r="O269" s="15" t="str">
        <f t="shared" si="28"/>
        <v>Active</v>
      </c>
      <c r="P269" s="16">
        <f t="shared" si="29"/>
        <v>0</v>
      </c>
      <c r="Q269" s="17">
        <f t="shared" si="30"/>
        <v>0</v>
      </c>
      <c r="R269" s="17">
        <f t="shared" si="31"/>
        <v>79356</v>
      </c>
      <c r="S269" s="16">
        <f t="shared" si="32"/>
        <v>2019</v>
      </c>
      <c r="T269" s="16">
        <f t="shared" si="33"/>
        <v>42</v>
      </c>
      <c r="U269" s="18" t="str">
        <f t="shared" si="34"/>
        <v>Monday</v>
      </c>
    </row>
    <row r="270" spans="1:21" ht="14.25" customHeight="1" x14ac:dyDescent="0.25">
      <c r="A270" s="1" t="s">
        <v>628</v>
      </c>
      <c r="B270" s="1" t="s">
        <v>629</v>
      </c>
      <c r="C270" s="1" t="s">
        <v>295</v>
      </c>
      <c r="D270" s="1" t="s">
        <v>7</v>
      </c>
      <c r="E270" s="1" t="s">
        <v>51</v>
      </c>
      <c r="F270" s="1" t="s">
        <v>52</v>
      </c>
      <c r="G270" s="1" t="s">
        <v>46</v>
      </c>
      <c r="H270" s="1">
        <v>40</v>
      </c>
      <c r="I270" s="14">
        <v>38540</v>
      </c>
      <c r="J270" s="1">
        <v>74412</v>
      </c>
      <c r="K270" s="1">
        <v>0</v>
      </c>
      <c r="L270" s="1" t="s">
        <v>11</v>
      </c>
      <c r="M270" s="1" t="s">
        <v>47</v>
      </c>
      <c r="N270" s="14" t="s">
        <v>55</v>
      </c>
      <c r="O270" s="15" t="str">
        <f t="shared" si="28"/>
        <v>Active</v>
      </c>
      <c r="P270" s="16">
        <f t="shared" si="29"/>
        <v>0</v>
      </c>
      <c r="Q270" s="17">
        <f t="shared" si="30"/>
        <v>0</v>
      </c>
      <c r="R270" s="17">
        <f t="shared" si="31"/>
        <v>74412</v>
      </c>
      <c r="S270" s="16">
        <f t="shared" si="32"/>
        <v>2005</v>
      </c>
      <c r="T270" s="16">
        <f t="shared" si="33"/>
        <v>28</v>
      </c>
      <c r="U270" s="18" t="str">
        <f t="shared" si="34"/>
        <v>Thursday</v>
      </c>
    </row>
    <row r="271" spans="1:21" ht="14.25" customHeight="1" x14ac:dyDescent="0.25">
      <c r="A271" s="1" t="s">
        <v>250</v>
      </c>
      <c r="B271" s="1" t="s">
        <v>630</v>
      </c>
      <c r="C271" s="1" t="s">
        <v>64</v>
      </c>
      <c r="D271" s="1" t="s">
        <v>2</v>
      </c>
      <c r="E271" s="1" t="s">
        <v>51</v>
      </c>
      <c r="F271" s="1" t="s">
        <v>45</v>
      </c>
      <c r="G271" s="1" t="s">
        <v>104</v>
      </c>
      <c r="H271" s="1">
        <v>32</v>
      </c>
      <c r="I271" s="14">
        <v>43010</v>
      </c>
      <c r="J271" s="1">
        <v>61886</v>
      </c>
      <c r="K271" s="1">
        <v>0.09</v>
      </c>
      <c r="L271" s="1" t="s">
        <v>19</v>
      </c>
      <c r="M271" s="1" t="s">
        <v>117</v>
      </c>
      <c r="N271" s="14" t="s">
        <v>55</v>
      </c>
      <c r="O271" s="15" t="str">
        <f t="shared" si="28"/>
        <v>Active</v>
      </c>
      <c r="P271" s="16">
        <f t="shared" si="29"/>
        <v>0</v>
      </c>
      <c r="Q271" s="17">
        <f t="shared" si="30"/>
        <v>5569.74</v>
      </c>
      <c r="R271" s="17">
        <f t="shared" si="31"/>
        <v>67455.740000000005</v>
      </c>
      <c r="S271" s="16">
        <f t="shared" si="32"/>
        <v>2017</v>
      </c>
      <c r="T271" s="16">
        <f t="shared" si="33"/>
        <v>40</v>
      </c>
      <c r="U271" s="18" t="str">
        <f t="shared" si="34"/>
        <v>Monday</v>
      </c>
    </row>
    <row r="272" spans="1:21" ht="14.25" customHeight="1" x14ac:dyDescent="0.25">
      <c r="A272" s="1" t="s">
        <v>631</v>
      </c>
      <c r="B272" s="1" t="s">
        <v>632</v>
      </c>
      <c r="C272" s="1" t="s">
        <v>58</v>
      </c>
      <c r="D272" s="1" t="s">
        <v>5</v>
      </c>
      <c r="E272" s="1" t="s">
        <v>44</v>
      </c>
      <c r="F272" s="1" t="s">
        <v>45</v>
      </c>
      <c r="G272" s="1" t="s">
        <v>53</v>
      </c>
      <c r="H272" s="1">
        <v>58</v>
      </c>
      <c r="I272" s="14">
        <v>37755</v>
      </c>
      <c r="J272" s="1">
        <v>173071</v>
      </c>
      <c r="K272" s="1">
        <v>0.28999999999999998</v>
      </c>
      <c r="L272" s="1" t="s">
        <v>11</v>
      </c>
      <c r="M272" s="1" t="s">
        <v>107</v>
      </c>
      <c r="N272" s="14" t="s">
        <v>55</v>
      </c>
      <c r="O272" s="15" t="str">
        <f t="shared" si="28"/>
        <v>Active</v>
      </c>
      <c r="P272" s="16">
        <f t="shared" si="29"/>
        <v>0</v>
      </c>
      <c r="Q272" s="17">
        <f t="shared" si="30"/>
        <v>50190.59</v>
      </c>
      <c r="R272" s="17">
        <f t="shared" si="31"/>
        <v>223261.59</v>
      </c>
      <c r="S272" s="16">
        <f t="shared" si="32"/>
        <v>2003</v>
      </c>
      <c r="T272" s="16">
        <f t="shared" si="33"/>
        <v>20</v>
      </c>
      <c r="U272" s="18" t="str">
        <f t="shared" si="34"/>
        <v>Wednesday</v>
      </c>
    </row>
    <row r="273" spans="1:21" ht="14.25" customHeight="1" x14ac:dyDescent="0.25">
      <c r="A273" s="1" t="s">
        <v>633</v>
      </c>
      <c r="B273" s="1" t="s">
        <v>634</v>
      </c>
      <c r="C273" s="1" t="s">
        <v>193</v>
      </c>
      <c r="D273" s="1" t="s">
        <v>7</v>
      </c>
      <c r="E273" s="1" t="s">
        <v>44</v>
      </c>
      <c r="F273" s="1" t="s">
        <v>45</v>
      </c>
      <c r="G273" s="1" t="s">
        <v>60</v>
      </c>
      <c r="H273" s="1">
        <v>58</v>
      </c>
      <c r="I273" s="14">
        <v>34999</v>
      </c>
      <c r="J273" s="1">
        <v>70189</v>
      </c>
      <c r="K273" s="1">
        <v>0</v>
      </c>
      <c r="L273" s="1" t="s">
        <v>11</v>
      </c>
      <c r="M273" s="1" t="s">
        <v>107</v>
      </c>
      <c r="N273" s="14" t="s">
        <v>55</v>
      </c>
      <c r="O273" s="15" t="str">
        <f t="shared" si="28"/>
        <v>Active</v>
      </c>
      <c r="P273" s="16">
        <f t="shared" si="29"/>
        <v>0</v>
      </c>
      <c r="Q273" s="17">
        <f t="shared" si="30"/>
        <v>0</v>
      </c>
      <c r="R273" s="17">
        <f t="shared" si="31"/>
        <v>70189</v>
      </c>
      <c r="S273" s="16">
        <f t="shared" si="32"/>
        <v>1995</v>
      </c>
      <c r="T273" s="16">
        <f t="shared" si="33"/>
        <v>43</v>
      </c>
      <c r="U273" s="18" t="str">
        <f t="shared" si="34"/>
        <v>Friday</v>
      </c>
    </row>
    <row r="274" spans="1:21" ht="14.25" customHeight="1" x14ac:dyDescent="0.25">
      <c r="A274" s="1" t="s">
        <v>635</v>
      </c>
      <c r="B274" s="1" t="s">
        <v>636</v>
      </c>
      <c r="C274" s="1" t="s">
        <v>99</v>
      </c>
      <c r="D274" s="1" t="s">
        <v>4</v>
      </c>
      <c r="E274" s="1" t="s">
        <v>44</v>
      </c>
      <c r="F274" s="1" t="s">
        <v>45</v>
      </c>
      <c r="G274" s="1" t="s">
        <v>104</v>
      </c>
      <c r="H274" s="1">
        <v>42</v>
      </c>
      <c r="I274" s="14">
        <v>41528</v>
      </c>
      <c r="J274" s="1">
        <v>181452</v>
      </c>
      <c r="K274" s="1">
        <v>0.3</v>
      </c>
      <c r="L274" s="1" t="s">
        <v>11</v>
      </c>
      <c r="M274" s="1" t="s">
        <v>107</v>
      </c>
      <c r="N274" s="14" t="s">
        <v>55</v>
      </c>
      <c r="O274" s="15" t="str">
        <f t="shared" si="28"/>
        <v>Active</v>
      </c>
      <c r="P274" s="16">
        <f t="shared" si="29"/>
        <v>0</v>
      </c>
      <c r="Q274" s="17">
        <f t="shared" si="30"/>
        <v>54435.6</v>
      </c>
      <c r="R274" s="17">
        <f t="shared" si="31"/>
        <v>235887.6</v>
      </c>
      <c r="S274" s="16">
        <f t="shared" si="32"/>
        <v>2013</v>
      </c>
      <c r="T274" s="16">
        <f t="shared" si="33"/>
        <v>37</v>
      </c>
      <c r="U274" s="18" t="str">
        <f t="shared" si="34"/>
        <v>Wednesday</v>
      </c>
    </row>
    <row r="275" spans="1:21" ht="14.25" customHeight="1" x14ac:dyDescent="0.25">
      <c r="A275" s="1" t="s">
        <v>637</v>
      </c>
      <c r="B275" s="1" t="s">
        <v>638</v>
      </c>
      <c r="C275" s="1" t="s">
        <v>182</v>
      </c>
      <c r="D275" s="1" t="s">
        <v>6</v>
      </c>
      <c r="E275" s="1" t="s">
        <v>59</v>
      </c>
      <c r="F275" s="1" t="s">
        <v>52</v>
      </c>
      <c r="G275" s="1" t="s">
        <v>60</v>
      </c>
      <c r="H275" s="1">
        <v>26</v>
      </c>
      <c r="I275" s="14">
        <v>44267</v>
      </c>
      <c r="J275" s="1">
        <v>70369</v>
      </c>
      <c r="K275" s="1">
        <v>0</v>
      </c>
      <c r="L275" s="1" t="s">
        <v>11</v>
      </c>
      <c r="M275" s="1" t="s">
        <v>47</v>
      </c>
      <c r="N275" s="14" t="s">
        <v>55</v>
      </c>
      <c r="O275" s="15" t="str">
        <f t="shared" si="28"/>
        <v>Active</v>
      </c>
      <c r="P275" s="16">
        <f t="shared" si="29"/>
        <v>0</v>
      </c>
      <c r="Q275" s="17">
        <f t="shared" si="30"/>
        <v>0</v>
      </c>
      <c r="R275" s="17">
        <f t="shared" si="31"/>
        <v>70369</v>
      </c>
      <c r="S275" s="16">
        <f t="shared" si="32"/>
        <v>2021</v>
      </c>
      <c r="T275" s="16">
        <f t="shared" si="33"/>
        <v>11</v>
      </c>
      <c r="U275" s="18" t="str">
        <f t="shared" si="34"/>
        <v>Friday</v>
      </c>
    </row>
    <row r="276" spans="1:21" ht="14.25" customHeight="1" x14ac:dyDescent="0.25">
      <c r="A276" s="1" t="s">
        <v>639</v>
      </c>
      <c r="B276" s="1" t="s">
        <v>640</v>
      </c>
      <c r="C276" s="1" t="s">
        <v>67</v>
      </c>
      <c r="D276" s="1" t="s">
        <v>5</v>
      </c>
      <c r="E276" s="1" t="s">
        <v>51</v>
      </c>
      <c r="F276" s="1" t="s">
        <v>52</v>
      </c>
      <c r="G276" s="1" t="s">
        <v>104</v>
      </c>
      <c r="H276" s="1">
        <v>38</v>
      </c>
      <c r="I276" s="14">
        <v>39634</v>
      </c>
      <c r="J276" s="1">
        <v>78056</v>
      </c>
      <c r="K276" s="1">
        <v>0</v>
      </c>
      <c r="L276" s="1" t="s">
        <v>19</v>
      </c>
      <c r="M276" s="1" t="s">
        <v>236</v>
      </c>
      <c r="N276" s="14" t="s">
        <v>55</v>
      </c>
      <c r="O276" s="15" t="str">
        <f t="shared" si="28"/>
        <v>Active</v>
      </c>
      <c r="P276" s="16">
        <f t="shared" si="29"/>
        <v>0</v>
      </c>
      <c r="Q276" s="17">
        <f t="shared" si="30"/>
        <v>0</v>
      </c>
      <c r="R276" s="17">
        <f t="shared" si="31"/>
        <v>78056</v>
      </c>
      <c r="S276" s="16">
        <f t="shared" si="32"/>
        <v>2008</v>
      </c>
      <c r="T276" s="16">
        <f t="shared" si="33"/>
        <v>27</v>
      </c>
      <c r="U276" s="18" t="str">
        <f t="shared" si="34"/>
        <v>Saturday</v>
      </c>
    </row>
    <row r="277" spans="1:21" ht="14.25" customHeight="1" x14ac:dyDescent="0.25">
      <c r="A277" s="1" t="s">
        <v>641</v>
      </c>
      <c r="B277" s="1" t="s">
        <v>642</v>
      </c>
      <c r="C277" s="1" t="s">
        <v>58</v>
      </c>
      <c r="D277" s="1" t="s">
        <v>3</v>
      </c>
      <c r="E277" s="1" t="s">
        <v>44</v>
      </c>
      <c r="F277" s="1" t="s">
        <v>52</v>
      </c>
      <c r="G277" s="1" t="s">
        <v>53</v>
      </c>
      <c r="H277" s="1">
        <v>64</v>
      </c>
      <c r="I277" s="14">
        <v>35187</v>
      </c>
      <c r="J277" s="1">
        <v>189933</v>
      </c>
      <c r="K277" s="1">
        <v>0.23</v>
      </c>
      <c r="L277" s="1" t="s">
        <v>11</v>
      </c>
      <c r="M277" s="1" t="s">
        <v>79</v>
      </c>
      <c r="N277" s="14" t="s">
        <v>55</v>
      </c>
      <c r="O277" s="15" t="str">
        <f t="shared" si="28"/>
        <v>Active</v>
      </c>
      <c r="P277" s="16">
        <f t="shared" si="29"/>
        <v>0</v>
      </c>
      <c r="Q277" s="17">
        <f t="shared" si="30"/>
        <v>43684.590000000004</v>
      </c>
      <c r="R277" s="17">
        <f t="shared" si="31"/>
        <v>233617.59</v>
      </c>
      <c r="S277" s="16">
        <f t="shared" si="32"/>
        <v>1996</v>
      </c>
      <c r="T277" s="16">
        <f t="shared" si="33"/>
        <v>18</v>
      </c>
      <c r="U277" s="18" t="str">
        <f t="shared" si="34"/>
        <v>Thursday</v>
      </c>
    </row>
    <row r="278" spans="1:21" ht="14.25" customHeight="1" x14ac:dyDescent="0.25">
      <c r="A278" s="1" t="s">
        <v>76</v>
      </c>
      <c r="B278" s="1" t="s">
        <v>643</v>
      </c>
      <c r="C278" s="1" t="s">
        <v>196</v>
      </c>
      <c r="D278" s="1" t="s">
        <v>7</v>
      </c>
      <c r="E278" s="1" t="s">
        <v>59</v>
      </c>
      <c r="F278" s="1" t="s">
        <v>52</v>
      </c>
      <c r="G278" s="1" t="s">
        <v>60</v>
      </c>
      <c r="H278" s="1">
        <v>38</v>
      </c>
      <c r="I278" s="14">
        <v>40360</v>
      </c>
      <c r="J278" s="1">
        <v>78237</v>
      </c>
      <c r="K278" s="1">
        <v>0</v>
      </c>
      <c r="L278" s="1" t="s">
        <v>11</v>
      </c>
      <c r="M278" s="1" t="s">
        <v>68</v>
      </c>
      <c r="N278" s="14" t="s">
        <v>55</v>
      </c>
      <c r="O278" s="15" t="str">
        <f t="shared" si="28"/>
        <v>Active</v>
      </c>
      <c r="P278" s="16">
        <f t="shared" si="29"/>
        <v>0</v>
      </c>
      <c r="Q278" s="17">
        <f t="shared" si="30"/>
        <v>0</v>
      </c>
      <c r="R278" s="17">
        <f t="shared" si="31"/>
        <v>78237</v>
      </c>
      <c r="S278" s="16">
        <f t="shared" si="32"/>
        <v>2010</v>
      </c>
      <c r="T278" s="16">
        <f t="shared" si="33"/>
        <v>27</v>
      </c>
      <c r="U278" s="18" t="str">
        <f t="shared" si="34"/>
        <v>Thursday</v>
      </c>
    </row>
    <row r="279" spans="1:21" ht="14.25" customHeight="1" x14ac:dyDescent="0.25">
      <c r="A279" s="1" t="s">
        <v>644</v>
      </c>
      <c r="B279" s="1" t="s">
        <v>645</v>
      </c>
      <c r="C279" s="1" t="s">
        <v>78</v>
      </c>
      <c r="D279" s="1" t="s">
        <v>5</v>
      </c>
      <c r="E279" s="1" t="s">
        <v>44</v>
      </c>
      <c r="F279" s="1" t="s">
        <v>45</v>
      </c>
      <c r="G279" s="1" t="s">
        <v>104</v>
      </c>
      <c r="H279" s="1">
        <v>55</v>
      </c>
      <c r="I279" s="14">
        <v>35242</v>
      </c>
      <c r="J279" s="1">
        <v>48687</v>
      </c>
      <c r="K279" s="1">
        <v>0</v>
      </c>
      <c r="L279" s="1" t="s">
        <v>19</v>
      </c>
      <c r="M279" s="1" t="s">
        <v>117</v>
      </c>
      <c r="N279" s="14" t="s">
        <v>55</v>
      </c>
      <c r="O279" s="15" t="str">
        <f t="shared" si="28"/>
        <v>Active</v>
      </c>
      <c r="P279" s="16">
        <f t="shared" si="29"/>
        <v>0</v>
      </c>
      <c r="Q279" s="17">
        <f t="shared" si="30"/>
        <v>0</v>
      </c>
      <c r="R279" s="17">
        <f t="shared" si="31"/>
        <v>48687</v>
      </c>
      <c r="S279" s="16">
        <f t="shared" si="32"/>
        <v>1996</v>
      </c>
      <c r="T279" s="16">
        <f t="shared" si="33"/>
        <v>26</v>
      </c>
      <c r="U279" s="18" t="str">
        <f t="shared" si="34"/>
        <v>Wednesday</v>
      </c>
    </row>
    <row r="280" spans="1:21" ht="14.25" customHeight="1" x14ac:dyDescent="0.25">
      <c r="A280" s="1" t="s">
        <v>646</v>
      </c>
      <c r="B280" s="1" t="s">
        <v>647</v>
      </c>
      <c r="C280" s="1" t="s">
        <v>43</v>
      </c>
      <c r="D280" s="1" t="s">
        <v>8</v>
      </c>
      <c r="E280" s="1" t="s">
        <v>51</v>
      </c>
      <c r="F280" s="1" t="s">
        <v>45</v>
      </c>
      <c r="G280" s="1" t="s">
        <v>104</v>
      </c>
      <c r="H280" s="1">
        <v>45</v>
      </c>
      <c r="I280" s="14">
        <v>38218</v>
      </c>
      <c r="J280" s="1">
        <v>121065</v>
      </c>
      <c r="K280" s="1">
        <v>0.15</v>
      </c>
      <c r="L280" s="1" t="s">
        <v>19</v>
      </c>
      <c r="M280" s="1" t="s">
        <v>117</v>
      </c>
      <c r="N280" s="14" t="s">
        <v>55</v>
      </c>
      <c r="O280" s="15" t="str">
        <f t="shared" si="28"/>
        <v>Active</v>
      </c>
      <c r="P280" s="16">
        <f t="shared" si="29"/>
        <v>0</v>
      </c>
      <c r="Q280" s="17">
        <f t="shared" si="30"/>
        <v>18159.75</v>
      </c>
      <c r="R280" s="17">
        <f t="shared" si="31"/>
        <v>139224.75</v>
      </c>
      <c r="S280" s="16">
        <f t="shared" si="32"/>
        <v>2004</v>
      </c>
      <c r="T280" s="16">
        <f t="shared" si="33"/>
        <v>34</v>
      </c>
      <c r="U280" s="18" t="str">
        <f t="shared" si="34"/>
        <v>Thursday</v>
      </c>
    </row>
    <row r="281" spans="1:21" ht="14.25" customHeight="1" x14ac:dyDescent="0.25">
      <c r="A281" s="1" t="s">
        <v>648</v>
      </c>
      <c r="B281" s="1" t="s">
        <v>649</v>
      </c>
      <c r="C281" s="1" t="s">
        <v>67</v>
      </c>
      <c r="D281" s="1" t="s">
        <v>4</v>
      </c>
      <c r="E281" s="1" t="s">
        <v>72</v>
      </c>
      <c r="F281" s="1" t="s">
        <v>52</v>
      </c>
      <c r="G281" s="1" t="s">
        <v>46</v>
      </c>
      <c r="H281" s="1">
        <v>43</v>
      </c>
      <c r="I281" s="14">
        <v>38093</v>
      </c>
      <c r="J281" s="1">
        <v>94246</v>
      </c>
      <c r="K281" s="1">
        <v>0</v>
      </c>
      <c r="L281" s="1" t="s">
        <v>11</v>
      </c>
      <c r="M281" s="1" t="s">
        <v>82</v>
      </c>
      <c r="N281" s="14" t="s">
        <v>55</v>
      </c>
      <c r="O281" s="15" t="str">
        <f t="shared" si="28"/>
        <v>Active</v>
      </c>
      <c r="P281" s="16">
        <f t="shared" si="29"/>
        <v>0</v>
      </c>
      <c r="Q281" s="17">
        <f t="shared" si="30"/>
        <v>0</v>
      </c>
      <c r="R281" s="17">
        <f t="shared" si="31"/>
        <v>94246</v>
      </c>
      <c r="S281" s="16">
        <f t="shared" si="32"/>
        <v>2004</v>
      </c>
      <c r="T281" s="16">
        <f t="shared" si="33"/>
        <v>16</v>
      </c>
      <c r="U281" s="18" t="str">
        <f t="shared" si="34"/>
        <v>Friday</v>
      </c>
    </row>
    <row r="282" spans="1:21" ht="14.25" customHeight="1" x14ac:dyDescent="0.25">
      <c r="A282" s="1" t="s">
        <v>308</v>
      </c>
      <c r="B282" s="1" t="s">
        <v>650</v>
      </c>
      <c r="C282" s="1" t="s">
        <v>348</v>
      </c>
      <c r="D282" s="1" t="s">
        <v>2</v>
      </c>
      <c r="E282" s="1" t="s">
        <v>51</v>
      </c>
      <c r="F282" s="1" t="s">
        <v>45</v>
      </c>
      <c r="G282" s="1" t="s">
        <v>53</v>
      </c>
      <c r="H282" s="1">
        <v>34</v>
      </c>
      <c r="I282" s="14">
        <v>42512</v>
      </c>
      <c r="J282" s="1">
        <v>44614</v>
      </c>
      <c r="K282" s="1">
        <v>0</v>
      </c>
      <c r="L282" s="1" t="s">
        <v>11</v>
      </c>
      <c r="M282" s="1" t="s">
        <v>79</v>
      </c>
      <c r="N282" s="14" t="s">
        <v>55</v>
      </c>
      <c r="O282" s="15" t="str">
        <f t="shared" si="28"/>
        <v>Active</v>
      </c>
      <c r="P282" s="16">
        <f t="shared" si="29"/>
        <v>0</v>
      </c>
      <c r="Q282" s="17">
        <f t="shared" si="30"/>
        <v>0</v>
      </c>
      <c r="R282" s="17">
        <f t="shared" si="31"/>
        <v>44614</v>
      </c>
      <c r="S282" s="16">
        <f t="shared" si="32"/>
        <v>2016</v>
      </c>
      <c r="T282" s="16">
        <f t="shared" si="33"/>
        <v>22</v>
      </c>
      <c r="U282" s="18" t="str">
        <f t="shared" si="34"/>
        <v>Sunday</v>
      </c>
    </row>
    <row r="283" spans="1:21" ht="14.25" customHeight="1" x14ac:dyDescent="0.25">
      <c r="A283" s="1" t="s">
        <v>651</v>
      </c>
      <c r="B283" s="1" t="s">
        <v>652</v>
      </c>
      <c r="C283" s="1" t="s">
        <v>99</v>
      </c>
      <c r="D283" s="1" t="s">
        <v>2</v>
      </c>
      <c r="E283" s="1" t="s">
        <v>44</v>
      </c>
      <c r="F283" s="1" t="s">
        <v>52</v>
      </c>
      <c r="G283" s="1" t="s">
        <v>53</v>
      </c>
      <c r="H283" s="1">
        <v>40</v>
      </c>
      <c r="I283" s="14">
        <v>44143</v>
      </c>
      <c r="J283" s="1">
        <v>234469</v>
      </c>
      <c r="K283" s="1">
        <v>0.31</v>
      </c>
      <c r="L283" s="1" t="s">
        <v>17</v>
      </c>
      <c r="M283" s="1" t="s">
        <v>152</v>
      </c>
      <c r="N283" s="14" t="s">
        <v>55</v>
      </c>
      <c r="O283" s="15" t="str">
        <f t="shared" si="28"/>
        <v>Active</v>
      </c>
      <c r="P283" s="16">
        <f t="shared" si="29"/>
        <v>0</v>
      </c>
      <c r="Q283" s="17">
        <f t="shared" si="30"/>
        <v>72685.39</v>
      </c>
      <c r="R283" s="17">
        <f t="shared" si="31"/>
        <v>307154.39</v>
      </c>
      <c r="S283" s="16">
        <f t="shared" si="32"/>
        <v>2020</v>
      </c>
      <c r="T283" s="16">
        <f t="shared" si="33"/>
        <v>46</v>
      </c>
      <c r="U283" s="18" t="str">
        <f t="shared" si="34"/>
        <v>Sunday</v>
      </c>
    </row>
    <row r="284" spans="1:21" ht="14.25" customHeight="1" x14ac:dyDescent="0.25">
      <c r="A284" s="1" t="s">
        <v>653</v>
      </c>
      <c r="B284" s="1" t="s">
        <v>654</v>
      </c>
      <c r="C284" s="1" t="s">
        <v>196</v>
      </c>
      <c r="D284" s="1" t="s">
        <v>7</v>
      </c>
      <c r="E284" s="1" t="s">
        <v>44</v>
      </c>
      <c r="F284" s="1" t="s">
        <v>52</v>
      </c>
      <c r="G284" s="1" t="s">
        <v>104</v>
      </c>
      <c r="H284" s="1">
        <v>52</v>
      </c>
      <c r="I284" s="14">
        <v>44022</v>
      </c>
      <c r="J284" s="1">
        <v>88272</v>
      </c>
      <c r="K284" s="1">
        <v>0</v>
      </c>
      <c r="L284" s="1" t="s">
        <v>19</v>
      </c>
      <c r="M284" s="1" t="s">
        <v>236</v>
      </c>
      <c r="N284" s="14" t="s">
        <v>55</v>
      </c>
      <c r="O284" s="15" t="str">
        <f t="shared" si="28"/>
        <v>Active</v>
      </c>
      <c r="P284" s="16">
        <f t="shared" si="29"/>
        <v>0</v>
      </c>
      <c r="Q284" s="17">
        <f t="shared" si="30"/>
        <v>0</v>
      </c>
      <c r="R284" s="17">
        <f t="shared" si="31"/>
        <v>88272</v>
      </c>
      <c r="S284" s="16">
        <f t="shared" si="32"/>
        <v>2020</v>
      </c>
      <c r="T284" s="16">
        <f t="shared" si="33"/>
        <v>28</v>
      </c>
      <c r="U284" s="18" t="str">
        <f t="shared" si="34"/>
        <v>Friday</v>
      </c>
    </row>
    <row r="285" spans="1:21" ht="14.25" customHeight="1" x14ac:dyDescent="0.25">
      <c r="A285" s="1" t="s">
        <v>655</v>
      </c>
      <c r="B285" s="1" t="s">
        <v>656</v>
      </c>
      <c r="C285" s="1" t="s">
        <v>142</v>
      </c>
      <c r="D285" s="1" t="s">
        <v>3</v>
      </c>
      <c r="E285" s="1" t="s">
        <v>72</v>
      </c>
      <c r="F285" s="1" t="s">
        <v>52</v>
      </c>
      <c r="G285" s="1" t="s">
        <v>53</v>
      </c>
      <c r="H285" s="1">
        <v>52</v>
      </c>
      <c r="I285" s="14">
        <v>42992</v>
      </c>
      <c r="J285" s="1">
        <v>74449</v>
      </c>
      <c r="K285" s="1">
        <v>0</v>
      </c>
      <c r="L285" s="1" t="s">
        <v>17</v>
      </c>
      <c r="M285" s="1" t="s">
        <v>132</v>
      </c>
      <c r="N285" s="14" t="s">
        <v>55</v>
      </c>
      <c r="O285" s="15" t="str">
        <f t="shared" si="28"/>
        <v>Active</v>
      </c>
      <c r="P285" s="16">
        <f t="shared" si="29"/>
        <v>0</v>
      </c>
      <c r="Q285" s="17">
        <f t="shared" si="30"/>
        <v>0</v>
      </c>
      <c r="R285" s="17">
        <f t="shared" si="31"/>
        <v>74449</v>
      </c>
      <c r="S285" s="16">
        <f t="shared" si="32"/>
        <v>2017</v>
      </c>
      <c r="T285" s="16">
        <f t="shared" si="33"/>
        <v>37</v>
      </c>
      <c r="U285" s="18" t="str">
        <f t="shared" si="34"/>
        <v>Thursday</v>
      </c>
    </row>
    <row r="286" spans="1:21" ht="14.25" customHeight="1" x14ac:dyDescent="0.25">
      <c r="A286" s="1" t="s">
        <v>657</v>
      </c>
      <c r="B286" s="1" t="s">
        <v>658</v>
      </c>
      <c r="C286" s="1" t="s">
        <v>99</v>
      </c>
      <c r="D286" s="1" t="s">
        <v>7</v>
      </c>
      <c r="E286" s="1" t="s">
        <v>59</v>
      </c>
      <c r="F286" s="1" t="s">
        <v>52</v>
      </c>
      <c r="G286" s="1" t="s">
        <v>53</v>
      </c>
      <c r="H286" s="1">
        <v>47</v>
      </c>
      <c r="I286" s="14">
        <v>41071</v>
      </c>
      <c r="J286" s="1">
        <v>222941</v>
      </c>
      <c r="K286" s="1">
        <v>0.39</v>
      </c>
      <c r="L286" s="1" t="s">
        <v>17</v>
      </c>
      <c r="M286" s="1" t="s">
        <v>132</v>
      </c>
      <c r="N286" s="14" t="s">
        <v>55</v>
      </c>
      <c r="O286" s="15" t="str">
        <f t="shared" si="28"/>
        <v>Active</v>
      </c>
      <c r="P286" s="16">
        <f t="shared" si="29"/>
        <v>0</v>
      </c>
      <c r="Q286" s="17">
        <f t="shared" si="30"/>
        <v>86946.99</v>
      </c>
      <c r="R286" s="17">
        <f t="shared" si="31"/>
        <v>309887.99</v>
      </c>
      <c r="S286" s="16">
        <f t="shared" si="32"/>
        <v>2012</v>
      </c>
      <c r="T286" s="16">
        <f t="shared" si="33"/>
        <v>24</v>
      </c>
      <c r="U286" s="18" t="str">
        <f t="shared" si="34"/>
        <v>Monday</v>
      </c>
    </row>
    <row r="287" spans="1:21" ht="14.25" customHeight="1" x14ac:dyDescent="0.25">
      <c r="A287" s="1" t="s">
        <v>659</v>
      </c>
      <c r="B287" s="1" t="s">
        <v>660</v>
      </c>
      <c r="C287" s="1" t="s">
        <v>78</v>
      </c>
      <c r="D287" s="1" t="s">
        <v>8</v>
      </c>
      <c r="E287" s="1" t="s">
        <v>51</v>
      </c>
      <c r="F287" s="1" t="s">
        <v>45</v>
      </c>
      <c r="G287" s="1" t="s">
        <v>53</v>
      </c>
      <c r="H287" s="1">
        <v>65</v>
      </c>
      <c r="I287" s="14">
        <v>41543</v>
      </c>
      <c r="J287" s="1">
        <v>50341</v>
      </c>
      <c r="K287" s="1">
        <v>0</v>
      </c>
      <c r="L287" s="1" t="s">
        <v>17</v>
      </c>
      <c r="M287" s="1" t="s">
        <v>132</v>
      </c>
      <c r="N287" s="14" t="s">
        <v>55</v>
      </c>
      <c r="O287" s="15" t="str">
        <f t="shared" si="28"/>
        <v>Active</v>
      </c>
      <c r="P287" s="16">
        <f t="shared" si="29"/>
        <v>0</v>
      </c>
      <c r="Q287" s="17">
        <f t="shared" si="30"/>
        <v>0</v>
      </c>
      <c r="R287" s="17">
        <f t="shared" si="31"/>
        <v>50341</v>
      </c>
      <c r="S287" s="16">
        <f t="shared" si="32"/>
        <v>2013</v>
      </c>
      <c r="T287" s="16">
        <f t="shared" si="33"/>
        <v>39</v>
      </c>
      <c r="U287" s="18" t="str">
        <f t="shared" si="34"/>
        <v>Thursday</v>
      </c>
    </row>
    <row r="288" spans="1:21" ht="14.25" customHeight="1" x14ac:dyDescent="0.25">
      <c r="A288" s="1" t="s">
        <v>661</v>
      </c>
      <c r="B288" s="1" t="s">
        <v>662</v>
      </c>
      <c r="C288" s="1" t="s">
        <v>182</v>
      </c>
      <c r="D288" s="1" t="s">
        <v>6</v>
      </c>
      <c r="E288" s="1" t="s">
        <v>72</v>
      </c>
      <c r="F288" s="1" t="s">
        <v>45</v>
      </c>
      <c r="G288" s="1" t="s">
        <v>104</v>
      </c>
      <c r="H288" s="1">
        <v>31</v>
      </c>
      <c r="I288" s="14">
        <v>44297</v>
      </c>
      <c r="J288" s="1">
        <v>72235</v>
      </c>
      <c r="K288" s="1">
        <v>0</v>
      </c>
      <c r="L288" s="1" t="s">
        <v>19</v>
      </c>
      <c r="M288" s="1" t="s">
        <v>112</v>
      </c>
      <c r="N288" s="14" t="s">
        <v>55</v>
      </c>
      <c r="O288" s="15" t="str">
        <f t="shared" si="28"/>
        <v>Active</v>
      </c>
      <c r="P288" s="16">
        <f t="shared" si="29"/>
        <v>0</v>
      </c>
      <c r="Q288" s="17">
        <f t="shared" si="30"/>
        <v>0</v>
      </c>
      <c r="R288" s="17">
        <f t="shared" si="31"/>
        <v>72235</v>
      </c>
      <c r="S288" s="16">
        <f t="shared" si="32"/>
        <v>2021</v>
      </c>
      <c r="T288" s="16">
        <f t="shared" si="33"/>
        <v>16</v>
      </c>
      <c r="U288" s="18" t="str">
        <f t="shared" si="34"/>
        <v>Sunday</v>
      </c>
    </row>
    <row r="289" spans="1:21" ht="14.25" customHeight="1" x14ac:dyDescent="0.25">
      <c r="A289" s="1" t="s">
        <v>663</v>
      </c>
      <c r="B289" s="1" t="s">
        <v>664</v>
      </c>
      <c r="C289" s="1" t="s">
        <v>67</v>
      </c>
      <c r="D289" s="1" t="s">
        <v>5</v>
      </c>
      <c r="E289" s="1" t="s">
        <v>72</v>
      </c>
      <c r="F289" s="1" t="s">
        <v>45</v>
      </c>
      <c r="G289" s="1" t="s">
        <v>104</v>
      </c>
      <c r="H289" s="1">
        <v>41</v>
      </c>
      <c r="I289" s="14">
        <v>42533</v>
      </c>
      <c r="J289" s="1">
        <v>70165</v>
      </c>
      <c r="K289" s="1">
        <v>0</v>
      </c>
      <c r="L289" s="1" t="s">
        <v>11</v>
      </c>
      <c r="M289" s="1" t="s">
        <v>107</v>
      </c>
      <c r="N289" s="14" t="s">
        <v>55</v>
      </c>
      <c r="O289" s="15" t="str">
        <f t="shared" si="28"/>
        <v>Active</v>
      </c>
      <c r="P289" s="16">
        <f t="shared" si="29"/>
        <v>0</v>
      </c>
      <c r="Q289" s="17">
        <f t="shared" si="30"/>
        <v>0</v>
      </c>
      <c r="R289" s="17">
        <f t="shared" si="31"/>
        <v>70165</v>
      </c>
      <c r="S289" s="16">
        <f t="shared" si="32"/>
        <v>2016</v>
      </c>
      <c r="T289" s="16">
        <f t="shared" si="33"/>
        <v>25</v>
      </c>
      <c r="U289" s="18" t="str">
        <f t="shared" si="34"/>
        <v>Sunday</v>
      </c>
    </row>
    <row r="290" spans="1:21" ht="14.25" customHeight="1" x14ac:dyDescent="0.25">
      <c r="A290" s="1" t="s">
        <v>665</v>
      </c>
      <c r="B290" s="1" t="s">
        <v>666</v>
      </c>
      <c r="C290" s="1" t="s">
        <v>43</v>
      </c>
      <c r="D290" s="1" t="s">
        <v>8</v>
      </c>
      <c r="E290" s="1" t="s">
        <v>59</v>
      </c>
      <c r="F290" s="1" t="s">
        <v>52</v>
      </c>
      <c r="G290" s="1" t="s">
        <v>60</v>
      </c>
      <c r="H290" s="1">
        <v>30</v>
      </c>
      <c r="I290" s="14">
        <v>44030</v>
      </c>
      <c r="J290" s="1">
        <v>148485</v>
      </c>
      <c r="K290" s="1">
        <v>0.15</v>
      </c>
      <c r="L290" s="1" t="s">
        <v>11</v>
      </c>
      <c r="M290" s="1" t="s">
        <v>79</v>
      </c>
      <c r="N290" s="14" t="s">
        <v>55</v>
      </c>
      <c r="O290" s="15" t="str">
        <f t="shared" si="28"/>
        <v>Active</v>
      </c>
      <c r="P290" s="16">
        <f t="shared" si="29"/>
        <v>0</v>
      </c>
      <c r="Q290" s="17">
        <f t="shared" si="30"/>
        <v>22272.75</v>
      </c>
      <c r="R290" s="17">
        <f t="shared" si="31"/>
        <v>170757.75</v>
      </c>
      <c r="S290" s="16">
        <f t="shared" si="32"/>
        <v>2020</v>
      </c>
      <c r="T290" s="16">
        <f t="shared" si="33"/>
        <v>29</v>
      </c>
      <c r="U290" s="18" t="str">
        <f t="shared" si="34"/>
        <v>Saturday</v>
      </c>
    </row>
    <row r="291" spans="1:21" ht="14.25" customHeight="1" x14ac:dyDescent="0.25">
      <c r="A291" s="1" t="s">
        <v>667</v>
      </c>
      <c r="B291" s="1" t="s">
        <v>668</v>
      </c>
      <c r="C291" s="1" t="s">
        <v>50</v>
      </c>
      <c r="D291" s="1" t="s">
        <v>2</v>
      </c>
      <c r="E291" s="1" t="s">
        <v>51</v>
      </c>
      <c r="F291" s="1" t="s">
        <v>45</v>
      </c>
      <c r="G291" s="1" t="s">
        <v>53</v>
      </c>
      <c r="H291" s="1">
        <v>58</v>
      </c>
      <c r="I291" s="14">
        <v>38521</v>
      </c>
      <c r="J291" s="1">
        <v>86089</v>
      </c>
      <c r="K291" s="1">
        <v>0</v>
      </c>
      <c r="L291" s="1" t="s">
        <v>11</v>
      </c>
      <c r="M291" s="1" t="s">
        <v>61</v>
      </c>
      <c r="N291" s="14" t="s">
        <v>55</v>
      </c>
      <c r="O291" s="15" t="str">
        <f t="shared" si="28"/>
        <v>Active</v>
      </c>
      <c r="P291" s="16">
        <f t="shared" si="29"/>
        <v>0</v>
      </c>
      <c r="Q291" s="17">
        <f t="shared" si="30"/>
        <v>0</v>
      </c>
      <c r="R291" s="17">
        <f t="shared" si="31"/>
        <v>86089</v>
      </c>
      <c r="S291" s="16">
        <f t="shared" si="32"/>
        <v>2005</v>
      </c>
      <c r="T291" s="16">
        <f t="shared" si="33"/>
        <v>25</v>
      </c>
      <c r="U291" s="18" t="str">
        <f t="shared" si="34"/>
        <v>Saturday</v>
      </c>
    </row>
    <row r="292" spans="1:21" ht="14.25" customHeight="1" x14ac:dyDescent="0.25">
      <c r="A292" s="1" t="s">
        <v>669</v>
      </c>
      <c r="B292" s="1" t="s">
        <v>670</v>
      </c>
      <c r="C292" s="1" t="s">
        <v>131</v>
      </c>
      <c r="D292" s="1" t="s">
        <v>7</v>
      </c>
      <c r="E292" s="1" t="s">
        <v>44</v>
      </c>
      <c r="F292" s="1" t="s">
        <v>52</v>
      </c>
      <c r="G292" s="1" t="s">
        <v>104</v>
      </c>
      <c r="H292" s="1">
        <v>54</v>
      </c>
      <c r="I292" s="14">
        <v>39382</v>
      </c>
      <c r="J292" s="1">
        <v>106313</v>
      </c>
      <c r="K292" s="1">
        <v>0.15</v>
      </c>
      <c r="L292" s="1" t="s">
        <v>11</v>
      </c>
      <c r="M292" s="1" t="s">
        <v>61</v>
      </c>
      <c r="N292" s="14" t="s">
        <v>55</v>
      </c>
      <c r="O292" s="15" t="str">
        <f t="shared" si="28"/>
        <v>Active</v>
      </c>
      <c r="P292" s="16">
        <f t="shared" si="29"/>
        <v>0</v>
      </c>
      <c r="Q292" s="17">
        <f t="shared" si="30"/>
        <v>15946.949999999999</v>
      </c>
      <c r="R292" s="17">
        <f t="shared" si="31"/>
        <v>122259.95</v>
      </c>
      <c r="S292" s="16">
        <f t="shared" si="32"/>
        <v>2007</v>
      </c>
      <c r="T292" s="16">
        <f t="shared" si="33"/>
        <v>43</v>
      </c>
      <c r="U292" s="18" t="str">
        <f t="shared" si="34"/>
        <v>Saturday</v>
      </c>
    </row>
    <row r="293" spans="1:21" ht="14.25" customHeight="1" x14ac:dyDescent="0.25">
      <c r="A293" s="1" t="s">
        <v>671</v>
      </c>
      <c r="B293" s="1" t="s">
        <v>672</v>
      </c>
      <c r="C293" s="1" t="s">
        <v>78</v>
      </c>
      <c r="D293" s="1" t="s">
        <v>8</v>
      </c>
      <c r="E293" s="1" t="s">
        <v>44</v>
      </c>
      <c r="F293" s="1" t="s">
        <v>45</v>
      </c>
      <c r="G293" s="1" t="s">
        <v>53</v>
      </c>
      <c r="H293" s="1">
        <v>40</v>
      </c>
      <c r="I293" s="14">
        <v>44251</v>
      </c>
      <c r="J293" s="1">
        <v>46833</v>
      </c>
      <c r="K293" s="1">
        <v>0</v>
      </c>
      <c r="L293" s="1" t="s">
        <v>17</v>
      </c>
      <c r="M293" s="1" t="s">
        <v>152</v>
      </c>
      <c r="N293" s="14">
        <v>44510</v>
      </c>
      <c r="O293" s="15" t="str">
        <f t="shared" si="28"/>
        <v>Not Active</v>
      </c>
      <c r="P293" s="16">
        <f t="shared" si="29"/>
        <v>1</v>
      </c>
      <c r="Q293" s="17">
        <f t="shared" si="30"/>
        <v>0</v>
      </c>
      <c r="R293" s="17">
        <f t="shared" si="31"/>
        <v>46833</v>
      </c>
      <c r="S293" s="16">
        <f t="shared" si="32"/>
        <v>2021</v>
      </c>
      <c r="T293" s="16">
        <f t="shared" si="33"/>
        <v>9</v>
      </c>
      <c r="U293" s="18" t="str">
        <f t="shared" si="34"/>
        <v>Wednesday</v>
      </c>
    </row>
    <row r="294" spans="1:21" ht="14.25" customHeight="1" x14ac:dyDescent="0.25">
      <c r="A294" s="1" t="s">
        <v>673</v>
      </c>
      <c r="B294" s="1" t="s">
        <v>674</v>
      </c>
      <c r="C294" s="1" t="s">
        <v>58</v>
      </c>
      <c r="D294" s="1" t="s">
        <v>3</v>
      </c>
      <c r="E294" s="1" t="s">
        <v>44</v>
      </c>
      <c r="F294" s="1" t="s">
        <v>45</v>
      </c>
      <c r="G294" s="1" t="s">
        <v>53</v>
      </c>
      <c r="H294" s="1">
        <v>63</v>
      </c>
      <c r="I294" s="14">
        <v>36826</v>
      </c>
      <c r="J294" s="1">
        <v>155320</v>
      </c>
      <c r="K294" s="1">
        <v>0.17</v>
      </c>
      <c r="L294" s="1" t="s">
        <v>17</v>
      </c>
      <c r="M294" s="1" t="s">
        <v>54</v>
      </c>
      <c r="N294" s="14" t="s">
        <v>55</v>
      </c>
      <c r="O294" s="15" t="str">
        <f t="shared" si="28"/>
        <v>Active</v>
      </c>
      <c r="P294" s="16">
        <f t="shared" si="29"/>
        <v>0</v>
      </c>
      <c r="Q294" s="17">
        <f t="shared" si="30"/>
        <v>26404.400000000001</v>
      </c>
      <c r="R294" s="17">
        <f t="shared" si="31"/>
        <v>181724.4</v>
      </c>
      <c r="S294" s="16">
        <f t="shared" si="32"/>
        <v>2000</v>
      </c>
      <c r="T294" s="16">
        <f t="shared" si="33"/>
        <v>44</v>
      </c>
      <c r="U294" s="18" t="str">
        <f t="shared" si="34"/>
        <v>Friday</v>
      </c>
    </row>
    <row r="295" spans="1:21" ht="14.25" customHeight="1" x14ac:dyDescent="0.25">
      <c r="A295" s="1" t="s">
        <v>675</v>
      </c>
      <c r="B295" s="1" t="s">
        <v>676</v>
      </c>
      <c r="C295" s="1" t="s">
        <v>67</v>
      </c>
      <c r="D295" s="1" t="s">
        <v>5</v>
      </c>
      <c r="E295" s="1" t="s">
        <v>51</v>
      </c>
      <c r="F295" s="1" t="s">
        <v>52</v>
      </c>
      <c r="G295" s="1" t="s">
        <v>53</v>
      </c>
      <c r="H295" s="1">
        <v>40</v>
      </c>
      <c r="I295" s="14">
        <v>42384</v>
      </c>
      <c r="J295" s="1">
        <v>89984</v>
      </c>
      <c r="K295" s="1">
        <v>0</v>
      </c>
      <c r="L295" s="1" t="s">
        <v>17</v>
      </c>
      <c r="M295" s="1" t="s">
        <v>152</v>
      </c>
      <c r="N295" s="14" t="s">
        <v>55</v>
      </c>
      <c r="O295" s="15" t="str">
        <f t="shared" si="28"/>
        <v>Active</v>
      </c>
      <c r="P295" s="16">
        <f t="shared" si="29"/>
        <v>0</v>
      </c>
      <c r="Q295" s="17">
        <f t="shared" si="30"/>
        <v>0</v>
      </c>
      <c r="R295" s="17">
        <f t="shared" si="31"/>
        <v>89984</v>
      </c>
      <c r="S295" s="16">
        <f t="shared" si="32"/>
        <v>2016</v>
      </c>
      <c r="T295" s="16">
        <f t="shared" si="33"/>
        <v>3</v>
      </c>
      <c r="U295" s="18" t="str">
        <f t="shared" si="34"/>
        <v>Friday</v>
      </c>
    </row>
    <row r="296" spans="1:21" ht="14.25" customHeight="1" x14ac:dyDescent="0.25">
      <c r="A296" s="1" t="s">
        <v>677</v>
      </c>
      <c r="B296" s="1" t="s">
        <v>678</v>
      </c>
      <c r="C296" s="1" t="s">
        <v>131</v>
      </c>
      <c r="D296" s="1" t="s">
        <v>7</v>
      </c>
      <c r="E296" s="1" t="s">
        <v>59</v>
      </c>
      <c r="F296" s="1" t="s">
        <v>45</v>
      </c>
      <c r="G296" s="1" t="s">
        <v>53</v>
      </c>
      <c r="H296" s="1">
        <v>65</v>
      </c>
      <c r="I296" s="14">
        <v>38792</v>
      </c>
      <c r="J296" s="1">
        <v>83756</v>
      </c>
      <c r="K296" s="1">
        <v>0.14000000000000001</v>
      </c>
      <c r="L296" s="1" t="s">
        <v>17</v>
      </c>
      <c r="M296" s="1" t="s">
        <v>94</v>
      </c>
      <c r="N296" s="14" t="s">
        <v>55</v>
      </c>
      <c r="O296" s="15" t="str">
        <f t="shared" si="28"/>
        <v>Active</v>
      </c>
      <c r="P296" s="16">
        <f t="shared" si="29"/>
        <v>0</v>
      </c>
      <c r="Q296" s="17">
        <f t="shared" si="30"/>
        <v>11725.840000000002</v>
      </c>
      <c r="R296" s="17">
        <f t="shared" si="31"/>
        <v>95481.84</v>
      </c>
      <c r="S296" s="16">
        <f t="shared" si="32"/>
        <v>2006</v>
      </c>
      <c r="T296" s="16">
        <f t="shared" si="33"/>
        <v>11</v>
      </c>
      <c r="U296" s="18" t="str">
        <f t="shared" si="34"/>
        <v>Thursday</v>
      </c>
    </row>
    <row r="297" spans="1:21" ht="14.25" customHeight="1" x14ac:dyDescent="0.25">
      <c r="A297" s="1" t="s">
        <v>679</v>
      </c>
      <c r="B297" s="1" t="s">
        <v>680</v>
      </c>
      <c r="C297" s="1" t="s">
        <v>58</v>
      </c>
      <c r="D297" s="1" t="s">
        <v>6</v>
      </c>
      <c r="E297" s="1" t="s">
        <v>72</v>
      </c>
      <c r="F297" s="1" t="s">
        <v>45</v>
      </c>
      <c r="G297" s="1" t="s">
        <v>53</v>
      </c>
      <c r="H297" s="1">
        <v>57</v>
      </c>
      <c r="I297" s="14">
        <v>42667</v>
      </c>
      <c r="J297" s="1">
        <v>176324</v>
      </c>
      <c r="K297" s="1">
        <v>0.23</v>
      </c>
      <c r="L297" s="1" t="s">
        <v>17</v>
      </c>
      <c r="M297" s="1" t="s">
        <v>94</v>
      </c>
      <c r="N297" s="14" t="s">
        <v>55</v>
      </c>
      <c r="O297" s="15" t="str">
        <f t="shared" si="28"/>
        <v>Active</v>
      </c>
      <c r="P297" s="16">
        <f t="shared" si="29"/>
        <v>0</v>
      </c>
      <c r="Q297" s="17">
        <f t="shared" si="30"/>
        <v>40554.520000000004</v>
      </c>
      <c r="R297" s="17">
        <f t="shared" si="31"/>
        <v>216878.52000000002</v>
      </c>
      <c r="S297" s="16">
        <f t="shared" si="32"/>
        <v>2016</v>
      </c>
      <c r="T297" s="16">
        <f t="shared" si="33"/>
        <v>44</v>
      </c>
      <c r="U297" s="18" t="str">
        <f t="shared" si="34"/>
        <v>Monday</v>
      </c>
    </row>
    <row r="298" spans="1:21" ht="14.25" customHeight="1" x14ac:dyDescent="0.25">
      <c r="A298" s="1" t="s">
        <v>681</v>
      </c>
      <c r="B298" s="1" t="s">
        <v>682</v>
      </c>
      <c r="C298" s="1" t="s">
        <v>67</v>
      </c>
      <c r="D298" s="1" t="s">
        <v>5</v>
      </c>
      <c r="E298" s="1" t="s">
        <v>59</v>
      </c>
      <c r="F298" s="1" t="s">
        <v>52</v>
      </c>
      <c r="G298" s="1" t="s">
        <v>60</v>
      </c>
      <c r="H298" s="1">
        <v>27</v>
      </c>
      <c r="I298" s="14">
        <v>44482</v>
      </c>
      <c r="J298" s="1">
        <v>74077</v>
      </c>
      <c r="K298" s="1">
        <v>0</v>
      </c>
      <c r="L298" s="1" t="s">
        <v>11</v>
      </c>
      <c r="M298" s="1" t="s">
        <v>47</v>
      </c>
      <c r="N298" s="14" t="s">
        <v>55</v>
      </c>
      <c r="O298" s="15" t="str">
        <f t="shared" si="28"/>
        <v>Active</v>
      </c>
      <c r="P298" s="16">
        <f t="shared" si="29"/>
        <v>0</v>
      </c>
      <c r="Q298" s="17">
        <f t="shared" si="30"/>
        <v>0</v>
      </c>
      <c r="R298" s="17">
        <f t="shared" si="31"/>
        <v>74077</v>
      </c>
      <c r="S298" s="16">
        <f t="shared" si="32"/>
        <v>2021</v>
      </c>
      <c r="T298" s="16">
        <f t="shared" si="33"/>
        <v>42</v>
      </c>
      <c r="U298" s="18" t="str">
        <f t="shared" si="34"/>
        <v>Wednesday</v>
      </c>
    </row>
    <row r="299" spans="1:21" ht="14.25" customHeight="1" x14ac:dyDescent="0.25">
      <c r="A299" s="1" t="s">
        <v>683</v>
      </c>
      <c r="B299" s="1" t="s">
        <v>684</v>
      </c>
      <c r="C299" s="1" t="s">
        <v>75</v>
      </c>
      <c r="D299" s="1" t="s">
        <v>6</v>
      </c>
      <c r="E299" s="1" t="s">
        <v>51</v>
      </c>
      <c r="F299" s="1" t="s">
        <v>45</v>
      </c>
      <c r="G299" s="1" t="s">
        <v>60</v>
      </c>
      <c r="H299" s="1">
        <v>31</v>
      </c>
      <c r="I299" s="14">
        <v>44214</v>
      </c>
      <c r="J299" s="1">
        <v>104162</v>
      </c>
      <c r="K299" s="1">
        <v>7.0000000000000007E-2</v>
      </c>
      <c r="L299" s="1" t="s">
        <v>11</v>
      </c>
      <c r="M299" s="1" t="s">
        <v>82</v>
      </c>
      <c r="N299" s="14" t="s">
        <v>55</v>
      </c>
      <c r="O299" s="15" t="str">
        <f t="shared" si="28"/>
        <v>Active</v>
      </c>
      <c r="P299" s="16">
        <f t="shared" si="29"/>
        <v>0</v>
      </c>
      <c r="Q299" s="17">
        <f t="shared" si="30"/>
        <v>7291.3400000000011</v>
      </c>
      <c r="R299" s="17">
        <f t="shared" si="31"/>
        <v>111453.34</v>
      </c>
      <c r="S299" s="16">
        <f t="shared" si="32"/>
        <v>2021</v>
      </c>
      <c r="T299" s="16">
        <f t="shared" si="33"/>
        <v>4</v>
      </c>
      <c r="U299" s="18" t="str">
        <f t="shared" si="34"/>
        <v>Monday</v>
      </c>
    </row>
    <row r="300" spans="1:21" ht="14.25" customHeight="1" x14ac:dyDescent="0.25">
      <c r="A300" s="1" t="s">
        <v>685</v>
      </c>
      <c r="B300" s="1" t="s">
        <v>686</v>
      </c>
      <c r="C300" s="1" t="s">
        <v>460</v>
      </c>
      <c r="D300" s="1" t="s">
        <v>2</v>
      </c>
      <c r="E300" s="1" t="s">
        <v>72</v>
      </c>
      <c r="F300" s="1" t="s">
        <v>45</v>
      </c>
      <c r="G300" s="1" t="s">
        <v>53</v>
      </c>
      <c r="H300" s="1">
        <v>45</v>
      </c>
      <c r="I300" s="14">
        <v>40418</v>
      </c>
      <c r="J300" s="1">
        <v>82162</v>
      </c>
      <c r="K300" s="1">
        <v>0</v>
      </c>
      <c r="L300" s="1" t="s">
        <v>17</v>
      </c>
      <c r="M300" s="1" t="s">
        <v>132</v>
      </c>
      <c r="N300" s="14">
        <v>44107</v>
      </c>
      <c r="O300" s="15" t="str">
        <f t="shared" si="28"/>
        <v>Not Active</v>
      </c>
      <c r="P300" s="16">
        <f t="shared" si="29"/>
        <v>1</v>
      </c>
      <c r="Q300" s="17">
        <f t="shared" si="30"/>
        <v>0</v>
      </c>
      <c r="R300" s="17">
        <f t="shared" si="31"/>
        <v>82162</v>
      </c>
      <c r="S300" s="16">
        <f t="shared" si="32"/>
        <v>2010</v>
      </c>
      <c r="T300" s="16">
        <f t="shared" si="33"/>
        <v>35</v>
      </c>
      <c r="U300" s="18" t="str">
        <f t="shared" si="34"/>
        <v>Saturday</v>
      </c>
    </row>
    <row r="301" spans="1:21" ht="14.25" customHeight="1" x14ac:dyDescent="0.25">
      <c r="A301" s="1" t="s">
        <v>687</v>
      </c>
      <c r="B301" s="1" t="s">
        <v>688</v>
      </c>
      <c r="C301" s="1" t="s">
        <v>71</v>
      </c>
      <c r="D301" s="1" t="s">
        <v>4</v>
      </c>
      <c r="E301" s="1" t="s">
        <v>59</v>
      </c>
      <c r="F301" s="1" t="s">
        <v>45</v>
      </c>
      <c r="G301" s="1" t="s">
        <v>53</v>
      </c>
      <c r="H301" s="1">
        <v>47</v>
      </c>
      <c r="I301" s="14">
        <v>42195</v>
      </c>
      <c r="J301" s="1">
        <v>63880</v>
      </c>
      <c r="K301" s="1">
        <v>0</v>
      </c>
      <c r="L301" s="1" t="s">
        <v>17</v>
      </c>
      <c r="M301" s="1" t="s">
        <v>54</v>
      </c>
      <c r="N301" s="14" t="s">
        <v>55</v>
      </c>
      <c r="O301" s="15" t="str">
        <f t="shared" si="28"/>
        <v>Active</v>
      </c>
      <c r="P301" s="16">
        <f t="shared" si="29"/>
        <v>0</v>
      </c>
      <c r="Q301" s="17">
        <f t="shared" si="30"/>
        <v>0</v>
      </c>
      <c r="R301" s="17">
        <f t="shared" si="31"/>
        <v>63880</v>
      </c>
      <c r="S301" s="16">
        <f t="shared" si="32"/>
        <v>2015</v>
      </c>
      <c r="T301" s="16">
        <f t="shared" si="33"/>
        <v>28</v>
      </c>
      <c r="U301" s="18" t="str">
        <f t="shared" si="34"/>
        <v>Friday</v>
      </c>
    </row>
    <row r="302" spans="1:21" ht="14.25" customHeight="1" x14ac:dyDescent="0.25">
      <c r="A302" s="1" t="s">
        <v>689</v>
      </c>
      <c r="B302" s="1" t="s">
        <v>690</v>
      </c>
      <c r="C302" s="1" t="s">
        <v>241</v>
      </c>
      <c r="D302" s="1" t="s">
        <v>7</v>
      </c>
      <c r="E302" s="1" t="s">
        <v>44</v>
      </c>
      <c r="F302" s="1" t="s">
        <v>45</v>
      </c>
      <c r="G302" s="1" t="s">
        <v>53</v>
      </c>
      <c r="H302" s="1">
        <v>55</v>
      </c>
      <c r="I302" s="14">
        <v>41525</v>
      </c>
      <c r="J302" s="1">
        <v>73248</v>
      </c>
      <c r="K302" s="1">
        <v>0</v>
      </c>
      <c r="L302" s="1" t="s">
        <v>11</v>
      </c>
      <c r="M302" s="1" t="s">
        <v>107</v>
      </c>
      <c r="N302" s="14" t="s">
        <v>55</v>
      </c>
      <c r="O302" s="15" t="str">
        <f t="shared" si="28"/>
        <v>Active</v>
      </c>
      <c r="P302" s="16">
        <f t="shared" si="29"/>
        <v>0</v>
      </c>
      <c r="Q302" s="17">
        <f t="shared" si="30"/>
        <v>0</v>
      </c>
      <c r="R302" s="17">
        <f t="shared" si="31"/>
        <v>73248</v>
      </c>
      <c r="S302" s="16">
        <f t="shared" si="32"/>
        <v>2013</v>
      </c>
      <c r="T302" s="16">
        <f t="shared" si="33"/>
        <v>37</v>
      </c>
      <c r="U302" s="18" t="str">
        <f t="shared" si="34"/>
        <v>Sunday</v>
      </c>
    </row>
    <row r="303" spans="1:21" ht="14.25" customHeight="1" x14ac:dyDescent="0.25">
      <c r="A303" s="1" t="s">
        <v>691</v>
      </c>
      <c r="B303" s="1" t="s">
        <v>692</v>
      </c>
      <c r="C303" s="1" t="s">
        <v>67</v>
      </c>
      <c r="D303" s="1" t="s">
        <v>5</v>
      </c>
      <c r="E303" s="1" t="s">
        <v>51</v>
      </c>
      <c r="F303" s="1" t="s">
        <v>52</v>
      </c>
      <c r="G303" s="1" t="s">
        <v>46</v>
      </c>
      <c r="H303" s="1">
        <v>51</v>
      </c>
      <c r="I303" s="14">
        <v>44113</v>
      </c>
      <c r="J303" s="1">
        <v>91853</v>
      </c>
      <c r="K303" s="1">
        <v>0</v>
      </c>
      <c r="L303" s="1" t="s">
        <v>11</v>
      </c>
      <c r="M303" s="1" t="s">
        <v>61</v>
      </c>
      <c r="N303" s="14" t="s">
        <v>55</v>
      </c>
      <c r="O303" s="15" t="str">
        <f t="shared" si="28"/>
        <v>Active</v>
      </c>
      <c r="P303" s="16">
        <f t="shared" si="29"/>
        <v>0</v>
      </c>
      <c r="Q303" s="17">
        <f t="shared" si="30"/>
        <v>0</v>
      </c>
      <c r="R303" s="17">
        <f t="shared" si="31"/>
        <v>91853</v>
      </c>
      <c r="S303" s="16">
        <f t="shared" si="32"/>
        <v>2020</v>
      </c>
      <c r="T303" s="16">
        <f t="shared" si="33"/>
        <v>41</v>
      </c>
      <c r="U303" s="18" t="str">
        <f t="shared" si="34"/>
        <v>Friday</v>
      </c>
    </row>
    <row r="304" spans="1:21" ht="14.25" customHeight="1" x14ac:dyDescent="0.25">
      <c r="A304" s="1" t="s">
        <v>693</v>
      </c>
      <c r="B304" s="1" t="s">
        <v>694</v>
      </c>
      <c r="C304" s="1" t="s">
        <v>58</v>
      </c>
      <c r="D304" s="1" t="s">
        <v>3</v>
      </c>
      <c r="E304" s="1" t="s">
        <v>59</v>
      </c>
      <c r="F304" s="1" t="s">
        <v>52</v>
      </c>
      <c r="G304" s="1" t="s">
        <v>60</v>
      </c>
      <c r="H304" s="1">
        <v>25</v>
      </c>
      <c r="I304" s="14">
        <v>43844</v>
      </c>
      <c r="J304" s="1">
        <v>168014</v>
      </c>
      <c r="K304" s="1">
        <v>0.27</v>
      </c>
      <c r="L304" s="1" t="s">
        <v>11</v>
      </c>
      <c r="M304" s="1" t="s">
        <v>61</v>
      </c>
      <c r="N304" s="14">
        <v>44404</v>
      </c>
      <c r="O304" s="15" t="str">
        <f t="shared" si="28"/>
        <v>Not Active</v>
      </c>
      <c r="P304" s="16">
        <f t="shared" si="29"/>
        <v>1</v>
      </c>
      <c r="Q304" s="17">
        <f t="shared" si="30"/>
        <v>45363.780000000006</v>
      </c>
      <c r="R304" s="17">
        <f t="shared" si="31"/>
        <v>213377.78</v>
      </c>
      <c r="S304" s="16">
        <f t="shared" si="32"/>
        <v>2020</v>
      </c>
      <c r="T304" s="16">
        <f t="shared" si="33"/>
        <v>3</v>
      </c>
      <c r="U304" s="18" t="str">
        <f t="shared" si="34"/>
        <v>Tuesday</v>
      </c>
    </row>
    <row r="305" spans="1:21" ht="14.25" customHeight="1" x14ac:dyDescent="0.25">
      <c r="A305" s="1" t="s">
        <v>695</v>
      </c>
      <c r="B305" s="1" t="s">
        <v>696</v>
      </c>
      <c r="C305" s="1" t="s">
        <v>295</v>
      </c>
      <c r="D305" s="1" t="s">
        <v>7</v>
      </c>
      <c r="E305" s="1" t="s">
        <v>72</v>
      </c>
      <c r="F305" s="1" t="s">
        <v>45</v>
      </c>
      <c r="G305" s="1" t="s">
        <v>60</v>
      </c>
      <c r="H305" s="1">
        <v>37</v>
      </c>
      <c r="I305" s="14">
        <v>42995</v>
      </c>
      <c r="J305" s="1">
        <v>70770</v>
      </c>
      <c r="K305" s="1">
        <v>0</v>
      </c>
      <c r="L305" s="1" t="s">
        <v>11</v>
      </c>
      <c r="M305" s="1" t="s">
        <v>79</v>
      </c>
      <c r="N305" s="14" t="s">
        <v>55</v>
      </c>
      <c r="O305" s="15" t="str">
        <f t="shared" si="28"/>
        <v>Active</v>
      </c>
      <c r="P305" s="16">
        <f t="shared" si="29"/>
        <v>0</v>
      </c>
      <c r="Q305" s="17">
        <f t="shared" si="30"/>
        <v>0</v>
      </c>
      <c r="R305" s="17">
        <f t="shared" si="31"/>
        <v>70770</v>
      </c>
      <c r="S305" s="16">
        <f t="shared" si="32"/>
        <v>2017</v>
      </c>
      <c r="T305" s="16">
        <f t="shared" si="33"/>
        <v>38</v>
      </c>
      <c r="U305" s="18" t="str">
        <f t="shared" si="34"/>
        <v>Sunday</v>
      </c>
    </row>
    <row r="306" spans="1:21" ht="14.25" customHeight="1" x14ac:dyDescent="0.25">
      <c r="A306" s="1" t="s">
        <v>697</v>
      </c>
      <c r="B306" s="1" t="s">
        <v>698</v>
      </c>
      <c r="C306" s="1" t="s">
        <v>182</v>
      </c>
      <c r="D306" s="1" t="s">
        <v>6</v>
      </c>
      <c r="E306" s="1" t="s">
        <v>72</v>
      </c>
      <c r="F306" s="1" t="s">
        <v>52</v>
      </c>
      <c r="G306" s="1" t="s">
        <v>60</v>
      </c>
      <c r="H306" s="1">
        <v>62</v>
      </c>
      <c r="I306" s="14">
        <v>38271</v>
      </c>
      <c r="J306" s="1">
        <v>50825</v>
      </c>
      <c r="K306" s="1">
        <v>0</v>
      </c>
      <c r="L306" s="1" t="s">
        <v>11</v>
      </c>
      <c r="M306" s="1" t="s">
        <v>47</v>
      </c>
      <c r="N306" s="14" t="s">
        <v>55</v>
      </c>
      <c r="O306" s="15" t="str">
        <f t="shared" si="28"/>
        <v>Active</v>
      </c>
      <c r="P306" s="16">
        <f t="shared" si="29"/>
        <v>0</v>
      </c>
      <c r="Q306" s="17">
        <f t="shared" si="30"/>
        <v>0</v>
      </c>
      <c r="R306" s="17">
        <f t="shared" si="31"/>
        <v>50825</v>
      </c>
      <c r="S306" s="16">
        <f t="shared" si="32"/>
        <v>2004</v>
      </c>
      <c r="T306" s="16">
        <f t="shared" si="33"/>
        <v>42</v>
      </c>
      <c r="U306" s="18" t="str">
        <f t="shared" si="34"/>
        <v>Monday</v>
      </c>
    </row>
    <row r="307" spans="1:21" ht="14.25" customHeight="1" x14ac:dyDescent="0.25">
      <c r="A307" s="1" t="s">
        <v>699</v>
      </c>
      <c r="B307" s="1" t="s">
        <v>700</v>
      </c>
      <c r="C307" s="1" t="s">
        <v>43</v>
      </c>
      <c r="D307" s="1" t="s">
        <v>3</v>
      </c>
      <c r="E307" s="1" t="s">
        <v>44</v>
      </c>
      <c r="F307" s="1" t="s">
        <v>52</v>
      </c>
      <c r="G307" s="1" t="s">
        <v>104</v>
      </c>
      <c r="H307" s="1">
        <v>31</v>
      </c>
      <c r="I307" s="14">
        <v>42266</v>
      </c>
      <c r="J307" s="1">
        <v>145846</v>
      </c>
      <c r="K307" s="1">
        <v>0.15</v>
      </c>
      <c r="L307" s="1" t="s">
        <v>19</v>
      </c>
      <c r="M307" s="1" t="s">
        <v>112</v>
      </c>
      <c r="N307" s="14" t="s">
        <v>55</v>
      </c>
      <c r="O307" s="15" t="str">
        <f t="shared" si="28"/>
        <v>Active</v>
      </c>
      <c r="P307" s="16">
        <f t="shared" si="29"/>
        <v>0</v>
      </c>
      <c r="Q307" s="17">
        <f t="shared" si="30"/>
        <v>21876.899999999998</v>
      </c>
      <c r="R307" s="17">
        <f t="shared" si="31"/>
        <v>167722.9</v>
      </c>
      <c r="S307" s="16">
        <f t="shared" si="32"/>
        <v>2015</v>
      </c>
      <c r="T307" s="16">
        <f t="shared" si="33"/>
        <v>38</v>
      </c>
      <c r="U307" s="18" t="str">
        <f t="shared" si="34"/>
        <v>Saturday</v>
      </c>
    </row>
    <row r="308" spans="1:21" ht="14.25" customHeight="1" x14ac:dyDescent="0.25">
      <c r="A308" s="1" t="s">
        <v>701</v>
      </c>
      <c r="B308" s="1" t="s">
        <v>702</v>
      </c>
      <c r="C308" s="1" t="s">
        <v>43</v>
      </c>
      <c r="D308" s="1" t="s">
        <v>6</v>
      </c>
      <c r="E308" s="1" t="s">
        <v>44</v>
      </c>
      <c r="F308" s="1" t="s">
        <v>45</v>
      </c>
      <c r="G308" s="1" t="s">
        <v>53</v>
      </c>
      <c r="H308" s="1">
        <v>64</v>
      </c>
      <c r="I308" s="14">
        <v>37962</v>
      </c>
      <c r="J308" s="1">
        <v>125807</v>
      </c>
      <c r="K308" s="1">
        <v>0.15</v>
      </c>
      <c r="L308" s="1" t="s">
        <v>11</v>
      </c>
      <c r="M308" s="1" t="s">
        <v>61</v>
      </c>
      <c r="N308" s="14" t="s">
        <v>55</v>
      </c>
      <c r="O308" s="15" t="str">
        <f t="shared" si="28"/>
        <v>Active</v>
      </c>
      <c r="P308" s="16">
        <f t="shared" si="29"/>
        <v>0</v>
      </c>
      <c r="Q308" s="17">
        <f t="shared" si="30"/>
        <v>18871.05</v>
      </c>
      <c r="R308" s="17">
        <f t="shared" si="31"/>
        <v>144678.04999999999</v>
      </c>
      <c r="S308" s="16">
        <f t="shared" si="32"/>
        <v>2003</v>
      </c>
      <c r="T308" s="16">
        <f t="shared" si="33"/>
        <v>50</v>
      </c>
      <c r="U308" s="18" t="str">
        <f t="shared" si="34"/>
        <v>Sunday</v>
      </c>
    </row>
    <row r="309" spans="1:21" ht="14.25" customHeight="1" x14ac:dyDescent="0.25">
      <c r="A309" s="1" t="s">
        <v>703</v>
      </c>
      <c r="B309" s="1" t="s">
        <v>704</v>
      </c>
      <c r="C309" s="1" t="s">
        <v>78</v>
      </c>
      <c r="D309" s="1" t="s">
        <v>4</v>
      </c>
      <c r="E309" s="1" t="s">
        <v>59</v>
      </c>
      <c r="F309" s="1" t="s">
        <v>52</v>
      </c>
      <c r="G309" s="1" t="s">
        <v>53</v>
      </c>
      <c r="H309" s="1">
        <v>25</v>
      </c>
      <c r="I309" s="14">
        <v>44405</v>
      </c>
      <c r="J309" s="1">
        <v>46845</v>
      </c>
      <c r="K309" s="1">
        <v>0</v>
      </c>
      <c r="L309" s="1" t="s">
        <v>11</v>
      </c>
      <c r="M309" s="1" t="s">
        <v>79</v>
      </c>
      <c r="N309" s="14" t="s">
        <v>55</v>
      </c>
      <c r="O309" s="15" t="str">
        <f t="shared" si="28"/>
        <v>Active</v>
      </c>
      <c r="P309" s="16">
        <f t="shared" si="29"/>
        <v>0</v>
      </c>
      <c r="Q309" s="17">
        <f t="shared" si="30"/>
        <v>0</v>
      </c>
      <c r="R309" s="17">
        <f t="shared" si="31"/>
        <v>46845</v>
      </c>
      <c r="S309" s="16">
        <f t="shared" si="32"/>
        <v>2021</v>
      </c>
      <c r="T309" s="16">
        <f t="shared" si="33"/>
        <v>31</v>
      </c>
      <c r="U309" s="18" t="str">
        <f t="shared" si="34"/>
        <v>Wednesday</v>
      </c>
    </row>
    <row r="310" spans="1:21" ht="14.25" customHeight="1" x14ac:dyDescent="0.25">
      <c r="A310" s="1" t="s">
        <v>705</v>
      </c>
      <c r="B310" s="1" t="s">
        <v>706</v>
      </c>
      <c r="C310" s="1" t="s">
        <v>43</v>
      </c>
      <c r="D310" s="1" t="s">
        <v>8</v>
      </c>
      <c r="E310" s="1" t="s">
        <v>72</v>
      </c>
      <c r="F310" s="1" t="s">
        <v>45</v>
      </c>
      <c r="G310" s="1" t="s">
        <v>53</v>
      </c>
      <c r="H310" s="1">
        <v>59</v>
      </c>
      <c r="I310" s="14">
        <v>39689</v>
      </c>
      <c r="J310" s="1">
        <v>157969</v>
      </c>
      <c r="K310" s="1">
        <v>0.1</v>
      </c>
      <c r="L310" s="1" t="s">
        <v>17</v>
      </c>
      <c r="M310" s="1" t="s">
        <v>54</v>
      </c>
      <c r="N310" s="14" t="s">
        <v>55</v>
      </c>
      <c r="O310" s="15" t="str">
        <f t="shared" si="28"/>
        <v>Active</v>
      </c>
      <c r="P310" s="16">
        <f t="shared" si="29"/>
        <v>0</v>
      </c>
      <c r="Q310" s="17">
        <f t="shared" si="30"/>
        <v>15796.900000000001</v>
      </c>
      <c r="R310" s="17">
        <f t="shared" si="31"/>
        <v>173765.9</v>
      </c>
      <c r="S310" s="16">
        <f t="shared" si="32"/>
        <v>2008</v>
      </c>
      <c r="T310" s="16">
        <f t="shared" si="33"/>
        <v>35</v>
      </c>
      <c r="U310" s="18" t="str">
        <f t="shared" si="34"/>
        <v>Friday</v>
      </c>
    </row>
    <row r="311" spans="1:21" ht="14.25" customHeight="1" x14ac:dyDescent="0.25">
      <c r="A311" s="1" t="s">
        <v>707</v>
      </c>
      <c r="B311" s="1" t="s">
        <v>708</v>
      </c>
      <c r="C311" s="1" t="s">
        <v>390</v>
      </c>
      <c r="D311" s="1" t="s">
        <v>2</v>
      </c>
      <c r="E311" s="1" t="s">
        <v>72</v>
      </c>
      <c r="F311" s="1" t="s">
        <v>45</v>
      </c>
      <c r="G311" s="1" t="s">
        <v>60</v>
      </c>
      <c r="H311" s="1">
        <v>40</v>
      </c>
      <c r="I311" s="14">
        <v>40522</v>
      </c>
      <c r="J311" s="1">
        <v>97807</v>
      </c>
      <c r="K311" s="1">
        <v>0</v>
      </c>
      <c r="L311" s="1" t="s">
        <v>11</v>
      </c>
      <c r="M311" s="1" t="s">
        <v>61</v>
      </c>
      <c r="N311" s="14" t="s">
        <v>55</v>
      </c>
      <c r="O311" s="15" t="str">
        <f t="shared" si="28"/>
        <v>Active</v>
      </c>
      <c r="P311" s="16">
        <f t="shared" si="29"/>
        <v>0</v>
      </c>
      <c r="Q311" s="17">
        <f t="shared" si="30"/>
        <v>0</v>
      </c>
      <c r="R311" s="17">
        <f t="shared" si="31"/>
        <v>97807</v>
      </c>
      <c r="S311" s="16">
        <f t="shared" si="32"/>
        <v>2010</v>
      </c>
      <c r="T311" s="16">
        <f t="shared" si="33"/>
        <v>50</v>
      </c>
      <c r="U311" s="18" t="str">
        <f t="shared" si="34"/>
        <v>Friday</v>
      </c>
    </row>
    <row r="312" spans="1:21" ht="14.25" customHeight="1" x14ac:dyDescent="0.25">
      <c r="A312" s="1" t="s">
        <v>709</v>
      </c>
      <c r="B312" s="1" t="s">
        <v>710</v>
      </c>
      <c r="C312" s="1" t="s">
        <v>182</v>
      </c>
      <c r="D312" s="1" t="s">
        <v>6</v>
      </c>
      <c r="E312" s="1" t="s">
        <v>51</v>
      </c>
      <c r="F312" s="1" t="s">
        <v>52</v>
      </c>
      <c r="G312" s="1" t="s">
        <v>104</v>
      </c>
      <c r="H312" s="1">
        <v>31</v>
      </c>
      <c r="I312" s="14">
        <v>42347</v>
      </c>
      <c r="J312" s="1">
        <v>73854</v>
      </c>
      <c r="K312" s="1">
        <v>0</v>
      </c>
      <c r="L312" s="1" t="s">
        <v>11</v>
      </c>
      <c r="M312" s="1" t="s">
        <v>47</v>
      </c>
      <c r="N312" s="14" t="s">
        <v>55</v>
      </c>
      <c r="O312" s="15" t="str">
        <f t="shared" si="28"/>
        <v>Active</v>
      </c>
      <c r="P312" s="16">
        <f t="shared" si="29"/>
        <v>0</v>
      </c>
      <c r="Q312" s="17">
        <f t="shared" si="30"/>
        <v>0</v>
      </c>
      <c r="R312" s="17">
        <f t="shared" si="31"/>
        <v>73854</v>
      </c>
      <c r="S312" s="16">
        <f t="shared" si="32"/>
        <v>2015</v>
      </c>
      <c r="T312" s="16">
        <f t="shared" si="33"/>
        <v>50</v>
      </c>
      <c r="U312" s="18" t="str">
        <f t="shared" si="34"/>
        <v>Wednesday</v>
      </c>
    </row>
    <row r="313" spans="1:21" ht="14.25" customHeight="1" x14ac:dyDescent="0.25">
      <c r="A313" s="1" t="s">
        <v>711</v>
      </c>
      <c r="B313" s="1" t="s">
        <v>712</v>
      </c>
      <c r="C313" s="1" t="s">
        <v>43</v>
      </c>
      <c r="D313" s="1" t="s">
        <v>5</v>
      </c>
      <c r="E313" s="1" t="s">
        <v>51</v>
      </c>
      <c r="F313" s="1" t="s">
        <v>52</v>
      </c>
      <c r="G313" s="1" t="s">
        <v>53</v>
      </c>
      <c r="H313" s="1">
        <v>45</v>
      </c>
      <c r="I313" s="14">
        <v>39063</v>
      </c>
      <c r="J313" s="1">
        <v>149537</v>
      </c>
      <c r="K313" s="1">
        <v>0.14000000000000001</v>
      </c>
      <c r="L313" s="1" t="s">
        <v>11</v>
      </c>
      <c r="M313" s="1" t="s">
        <v>47</v>
      </c>
      <c r="N313" s="14" t="s">
        <v>55</v>
      </c>
      <c r="O313" s="15" t="str">
        <f t="shared" si="28"/>
        <v>Active</v>
      </c>
      <c r="P313" s="16">
        <f t="shared" si="29"/>
        <v>0</v>
      </c>
      <c r="Q313" s="17">
        <f t="shared" si="30"/>
        <v>20935.18</v>
      </c>
      <c r="R313" s="17">
        <f t="shared" si="31"/>
        <v>170472.18</v>
      </c>
      <c r="S313" s="16">
        <f t="shared" si="32"/>
        <v>2006</v>
      </c>
      <c r="T313" s="16">
        <f t="shared" si="33"/>
        <v>50</v>
      </c>
      <c r="U313" s="18" t="str">
        <f t="shared" si="34"/>
        <v>Tuesday</v>
      </c>
    </row>
    <row r="314" spans="1:21" ht="14.25" customHeight="1" x14ac:dyDescent="0.25">
      <c r="A314" s="1" t="s">
        <v>713</v>
      </c>
      <c r="B314" s="1" t="s">
        <v>714</v>
      </c>
      <c r="C314" s="1" t="s">
        <v>43</v>
      </c>
      <c r="D314" s="1" t="s">
        <v>4</v>
      </c>
      <c r="E314" s="1" t="s">
        <v>51</v>
      </c>
      <c r="F314" s="1" t="s">
        <v>45</v>
      </c>
      <c r="G314" s="1" t="s">
        <v>60</v>
      </c>
      <c r="H314" s="1">
        <v>49</v>
      </c>
      <c r="I314" s="14">
        <v>41379</v>
      </c>
      <c r="J314" s="1">
        <v>128303</v>
      </c>
      <c r="K314" s="1">
        <v>0.15</v>
      </c>
      <c r="L314" s="1" t="s">
        <v>11</v>
      </c>
      <c r="M314" s="1" t="s">
        <v>68</v>
      </c>
      <c r="N314" s="14" t="s">
        <v>55</v>
      </c>
      <c r="O314" s="15" t="str">
        <f t="shared" si="28"/>
        <v>Active</v>
      </c>
      <c r="P314" s="16">
        <f t="shared" si="29"/>
        <v>0</v>
      </c>
      <c r="Q314" s="17">
        <f t="shared" si="30"/>
        <v>19245.45</v>
      </c>
      <c r="R314" s="17">
        <f t="shared" si="31"/>
        <v>147548.45000000001</v>
      </c>
      <c r="S314" s="16">
        <f t="shared" si="32"/>
        <v>2013</v>
      </c>
      <c r="T314" s="16">
        <f t="shared" si="33"/>
        <v>16</v>
      </c>
      <c r="U314" s="18" t="str">
        <f t="shared" si="34"/>
        <v>Monday</v>
      </c>
    </row>
    <row r="315" spans="1:21" ht="14.25" customHeight="1" x14ac:dyDescent="0.25">
      <c r="A315" s="1" t="s">
        <v>715</v>
      </c>
      <c r="B315" s="1" t="s">
        <v>716</v>
      </c>
      <c r="C315" s="1" t="s">
        <v>266</v>
      </c>
      <c r="D315" s="1" t="s">
        <v>2</v>
      </c>
      <c r="E315" s="1" t="s">
        <v>59</v>
      </c>
      <c r="F315" s="1" t="s">
        <v>52</v>
      </c>
      <c r="G315" s="1" t="s">
        <v>46</v>
      </c>
      <c r="H315" s="1">
        <v>46</v>
      </c>
      <c r="I315" s="14">
        <v>38513</v>
      </c>
      <c r="J315" s="1">
        <v>67374</v>
      </c>
      <c r="K315" s="1">
        <v>0</v>
      </c>
      <c r="L315" s="1" t="s">
        <v>11</v>
      </c>
      <c r="M315" s="1" t="s">
        <v>82</v>
      </c>
      <c r="N315" s="14" t="s">
        <v>55</v>
      </c>
      <c r="O315" s="15" t="str">
        <f t="shared" si="28"/>
        <v>Active</v>
      </c>
      <c r="P315" s="16">
        <f t="shared" si="29"/>
        <v>0</v>
      </c>
      <c r="Q315" s="17">
        <f t="shared" si="30"/>
        <v>0</v>
      </c>
      <c r="R315" s="17">
        <f t="shared" si="31"/>
        <v>67374</v>
      </c>
      <c r="S315" s="16">
        <f t="shared" si="32"/>
        <v>2005</v>
      </c>
      <c r="T315" s="16">
        <f t="shared" si="33"/>
        <v>24</v>
      </c>
      <c r="U315" s="18" t="str">
        <f t="shared" si="34"/>
        <v>Friday</v>
      </c>
    </row>
    <row r="316" spans="1:21" ht="14.25" customHeight="1" x14ac:dyDescent="0.25">
      <c r="A316" s="1" t="s">
        <v>717</v>
      </c>
      <c r="B316" s="1" t="s">
        <v>718</v>
      </c>
      <c r="C316" s="1" t="s">
        <v>75</v>
      </c>
      <c r="D316" s="1" t="s">
        <v>6</v>
      </c>
      <c r="E316" s="1" t="s">
        <v>72</v>
      </c>
      <c r="F316" s="1" t="s">
        <v>52</v>
      </c>
      <c r="G316" s="1" t="s">
        <v>104</v>
      </c>
      <c r="H316" s="1">
        <v>46</v>
      </c>
      <c r="I316" s="14">
        <v>40810</v>
      </c>
      <c r="J316" s="1">
        <v>102167</v>
      </c>
      <c r="K316" s="1">
        <v>0.06</v>
      </c>
      <c r="L316" s="1" t="s">
        <v>19</v>
      </c>
      <c r="M316" s="1" t="s">
        <v>117</v>
      </c>
      <c r="N316" s="14" t="s">
        <v>55</v>
      </c>
      <c r="O316" s="15" t="str">
        <f t="shared" si="28"/>
        <v>Active</v>
      </c>
      <c r="P316" s="16">
        <f t="shared" si="29"/>
        <v>0</v>
      </c>
      <c r="Q316" s="17">
        <f t="shared" si="30"/>
        <v>6130.0199999999995</v>
      </c>
      <c r="R316" s="17">
        <f t="shared" si="31"/>
        <v>108297.02</v>
      </c>
      <c r="S316" s="16">
        <f t="shared" si="32"/>
        <v>2011</v>
      </c>
      <c r="T316" s="16">
        <f t="shared" si="33"/>
        <v>39</v>
      </c>
      <c r="U316" s="18" t="str">
        <f t="shared" si="34"/>
        <v>Saturday</v>
      </c>
    </row>
    <row r="317" spans="1:21" ht="14.25" customHeight="1" x14ac:dyDescent="0.25">
      <c r="A317" s="1" t="s">
        <v>719</v>
      </c>
      <c r="B317" s="1" t="s">
        <v>720</v>
      </c>
      <c r="C317" s="1" t="s">
        <v>43</v>
      </c>
      <c r="D317" s="1" t="s">
        <v>4</v>
      </c>
      <c r="E317" s="1" t="s">
        <v>51</v>
      </c>
      <c r="F317" s="1" t="s">
        <v>52</v>
      </c>
      <c r="G317" s="1" t="s">
        <v>53</v>
      </c>
      <c r="H317" s="1">
        <v>45</v>
      </c>
      <c r="I317" s="14">
        <v>39332</v>
      </c>
      <c r="J317" s="1">
        <v>151027</v>
      </c>
      <c r="K317" s="1">
        <v>0.1</v>
      </c>
      <c r="L317" s="1" t="s">
        <v>17</v>
      </c>
      <c r="M317" s="1" t="s">
        <v>94</v>
      </c>
      <c r="N317" s="14" t="s">
        <v>55</v>
      </c>
      <c r="O317" s="15" t="str">
        <f t="shared" si="28"/>
        <v>Active</v>
      </c>
      <c r="P317" s="16">
        <f t="shared" si="29"/>
        <v>0</v>
      </c>
      <c r="Q317" s="17">
        <f t="shared" si="30"/>
        <v>15102.7</v>
      </c>
      <c r="R317" s="17">
        <f t="shared" si="31"/>
        <v>166129.70000000001</v>
      </c>
      <c r="S317" s="16">
        <f t="shared" si="32"/>
        <v>2007</v>
      </c>
      <c r="T317" s="16">
        <f t="shared" si="33"/>
        <v>36</v>
      </c>
      <c r="U317" s="18" t="str">
        <f t="shared" si="34"/>
        <v>Friday</v>
      </c>
    </row>
    <row r="318" spans="1:21" ht="14.25" customHeight="1" x14ac:dyDescent="0.25">
      <c r="A318" s="1" t="s">
        <v>721</v>
      </c>
      <c r="B318" s="1" t="s">
        <v>722</v>
      </c>
      <c r="C318" s="1" t="s">
        <v>75</v>
      </c>
      <c r="D318" s="1" t="s">
        <v>5</v>
      </c>
      <c r="E318" s="1" t="s">
        <v>59</v>
      </c>
      <c r="F318" s="1" t="s">
        <v>52</v>
      </c>
      <c r="G318" s="1" t="s">
        <v>53</v>
      </c>
      <c r="H318" s="1">
        <v>40</v>
      </c>
      <c r="I318" s="14">
        <v>43147</v>
      </c>
      <c r="J318" s="1">
        <v>120905</v>
      </c>
      <c r="K318" s="1">
        <v>0.05</v>
      </c>
      <c r="L318" s="1" t="s">
        <v>11</v>
      </c>
      <c r="M318" s="1" t="s">
        <v>47</v>
      </c>
      <c r="N318" s="14" t="s">
        <v>55</v>
      </c>
      <c r="O318" s="15" t="str">
        <f t="shared" si="28"/>
        <v>Active</v>
      </c>
      <c r="P318" s="16">
        <f t="shared" si="29"/>
        <v>0</v>
      </c>
      <c r="Q318" s="17">
        <f t="shared" si="30"/>
        <v>6045.25</v>
      </c>
      <c r="R318" s="17">
        <f t="shared" si="31"/>
        <v>126950.25</v>
      </c>
      <c r="S318" s="16">
        <f t="shared" si="32"/>
        <v>2018</v>
      </c>
      <c r="T318" s="16">
        <f t="shared" si="33"/>
        <v>7</v>
      </c>
      <c r="U318" s="18" t="str">
        <f t="shared" si="34"/>
        <v>Friday</v>
      </c>
    </row>
    <row r="319" spans="1:21" ht="14.25" customHeight="1" x14ac:dyDescent="0.25">
      <c r="A319" s="1" t="s">
        <v>723</v>
      </c>
      <c r="B319" s="1" t="s">
        <v>724</v>
      </c>
      <c r="C319" s="1" t="s">
        <v>99</v>
      </c>
      <c r="D319" s="1" t="s">
        <v>3</v>
      </c>
      <c r="E319" s="1" t="s">
        <v>51</v>
      </c>
      <c r="F319" s="1" t="s">
        <v>45</v>
      </c>
      <c r="G319" s="1" t="s">
        <v>60</v>
      </c>
      <c r="H319" s="1">
        <v>48</v>
      </c>
      <c r="I319" s="14">
        <v>43253</v>
      </c>
      <c r="J319" s="1">
        <v>231567</v>
      </c>
      <c r="K319" s="1">
        <v>0.36</v>
      </c>
      <c r="L319" s="1" t="s">
        <v>11</v>
      </c>
      <c r="M319" s="1" t="s">
        <v>47</v>
      </c>
      <c r="N319" s="14" t="s">
        <v>55</v>
      </c>
      <c r="O319" s="15" t="str">
        <f t="shared" si="28"/>
        <v>Active</v>
      </c>
      <c r="P319" s="16">
        <f t="shared" si="29"/>
        <v>0</v>
      </c>
      <c r="Q319" s="17">
        <f t="shared" si="30"/>
        <v>83364.12</v>
      </c>
      <c r="R319" s="17">
        <f t="shared" si="31"/>
        <v>314931.12</v>
      </c>
      <c r="S319" s="16">
        <f t="shared" si="32"/>
        <v>2018</v>
      </c>
      <c r="T319" s="16">
        <f t="shared" si="33"/>
        <v>22</v>
      </c>
      <c r="U319" s="18" t="str">
        <f t="shared" si="34"/>
        <v>Saturday</v>
      </c>
    </row>
    <row r="320" spans="1:21" ht="14.25" customHeight="1" x14ac:dyDescent="0.25">
      <c r="A320" s="1" t="s">
        <v>430</v>
      </c>
      <c r="B320" s="1" t="s">
        <v>725</v>
      </c>
      <c r="C320" s="1" t="s">
        <v>99</v>
      </c>
      <c r="D320" s="1" t="s">
        <v>2</v>
      </c>
      <c r="E320" s="1" t="s">
        <v>44</v>
      </c>
      <c r="F320" s="1" t="s">
        <v>52</v>
      </c>
      <c r="G320" s="1" t="s">
        <v>53</v>
      </c>
      <c r="H320" s="1">
        <v>31</v>
      </c>
      <c r="I320" s="14">
        <v>42197</v>
      </c>
      <c r="J320" s="1">
        <v>215388</v>
      </c>
      <c r="K320" s="1">
        <v>0.33</v>
      </c>
      <c r="L320" s="1" t="s">
        <v>11</v>
      </c>
      <c r="M320" s="1" t="s">
        <v>79</v>
      </c>
      <c r="N320" s="14" t="s">
        <v>55</v>
      </c>
      <c r="O320" s="15" t="str">
        <f t="shared" si="28"/>
        <v>Active</v>
      </c>
      <c r="P320" s="16">
        <f t="shared" si="29"/>
        <v>0</v>
      </c>
      <c r="Q320" s="17">
        <f t="shared" si="30"/>
        <v>71078.040000000008</v>
      </c>
      <c r="R320" s="17">
        <f t="shared" si="31"/>
        <v>286466.04000000004</v>
      </c>
      <c r="S320" s="16">
        <f t="shared" si="32"/>
        <v>2015</v>
      </c>
      <c r="T320" s="16">
        <f t="shared" si="33"/>
        <v>29</v>
      </c>
      <c r="U320" s="18" t="str">
        <f t="shared" si="34"/>
        <v>Sunday</v>
      </c>
    </row>
    <row r="321" spans="1:21" ht="14.25" customHeight="1" x14ac:dyDescent="0.25">
      <c r="A321" s="1" t="s">
        <v>726</v>
      </c>
      <c r="B321" s="1" t="s">
        <v>727</v>
      </c>
      <c r="C321" s="1" t="s">
        <v>43</v>
      </c>
      <c r="D321" s="1" t="s">
        <v>4</v>
      </c>
      <c r="E321" s="1" t="s">
        <v>59</v>
      </c>
      <c r="F321" s="1" t="s">
        <v>45</v>
      </c>
      <c r="G321" s="1" t="s">
        <v>53</v>
      </c>
      <c r="H321" s="1">
        <v>30</v>
      </c>
      <c r="I321" s="14">
        <v>42168</v>
      </c>
      <c r="J321" s="1">
        <v>127972</v>
      </c>
      <c r="K321" s="1">
        <v>0.11</v>
      </c>
      <c r="L321" s="1" t="s">
        <v>11</v>
      </c>
      <c r="M321" s="1" t="s">
        <v>47</v>
      </c>
      <c r="N321" s="14" t="s">
        <v>55</v>
      </c>
      <c r="O321" s="15" t="str">
        <f t="shared" si="28"/>
        <v>Active</v>
      </c>
      <c r="P321" s="16">
        <f t="shared" si="29"/>
        <v>0</v>
      </c>
      <c r="Q321" s="17">
        <f t="shared" si="30"/>
        <v>14076.92</v>
      </c>
      <c r="R321" s="17">
        <f t="shared" si="31"/>
        <v>142048.92000000001</v>
      </c>
      <c r="S321" s="16">
        <f t="shared" si="32"/>
        <v>2015</v>
      </c>
      <c r="T321" s="16">
        <f t="shared" si="33"/>
        <v>24</v>
      </c>
      <c r="U321" s="18" t="str">
        <f t="shared" si="34"/>
        <v>Saturday</v>
      </c>
    </row>
    <row r="322" spans="1:21" ht="14.25" customHeight="1" x14ac:dyDescent="0.25">
      <c r="A322" s="1" t="s">
        <v>728</v>
      </c>
      <c r="B322" s="1" t="s">
        <v>729</v>
      </c>
      <c r="C322" s="1" t="s">
        <v>199</v>
      </c>
      <c r="D322" s="1" t="s">
        <v>7</v>
      </c>
      <c r="E322" s="1" t="s">
        <v>72</v>
      </c>
      <c r="F322" s="1" t="s">
        <v>45</v>
      </c>
      <c r="G322" s="1" t="s">
        <v>53</v>
      </c>
      <c r="H322" s="1">
        <v>55</v>
      </c>
      <c r="I322" s="14">
        <v>34915</v>
      </c>
      <c r="J322" s="1">
        <v>80701</v>
      </c>
      <c r="K322" s="1">
        <v>0</v>
      </c>
      <c r="L322" s="1" t="s">
        <v>11</v>
      </c>
      <c r="M322" s="1" t="s">
        <v>61</v>
      </c>
      <c r="N322" s="14">
        <v>38456</v>
      </c>
      <c r="O322" s="15" t="str">
        <f t="shared" si="28"/>
        <v>Not Active</v>
      </c>
      <c r="P322" s="16">
        <f t="shared" si="29"/>
        <v>1</v>
      </c>
      <c r="Q322" s="17">
        <f t="shared" si="30"/>
        <v>0</v>
      </c>
      <c r="R322" s="17">
        <f t="shared" si="31"/>
        <v>80701</v>
      </c>
      <c r="S322" s="16">
        <f t="shared" si="32"/>
        <v>1995</v>
      </c>
      <c r="T322" s="16">
        <f t="shared" si="33"/>
        <v>31</v>
      </c>
      <c r="U322" s="18" t="str">
        <f t="shared" si="34"/>
        <v>Friday</v>
      </c>
    </row>
    <row r="323" spans="1:21" ht="14.25" customHeight="1" x14ac:dyDescent="0.25">
      <c r="A323" s="1" t="s">
        <v>730</v>
      </c>
      <c r="B323" s="1" t="s">
        <v>731</v>
      </c>
      <c r="C323" s="1" t="s">
        <v>75</v>
      </c>
      <c r="D323" s="1" t="s">
        <v>8</v>
      </c>
      <c r="E323" s="1" t="s">
        <v>72</v>
      </c>
      <c r="F323" s="1" t="s">
        <v>52</v>
      </c>
      <c r="G323" s="1" t="s">
        <v>53</v>
      </c>
      <c r="H323" s="1">
        <v>28</v>
      </c>
      <c r="I323" s="14">
        <v>43863</v>
      </c>
      <c r="J323" s="1">
        <v>115417</v>
      </c>
      <c r="K323" s="1">
        <v>0.06</v>
      </c>
      <c r="L323" s="1" t="s">
        <v>17</v>
      </c>
      <c r="M323" s="1" t="s">
        <v>94</v>
      </c>
      <c r="N323" s="14" t="s">
        <v>55</v>
      </c>
      <c r="O323" s="15" t="str">
        <f t="shared" ref="O323:O386" si="35">IF(LEN(N323)&gt;0,"Not Active","Active")</f>
        <v>Active</v>
      </c>
      <c r="P323" s="16">
        <f t="shared" ref="P323:P386" si="36">IF(O323="Not Active",1,0)</f>
        <v>0</v>
      </c>
      <c r="Q323" s="17">
        <f t="shared" ref="Q323:Q386" si="37">J323*K323</f>
        <v>6925.0199999999995</v>
      </c>
      <c r="R323" s="17">
        <f t="shared" ref="R323:R386" si="38">Q323+J323</f>
        <v>122342.02</v>
      </c>
      <c r="S323" s="16">
        <f t="shared" ref="S323:S386" si="39">YEAR(I323)</f>
        <v>2020</v>
      </c>
      <c r="T323" s="16">
        <f t="shared" ref="T323:T386" si="40">WEEKNUM(I323)</f>
        <v>6</v>
      </c>
      <c r="U323" s="18" t="str">
        <f t="shared" ref="U323:U386" si="41">TEXT(I323,"dddd")</f>
        <v>Sunday</v>
      </c>
    </row>
    <row r="324" spans="1:21" ht="14.25" customHeight="1" x14ac:dyDescent="0.25">
      <c r="A324" s="1" t="s">
        <v>363</v>
      </c>
      <c r="B324" s="1" t="s">
        <v>732</v>
      </c>
      <c r="C324" s="1" t="s">
        <v>126</v>
      </c>
      <c r="D324" s="1" t="s">
        <v>7</v>
      </c>
      <c r="E324" s="1" t="s">
        <v>72</v>
      </c>
      <c r="F324" s="1" t="s">
        <v>45</v>
      </c>
      <c r="G324" s="1" t="s">
        <v>60</v>
      </c>
      <c r="H324" s="1">
        <v>45</v>
      </c>
      <c r="I324" s="14">
        <v>43635</v>
      </c>
      <c r="J324" s="1">
        <v>88045</v>
      </c>
      <c r="K324" s="1">
        <v>0</v>
      </c>
      <c r="L324" s="1" t="s">
        <v>11</v>
      </c>
      <c r="M324" s="1" t="s">
        <v>61</v>
      </c>
      <c r="N324" s="14" t="s">
        <v>55</v>
      </c>
      <c r="O324" s="15" t="str">
        <f t="shared" si="35"/>
        <v>Active</v>
      </c>
      <c r="P324" s="16">
        <f t="shared" si="36"/>
        <v>0</v>
      </c>
      <c r="Q324" s="17">
        <f t="shared" si="37"/>
        <v>0</v>
      </c>
      <c r="R324" s="17">
        <f t="shared" si="38"/>
        <v>88045</v>
      </c>
      <c r="S324" s="16">
        <f t="shared" si="39"/>
        <v>2019</v>
      </c>
      <c r="T324" s="16">
        <f t="shared" si="40"/>
        <v>25</v>
      </c>
      <c r="U324" s="18" t="str">
        <f t="shared" si="41"/>
        <v>Wednesday</v>
      </c>
    </row>
    <row r="325" spans="1:21" ht="14.25" customHeight="1" x14ac:dyDescent="0.25">
      <c r="A325" s="1" t="s">
        <v>733</v>
      </c>
      <c r="B325" s="1" t="s">
        <v>734</v>
      </c>
      <c r="C325" s="1" t="s">
        <v>64</v>
      </c>
      <c r="D325" s="1" t="s">
        <v>2</v>
      </c>
      <c r="E325" s="1" t="s">
        <v>59</v>
      </c>
      <c r="F325" s="1" t="s">
        <v>45</v>
      </c>
      <c r="G325" s="1" t="s">
        <v>46</v>
      </c>
      <c r="H325" s="1">
        <v>45</v>
      </c>
      <c r="I325" s="14">
        <v>43185</v>
      </c>
      <c r="J325" s="1">
        <v>86478</v>
      </c>
      <c r="K325" s="1">
        <v>0.06</v>
      </c>
      <c r="L325" s="1" t="s">
        <v>11</v>
      </c>
      <c r="M325" s="1" t="s">
        <v>82</v>
      </c>
      <c r="N325" s="14" t="s">
        <v>55</v>
      </c>
      <c r="O325" s="15" t="str">
        <f t="shared" si="35"/>
        <v>Active</v>
      </c>
      <c r="P325" s="16">
        <f t="shared" si="36"/>
        <v>0</v>
      </c>
      <c r="Q325" s="17">
        <f t="shared" si="37"/>
        <v>5188.6799999999994</v>
      </c>
      <c r="R325" s="17">
        <f t="shared" si="38"/>
        <v>91666.68</v>
      </c>
      <c r="S325" s="16">
        <f t="shared" si="39"/>
        <v>2018</v>
      </c>
      <c r="T325" s="16">
        <f t="shared" si="40"/>
        <v>13</v>
      </c>
      <c r="U325" s="18" t="str">
        <f t="shared" si="41"/>
        <v>Monday</v>
      </c>
    </row>
    <row r="326" spans="1:21" ht="14.25" customHeight="1" x14ac:dyDescent="0.25">
      <c r="A326" s="1" t="s">
        <v>735</v>
      </c>
      <c r="B326" s="1" t="s">
        <v>736</v>
      </c>
      <c r="C326" s="1" t="s">
        <v>99</v>
      </c>
      <c r="D326" s="1" t="s">
        <v>7</v>
      </c>
      <c r="E326" s="1" t="s">
        <v>51</v>
      </c>
      <c r="F326" s="1" t="s">
        <v>52</v>
      </c>
      <c r="G326" s="1" t="s">
        <v>60</v>
      </c>
      <c r="H326" s="1">
        <v>63</v>
      </c>
      <c r="I326" s="14">
        <v>42387</v>
      </c>
      <c r="J326" s="1">
        <v>180994</v>
      </c>
      <c r="K326" s="1">
        <v>0.39</v>
      </c>
      <c r="L326" s="1" t="s">
        <v>11</v>
      </c>
      <c r="M326" s="1" t="s">
        <v>47</v>
      </c>
      <c r="N326" s="14" t="s">
        <v>55</v>
      </c>
      <c r="O326" s="15" t="str">
        <f t="shared" si="35"/>
        <v>Active</v>
      </c>
      <c r="P326" s="16">
        <f t="shared" si="36"/>
        <v>0</v>
      </c>
      <c r="Q326" s="17">
        <f t="shared" si="37"/>
        <v>70587.66</v>
      </c>
      <c r="R326" s="17">
        <f t="shared" si="38"/>
        <v>251581.66</v>
      </c>
      <c r="S326" s="16">
        <f t="shared" si="39"/>
        <v>2016</v>
      </c>
      <c r="T326" s="16">
        <f t="shared" si="40"/>
        <v>4</v>
      </c>
      <c r="U326" s="18" t="str">
        <f t="shared" si="41"/>
        <v>Monday</v>
      </c>
    </row>
    <row r="327" spans="1:21" ht="14.25" customHeight="1" x14ac:dyDescent="0.25">
      <c r="A327" s="1" t="s">
        <v>737</v>
      </c>
      <c r="B327" s="1" t="s">
        <v>738</v>
      </c>
      <c r="C327" s="1" t="s">
        <v>142</v>
      </c>
      <c r="D327" s="1" t="s">
        <v>3</v>
      </c>
      <c r="E327" s="1" t="s">
        <v>44</v>
      </c>
      <c r="F327" s="1" t="s">
        <v>45</v>
      </c>
      <c r="G327" s="1" t="s">
        <v>53</v>
      </c>
      <c r="H327" s="1">
        <v>55</v>
      </c>
      <c r="I327" s="14">
        <v>39418</v>
      </c>
      <c r="J327" s="1">
        <v>64494</v>
      </c>
      <c r="K327" s="1">
        <v>0</v>
      </c>
      <c r="L327" s="1" t="s">
        <v>11</v>
      </c>
      <c r="M327" s="1" t="s">
        <v>107</v>
      </c>
      <c r="N327" s="14" t="s">
        <v>55</v>
      </c>
      <c r="O327" s="15" t="str">
        <f t="shared" si="35"/>
        <v>Active</v>
      </c>
      <c r="P327" s="16">
        <f t="shared" si="36"/>
        <v>0</v>
      </c>
      <c r="Q327" s="17">
        <f t="shared" si="37"/>
        <v>0</v>
      </c>
      <c r="R327" s="17">
        <f t="shared" si="38"/>
        <v>64494</v>
      </c>
      <c r="S327" s="16">
        <f t="shared" si="39"/>
        <v>2007</v>
      </c>
      <c r="T327" s="16">
        <f t="shared" si="40"/>
        <v>49</v>
      </c>
      <c r="U327" s="18" t="str">
        <f t="shared" si="41"/>
        <v>Sunday</v>
      </c>
    </row>
    <row r="328" spans="1:21" ht="14.25" customHeight="1" x14ac:dyDescent="0.25">
      <c r="A328" s="1" t="s">
        <v>739</v>
      </c>
      <c r="B328" s="1" t="s">
        <v>740</v>
      </c>
      <c r="C328" s="1" t="s">
        <v>71</v>
      </c>
      <c r="D328" s="1" t="s">
        <v>4</v>
      </c>
      <c r="E328" s="1" t="s">
        <v>51</v>
      </c>
      <c r="F328" s="1" t="s">
        <v>52</v>
      </c>
      <c r="G328" s="1" t="s">
        <v>46</v>
      </c>
      <c r="H328" s="1">
        <v>47</v>
      </c>
      <c r="I328" s="14">
        <v>37550</v>
      </c>
      <c r="J328" s="1">
        <v>70122</v>
      </c>
      <c r="K328" s="1">
        <v>0</v>
      </c>
      <c r="L328" s="1" t="s">
        <v>11</v>
      </c>
      <c r="M328" s="1" t="s">
        <v>107</v>
      </c>
      <c r="N328" s="14" t="s">
        <v>55</v>
      </c>
      <c r="O328" s="15" t="str">
        <f t="shared" si="35"/>
        <v>Active</v>
      </c>
      <c r="P328" s="16">
        <f t="shared" si="36"/>
        <v>0</v>
      </c>
      <c r="Q328" s="17">
        <f t="shared" si="37"/>
        <v>0</v>
      </c>
      <c r="R328" s="17">
        <f t="shared" si="38"/>
        <v>70122</v>
      </c>
      <c r="S328" s="16">
        <f t="shared" si="39"/>
        <v>2002</v>
      </c>
      <c r="T328" s="16">
        <f t="shared" si="40"/>
        <v>43</v>
      </c>
      <c r="U328" s="18" t="str">
        <f t="shared" si="41"/>
        <v>Monday</v>
      </c>
    </row>
    <row r="329" spans="1:21" ht="14.25" customHeight="1" x14ac:dyDescent="0.25">
      <c r="A329" s="1" t="s">
        <v>741</v>
      </c>
      <c r="B329" s="1" t="s">
        <v>742</v>
      </c>
      <c r="C329" s="1" t="s">
        <v>58</v>
      </c>
      <c r="D329" s="1" t="s">
        <v>5</v>
      </c>
      <c r="E329" s="1" t="s">
        <v>51</v>
      </c>
      <c r="F329" s="1" t="s">
        <v>52</v>
      </c>
      <c r="G329" s="1" t="s">
        <v>60</v>
      </c>
      <c r="H329" s="1">
        <v>29</v>
      </c>
      <c r="I329" s="14">
        <v>42785</v>
      </c>
      <c r="J329" s="1">
        <v>181854</v>
      </c>
      <c r="K329" s="1">
        <v>0.28999999999999998</v>
      </c>
      <c r="L329" s="1" t="s">
        <v>11</v>
      </c>
      <c r="M329" s="1" t="s">
        <v>47</v>
      </c>
      <c r="N329" s="14">
        <v>43945</v>
      </c>
      <c r="O329" s="15" t="str">
        <f t="shared" si="35"/>
        <v>Not Active</v>
      </c>
      <c r="P329" s="16">
        <f t="shared" si="36"/>
        <v>1</v>
      </c>
      <c r="Q329" s="17">
        <f t="shared" si="37"/>
        <v>52737.659999999996</v>
      </c>
      <c r="R329" s="17">
        <f t="shared" si="38"/>
        <v>234591.66</v>
      </c>
      <c r="S329" s="16">
        <f t="shared" si="39"/>
        <v>2017</v>
      </c>
      <c r="T329" s="16">
        <f t="shared" si="40"/>
        <v>8</v>
      </c>
      <c r="U329" s="18" t="str">
        <f t="shared" si="41"/>
        <v>Sunday</v>
      </c>
    </row>
    <row r="330" spans="1:21" ht="14.25" customHeight="1" x14ac:dyDescent="0.25">
      <c r="A330" s="1" t="s">
        <v>743</v>
      </c>
      <c r="B330" s="1" t="s">
        <v>744</v>
      </c>
      <c r="C330" s="1" t="s">
        <v>202</v>
      </c>
      <c r="D330" s="1" t="s">
        <v>6</v>
      </c>
      <c r="E330" s="1" t="s">
        <v>59</v>
      </c>
      <c r="F330" s="1" t="s">
        <v>45</v>
      </c>
      <c r="G330" s="1" t="s">
        <v>104</v>
      </c>
      <c r="H330" s="1">
        <v>34</v>
      </c>
      <c r="I330" s="14">
        <v>42664</v>
      </c>
      <c r="J330" s="1">
        <v>52811</v>
      </c>
      <c r="K330" s="1">
        <v>0</v>
      </c>
      <c r="L330" s="1" t="s">
        <v>11</v>
      </c>
      <c r="M330" s="1" t="s">
        <v>79</v>
      </c>
      <c r="N330" s="14" t="s">
        <v>55</v>
      </c>
      <c r="O330" s="15" t="str">
        <f t="shared" si="35"/>
        <v>Active</v>
      </c>
      <c r="P330" s="16">
        <f t="shared" si="36"/>
        <v>0</v>
      </c>
      <c r="Q330" s="17">
        <f t="shared" si="37"/>
        <v>0</v>
      </c>
      <c r="R330" s="17">
        <f t="shared" si="38"/>
        <v>52811</v>
      </c>
      <c r="S330" s="16">
        <f t="shared" si="39"/>
        <v>2016</v>
      </c>
      <c r="T330" s="16">
        <f t="shared" si="40"/>
        <v>43</v>
      </c>
      <c r="U330" s="18" t="str">
        <f t="shared" si="41"/>
        <v>Friday</v>
      </c>
    </row>
    <row r="331" spans="1:21" ht="14.25" customHeight="1" x14ac:dyDescent="0.25">
      <c r="A331" s="1" t="s">
        <v>745</v>
      </c>
      <c r="B331" s="1" t="s">
        <v>746</v>
      </c>
      <c r="C331" s="1" t="s">
        <v>348</v>
      </c>
      <c r="D331" s="1" t="s">
        <v>2</v>
      </c>
      <c r="E331" s="1" t="s">
        <v>44</v>
      </c>
      <c r="F331" s="1" t="s">
        <v>45</v>
      </c>
      <c r="G331" s="1" t="s">
        <v>53</v>
      </c>
      <c r="H331" s="1">
        <v>28</v>
      </c>
      <c r="I331" s="14">
        <v>43763</v>
      </c>
      <c r="J331" s="1">
        <v>50111</v>
      </c>
      <c r="K331" s="1">
        <v>0</v>
      </c>
      <c r="L331" s="1" t="s">
        <v>17</v>
      </c>
      <c r="M331" s="1" t="s">
        <v>152</v>
      </c>
      <c r="N331" s="14" t="s">
        <v>55</v>
      </c>
      <c r="O331" s="15" t="str">
        <f t="shared" si="35"/>
        <v>Active</v>
      </c>
      <c r="P331" s="16">
        <f t="shared" si="36"/>
        <v>0</v>
      </c>
      <c r="Q331" s="17">
        <f t="shared" si="37"/>
        <v>0</v>
      </c>
      <c r="R331" s="17">
        <f t="shared" si="38"/>
        <v>50111</v>
      </c>
      <c r="S331" s="16">
        <f t="shared" si="39"/>
        <v>2019</v>
      </c>
      <c r="T331" s="16">
        <f t="shared" si="40"/>
        <v>43</v>
      </c>
      <c r="U331" s="18" t="str">
        <f t="shared" si="41"/>
        <v>Friday</v>
      </c>
    </row>
    <row r="332" spans="1:21" ht="14.25" customHeight="1" x14ac:dyDescent="0.25">
      <c r="A332" s="1" t="s">
        <v>747</v>
      </c>
      <c r="B332" s="1" t="s">
        <v>643</v>
      </c>
      <c r="C332" s="1" t="s">
        <v>503</v>
      </c>
      <c r="D332" s="1" t="s">
        <v>2</v>
      </c>
      <c r="E332" s="1" t="s">
        <v>51</v>
      </c>
      <c r="F332" s="1" t="s">
        <v>52</v>
      </c>
      <c r="G332" s="1" t="s">
        <v>46</v>
      </c>
      <c r="H332" s="1">
        <v>31</v>
      </c>
      <c r="I332" s="14">
        <v>42497</v>
      </c>
      <c r="J332" s="1">
        <v>71192</v>
      </c>
      <c r="K332" s="1">
        <v>0</v>
      </c>
      <c r="L332" s="1" t="s">
        <v>11</v>
      </c>
      <c r="M332" s="1" t="s">
        <v>82</v>
      </c>
      <c r="N332" s="14" t="s">
        <v>55</v>
      </c>
      <c r="O332" s="15" t="str">
        <f t="shared" si="35"/>
        <v>Active</v>
      </c>
      <c r="P332" s="16">
        <f t="shared" si="36"/>
        <v>0</v>
      </c>
      <c r="Q332" s="17">
        <f t="shared" si="37"/>
        <v>0</v>
      </c>
      <c r="R332" s="17">
        <f t="shared" si="38"/>
        <v>71192</v>
      </c>
      <c r="S332" s="16">
        <f t="shared" si="39"/>
        <v>2016</v>
      </c>
      <c r="T332" s="16">
        <f t="shared" si="40"/>
        <v>19</v>
      </c>
      <c r="U332" s="18" t="str">
        <f t="shared" si="41"/>
        <v>Saturday</v>
      </c>
    </row>
    <row r="333" spans="1:21" ht="14.25" customHeight="1" x14ac:dyDescent="0.25">
      <c r="A333" s="1" t="s">
        <v>748</v>
      </c>
      <c r="B333" s="1" t="s">
        <v>749</v>
      </c>
      <c r="C333" s="1" t="s">
        <v>58</v>
      </c>
      <c r="D333" s="1" t="s">
        <v>4</v>
      </c>
      <c r="E333" s="1" t="s">
        <v>51</v>
      </c>
      <c r="F333" s="1" t="s">
        <v>45</v>
      </c>
      <c r="G333" s="1" t="s">
        <v>104</v>
      </c>
      <c r="H333" s="1">
        <v>50</v>
      </c>
      <c r="I333" s="14">
        <v>43452</v>
      </c>
      <c r="J333" s="1">
        <v>155351</v>
      </c>
      <c r="K333" s="1">
        <v>0.2</v>
      </c>
      <c r="L333" s="1" t="s">
        <v>11</v>
      </c>
      <c r="M333" s="1" t="s">
        <v>47</v>
      </c>
      <c r="N333" s="14" t="s">
        <v>55</v>
      </c>
      <c r="O333" s="15" t="str">
        <f t="shared" si="35"/>
        <v>Active</v>
      </c>
      <c r="P333" s="16">
        <f t="shared" si="36"/>
        <v>0</v>
      </c>
      <c r="Q333" s="17">
        <f t="shared" si="37"/>
        <v>31070.2</v>
      </c>
      <c r="R333" s="17">
        <f t="shared" si="38"/>
        <v>186421.2</v>
      </c>
      <c r="S333" s="16">
        <f t="shared" si="39"/>
        <v>2018</v>
      </c>
      <c r="T333" s="16">
        <f t="shared" si="40"/>
        <v>51</v>
      </c>
      <c r="U333" s="18" t="str">
        <f t="shared" si="41"/>
        <v>Tuesday</v>
      </c>
    </row>
    <row r="334" spans="1:21" ht="14.25" customHeight="1" x14ac:dyDescent="0.25">
      <c r="A334" s="1" t="s">
        <v>750</v>
      </c>
      <c r="B334" s="1" t="s">
        <v>751</v>
      </c>
      <c r="C334" s="1" t="s">
        <v>58</v>
      </c>
      <c r="D334" s="1" t="s">
        <v>6</v>
      </c>
      <c r="E334" s="1" t="s">
        <v>59</v>
      </c>
      <c r="F334" s="1" t="s">
        <v>52</v>
      </c>
      <c r="G334" s="1" t="s">
        <v>53</v>
      </c>
      <c r="H334" s="1">
        <v>39</v>
      </c>
      <c r="I334" s="14">
        <v>39049</v>
      </c>
      <c r="J334" s="1">
        <v>161690</v>
      </c>
      <c r="K334" s="1">
        <v>0.28999999999999998</v>
      </c>
      <c r="L334" s="1" t="s">
        <v>17</v>
      </c>
      <c r="M334" s="1" t="s">
        <v>132</v>
      </c>
      <c r="N334" s="14" t="s">
        <v>55</v>
      </c>
      <c r="O334" s="15" t="str">
        <f t="shared" si="35"/>
        <v>Active</v>
      </c>
      <c r="P334" s="16">
        <f t="shared" si="36"/>
        <v>0</v>
      </c>
      <c r="Q334" s="17">
        <f t="shared" si="37"/>
        <v>46890.1</v>
      </c>
      <c r="R334" s="17">
        <f t="shared" si="38"/>
        <v>208580.1</v>
      </c>
      <c r="S334" s="16">
        <f t="shared" si="39"/>
        <v>2006</v>
      </c>
      <c r="T334" s="16">
        <f t="shared" si="40"/>
        <v>48</v>
      </c>
      <c r="U334" s="18" t="str">
        <f t="shared" si="41"/>
        <v>Tuesday</v>
      </c>
    </row>
    <row r="335" spans="1:21" ht="14.25" customHeight="1" x14ac:dyDescent="0.25">
      <c r="A335" s="1" t="s">
        <v>752</v>
      </c>
      <c r="B335" s="1" t="s">
        <v>753</v>
      </c>
      <c r="C335" s="1" t="s">
        <v>295</v>
      </c>
      <c r="D335" s="1" t="s">
        <v>7</v>
      </c>
      <c r="E335" s="1" t="s">
        <v>59</v>
      </c>
      <c r="F335" s="1" t="s">
        <v>45</v>
      </c>
      <c r="G335" s="1" t="s">
        <v>53</v>
      </c>
      <c r="H335" s="1">
        <v>35</v>
      </c>
      <c r="I335" s="14">
        <v>42776</v>
      </c>
      <c r="J335" s="1">
        <v>60132</v>
      </c>
      <c r="K335" s="1">
        <v>0</v>
      </c>
      <c r="L335" s="1" t="s">
        <v>17</v>
      </c>
      <c r="M335" s="1" t="s">
        <v>54</v>
      </c>
      <c r="N335" s="14" t="s">
        <v>55</v>
      </c>
      <c r="O335" s="15" t="str">
        <f t="shared" si="35"/>
        <v>Active</v>
      </c>
      <c r="P335" s="16">
        <f t="shared" si="36"/>
        <v>0</v>
      </c>
      <c r="Q335" s="17">
        <f t="shared" si="37"/>
        <v>0</v>
      </c>
      <c r="R335" s="17">
        <f t="shared" si="38"/>
        <v>60132</v>
      </c>
      <c r="S335" s="16">
        <f t="shared" si="39"/>
        <v>2017</v>
      </c>
      <c r="T335" s="16">
        <f t="shared" si="40"/>
        <v>6</v>
      </c>
      <c r="U335" s="18" t="str">
        <f t="shared" si="41"/>
        <v>Friday</v>
      </c>
    </row>
    <row r="336" spans="1:21" ht="14.25" customHeight="1" x14ac:dyDescent="0.25">
      <c r="A336" s="1" t="s">
        <v>754</v>
      </c>
      <c r="B336" s="1" t="s">
        <v>755</v>
      </c>
      <c r="C336" s="1" t="s">
        <v>266</v>
      </c>
      <c r="D336" s="1" t="s">
        <v>2</v>
      </c>
      <c r="E336" s="1" t="s">
        <v>51</v>
      </c>
      <c r="F336" s="1" t="s">
        <v>52</v>
      </c>
      <c r="G336" s="1" t="s">
        <v>60</v>
      </c>
      <c r="H336" s="1">
        <v>54</v>
      </c>
      <c r="I336" s="14">
        <v>34631</v>
      </c>
      <c r="J336" s="1">
        <v>87216</v>
      </c>
      <c r="K336" s="1">
        <v>0</v>
      </c>
      <c r="L336" s="1" t="s">
        <v>11</v>
      </c>
      <c r="M336" s="1" t="s">
        <v>79</v>
      </c>
      <c r="N336" s="14" t="s">
        <v>55</v>
      </c>
      <c r="O336" s="15" t="str">
        <f t="shared" si="35"/>
        <v>Active</v>
      </c>
      <c r="P336" s="16">
        <f t="shared" si="36"/>
        <v>0</v>
      </c>
      <c r="Q336" s="17">
        <f t="shared" si="37"/>
        <v>0</v>
      </c>
      <c r="R336" s="17">
        <f t="shared" si="38"/>
        <v>87216</v>
      </c>
      <c r="S336" s="16">
        <f t="shared" si="39"/>
        <v>1994</v>
      </c>
      <c r="T336" s="16">
        <f t="shared" si="40"/>
        <v>44</v>
      </c>
      <c r="U336" s="18" t="str">
        <f t="shared" si="41"/>
        <v>Monday</v>
      </c>
    </row>
    <row r="337" spans="1:21" ht="14.25" customHeight="1" x14ac:dyDescent="0.25">
      <c r="A337" s="1" t="s">
        <v>756</v>
      </c>
      <c r="B337" s="1" t="s">
        <v>757</v>
      </c>
      <c r="C337" s="1" t="s">
        <v>348</v>
      </c>
      <c r="D337" s="1" t="s">
        <v>2</v>
      </c>
      <c r="E337" s="1" t="s">
        <v>72</v>
      </c>
      <c r="F337" s="1" t="s">
        <v>52</v>
      </c>
      <c r="G337" s="1" t="s">
        <v>60</v>
      </c>
      <c r="H337" s="1">
        <v>47</v>
      </c>
      <c r="I337" s="14">
        <v>43944</v>
      </c>
      <c r="J337" s="1">
        <v>50069</v>
      </c>
      <c r="K337" s="1">
        <v>0</v>
      </c>
      <c r="L337" s="1" t="s">
        <v>11</v>
      </c>
      <c r="M337" s="1" t="s">
        <v>47</v>
      </c>
      <c r="N337" s="14" t="s">
        <v>55</v>
      </c>
      <c r="O337" s="15" t="str">
        <f t="shared" si="35"/>
        <v>Active</v>
      </c>
      <c r="P337" s="16">
        <f t="shared" si="36"/>
        <v>0</v>
      </c>
      <c r="Q337" s="17">
        <f t="shared" si="37"/>
        <v>0</v>
      </c>
      <c r="R337" s="17">
        <f t="shared" si="38"/>
        <v>50069</v>
      </c>
      <c r="S337" s="16">
        <f t="shared" si="39"/>
        <v>2020</v>
      </c>
      <c r="T337" s="16">
        <f t="shared" si="40"/>
        <v>17</v>
      </c>
      <c r="U337" s="18" t="str">
        <f t="shared" si="41"/>
        <v>Thursday</v>
      </c>
    </row>
    <row r="338" spans="1:21" ht="14.25" customHeight="1" x14ac:dyDescent="0.25">
      <c r="A338" s="1" t="s">
        <v>758</v>
      </c>
      <c r="B338" s="1" t="s">
        <v>759</v>
      </c>
      <c r="C338" s="1" t="s">
        <v>58</v>
      </c>
      <c r="D338" s="1" t="s">
        <v>2</v>
      </c>
      <c r="E338" s="1" t="s">
        <v>59</v>
      </c>
      <c r="F338" s="1" t="s">
        <v>45</v>
      </c>
      <c r="G338" s="1" t="s">
        <v>60</v>
      </c>
      <c r="H338" s="1">
        <v>26</v>
      </c>
      <c r="I338" s="14">
        <v>44403</v>
      </c>
      <c r="J338" s="1">
        <v>151108</v>
      </c>
      <c r="K338" s="1">
        <v>0.22</v>
      </c>
      <c r="L338" s="1" t="s">
        <v>11</v>
      </c>
      <c r="M338" s="1" t="s">
        <v>68</v>
      </c>
      <c r="N338" s="14" t="s">
        <v>55</v>
      </c>
      <c r="O338" s="15" t="str">
        <f t="shared" si="35"/>
        <v>Active</v>
      </c>
      <c r="P338" s="16">
        <f t="shared" si="36"/>
        <v>0</v>
      </c>
      <c r="Q338" s="17">
        <f t="shared" si="37"/>
        <v>33243.760000000002</v>
      </c>
      <c r="R338" s="17">
        <f t="shared" si="38"/>
        <v>184351.76</v>
      </c>
      <c r="S338" s="16">
        <f t="shared" si="39"/>
        <v>2021</v>
      </c>
      <c r="T338" s="16">
        <f t="shared" si="40"/>
        <v>31</v>
      </c>
      <c r="U338" s="18" t="str">
        <f t="shared" si="41"/>
        <v>Monday</v>
      </c>
    </row>
    <row r="339" spans="1:21" ht="14.25" customHeight="1" x14ac:dyDescent="0.25">
      <c r="A339" s="1" t="s">
        <v>760</v>
      </c>
      <c r="B339" s="1" t="s">
        <v>761</v>
      </c>
      <c r="C339" s="1" t="s">
        <v>64</v>
      </c>
      <c r="D339" s="1" t="s">
        <v>2</v>
      </c>
      <c r="E339" s="1" t="s">
        <v>51</v>
      </c>
      <c r="F339" s="1" t="s">
        <v>45</v>
      </c>
      <c r="G339" s="1" t="s">
        <v>53</v>
      </c>
      <c r="H339" s="1">
        <v>42</v>
      </c>
      <c r="I339" s="14">
        <v>38640</v>
      </c>
      <c r="J339" s="1">
        <v>67398</v>
      </c>
      <c r="K339" s="1">
        <v>7.0000000000000007E-2</v>
      </c>
      <c r="L339" s="1" t="s">
        <v>11</v>
      </c>
      <c r="M339" s="1" t="s">
        <v>68</v>
      </c>
      <c r="N339" s="14" t="s">
        <v>55</v>
      </c>
      <c r="O339" s="15" t="str">
        <f t="shared" si="35"/>
        <v>Active</v>
      </c>
      <c r="P339" s="16">
        <f t="shared" si="36"/>
        <v>0</v>
      </c>
      <c r="Q339" s="17">
        <f t="shared" si="37"/>
        <v>4717.8600000000006</v>
      </c>
      <c r="R339" s="17">
        <f t="shared" si="38"/>
        <v>72115.86</v>
      </c>
      <c r="S339" s="16">
        <f t="shared" si="39"/>
        <v>2005</v>
      </c>
      <c r="T339" s="16">
        <f t="shared" si="40"/>
        <v>42</v>
      </c>
      <c r="U339" s="18" t="str">
        <f t="shared" si="41"/>
        <v>Saturday</v>
      </c>
    </row>
    <row r="340" spans="1:21" ht="14.25" customHeight="1" x14ac:dyDescent="0.25">
      <c r="A340" s="1" t="s">
        <v>762</v>
      </c>
      <c r="B340" s="1" t="s">
        <v>763</v>
      </c>
      <c r="C340" s="1" t="s">
        <v>295</v>
      </c>
      <c r="D340" s="1" t="s">
        <v>7</v>
      </c>
      <c r="E340" s="1" t="s">
        <v>44</v>
      </c>
      <c r="F340" s="1" t="s">
        <v>45</v>
      </c>
      <c r="G340" s="1" t="s">
        <v>104</v>
      </c>
      <c r="H340" s="1">
        <v>47</v>
      </c>
      <c r="I340" s="14">
        <v>42245</v>
      </c>
      <c r="J340" s="1">
        <v>68488</v>
      </c>
      <c r="K340" s="1">
        <v>0</v>
      </c>
      <c r="L340" s="1" t="s">
        <v>11</v>
      </c>
      <c r="M340" s="1" t="s">
        <v>47</v>
      </c>
      <c r="N340" s="14" t="s">
        <v>55</v>
      </c>
      <c r="O340" s="15" t="str">
        <f t="shared" si="35"/>
        <v>Active</v>
      </c>
      <c r="P340" s="16">
        <f t="shared" si="36"/>
        <v>0</v>
      </c>
      <c r="Q340" s="17">
        <f t="shared" si="37"/>
        <v>0</v>
      </c>
      <c r="R340" s="17">
        <f t="shared" si="38"/>
        <v>68488</v>
      </c>
      <c r="S340" s="16">
        <f t="shared" si="39"/>
        <v>2015</v>
      </c>
      <c r="T340" s="16">
        <f t="shared" si="40"/>
        <v>35</v>
      </c>
      <c r="U340" s="18" t="str">
        <f t="shared" si="41"/>
        <v>Saturday</v>
      </c>
    </row>
    <row r="341" spans="1:21" ht="14.25" customHeight="1" x14ac:dyDescent="0.25">
      <c r="A341" s="1" t="s">
        <v>764</v>
      </c>
      <c r="B341" s="1" t="s">
        <v>765</v>
      </c>
      <c r="C341" s="1" t="s">
        <v>126</v>
      </c>
      <c r="D341" s="1" t="s">
        <v>7</v>
      </c>
      <c r="E341" s="1" t="s">
        <v>51</v>
      </c>
      <c r="F341" s="1" t="s">
        <v>45</v>
      </c>
      <c r="G341" s="1" t="s">
        <v>104</v>
      </c>
      <c r="H341" s="1">
        <v>60</v>
      </c>
      <c r="I341" s="14">
        <v>35992</v>
      </c>
      <c r="J341" s="1">
        <v>92932</v>
      </c>
      <c r="K341" s="1">
        <v>0</v>
      </c>
      <c r="L341" s="1" t="s">
        <v>11</v>
      </c>
      <c r="M341" s="1" t="s">
        <v>107</v>
      </c>
      <c r="N341" s="14" t="s">
        <v>55</v>
      </c>
      <c r="O341" s="15" t="str">
        <f t="shared" si="35"/>
        <v>Active</v>
      </c>
      <c r="P341" s="16">
        <f t="shared" si="36"/>
        <v>0</v>
      </c>
      <c r="Q341" s="17">
        <f t="shared" si="37"/>
        <v>0</v>
      </c>
      <c r="R341" s="17">
        <f t="shared" si="38"/>
        <v>92932</v>
      </c>
      <c r="S341" s="16">
        <f t="shared" si="39"/>
        <v>1998</v>
      </c>
      <c r="T341" s="16">
        <f t="shared" si="40"/>
        <v>29</v>
      </c>
      <c r="U341" s="18" t="str">
        <f t="shared" si="41"/>
        <v>Thursday</v>
      </c>
    </row>
    <row r="342" spans="1:21" ht="14.25" customHeight="1" x14ac:dyDescent="0.25">
      <c r="A342" s="1" t="s">
        <v>766</v>
      </c>
      <c r="B342" s="1" t="s">
        <v>767</v>
      </c>
      <c r="C342" s="1" t="s">
        <v>78</v>
      </c>
      <c r="D342" s="1" t="s">
        <v>3</v>
      </c>
      <c r="E342" s="1" t="s">
        <v>72</v>
      </c>
      <c r="F342" s="1" t="s">
        <v>45</v>
      </c>
      <c r="G342" s="1" t="s">
        <v>104</v>
      </c>
      <c r="H342" s="1">
        <v>36</v>
      </c>
      <c r="I342" s="14">
        <v>39994</v>
      </c>
      <c r="J342" s="1">
        <v>43363</v>
      </c>
      <c r="K342" s="1">
        <v>0</v>
      </c>
      <c r="L342" s="1" t="s">
        <v>11</v>
      </c>
      <c r="M342" s="1" t="s">
        <v>82</v>
      </c>
      <c r="N342" s="14" t="s">
        <v>55</v>
      </c>
      <c r="O342" s="15" t="str">
        <f t="shared" si="35"/>
        <v>Active</v>
      </c>
      <c r="P342" s="16">
        <f t="shared" si="36"/>
        <v>0</v>
      </c>
      <c r="Q342" s="17">
        <f t="shared" si="37"/>
        <v>0</v>
      </c>
      <c r="R342" s="17">
        <f t="shared" si="38"/>
        <v>43363</v>
      </c>
      <c r="S342" s="16">
        <f t="shared" si="39"/>
        <v>2009</v>
      </c>
      <c r="T342" s="16">
        <f t="shared" si="40"/>
        <v>27</v>
      </c>
      <c r="U342" s="18" t="str">
        <f t="shared" si="41"/>
        <v>Tuesday</v>
      </c>
    </row>
    <row r="343" spans="1:21" ht="14.25" customHeight="1" x14ac:dyDescent="0.25">
      <c r="A343" s="1" t="s">
        <v>768</v>
      </c>
      <c r="B343" s="1" t="s">
        <v>769</v>
      </c>
      <c r="C343" s="1" t="s">
        <v>480</v>
      </c>
      <c r="D343" s="1" t="s">
        <v>2</v>
      </c>
      <c r="E343" s="1" t="s">
        <v>59</v>
      </c>
      <c r="F343" s="1" t="s">
        <v>52</v>
      </c>
      <c r="G343" s="1" t="s">
        <v>53</v>
      </c>
      <c r="H343" s="1">
        <v>31</v>
      </c>
      <c r="I343" s="14">
        <v>42780</v>
      </c>
      <c r="J343" s="1">
        <v>95963</v>
      </c>
      <c r="K343" s="1">
        <v>0</v>
      </c>
      <c r="L343" s="1" t="s">
        <v>17</v>
      </c>
      <c r="M343" s="1" t="s">
        <v>152</v>
      </c>
      <c r="N343" s="14" t="s">
        <v>55</v>
      </c>
      <c r="O343" s="15" t="str">
        <f t="shared" si="35"/>
        <v>Active</v>
      </c>
      <c r="P343" s="16">
        <f t="shared" si="36"/>
        <v>0</v>
      </c>
      <c r="Q343" s="17">
        <f t="shared" si="37"/>
        <v>0</v>
      </c>
      <c r="R343" s="17">
        <f t="shared" si="38"/>
        <v>95963</v>
      </c>
      <c r="S343" s="16">
        <f t="shared" si="39"/>
        <v>2017</v>
      </c>
      <c r="T343" s="16">
        <f t="shared" si="40"/>
        <v>7</v>
      </c>
      <c r="U343" s="18" t="str">
        <f t="shared" si="41"/>
        <v>Tuesday</v>
      </c>
    </row>
    <row r="344" spans="1:21" ht="14.25" customHeight="1" x14ac:dyDescent="0.25">
      <c r="A344" s="1" t="s">
        <v>770</v>
      </c>
      <c r="B344" s="1" t="s">
        <v>771</v>
      </c>
      <c r="C344" s="1" t="s">
        <v>75</v>
      </c>
      <c r="D344" s="1" t="s">
        <v>3</v>
      </c>
      <c r="E344" s="1" t="s">
        <v>59</v>
      </c>
      <c r="F344" s="1" t="s">
        <v>45</v>
      </c>
      <c r="G344" s="1" t="s">
        <v>104</v>
      </c>
      <c r="H344" s="1">
        <v>55</v>
      </c>
      <c r="I344" s="14">
        <v>40297</v>
      </c>
      <c r="J344" s="1">
        <v>111038</v>
      </c>
      <c r="K344" s="1">
        <v>0.05</v>
      </c>
      <c r="L344" s="1" t="s">
        <v>19</v>
      </c>
      <c r="M344" s="1" t="s">
        <v>236</v>
      </c>
      <c r="N344" s="14" t="s">
        <v>55</v>
      </c>
      <c r="O344" s="15" t="str">
        <f t="shared" si="35"/>
        <v>Active</v>
      </c>
      <c r="P344" s="16">
        <f t="shared" si="36"/>
        <v>0</v>
      </c>
      <c r="Q344" s="17">
        <f t="shared" si="37"/>
        <v>5551.9000000000005</v>
      </c>
      <c r="R344" s="17">
        <f t="shared" si="38"/>
        <v>116589.9</v>
      </c>
      <c r="S344" s="16">
        <f t="shared" si="39"/>
        <v>2010</v>
      </c>
      <c r="T344" s="16">
        <f t="shared" si="40"/>
        <v>18</v>
      </c>
      <c r="U344" s="18" t="str">
        <f t="shared" si="41"/>
        <v>Thursday</v>
      </c>
    </row>
    <row r="345" spans="1:21" ht="14.25" customHeight="1" x14ac:dyDescent="0.25">
      <c r="A345" s="1" t="s">
        <v>772</v>
      </c>
      <c r="B345" s="1" t="s">
        <v>773</v>
      </c>
      <c r="C345" s="1" t="s">
        <v>99</v>
      </c>
      <c r="D345" s="1" t="s">
        <v>7</v>
      </c>
      <c r="E345" s="1" t="s">
        <v>44</v>
      </c>
      <c r="F345" s="1" t="s">
        <v>45</v>
      </c>
      <c r="G345" s="1" t="s">
        <v>60</v>
      </c>
      <c r="H345" s="1">
        <v>51</v>
      </c>
      <c r="I345" s="14">
        <v>35230</v>
      </c>
      <c r="J345" s="1">
        <v>200246</v>
      </c>
      <c r="K345" s="1">
        <v>0.34</v>
      </c>
      <c r="L345" s="1" t="s">
        <v>11</v>
      </c>
      <c r="M345" s="1" t="s">
        <v>107</v>
      </c>
      <c r="N345" s="14" t="s">
        <v>55</v>
      </c>
      <c r="O345" s="15" t="str">
        <f t="shared" si="35"/>
        <v>Active</v>
      </c>
      <c r="P345" s="16">
        <f t="shared" si="36"/>
        <v>0</v>
      </c>
      <c r="Q345" s="17">
        <f t="shared" si="37"/>
        <v>68083.64</v>
      </c>
      <c r="R345" s="17">
        <f t="shared" si="38"/>
        <v>268329.64</v>
      </c>
      <c r="S345" s="16">
        <f t="shared" si="39"/>
        <v>1996</v>
      </c>
      <c r="T345" s="16">
        <f t="shared" si="40"/>
        <v>24</v>
      </c>
      <c r="U345" s="18" t="str">
        <f t="shared" si="41"/>
        <v>Friday</v>
      </c>
    </row>
    <row r="346" spans="1:21" ht="14.25" customHeight="1" x14ac:dyDescent="0.25">
      <c r="A346" s="1" t="s">
        <v>562</v>
      </c>
      <c r="B346" s="1" t="s">
        <v>774</v>
      </c>
      <c r="C346" s="1" t="s">
        <v>99</v>
      </c>
      <c r="D346" s="1" t="s">
        <v>2</v>
      </c>
      <c r="E346" s="1" t="s">
        <v>72</v>
      </c>
      <c r="F346" s="1" t="s">
        <v>45</v>
      </c>
      <c r="G346" s="1" t="s">
        <v>60</v>
      </c>
      <c r="H346" s="1">
        <v>48</v>
      </c>
      <c r="I346" s="14">
        <v>42053</v>
      </c>
      <c r="J346" s="1">
        <v>194871</v>
      </c>
      <c r="K346" s="1">
        <v>0.35</v>
      </c>
      <c r="L346" s="1" t="s">
        <v>11</v>
      </c>
      <c r="M346" s="1" t="s">
        <v>107</v>
      </c>
      <c r="N346" s="14" t="s">
        <v>55</v>
      </c>
      <c r="O346" s="15" t="str">
        <f t="shared" si="35"/>
        <v>Active</v>
      </c>
      <c r="P346" s="16">
        <f t="shared" si="36"/>
        <v>0</v>
      </c>
      <c r="Q346" s="17">
        <f t="shared" si="37"/>
        <v>68204.849999999991</v>
      </c>
      <c r="R346" s="17">
        <f t="shared" si="38"/>
        <v>263075.84999999998</v>
      </c>
      <c r="S346" s="16">
        <f t="shared" si="39"/>
        <v>2015</v>
      </c>
      <c r="T346" s="16">
        <f t="shared" si="40"/>
        <v>8</v>
      </c>
      <c r="U346" s="18" t="str">
        <f t="shared" si="41"/>
        <v>Wednesday</v>
      </c>
    </row>
    <row r="347" spans="1:21" ht="14.25" customHeight="1" x14ac:dyDescent="0.25">
      <c r="A347" s="1" t="s">
        <v>775</v>
      </c>
      <c r="B347" s="1" t="s">
        <v>776</v>
      </c>
      <c r="C347" s="1" t="s">
        <v>67</v>
      </c>
      <c r="D347" s="1" t="s">
        <v>5</v>
      </c>
      <c r="E347" s="1" t="s">
        <v>44</v>
      </c>
      <c r="F347" s="1" t="s">
        <v>52</v>
      </c>
      <c r="G347" s="1" t="s">
        <v>104</v>
      </c>
      <c r="H347" s="1">
        <v>58</v>
      </c>
      <c r="I347" s="14">
        <v>34592</v>
      </c>
      <c r="J347" s="1">
        <v>98769</v>
      </c>
      <c r="K347" s="1">
        <v>0</v>
      </c>
      <c r="L347" s="1" t="s">
        <v>19</v>
      </c>
      <c r="M347" s="1" t="s">
        <v>117</v>
      </c>
      <c r="N347" s="14">
        <v>42646</v>
      </c>
      <c r="O347" s="15" t="str">
        <f t="shared" si="35"/>
        <v>Not Active</v>
      </c>
      <c r="P347" s="16">
        <f t="shared" si="36"/>
        <v>1</v>
      </c>
      <c r="Q347" s="17">
        <f t="shared" si="37"/>
        <v>0</v>
      </c>
      <c r="R347" s="17">
        <f t="shared" si="38"/>
        <v>98769</v>
      </c>
      <c r="S347" s="16">
        <f t="shared" si="39"/>
        <v>1994</v>
      </c>
      <c r="T347" s="16">
        <f t="shared" si="40"/>
        <v>38</v>
      </c>
      <c r="U347" s="18" t="str">
        <f t="shared" si="41"/>
        <v>Thursday</v>
      </c>
    </row>
    <row r="348" spans="1:21" ht="14.25" customHeight="1" x14ac:dyDescent="0.25">
      <c r="A348" s="1" t="s">
        <v>777</v>
      </c>
      <c r="B348" s="1" t="s">
        <v>778</v>
      </c>
      <c r="C348" s="1" t="s">
        <v>71</v>
      </c>
      <c r="D348" s="1" t="s">
        <v>4</v>
      </c>
      <c r="E348" s="1" t="s">
        <v>44</v>
      </c>
      <c r="F348" s="1" t="s">
        <v>45</v>
      </c>
      <c r="G348" s="1" t="s">
        <v>104</v>
      </c>
      <c r="H348" s="1">
        <v>29</v>
      </c>
      <c r="I348" s="14">
        <v>43239</v>
      </c>
      <c r="J348" s="1">
        <v>65334</v>
      </c>
      <c r="K348" s="1">
        <v>0</v>
      </c>
      <c r="L348" s="1" t="s">
        <v>19</v>
      </c>
      <c r="M348" s="1" t="s">
        <v>117</v>
      </c>
      <c r="N348" s="14" t="s">
        <v>55</v>
      </c>
      <c r="O348" s="15" t="str">
        <f t="shared" si="35"/>
        <v>Active</v>
      </c>
      <c r="P348" s="16">
        <f t="shared" si="36"/>
        <v>0</v>
      </c>
      <c r="Q348" s="17">
        <f t="shared" si="37"/>
        <v>0</v>
      </c>
      <c r="R348" s="17">
        <f t="shared" si="38"/>
        <v>65334</v>
      </c>
      <c r="S348" s="16">
        <f t="shared" si="39"/>
        <v>2018</v>
      </c>
      <c r="T348" s="16">
        <f t="shared" si="40"/>
        <v>20</v>
      </c>
      <c r="U348" s="18" t="str">
        <f t="shared" si="41"/>
        <v>Saturday</v>
      </c>
    </row>
    <row r="349" spans="1:21" ht="14.25" customHeight="1" x14ac:dyDescent="0.25">
      <c r="A349" s="1" t="s">
        <v>779</v>
      </c>
      <c r="B349" s="1" t="s">
        <v>780</v>
      </c>
      <c r="C349" s="1" t="s">
        <v>50</v>
      </c>
      <c r="D349" s="1" t="s">
        <v>2</v>
      </c>
      <c r="E349" s="1" t="s">
        <v>51</v>
      </c>
      <c r="F349" s="1" t="s">
        <v>45</v>
      </c>
      <c r="G349" s="1" t="s">
        <v>104</v>
      </c>
      <c r="H349" s="1">
        <v>25</v>
      </c>
      <c r="I349" s="14">
        <v>44327</v>
      </c>
      <c r="J349" s="1">
        <v>83934</v>
      </c>
      <c r="K349" s="1">
        <v>0</v>
      </c>
      <c r="L349" s="1" t="s">
        <v>11</v>
      </c>
      <c r="M349" s="1" t="s">
        <v>79</v>
      </c>
      <c r="N349" s="14" t="s">
        <v>55</v>
      </c>
      <c r="O349" s="15" t="str">
        <f t="shared" si="35"/>
        <v>Active</v>
      </c>
      <c r="P349" s="16">
        <f t="shared" si="36"/>
        <v>0</v>
      </c>
      <c r="Q349" s="17">
        <f t="shared" si="37"/>
        <v>0</v>
      </c>
      <c r="R349" s="17">
        <f t="shared" si="38"/>
        <v>83934</v>
      </c>
      <c r="S349" s="16">
        <f t="shared" si="39"/>
        <v>2021</v>
      </c>
      <c r="T349" s="16">
        <f t="shared" si="40"/>
        <v>20</v>
      </c>
      <c r="U349" s="18" t="str">
        <f t="shared" si="41"/>
        <v>Tuesday</v>
      </c>
    </row>
    <row r="350" spans="1:21" ht="14.25" customHeight="1" x14ac:dyDescent="0.25">
      <c r="A350" s="1" t="s">
        <v>781</v>
      </c>
      <c r="B350" s="1" t="s">
        <v>782</v>
      </c>
      <c r="C350" s="1" t="s">
        <v>58</v>
      </c>
      <c r="D350" s="1" t="s">
        <v>5</v>
      </c>
      <c r="E350" s="1" t="s">
        <v>44</v>
      </c>
      <c r="F350" s="1" t="s">
        <v>52</v>
      </c>
      <c r="G350" s="1" t="s">
        <v>60</v>
      </c>
      <c r="H350" s="1">
        <v>36</v>
      </c>
      <c r="I350" s="14">
        <v>42616</v>
      </c>
      <c r="J350" s="1">
        <v>150399</v>
      </c>
      <c r="K350" s="1">
        <v>0.28000000000000003</v>
      </c>
      <c r="L350" s="1" t="s">
        <v>11</v>
      </c>
      <c r="M350" s="1" t="s">
        <v>61</v>
      </c>
      <c r="N350" s="14" t="s">
        <v>55</v>
      </c>
      <c r="O350" s="15" t="str">
        <f t="shared" si="35"/>
        <v>Active</v>
      </c>
      <c r="P350" s="16">
        <f t="shared" si="36"/>
        <v>0</v>
      </c>
      <c r="Q350" s="17">
        <f t="shared" si="37"/>
        <v>42111.72</v>
      </c>
      <c r="R350" s="17">
        <f t="shared" si="38"/>
        <v>192510.72</v>
      </c>
      <c r="S350" s="16">
        <f t="shared" si="39"/>
        <v>2016</v>
      </c>
      <c r="T350" s="16">
        <f t="shared" si="40"/>
        <v>36</v>
      </c>
      <c r="U350" s="18" t="str">
        <f t="shared" si="41"/>
        <v>Saturday</v>
      </c>
    </row>
    <row r="351" spans="1:21" ht="14.25" customHeight="1" x14ac:dyDescent="0.25">
      <c r="A351" s="1" t="s">
        <v>783</v>
      </c>
      <c r="B351" s="1" t="s">
        <v>784</v>
      </c>
      <c r="C351" s="1" t="s">
        <v>58</v>
      </c>
      <c r="D351" s="1" t="s">
        <v>6</v>
      </c>
      <c r="E351" s="1" t="s">
        <v>44</v>
      </c>
      <c r="F351" s="1" t="s">
        <v>52</v>
      </c>
      <c r="G351" s="1" t="s">
        <v>53</v>
      </c>
      <c r="H351" s="1">
        <v>37</v>
      </c>
      <c r="I351" s="14">
        <v>41048</v>
      </c>
      <c r="J351" s="1">
        <v>160280</v>
      </c>
      <c r="K351" s="1">
        <v>0.19</v>
      </c>
      <c r="L351" s="1" t="s">
        <v>17</v>
      </c>
      <c r="M351" s="1" t="s">
        <v>132</v>
      </c>
      <c r="N351" s="14" t="s">
        <v>55</v>
      </c>
      <c r="O351" s="15" t="str">
        <f t="shared" si="35"/>
        <v>Active</v>
      </c>
      <c r="P351" s="16">
        <f t="shared" si="36"/>
        <v>0</v>
      </c>
      <c r="Q351" s="17">
        <f t="shared" si="37"/>
        <v>30453.200000000001</v>
      </c>
      <c r="R351" s="17">
        <f t="shared" si="38"/>
        <v>190733.2</v>
      </c>
      <c r="S351" s="16">
        <f t="shared" si="39"/>
        <v>2012</v>
      </c>
      <c r="T351" s="16">
        <f t="shared" si="40"/>
        <v>20</v>
      </c>
      <c r="U351" s="18" t="str">
        <f t="shared" si="41"/>
        <v>Saturday</v>
      </c>
    </row>
    <row r="352" spans="1:21" ht="14.25" customHeight="1" x14ac:dyDescent="0.25">
      <c r="A352" s="1" t="s">
        <v>785</v>
      </c>
      <c r="B352" s="1" t="s">
        <v>786</v>
      </c>
      <c r="C352" s="1" t="s">
        <v>202</v>
      </c>
      <c r="D352" s="1" t="s">
        <v>6</v>
      </c>
      <c r="E352" s="1" t="s">
        <v>59</v>
      </c>
      <c r="F352" s="1" t="s">
        <v>52</v>
      </c>
      <c r="G352" s="1" t="s">
        <v>53</v>
      </c>
      <c r="H352" s="1">
        <v>57</v>
      </c>
      <c r="I352" s="14">
        <v>35548</v>
      </c>
      <c r="J352" s="1">
        <v>54051</v>
      </c>
      <c r="K352" s="1">
        <v>0</v>
      </c>
      <c r="L352" s="1" t="s">
        <v>11</v>
      </c>
      <c r="M352" s="1" t="s">
        <v>79</v>
      </c>
      <c r="N352" s="14">
        <v>36079</v>
      </c>
      <c r="O352" s="15" t="str">
        <f t="shared" si="35"/>
        <v>Not Active</v>
      </c>
      <c r="P352" s="16">
        <f t="shared" si="36"/>
        <v>1</v>
      </c>
      <c r="Q352" s="17">
        <f t="shared" si="37"/>
        <v>0</v>
      </c>
      <c r="R352" s="17">
        <f t="shared" si="38"/>
        <v>54051</v>
      </c>
      <c r="S352" s="16">
        <f t="shared" si="39"/>
        <v>1997</v>
      </c>
      <c r="T352" s="16">
        <f t="shared" si="40"/>
        <v>18</v>
      </c>
      <c r="U352" s="18" t="str">
        <f t="shared" si="41"/>
        <v>Monday</v>
      </c>
    </row>
    <row r="353" spans="1:21" ht="14.25" customHeight="1" x14ac:dyDescent="0.25">
      <c r="A353" s="1" t="s">
        <v>787</v>
      </c>
      <c r="B353" s="1" t="s">
        <v>788</v>
      </c>
      <c r="C353" s="1" t="s">
        <v>58</v>
      </c>
      <c r="D353" s="1" t="s">
        <v>7</v>
      </c>
      <c r="E353" s="1" t="s">
        <v>44</v>
      </c>
      <c r="F353" s="1" t="s">
        <v>45</v>
      </c>
      <c r="G353" s="1" t="s">
        <v>104</v>
      </c>
      <c r="H353" s="1">
        <v>59</v>
      </c>
      <c r="I353" s="14">
        <v>37726</v>
      </c>
      <c r="J353" s="1">
        <v>150699</v>
      </c>
      <c r="K353" s="1">
        <v>0.28999999999999998</v>
      </c>
      <c r="L353" s="1" t="s">
        <v>19</v>
      </c>
      <c r="M353" s="1" t="s">
        <v>236</v>
      </c>
      <c r="N353" s="14" t="s">
        <v>55</v>
      </c>
      <c r="O353" s="15" t="str">
        <f t="shared" si="35"/>
        <v>Active</v>
      </c>
      <c r="P353" s="16">
        <f t="shared" si="36"/>
        <v>0</v>
      </c>
      <c r="Q353" s="17">
        <f t="shared" si="37"/>
        <v>43702.71</v>
      </c>
      <c r="R353" s="17">
        <f t="shared" si="38"/>
        <v>194401.71</v>
      </c>
      <c r="S353" s="16">
        <f t="shared" si="39"/>
        <v>2003</v>
      </c>
      <c r="T353" s="16">
        <f t="shared" si="40"/>
        <v>16</v>
      </c>
      <c r="U353" s="18" t="str">
        <f t="shared" si="41"/>
        <v>Tuesday</v>
      </c>
    </row>
    <row r="354" spans="1:21" ht="14.25" customHeight="1" x14ac:dyDescent="0.25">
      <c r="A354" s="1" t="s">
        <v>789</v>
      </c>
      <c r="B354" s="1" t="s">
        <v>790</v>
      </c>
      <c r="C354" s="1" t="s">
        <v>142</v>
      </c>
      <c r="D354" s="1" t="s">
        <v>8</v>
      </c>
      <c r="E354" s="1" t="s">
        <v>59</v>
      </c>
      <c r="F354" s="1" t="s">
        <v>52</v>
      </c>
      <c r="G354" s="1" t="s">
        <v>104</v>
      </c>
      <c r="H354" s="1">
        <v>37</v>
      </c>
      <c r="I354" s="14">
        <v>41363</v>
      </c>
      <c r="J354" s="1">
        <v>69570</v>
      </c>
      <c r="K354" s="1">
        <v>0</v>
      </c>
      <c r="L354" s="1" t="s">
        <v>11</v>
      </c>
      <c r="M354" s="1" t="s">
        <v>79</v>
      </c>
      <c r="N354" s="14" t="s">
        <v>55</v>
      </c>
      <c r="O354" s="15" t="str">
        <f t="shared" si="35"/>
        <v>Active</v>
      </c>
      <c r="P354" s="16">
        <f t="shared" si="36"/>
        <v>0</v>
      </c>
      <c r="Q354" s="17">
        <f t="shared" si="37"/>
        <v>0</v>
      </c>
      <c r="R354" s="17">
        <f t="shared" si="38"/>
        <v>69570</v>
      </c>
      <c r="S354" s="16">
        <f t="shared" si="39"/>
        <v>2013</v>
      </c>
      <c r="T354" s="16">
        <f t="shared" si="40"/>
        <v>13</v>
      </c>
      <c r="U354" s="18" t="str">
        <f t="shared" si="41"/>
        <v>Saturday</v>
      </c>
    </row>
    <row r="355" spans="1:21" ht="14.25" customHeight="1" x14ac:dyDescent="0.25">
      <c r="A355" s="1" t="s">
        <v>791</v>
      </c>
      <c r="B355" s="1" t="s">
        <v>792</v>
      </c>
      <c r="C355" s="1" t="s">
        <v>480</v>
      </c>
      <c r="D355" s="1" t="s">
        <v>2</v>
      </c>
      <c r="E355" s="1" t="s">
        <v>51</v>
      </c>
      <c r="F355" s="1" t="s">
        <v>45</v>
      </c>
      <c r="G355" s="1" t="s">
        <v>53</v>
      </c>
      <c r="H355" s="1">
        <v>30</v>
      </c>
      <c r="I355" s="14">
        <v>43553</v>
      </c>
      <c r="J355" s="1">
        <v>86774</v>
      </c>
      <c r="K355" s="1">
        <v>0</v>
      </c>
      <c r="L355" s="1" t="s">
        <v>17</v>
      </c>
      <c r="M355" s="1" t="s">
        <v>152</v>
      </c>
      <c r="N355" s="14" t="s">
        <v>55</v>
      </c>
      <c r="O355" s="15" t="str">
        <f t="shared" si="35"/>
        <v>Active</v>
      </c>
      <c r="P355" s="16">
        <f t="shared" si="36"/>
        <v>0</v>
      </c>
      <c r="Q355" s="17">
        <f t="shared" si="37"/>
        <v>0</v>
      </c>
      <c r="R355" s="17">
        <f t="shared" si="38"/>
        <v>86774</v>
      </c>
      <c r="S355" s="16">
        <f t="shared" si="39"/>
        <v>2019</v>
      </c>
      <c r="T355" s="16">
        <f t="shared" si="40"/>
        <v>13</v>
      </c>
      <c r="U355" s="18" t="str">
        <f t="shared" si="41"/>
        <v>Friday</v>
      </c>
    </row>
    <row r="356" spans="1:21" ht="14.25" customHeight="1" x14ac:dyDescent="0.25">
      <c r="A356" s="1" t="s">
        <v>793</v>
      </c>
      <c r="B356" s="1" t="s">
        <v>794</v>
      </c>
      <c r="C356" s="1" t="s">
        <v>182</v>
      </c>
      <c r="D356" s="1" t="s">
        <v>6</v>
      </c>
      <c r="E356" s="1" t="s">
        <v>51</v>
      </c>
      <c r="F356" s="1" t="s">
        <v>52</v>
      </c>
      <c r="G356" s="1" t="s">
        <v>60</v>
      </c>
      <c r="H356" s="1">
        <v>49</v>
      </c>
      <c r="I356" s="14">
        <v>36979</v>
      </c>
      <c r="J356" s="1">
        <v>57606</v>
      </c>
      <c r="K356" s="1">
        <v>0</v>
      </c>
      <c r="L356" s="1" t="s">
        <v>11</v>
      </c>
      <c r="M356" s="1" t="s">
        <v>79</v>
      </c>
      <c r="N356" s="14" t="s">
        <v>55</v>
      </c>
      <c r="O356" s="15" t="str">
        <f t="shared" si="35"/>
        <v>Active</v>
      </c>
      <c r="P356" s="16">
        <f t="shared" si="36"/>
        <v>0</v>
      </c>
      <c r="Q356" s="17">
        <f t="shared" si="37"/>
        <v>0</v>
      </c>
      <c r="R356" s="17">
        <f t="shared" si="38"/>
        <v>57606</v>
      </c>
      <c r="S356" s="16">
        <f t="shared" si="39"/>
        <v>2001</v>
      </c>
      <c r="T356" s="16">
        <f t="shared" si="40"/>
        <v>13</v>
      </c>
      <c r="U356" s="18" t="str">
        <f t="shared" si="41"/>
        <v>Thursday</v>
      </c>
    </row>
    <row r="357" spans="1:21" ht="14.25" customHeight="1" x14ac:dyDescent="0.25">
      <c r="A357" s="1" t="s">
        <v>795</v>
      </c>
      <c r="B357" s="1" t="s">
        <v>796</v>
      </c>
      <c r="C357" s="1" t="s">
        <v>43</v>
      </c>
      <c r="D357" s="1" t="s">
        <v>3</v>
      </c>
      <c r="E357" s="1" t="s">
        <v>72</v>
      </c>
      <c r="F357" s="1" t="s">
        <v>45</v>
      </c>
      <c r="G357" s="1" t="s">
        <v>53</v>
      </c>
      <c r="H357" s="1">
        <v>48</v>
      </c>
      <c r="I357" s="14">
        <v>37144</v>
      </c>
      <c r="J357" s="1">
        <v>125730</v>
      </c>
      <c r="K357" s="1">
        <v>0.11</v>
      </c>
      <c r="L357" s="1" t="s">
        <v>17</v>
      </c>
      <c r="M357" s="1" t="s">
        <v>54</v>
      </c>
      <c r="N357" s="14" t="s">
        <v>55</v>
      </c>
      <c r="O357" s="15" t="str">
        <f t="shared" si="35"/>
        <v>Active</v>
      </c>
      <c r="P357" s="16">
        <f t="shared" si="36"/>
        <v>0</v>
      </c>
      <c r="Q357" s="17">
        <f t="shared" si="37"/>
        <v>13830.3</v>
      </c>
      <c r="R357" s="17">
        <f t="shared" si="38"/>
        <v>139560.29999999999</v>
      </c>
      <c r="S357" s="16">
        <f t="shared" si="39"/>
        <v>2001</v>
      </c>
      <c r="T357" s="16">
        <f t="shared" si="40"/>
        <v>37</v>
      </c>
      <c r="U357" s="18" t="str">
        <f t="shared" si="41"/>
        <v>Monday</v>
      </c>
    </row>
    <row r="358" spans="1:21" ht="14.25" customHeight="1" x14ac:dyDescent="0.25">
      <c r="A358" s="1" t="s">
        <v>797</v>
      </c>
      <c r="B358" s="1" t="s">
        <v>798</v>
      </c>
      <c r="C358" s="1" t="s">
        <v>317</v>
      </c>
      <c r="D358" s="1" t="s">
        <v>2</v>
      </c>
      <c r="E358" s="1" t="s">
        <v>44</v>
      </c>
      <c r="F358" s="1" t="s">
        <v>45</v>
      </c>
      <c r="G358" s="1" t="s">
        <v>53</v>
      </c>
      <c r="H358" s="1">
        <v>51</v>
      </c>
      <c r="I358" s="14">
        <v>40964</v>
      </c>
      <c r="J358" s="1">
        <v>64170</v>
      </c>
      <c r="K358" s="1">
        <v>0</v>
      </c>
      <c r="L358" s="1" t="s">
        <v>11</v>
      </c>
      <c r="M358" s="1" t="s">
        <v>107</v>
      </c>
      <c r="N358" s="14" t="s">
        <v>55</v>
      </c>
      <c r="O358" s="15" t="str">
        <f t="shared" si="35"/>
        <v>Active</v>
      </c>
      <c r="P358" s="16">
        <f t="shared" si="36"/>
        <v>0</v>
      </c>
      <c r="Q358" s="17">
        <f t="shared" si="37"/>
        <v>0</v>
      </c>
      <c r="R358" s="17">
        <f t="shared" si="38"/>
        <v>64170</v>
      </c>
      <c r="S358" s="16">
        <f t="shared" si="39"/>
        <v>2012</v>
      </c>
      <c r="T358" s="16">
        <f t="shared" si="40"/>
        <v>8</v>
      </c>
      <c r="U358" s="18" t="str">
        <f t="shared" si="41"/>
        <v>Saturday</v>
      </c>
    </row>
    <row r="359" spans="1:21" ht="14.25" customHeight="1" x14ac:dyDescent="0.25">
      <c r="A359" s="1" t="s">
        <v>799</v>
      </c>
      <c r="B359" s="1" t="s">
        <v>800</v>
      </c>
      <c r="C359" s="1" t="s">
        <v>161</v>
      </c>
      <c r="D359" s="1" t="s">
        <v>6</v>
      </c>
      <c r="E359" s="1" t="s">
        <v>59</v>
      </c>
      <c r="F359" s="1" t="s">
        <v>52</v>
      </c>
      <c r="G359" s="1" t="s">
        <v>104</v>
      </c>
      <c r="H359" s="1">
        <v>56</v>
      </c>
      <c r="I359" s="14">
        <v>35816</v>
      </c>
      <c r="J359" s="1">
        <v>72303</v>
      </c>
      <c r="K359" s="1">
        <v>0</v>
      </c>
      <c r="L359" s="1" t="s">
        <v>11</v>
      </c>
      <c r="M359" s="1" t="s">
        <v>68</v>
      </c>
      <c r="N359" s="14" t="s">
        <v>55</v>
      </c>
      <c r="O359" s="15" t="str">
        <f t="shared" si="35"/>
        <v>Active</v>
      </c>
      <c r="P359" s="16">
        <f t="shared" si="36"/>
        <v>0</v>
      </c>
      <c r="Q359" s="17">
        <f t="shared" si="37"/>
        <v>0</v>
      </c>
      <c r="R359" s="17">
        <f t="shared" si="38"/>
        <v>72303</v>
      </c>
      <c r="S359" s="16">
        <f t="shared" si="39"/>
        <v>1998</v>
      </c>
      <c r="T359" s="16">
        <f t="shared" si="40"/>
        <v>4</v>
      </c>
      <c r="U359" s="18" t="str">
        <f t="shared" si="41"/>
        <v>Wednesday</v>
      </c>
    </row>
    <row r="360" spans="1:21" ht="14.25" customHeight="1" x14ac:dyDescent="0.25">
      <c r="A360" s="1" t="s">
        <v>801</v>
      </c>
      <c r="B360" s="1" t="s">
        <v>802</v>
      </c>
      <c r="C360" s="1" t="s">
        <v>75</v>
      </c>
      <c r="D360" s="1" t="s">
        <v>4</v>
      </c>
      <c r="E360" s="1" t="s">
        <v>44</v>
      </c>
      <c r="F360" s="1" t="s">
        <v>52</v>
      </c>
      <c r="G360" s="1" t="s">
        <v>104</v>
      </c>
      <c r="H360" s="1">
        <v>36</v>
      </c>
      <c r="I360" s="14">
        <v>41116</v>
      </c>
      <c r="J360" s="1">
        <v>105891</v>
      </c>
      <c r="K360" s="1">
        <v>7.0000000000000007E-2</v>
      </c>
      <c r="L360" s="1" t="s">
        <v>11</v>
      </c>
      <c r="M360" s="1" t="s">
        <v>47</v>
      </c>
      <c r="N360" s="14" t="s">
        <v>55</v>
      </c>
      <c r="O360" s="15" t="str">
        <f t="shared" si="35"/>
        <v>Active</v>
      </c>
      <c r="P360" s="16">
        <f t="shared" si="36"/>
        <v>0</v>
      </c>
      <c r="Q360" s="17">
        <f t="shared" si="37"/>
        <v>7412.3700000000008</v>
      </c>
      <c r="R360" s="17">
        <f t="shared" si="38"/>
        <v>113303.37</v>
      </c>
      <c r="S360" s="16">
        <f t="shared" si="39"/>
        <v>2012</v>
      </c>
      <c r="T360" s="16">
        <f t="shared" si="40"/>
        <v>30</v>
      </c>
      <c r="U360" s="18" t="str">
        <f t="shared" si="41"/>
        <v>Thursday</v>
      </c>
    </row>
    <row r="361" spans="1:21" ht="14.25" customHeight="1" x14ac:dyDescent="0.25">
      <c r="A361" s="1" t="s">
        <v>466</v>
      </c>
      <c r="B361" s="1" t="s">
        <v>803</v>
      </c>
      <c r="C361" s="1" t="s">
        <v>99</v>
      </c>
      <c r="D361" s="1" t="s">
        <v>8</v>
      </c>
      <c r="E361" s="1" t="s">
        <v>59</v>
      </c>
      <c r="F361" s="1" t="s">
        <v>52</v>
      </c>
      <c r="G361" s="1" t="s">
        <v>53</v>
      </c>
      <c r="H361" s="1">
        <v>38</v>
      </c>
      <c r="I361" s="14">
        <v>44433</v>
      </c>
      <c r="J361" s="1">
        <v>255230</v>
      </c>
      <c r="K361" s="1">
        <v>0.36</v>
      </c>
      <c r="L361" s="1" t="s">
        <v>11</v>
      </c>
      <c r="M361" s="1" t="s">
        <v>82</v>
      </c>
      <c r="N361" s="14" t="s">
        <v>55</v>
      </c>
      <c r="O361" s="15" t="str">
        <f t="shared" si="35"/>
        <v>Active</v>
      </c>
      <c r="P361" s="16">
        <f t="shared" si="36"/>
        <v>0</v>
      </c>
      <c r="Q361" s="17">
        <f t="shared" si="37"/>
        <v>91882.8</v>
      </c>
      <c r="R361" s="17">
        <f t="shared" si="38"/>
        <v>347112.8</v>
      </c>
      <c r="S361" s="16">
        <f t="shared" si="39"/>
        <v>2021</v>
      </c>
      <c r="T361" s="16">
        <f t="shared" si="40"/>
        <v>35</v>
      </c>
      <c r="U361" s="18" t="str">
        <f t="shared" si="41"/>
        <v>Wednesday</v>
      </c>
    </row>
    <row r="362" spans="1:21" ht="14.25" customHeight="1" x14ac:dyDescent="0.25">
      <c r="A362" s="1" t="s">
        <v>804</v>
      </c>
      <c r="B362" s="1" t="s">
        <v>805</v>
      </c>
      <c r="C362" s="1" t="s">
        <v>142</v>
      </c>
      <c r="D362" s="1" t="s">
        <v>4</v>
      </c>
      <c r="E362" s="1" t="s">
        <v>51</v>
      </c>
      <c r="F362" s="1" t="s">
        <v>45</v>
      </c>
      <c r="G362" s="1" t="s">
        <v>104</v>
      </c>
      <c r="H362" s="1">
        <v>56</v>
      </c>
      <c r="I362" s="14">
        <v>33770</v>
      </c>
      <c r="J362" s="1">
        <v>59591</v>
      </c>
      <c r="K362" s="1">
        <v>0</v>
      </c>
      <c r="L362" s="1" t="s">
        <v>19</v>
      </c>
      <c r="M362" s="1" t="s">
        <v>236</v>
      </c>
      <c r="N362" s="14" t="s">
        <v>55</v>
      </c>
      <c r="O362" s="15" t="str">
        <f t="shared" si="35"/>
        <v>Active</v>
      </c>
      <c r="P362" s="16">
        <f t="shared" si="36"/>
        <v>0</v>
      </c>
      <c r="Q362" s="17">
        <f t="shared" si="37"/>
        <v>0</v>
      </c>
      <c r="R362" s="17">
        <f t="shared" si="38"/>
        <v>59591</v>
      </c>
      <c r="S362" s="16">
        <f t="shared" si="39"/>
        <v>1992</v>
      </c>
      <c r="T362" s="16">
        <f t="shared" si="40"/>
        <v>25</v>
      </c>
      <c r="U362" s="18" t="str">
        <f t="shared" si="41"/>
        <v>Monday</v>
      </c>
    </row>
    <row r="363" spans="1:21" ht="14.25" customHeight="1" x14ac:dyDescent="0.25">
      <c r="A363" s="1" t="s">
        <v>806</v>
      </c>
      <c r="B363" s="1" t="s">
        <v>807</v>
      </c>
      <c r="C363" s="1" t="s">
        <v>99</v>
      </c>
      <c r="D363" s="1" t="s">
        <v>6</v>
      </c>
      <c r="E363" s="1" t="s">
        <v>51</v>
      </c>
      <c r="F363" s="1" t="s">
        <v>45</v>
      </c>
      <c r="G363" s="1" t="s">
        <v>53</v>
      </c>
      <c r="H363" s="1">
        <v>52</v>
      </c>
      <c r="I363" s="14">
        <v>41113</v>
      </c>
      <c r="J363" s="1">
        <v>187048</v>
      </c>
      <c r="K363" s="1">
        <v>0.32</v>
      </c>
      <c r="L363" s="1" t="s">
        <v>17</v>
      </c>
      <c r="M363" s="1" t="s">
        <v>152</v>
      </c>
      <c r="N363" s="14" t="s">
        <v>55</v>
      </c>
      <c r="O363" s="15" t="str">
        <f t="shared" si="35"/>
        <v>Active</v>
      </c>
      <c r="P363" s="16">
        <f t="shared" si="36"/>
        <v>0</v>
      </c>
      <c r="Q363" s="17">
        <f t="shared" si="37"/>
        <v>59855.360000000001</v>
      </c>
      <c r="R363" s="17">
        <f t="shared" si="38"/>
        <v>246903.36</v>
      </c>
      <c r="S363" s="16">
        <f t="shared" si="39"/>
        <v>2012</v>
      </c>
      <c r="T363" s="16">
        <f t="shared" si="40"/>
        <v>30</v>
      </c>
      <c r="U363" s="18" t="str">
        <f t="shared" si="41"/>
        <v>Monday</v>
      </c>
    </row>
    <row r="364" spans="1:21" ht="14.25" customHeight="1" x14ac:dyDescent="0.25">
      <c r="A364" s="1" t="s">
        <v>808</v>
      </c>
      <c r="B364" s="1" t="s">
        <v>809</v>
      </c>
      <c r="C364" s="1" t="s">
        <v>142</v>
      </c>
      <c r="D364" s="1" t="s">
        <v>3</v>
      </c>
      <c r="E364" s="1" t="s">
        <v>59</v>
      </c>
      <c r="F364" s="1" t="s">
        <v>45</v>
      </c>
      <c r="G364" s="1" t="s">
        <v>104</v>
      </c>
      <c r="H364" s="1">
        <v>53</v>
      </c>
      <c r="I364" s="14">
        <v>37296</v>
      </c>
      <c r="J364" s="1">
        <v>58605</v>
      </c>
      <c r="K364" s="1">
        <v>0</v>
      </c>
      <c r="L364" s="1" t="s">
        <v>11</v>
      </c>
      <c r="M364" s="1" t="s">
        <v>68</v>
      </c>
      <c r="N364" s="14" t="s">
        <v>55</v>
      </c>
      <c r="O364" s="15" t="str">
        <f t="shared" si="35"/>
        <v>Active</v>
      </c>
      <c r="P364" s="16">
        <f t="shared" si="36"/>
        <v>0</v>
      </c>
      <c r="Q364" s="17">
        <f t="shared" si="37"/>
        <v>0</v>
      </c>
      <c r="R364" s="17">
        <f t="shared" si="38"/>
        <v>58605</v>
      </c>
      <c r="S364" s="16">
        <f t="shared" si="39"/>
        <v>2002</v>
      </c>
      <c r="T364" s="16">
        <f t="shared" si="40"/>
        <v>6</v>
      </c>
      <c r="U364" s="18" t="str">
        <f t="shared" si="41"/>
        <v>Saturday</v>
      </c>
    </row>
    <row r="365" spans="1:21" ht="14.25" customHeight="1" x14ac:dyDescent="0.25">
      <c r="A365" s="1" t="s">
        <v>810</v>
      </c>
      <c r="B365" s="1" t="s">
        <v>811</v>
      </c>
      <c r="C365" s="1" t="s">
        <v>58</v>
      </c>
      <c r="D365" s="1" t="s">
        <v>7</v>
      </c>
      <c r="E365" s="1" t="s">
        <v>72</v>
      </c>
      <c r="F365" s="1" t="s">
        <v>45</v>
      </c>
      <c r="G365" s="1" t="s">
        <v>104</v>
      </c>
      <c r="H365" s="1">
        <v>60</v>
      </c>
      <c r="I365" s="14">
        <v>42739</v>
      </c>
      <c r="J365" s="1">
        <v>178502</v>
      </c>
      <c r="K365" s="1">
        <v>0.2</v>
      </c>
      <c r="L365" s="1" t="s">
        <v>11</v>
      </c>
      <c r="M365" s="1" t="s">
        <v>82</v>
      </c>
      <c r="N365" s="14" t="s">
        <v>55</v>
      </c>
      <c r="O365" s="15" t="str">
        <f t="shared" si="35"/>
        <v>Active</v>
      </c>
      <c r="P365" s="16">
        <f t="shared" si="36"/>
        <v>0</v>
      </c>
      <c r="Q365" s="17">
        <f t="shared" si="37"/>
        <v>35700.400000000001</v>
      </c>
      <c r="R365" s="17">
        <f t="shared" si="38"/>
        <v>214202.4</v>
      </c>
      <c r="S365" s="16">
        <f t="shared" si="39"/>
        <v>2017</v>
      </c>
      <c r="T365" s="16">
        <f t="shared" si="40"/>
        <v>1</v>
      </c>
      <c r="U365" s="18" t="str">
        <f t="shared" si="41"/>
        <v>Wednesday</v>
      </c>
    </row>
    <row r="366" spans="1:21" ht="14.25" customHeight="1" x14ac:dyDescent="0.25">
      <c r="A366" s="1" t="s">
        <v>812</v>
      </c>
      <c r="B366" s="1" t="s">
        <v>813</v>
      </c>
      <c r="C366" s="1" t="s">
        <v>75</v>
      </c>
      <c r="D366" s="1" t="s">
        <v>5</v>
      </c>
      <c r="E366" s="1" t="s">
        <v>59</v>
      </c>
      <c r="F366" s="1" t="s">
        <v>52</v>
      </c>
      <c r="G366" s="1" t="s">
        <v>53</v>
      </c>
      <c r="H366" s="1">
        <v>63</v>
      </c>
      <c r="I366" s="14">
        <v>42214</v>
      </c>
      <c r="J366" s="1">
        <v>103724</v>
      </c>
      <c r="K366" s="1">
        <v>0.05</v>
      </c>
      <c r="L366" s="1" t="s">
        <v>17</v>
      </c>
      <c r="M366" s="1" t="s">
        <v>94</v>
      </c>
      <c r="N366" s="14" t="s">
        <v>55</v>
      </c>
      <c r="O366" s="15" t="str">
        <f t="shared" si="35"/>
        <v>Active</v>
      </c>
      <c r="P366" s="16">
        <f t="shared" si="36"/>
        <v>0</v>
      </c>
      <c r="Q366" s="17">
        <f t="shared" si="37"/>
        <v>5186.2000000000007</v>
      </c>
      <c r="R366" s="17">
        <f t="shared" si="38"/>
        <v>108910.2</v>
      </c>
      <c r="S366" s="16">
        <f t="shared" si="39"/>
        <v>2015</v>
      </c>
      <c r="T366" s="16">
        <f t="shared" si="40"/>
        <v>31</v>
      </c>
      <c r="U366" s="18" t="str">
        <f t="shared" si="41"/>
        <v>Wednesday</v>
      </c>
    </row>
    <row r="367" spans="1:21" ht="14.25" customHeight="1" x14ac:dyDescent="0.25">
      <c r="A367" s="1" t="s">
        <v>814</v>
      </c>
      <c r="B367" s="1" t="s">
        <v>815</v>
      </c>
      <c r="C367" s="1" t="s">
        <v>58</v>
      </c>
      <c r="D367" s="1" t="s">
        <v>7</v>
      </c>
      <c r="E367" s="1" t="s">
        <v>44</v>
      </c>
      <c r="F367" s="1" t="s">
        <v>45</v>
      </c>
      <c r="G367" s="1" t="s">
        <v>104</v>
      </c>
      <c r="H367" s="1">
        <v>37</v>
      </c>
      <c r="I367" s="14">
        <v>39528</v>
      </c>
      <c r="J367" s="1">
        <v>156277</v>
      </c>
      <c r="K367" s="1">
        <v>0.22</v>
      </c>
      <c r="L367" s="1" t="s">
        <v>19</v>
      </c>
      <c r="M367" s="1" t="s">
        <v>112</v>
      </c>
      <c r="N367" s="14" t="s">
        <v>55</v>
      </c>
      <c r="O367" s="15" t="str">
        <f t="shared" si="35"/>
        <v>Active</v>
      </c>
      <c r="P367" s="16">
        <f t="shared" si="36"/>
        <v>0</v>
      </c>
      <c r="Q367" s="17">
        <f t="shared" si="37"/>
        <v>34380.94</v>
      </c>
      <c r="R367" s="17">
        <f t="shared" si="38"/>
        <v>190657.94</v>
      </c>
      <c r="S367" s="16">
        <f t="shared" si="39"/>
        <v>2008</v>
      </c>
      <c r="T367" s="16">
        <f t="shared" si="40"/>
        <v>12</v>
      </c>
      <c r="U367" s="18" t="str">
        <f t="shared" si="41"/>
        <v>Friday</v>
      </c>
    </row>
    <row r="368" spans="1:21" ht="14.25" customHeight="1" x14ac:dyDescent="0.25">
      <c r="A368" s="1" t="s">
        <v>816</v>
      </c>
      <c r="B368" s="1" t="s">
        <v>817</v>
      </c>
      <c r="C368" s="1" t="s">
        <v>193</v>
      </c>
      <c r="D368" s="1" t="s">
        <v>7</v>
      </c>
      <c r="E368" s="1" t="s">
        <v>44</v>
      </c>
      <c r="F368" s="1" t="s">
        <v>45</v>
      </c>
      <c r="G368" s="1" t="s">
        <v>104</v>
      </c>
      <c r="H368" s="1">
        <v>30</v>
      </c>
      <c r="I368" s="14">
        <v>43086</v>
      </c>
      <c r="J368" s="1">
        <v>87744</v>
      </c>
      <c r="K368" s="1">
        <v>0</v>
      </c>
      <c r="L368" s="1" t="s">
        <v>19</v>
      </c>
      <c r="M368" s="1" t="s">
        <v>236</v>
      </c>
      <c r="N368" s="14" t="s">
        <v>55</v>
      </c>
      <c r="O368" s="15" t="str">
        <f t="shared" si="35"/>
        <v>Active</v>
      </c>
      <c r="P368" s="16">
        <f t="shared" si="36"/>
        <v>0</v>
      </c>
      <c r="Q368" s="17">
        <f t="shared" si="37"/>
        <v>0</v>
      </c>
      <c r="R368" s="17">
        <f t="shared" si="38"/>
        <v>87744</v>
      </c>
      <c r="S368" s="16">
        <f t="shared" si="39"/>
        <v>2017</v>
      </c>
      <c r="T368" s="16">
        <f t="shared" si="40"/>
        <v>51</v>
      </c>
      <c r="U368" s="18" t="str">
        <f t="shared" si="41"/>
        <v>Sunday</v>
      </c>
    </row>
    <row r="369" spans="1:21" ht="14.25" customHeight="1" x14ac:dyDescent="0.25">
      <c r="A369" s="1" t="s">
        <v>818</v>
      </c>
      <c r="B369" s="1" t="s">
        <v>819</v>
      </c>
      <c r="C369" s="1" t="s">
        <v>142</v>
      </c>
      <c r="D369" s="1" t="s">
        <v>3</v>
      </c>
      <c r="E369" s="1" t="s">
        <v>51</v>
      </c>
      <c r="F369" s="1" t="s">
        <v>52</v>
      </c>
      <c r="G369" s="1" t="s">
        <v>60</v>
      </c>
      <c r="H369" s="1">
        <v>30</v>
      </c>
      <c r="I369" s="14">
        <v>43542</v>
      </c>
      <c r="J369" s="1">
        <v>54714</v>
      </c>
      <c r="K369" s="1">
        <v>0</v>
      </c>
      <c r="L369" s="1" t="s">
        <v>11</v>
      </c>
      <c r="M369" s="1" t="s">
        <v>107</v>
      </c>
      <c r="N369" s="14" t="s">
        <v>55</v>
      </c>
      <c r="O369" s="15" t="str">
        <f t="shared" si="35"/>
        <v>Active</v>
      </c>
      <c r="P369" s="16">
        <f t="shared" si="36"/>
        <v>0</v>
      </c>
      <c r="Q369" s="17">
        <f t="shared" si="37"/>
        <v>0</v>
      </c>
      <c r="R369" s="17">
        <f t="shared" si="38"/>
        <v>54714</v>
      </c>
      <c r="S369" s="16">
        <f t="shared" si="39"/>
        <v>2019</v>
      </c>
      <c r="T369" s="16">
        <f t="shared" si="40"/>
        <v>12</v>
      </c>
      <c r="U369" s="18" t="str">
        <f t="shared" si="41"/>
        <v>Monday</v>
      </c>
    </row>
    <row r="370" spans="1:21" ht="14.25" customHeight="1" x14ac:dyDescent="0.25">
      <c r="A370" s="1" t="s">
        <v>820</v>
      </c>
      <c r="B370" s="1" t="s">
        <v>821</v>
      </c>
      <c r="C370" s="1" t="s">
        <v>149</v>
      </c>
      <c r="D370" s="1" t="s">
        <v>2</v>
      </c>
      <c r="E370" s="1" t="s">
        <v>72</v>
      </c>
      <c r="F370" s="1" t="s">
        <v>45</v>
      </c>
      <c r="G370" s="1" t="s">
        <v>53</v>
      </c>
      <c r="H370" s="1">
        <v>45</v>
      </c>
      <c r="I370" s="14">
        <v>41511</v>
      </c>
      <c r="J370" s="1">
        <v>99169</v>
      </c>
      <c r="K370" s="1">
        <v>0</v>
      </c>
      <c r="L370" s="1" t="s">
        <v>17</v>
      </c>
      <c r="M370" s="1" t="s">
        <v>132</v>
      </c>
      <c r="N370" s="14" t="s">
        <v>55</v>
      </c>
      <c r="O370" s="15" t="str">
        <f t="shared" si="35"/>
        <v>Active</v>
      </c>
      <c r="P370" s="16">
        <f t="shared" si="36"/>
        <v>0</v>
      </c>
      <c r="Q370" s="17">
        <f t="shared" si="37"/>
        <v>0</v>
      </c>
      <c r="R370" s="17">
        <f t="shared" si="38"/>
        <v>99169</v>
      </c>
      <c r="S370" s="16">
        <f t="shared" si="39"/>
        <v>2013</v>
      </c>
      <c r="T370" s="16">
        <f t="shared" si="40"/>
        <v>35</v>
      </c>
      <c r="U370" s="18" t="str">
        <f t="shared" si="41"/>
        <v>Sunday</v>
      </c>
    </row>
    <row r="371" spans="1:21" ht="14.25" customHeight="1" x14ac:dyDescent="0.25">
      <c r="A371" s="1" t="s">
        <v>822</v>
      </c>
      <c r="B371" s="1" t="s">
        <v>823</v>
      </c>
      <c r="C371" s="1" t="s">
        <v>43</v>
      </c>
      <c r="D371" s="1" t="s">
        <v>5</v>
      </c>
      <c r="E371" s="1" t="s">
        <v>44</v>
      </c>
      <c r="F371" s="1" t="s">
        <v>45</v>
      </c>
      <c r="G371" s="1" t="s">
        <v>53</v>
      </c>
      <c r="H371" s="1">
        <v>55</v>
      </c>
      <c r="I371" s="14">
        <v>38888</v>
      </c>
      <c r="J371" s="1">
        <v>142628</v>
      </c>
      <c r="K371" s="1">
        <v>0.12</v>
      </c>
      <c r="L371" s="1" t="s">
        <v>17</v>
      </c>
      <c r="M371" s="1" t="s">
        <v>54</v>
      </c>
      <c r="N371" s="14" t="s">
        <v>55</v>
      </c>
      <c r="O371" s="15" t="str">
        <f t="shared" si="35"/>
        <v>Active</v>
      </c>
      <c r="P371" s="16">
        <f t="shared" si="36"/>
        <v>0</v>
      </c>
      <c r="Q371" s="17">
        <f t="shared" si="37"/>
        <v>17115.36</v>
      </c>
      <c r="R371" s="17">
        <f t="shared" si="38"/>
        <v>159743.35999999999</v>
      </c>
      <c r="S371" s="16">
        <f t="shared" si="39"/>
        <v>2006</v>
      </c>
      <c r="T371" s="16">
        <f t="shared" si="40"/>
        <v>25</v>
      </c>
      <c r="U371" s="18" t="str">
        <f t="shared" si="41"/>
        <v>Tuesday</v>
      </c>
    </row>
    <row r="372" spans="1:21" ht="14.25" customHeight="1" x14ac:dyDescent="0.25">
      <c r="A372" s="1" t="s">
        <v>824</v>
      </c>
      <c r="B372" s="1" t="s">
        <v>825</v>
      </c>
      <c r="C372" s="1" t="s">
        <v>67</v>
      </c>
      <c r="D372" s="1" t="s">
        <v>8</v>
      </c>
      <c r="E372" s="1" t="s">
        <v>51</v>
      </c>
      <c r="F372" s="1" t="s">
        <v>45</v>
      </c>
      <c r="G372" s="1" t="s">
        <v>104</v>
      </c>
      <c r="H372" s="1">
        <v>33</v>
      </c>
      <c r="I372" s="14">
        <v>41756</v>
      </c>
      <c r="J372" s="1">
        <v>75869</v>
      </c>
      <c r="K372" s="1">
        <v>0</v>
      </c>
      <c r="L372" s="1" t="s">
        <v>19</v>
      </c>
      <c r="M372" s="1" t="s">
        <v>236</v>
      </c>
      <c r="N372" s="14" t="s">
        <v>55</v>
      </c>
      <c r="O372" s="15" t="str">
        <f t="shared" si="35"/>
        <v>Active</v>
      </c>
      <c r="P372" s="16">
        <f t="shared" si="36"/>
        <v>0</v>
      </c>
      <c r="Q372" s="17">
        <f t="shared" si="37"/>
        <v>0</v>
      </c>
      <c r="R372" s="17">
        <f t="shared" si="38"/>
        <v>75869</v>
      </c>
      <c r="S372" s="16">
        <f t="shared" si="39"/>
        <v>2014</v>
      </c>
      <c r="T372" s="16">
        <f t="shared" si="40"/>
        <v>18</v>
      </c>
      <c r="U372" s="18" t="str">
        <f t="shared" si="41"/>
        <v>Sunday</v>
      </c>
    </row>
    <row r="373" spans="1:21" ht="14.25" customHeight="1" x14ac:dyDescent="0.25">
      <c r="A373" s="1" t="s">
        <v>826</v>
      </c>
      <c r="B373" s="1" t="s">
        <v>827</v>
      </c>
      <c r="C373" s="1" t="s">
        <v>266</v>
      </c>
      <c r="D373" s="1" t="s">
        <v>2</v>
      </c>
      <c r="E373" s="1" t="s">
        <v>51</v>
      </c>
      <c r="F373" s="1" t="s">
        <v>45</v>
      </c>
      <c r="G373" s="1" t="s">
        <v>60</v>
      </c>
      <c r="H373" s="1">
        <v>65</v>
      </c>
      <c r="I373" s="14">
        <v>43234</v>
      </c>
      <c r="J373" s="1">
        <v>60985</v>
      </c>
      <c r="K373" s="1">
        <v>0</v>
      </c>
      <c r="L373" s="1" t="s">
        <v>11</v>
      </c>
      <c r="M373" s="1" t="s">
        <v>47</v>
      </c>
      <c r="N373" s="14" t="s">
        <v>55</v>
      </c>
      <c r="O373" s="15" t="str">
        <f t="shared" si="35"/>
        <v>Active</v>
      </c>
      <c r="P373" s="16">
        <f t="shared" si="36"/>
        <v>0</v>
      </c>
      <c r="Q373" s="17">
        <f t="shared" si="37"/>
        <v>0</v>
      </c>
      <c r="R373" s="17">
        <f t="shared" si="38"/>
        <v>60985</v>
      </c>
      <c r="S373" s="16">
        <f t="shared" si="39"/>
        <v>2018</v>
      </c>
      <c r="T373" s="16">
        <f t="shared" si="40"/>
        <v>20</v>
      </c>
      <c r="U373" s="18" t="str">
        <f t="shared" si="41"/>
        <v>Monday</v>
      </c>
    </row>
    <row r="374" spans="1:21" ht="14.25" customHeight="1" x14ac:dyDescent="0.25">
      <c r="A374" s="1" t="s">
        <v>828</v>
      </c>
      <c r="B374" s="1" t="s">
        <v>829</v>
      </c>
      <c r="C374" s="1" t="s">
        <v>43</v>
      </c>
      <c r="D374" s="1" t="s">
        <v>2</v>
      </c>
      <c r="E374" s="1" t="s">
        <v>44</v>
      </c>
      <c r="F374" s="1" t="s">
        <v>45</v>
      </c>
      <c r="G374" s="1" t="s">
        <v>53</v>
      </c>
      <c r="H374" s="1">
        <v>60</v>
      </c>
      <c r="I374" s="14">
        <v>40383</v>
      </c>
      <c r="J374" s="1">
        <v>126911</v>
      </c>
      <c r="K374" s="1">
        <v>0.1</v>
      </c>
      <c r="L374" s="1" t="s">
        <v>17</v>
      </c>
      <c r="M374" s="1" t="s">
        <v>94</v>
      </c>
      <c r="N374" s="14" t="s">
        <v>55</v>
      </c>
      <c r="O374" s="15" t="str">
        <f t="shared" si="35"/>
        <v>Active</v>
      </c>
      <c r="P374" s="16">
        <f t="shared" si="36"/>
        <v>0</v>
      </c>
      <c r="Q374" s="17">
        <f t="shared" si="37"/>
        <v>12691.1</v>
      </c>
      <c r="R374" s="17">
        <f t="shared" si="38"/>
        <v>139602.1</v>
      </c>
      <c r="S374" s="16">
        <f t="shared" si="39"/>
        <v>2010</v>
      </c>
      <c r="T374" s="16">
        <f t="shared" si="40"/>
        <v>30</v>
      </c>
      <c r="U374" s="18" t="str">
        <f t="shared" si="41"/>
        <v>Saturday</v>
      </c>
    </row>
    <row r="375" spans="1:21" ht="14.25" customHeight="1" x14ac:dyDescent="0.25">
      <c r="A375" s="1" t="s">
        <v>830</v>
      </c>
      <c r="B375" s="1" t="s">
        <v>831</v>
      </c>
      <c r="C375" s="1" t="s">
        <v>99</v>
      </c>
      <c r="D375" s="1" t="s">
        <v>4</v>
      </c>
      <c r="E375" s="1" t="s">
        <v>44</v>
      </c>
      <c r="F375" s="1" t="s">
        <v>52</v>
      </c>
      <c r="G375" s="1" t="s">
        <v>53</v>
      </c>
      <c r="H375" s="1">
        <v>56</v>
      </c>
      <c r="I375" s="14">
        <v>38042</v>
      </c>
      <c r="J375" s="1">
        <v>216949</v>
      </c>
      <c r="K375" s="1">
        <v>0.32</v>
      </c>
      <c r="L375" s="1" t="s">
        <v>17</v>
      </c>
      <c r="M375" s="1" t="s">
        <v>94</v>
      </c>
      <c r="N375" s="14" t="s">
        <v>55</v>
      </c>
      <c r="O375" s="15" t="str">
        <f t="shared" si="35"/>
        <v>Active</v>
      </c>
      <c r="P375" s="16">
        <f t="shared" si="36"/>
        <v>0</v>
      </c>
      <c r="Q375" s="17">
        <f t="shared" si="37"/>
        <v>69423.680000000008</v>
      </c>
      <c r="R375" s="17">
        <f t="shared" si="38"/>
        <v>286372.68</v>
      </c>
      <c r="S375" s="16">
        <f t="shared" si="39"/>
        <v>2004</v>
      </c>
      <c r="T375" s="16">
        <f t="shared" si="40"/>
        <v>9</v>
      </c>
      <c r="U375" s="18" t="str">
        <f t="shared" si="41"/>
        <v>Wednesday</v>
      </c>
    </row>
    <row r="376" spans="1:21" ht="14.25" customHeight="1" x14ac:dyDescent="0.25">
      <c r="A376" s="1" t="s">
        <v>832</v>
      </c>
      <c r="B376" s="1" t="s">
        <v>833</v>
      </c>
      <c r="C376" s="1" t="s">
        <v>58</v>
      </c>
      <c r="D376" s="1" t="s">
        <v>7</v>
      </c>
      <c r="E376" s="1" t="s">
        <v>51</v>
      </c>
      <c r="F376" s="1" t="s">
        <v>52</v>
      </c>
      <c r="G376" s="1" t="s">
        <v>53</v>
      </c>
      <c r="H376" s="1">
        <v>53</v>
      </c>
      <c r="I376" s="14">
        <v>41204</v>
      </c>
      <c r="J376" s="1">
        <v>168510</v>
      </c>
      <c r="K376" s="1">
        <v>0.28999999999999998</v>
      </c>
      <c r="L376" s="1" t="s">
        <v>11</v>
      </c>
      <c r="M376" s="1" t="s">
        <v>47</v>
      </c>
      <c r="N376" s="14" t="s">
        <v>55</v>
      </c>
      <c r="O376" s="15" t="str">
        <f t="shared" si="35"/>
        <v>Active</v>
      </c>
      <c r="P376" s="16">
        <f t="shared" si="36"/>
        <v>0</v>
      </c>
      <c r="Q376" s="17">
        <f t="shared" si="37"/>
        <v>48867.899999999994</v>
      </c>
      <c r="R376" s="17">
        <f t="shared" si="38"/>
        <v>217377.9</v>
      </c>
      <c r="S376" s="16">
        <f t="shared" si="39"/>
        <v>2012</v>
      </c>
      <c r="T376" s="16">
        <f t="shared" si="40"/>
        <v>43</v>
      </c>
      <c r="U376" s="18" t="str">
        <f t="shared" si="41"/>
        <v>Monday</v>
      </c>
    </row>
    <row r="377" spans="1:21" ht="14.25" customHeight="1" x14ac:dyDescent="0.25">
      <c r="A377" s="1" t="s">
        <v>834</v>
      </c>
      <c r="B377" s="1" t="s">
        <v>835</v>
      </c>
      <c r="C377" s="1" t="s">
        <v>193</v>
      </c>
      <c r="D377" s="1" t="s">
        <v>7</v>
      </c>
      <c r="E377" s="1" t="s">
        <v>59</v>
      </c>
      <c r="F377" s="1" t="s">
        <v>45</v>
      </c>
      <c r="G377" s="1" t="s">
        <v>104</v>
      </c>
      <c r="H377" s="1">
        <v>36</v>
      </c>
      <c r="I377" s="14">
        <v>42443</v>
      </c>
      <c r="J377" s="1">
        <v>85870</v>
      </c>
      <c r="K377" s="1">
        <v>0</v>
      </c>
      <c r="L377" s="1" t="s">
        <v>19</v>
      </c>
      <c r="M377" s="1" t="s">
        <v>236</v>
      </c>
      <c r="N377" s="14" t="s">
        <v>55</v>
      </c>
      <c r="O377" s="15" t="str">
        <f t="shared" si="35"/>
        <v>Active</v>
      </c>
      <c r="P377" s="16">
        <f t="shared" si="36"/>
        <v>0</v>
      </c>
      <c r="Q377" s="17">
        <f t="shared" si="37"/>
        <v>0</v>
      </c>
      <c r="R377" s="17">
        <f t="shared" si="38"/>
        <v>85870</v>
      </c>
      <c r="S377" s="16">
        <f t="shared" si="39"/>
        <v>2016</v>
      </c>
      <c r="T377" s="16">
        <f t="shared" si="40"/>
        <v>12</v>
      </c>
      <c r="U377" s="18" t="str">
        <f t="shared" si="41"/>
        <v>Monday</v>
      </c>
    </row>
    <row r="378" spans="1:21" ht="14.25" customHeight="1" x14ac:dyDescent="0.25">
      <c r="A378" s="1" t="s">
        <v>836</v>
      </c>
      <c r="B378" s="1" t="s">
        <v>837</v>
      </c>
      <c r="C378" s="1" t="s">
        <v>67</v>
      </c>
      <c r="D378" s="1" t="s">
        <v>8</v>
      </c>
      <c r="E378" s="1" t="s">
        <v>72</v>
      </c>
      <c r="F378" s="1" t="s">
        <v>45</v>
      </c>
      <c r="G378" s="1" t="s">
        <v>53</v>
      </c>
      <c r="H378" s="1">
        <v>46</v>
      </c>
      <c r="I378" s="14">
        <v>37271</v>
      </c>
      <c r="J378" s="1">
        <v>86510</v>
      </c>
      <c r="K378" s="1">
        <v>0</v>
      </c>
      <c r="L378" s="1" t="s">
        <v>17</v>
      </c>
      <c r="M378" s="1" t="s">
        <v>132</v>
      </c>
      <c r="N378" s="14">
        <v>37623</v>
      </c>
      <c r="O378" s="15" t="str">
        <f t="shared" si="35"/>
        <v>Not Active</v>
      </c>
      <c r="P378" s="16">
        <f t="shared" si="36"/>
        <v>1</v>
      </c>
      <c r="Q378" s="17">
        <f t="shared" si="37"/>
        <v>0</v>
      </c>
      <c r="R378" s="17">
        <f t="shared" si="38"/>
        <v>86510</v>
      </c>
      <c r="S378" s="16">
        <f t="shared" si="39"/>
        <v>2002</v>
      </c>
      <c r="T378" s="16">
        <f t="shared" si="40"/>
        <v>3</v>
      </c>
      <c r="U378" s="18" t="str">
        <f t="shared" si="41"/>
        <v>Tuesday</v>
      </c>
    </row>
    <row r="379" spans="1:21" ht="14.25" customHeight="1" x14ac:dyDescent="0.25">
      <c r="A379" s="1" t="s">
        <v>838</v>
      </c>
      <c r="B379" s="1" t="s">
        <v>839</v>
      </c>
      <c r="C379" s="1" t="s">
        <v>75</v>
      </c>
      <c r="D379" s="1" t="s">
        <v>4</v>
      </c>
      <c r="E379" s="1" t="s">
        <v>59</v>
      </c>
      <c r="F379" s="1" t="s">
        <v>45</v>
      </c>
      <c r="G379" s="1" t="s">
        <v>104</v>
      </c>
      <c r="H379" s="1">
        <v>38</v>
      </c>
      <c r="I379" s="14">
        <v>42999</v>
      </c>
      <c r="J379" s="1">
        <v>119647</v>
      </c>
      <c r="K379" s="1">
        <v>0.09</v>
      </c>
      <c r="L379" s="1" t="s">
        <v>19</v>
      </c>
      <c r="M379" s="1" t="s">
        <v>236</v>
      </c>
      <c r="N379" s="14" t="s">
        <v>55</v>
      </c>
      <c r="O379" s="15" t="str">
        <f t="shared" si="35"/>
        <v>Active</v>
      </c>
      <c r="P379" s="16">
        <f t="shared" si="36"/>
        <v>0</v>
      </c>
      <c r="Q379" s="17">
        <f t="shared" si="37"/>
        <v>10768.23</v>
      </c>
      <c r="R379" s="17">
        <f t="shared" si="38"/>
        <v>130415.23</v>
      </c>
      <c r="S379" s="16">
        <f t="shared" si="39"/>
        <v>2017</v>
      </c>
      <c r="T379" s="16">
        <f t="shared" si="40"/>
        <v>38</v>
      </c>
      <c r="U379" s="18" t="str">
        <f t="shared" si="41"/>
        <v>Thursday</v>
      </c>
    </row>
    <row r="380" spans="1:21" ht="14.25" customHeight="1" x14ac:dyDescent="0.25">
      <c r="A380" s="1" t="s">
        <v>840</v>
      </c>
      <c r="B380" s="1" t="s">
        <v>841</v>
      </c>
      <c r="C380" s="1" t="s">
        <v>149</v>
      </c>
      <c r="D380" s="1" t="s">
        <v>2</v>
      </c>
      <c r="E380" s="1" t="s">
        <v>44</v>
      </c>
      <c r="F380" s="1" t="s">
        <v>52</v>
      </c>
      <c r="G380" s="1" t="s">
        <v>60</v>
      </c>
      <c r="H380" s="1">
        <v>62</v>
      </c>
      <c r="I380" s="14">
        <v>36996</v>
      </c>
      <c r="J380" s="1">
        <v>80921</v>
      </c>
      <c r="K380" s="1">
        <v>0</v>
      </c>
      <c r="L380" s="1" t="s">
        <v>11</v>
      </c>
      <c r="M380" s="1" t="s">
        <v>107</v>
      </c>
      <c r="N380" s="14" t="s">
        <v>55</v>
      </c>
      <c r="O380" s="15" t="str">
        <f t="shared" si="35"/>
        <v>Active</v>
      </c>
      <c r="P380" s="16">
        <f t="shared" si="36"/>
        <v>0</v>
      </c>
      <c r="Q380" s="17">
        <f t="shared" si="37"/>
        <v>0</v>
      </c>
      <c r="R380" s="17">
        <f t="shared" si="38"/>
        <v>80921</v>
      </c>
      <c r="S380" s="16">
        <f t="shared" si="39"/>
        <v>2001</v>
      </c>
      <c r="T380" s="16">
        <f t="shared" si="40"/>
        <v>16</v>
      </c>
      <c r="U380" s="18" t="str">
        <f t="shared" si="41"/>
        <v>Sunday</v>
      </c>
    </row>
    <row r="381" spans="1:21" ht="14.25" customHeight="1" x14ac:dyDescent="0.25">
      <c r="A381" s="1" t="s">
        <v>842</v>
      </c>
      <c r="B381" s="1" t="s">
        <v>843</v>
      </c>
      <c r="C381" s="1" t="s">
        <v>131</v>
      </c>
      <c r="D381" s="1" t="s">
        <v>7</v>
      </c>
      <c r="E381" s="1" t="s">
        <v>44</v>
      </c>
      <c r="F381" s="1" t="s">
        <v>45</v>
      </c>
      <c r="G381" s="1" t="s">
        <v>60</v>
      </c>
      <c r="H381" s="1">
        <v>61</v>
      </c>
      <c r="I381" s="14">
        <v>40193</v>
      </c>
      <c r="J381" s="1">
        <v>98110</v>
      </c>
      <c r="K381" s="1">
        <v>0.13</v>
      </c>
      <c r="L381" s="1" t="s">
        <v>11</v>
      </c>
      <c r="M381" s="1" t="s">
        <v>61</v>
      </c>
      <c r="N381" s="14" t="s">
        <v>55</v>
      </c>
      <c r="O381" s="15" t="str">
        <f t="shared" si="35"/>
        <v>Active</v>
      </c>
      <c r="P381" s="16">
        <f t="shared" si="36"/>
        <v>0</v>
      </c>
      <c r="Q381" s="17">
        <f t="shared" si="37"/>
        <v>12754.300000000001</v>
      </c>
      <c r="R381" s="17">
        <f t="shared" si="38"/>
        <v>110864.3</v>
      </c>
      <c r="S381" s="16">
        <f t="shared" si="39"/>
        <v>2010</v>
      </c>
      <c r="T381" s="16">
        <f t="shared" si="40"/>
        <v>3</v>
      </c>
      <c r="U381" s="18" t="str">
        <f t="shared" si="41"/>
        <v>Friday</v>
      </c>
    </row>
    <row r="382" spans="1:21" ht="14.25" customHeight="1" x14ac:dyDescent="0.25">
      <c r="A382" s="1" t="s">
        <v>844</v>
      </c>
      <c r="B382" s="1" t="s">
        <v>845</v>
      </c>
      <c r="C382" s="1" t="s">
        <v>266</v>
      </c>
      <c r="D382" s="1" t="s">
        <v>2</v>
      </c>
      <c r="E382" s="1" t="s">
        <v>59</v>
      </c>
      <c r="F382" s="1" t="s">
        <v>45</v>
      </c>
      <c r="G382" s="1" t="s">
        <v>60</v>
      </c>
      <c r="H382" s="1">
        <v>59</v>
      </c>
      <c r="I382" s="14">
        <v>43028</v>
      </c>
      <c r="J382" s="1">
        <v>86831</v>
      </c>
      <c r="K382" s="1">
        <v>0</v>
      </c>
      <c r="L382" s="1" t="s">
        <v>11</v>
      </c>
      <c r="M382" s="1" t="s">
        <v>68</v>
      </c>
      <c r="N382" s="14" t="s">
        <v>55</v>
      </c>
      <c r="O382" s="15" t="str">
        <f t="shared" si="35"/>
        <v>Active</v>
      </c>
      <c r="P382" s="16">
        <f t="shared" si="36"/>
        <v>0</v>
      </c>
      <c r="Q382" s="17">
        <f t="shared" si="37"/>
        <v>0</v>
      </c>
      <c r="R382" s="17">
        <f t="shared" si="38"/>
        <v>86831</v>
      </c>
      <c r="S382" s="16">
        <f t="shared" si="39"/>
        <v>2017</v>
      </c>
      <c r="T382" s="16">
        <f t="shared" si="40"/>
        <v>42</v>
      </c>
      <c r="U382" s="18" t="str">
        <f t="shared" si="41"/>
        <v>Friday</v>
      </c>
    </row>
    <row r="383" spans="1:21" ht="14.25" customHeight="1" x14ac:dyDescent="0.25">
      <c r="A383" s="1" t="s">
        <v>846</v>
      </c>
      <c r="B383" s="1" t="s">
        <v>847</v>
      </c>
      <c r="C383" s="1" t="s">
        <v>50</v>
      </c>
      <c r="D383" s="1" t="s">
        <v>2</v>
      </c>
      <c r="E383" s="1" t="s">
        <v>59</v>
      </c>
      <c r="F383" s="1" t="s">
        <v>45</v>
      </c>
      <c r="G383" s="1" t="s">
        <v>53</v>
      </c>
      <c r="H383" s="1">
        <v>49</v>
      </c>
      <c r="I383" s="14">
        <v>40431</v>
      </c>
      <c r="J383" s="1">
        <v>72826</v>
      </c>
      <c r="K383" s="1">
        <v>0</v>
      </c>
      <c r="L383" s="1" t="s">
        <v>17</v>
      </c>
      <c r="M383" s="1" t="s">
        <v>132</v>
      </c>
      <c r="N383" s="14" t="s">
        <v>55</v>
      </c>
      <c r="O383" s="15" t="str">
        <f t="shared" si="35"/>
        <v>Active</v>
      </c>
      <c r="P383" s="16">
        <f t="shared" si="36"/>
        <v>0</v>
      </c>
      <c r="Q383" s="17">
        <f t="shared" si="37"/>
        <v>0</v>
      </c>
      <c r="R383" s="17">
        <f t="shared" si="38"/>
        <v>72826</v>
      </c>
      <c r="S383" s="16">
        <f t="shared" si="39"/>
        <v>2010</v>
      </c>
      <c r="T383" s="16">
        <f t="shared" si="40"/>
        <v>37</v>
      </c>
      <c r="U383" s="18" t="str">
        <f t="shared" si="41"/>
        <v>Friday</v>
      </c>
    </row>
    <row r="384" spans="1:21" ht="14.25" customHeight="1" x14ac:dyDescent="0.25">
      <c r="A384" s="1" t="s">
        <v>848</v>
      </c>
      <c r="B384" s="1" t="s">
        <v>849</v>
      </c>
      <c r="C384" s="1" t="s">
        <v>58</v>
      </c>
      <c r="D384" s="1" t="s">
        <v>8</v>
      </c>
      <c r="E384" s="1" t="s">
        <v>51</v>
      </c>
      <c r="F384" s="1" t="s">
        <v>45</v>
      </c>
      <c r="G384" s="1" t="s">
        <v>53</v>
      </c>
      <c r="H384" s="1">
        <v>64</v>
      </c>
      <c r="I384" s="14">
        <v>40588</v>
      </c>
      <c r="J384" s="1">
        <v>171217</v>
      </c>
      <c r="K384" s="1">
        <v>0.19</v>
      </c>
      <c r="L384" s="1" t="s">
        <v>11</v>
      </c>
      <c r="M384" s="1" t="s">
        <v>47</v>
      </c>
      <c r="N384" s="14" t="s">
        <v>55</v>
      </c>
      <c r="O384" s="15" t="str">
        <f t="shared" si="35"/>
        <v>Active</v>
      </c>
      <c r="P384" s="16">
        <f t="shared" si="36"/>
        <v>0</v>
      </c>
      <c r="Q384" s="17">
        <f t="shared" si="37"/>
        <v>32531.23</v>
      </c>
      <c r="R384" s="17">
        <f t="shared" si="38"/>
        <v>203748.23</v>
      </c>
      <c r="S384" s="16">
        <f t="shared" si="39"/>
        <v>2011</v>
      </c>
      <c r="T384" s="16">
        <f t="shared" si="40"/>
        <v>8</v>
      </c>
      <c r="U384" s="18" t="str">
        <f t="shared" si="41"/>
        <v>Monday</v>
      </c>
    </row>
    <row r="385" spans="1:21" ht="14.25" customHeight="1" x14ac:dyDescent="0.25">
      <c r="A385" s="1" t="s">
        <v>850</v>
      </c>
      <c r="B385" s="1" t="s">
        <v>851</v>
      </c>
      <c r="C385" s="1" t="s">
        <v>75</v>
      </c>
      <c r="D385" s="1" t="s">
        <v>2</v>
      </c>
      <c r="E385" s="1" t="s">
        <v>44</v>
      </c>
      <c r="F385" s="1" t="s">
        <v>45</v>
      </c>
      <c r="G385" s="1" t="s">
        <v>60</v>
      </c>
      <c r="H385" s="1">
        <v>57</v>
      </c>
      <c r="I385" s="14">
        <v>43948</v>
      </c>
      <c r="J385" s="1">
        <v>103058</v>
      </c>
      <c r="K385" s="1">
        <v>7.0000000000000007E-2</v>
      </c>
      <c r="L385" s="1" t="s">
        <v>11</v>
      </c>
      <c r="M385" s="1" t="s">
        <v>107</v>
      </c>
      <c r="N385" s="14" t="s">
        <v>55</v>
      </c>
      <c r="O385" s="15" t="str">
        <f t="shared" si="35"/>
        <v>Active</v>
      </c>
      <c r="P385" s="16">
        <f t="shared" si="36"/>
        <v>0</v>
      </c>
      <c r="Q385" s="17">
        <f t="shared" si="37"/>
        <v>7214.06</v>
      </c>
      <c r="R385" s="17">
        <f t="shared" si="38"/>
        <v>110272.06</v>
      </c>
      <c r="S385" s="16">
        <f t="shared" si="39"/>
        <v>2020</v>
      </c>
      <c r="T385" s="16">
        <f t="shared" si="40"/>
        <v>18</v>
      </c>
      <c r="U385" s="18" t="str">
        <f t="shared" si="41"/>
        <v>Monday</v>
      </c>
    </row>
    <row r="386" spans="1:21" ht="14.25" customHeight="1" x14ac:dyDescent="0.25">
      <c r="A386" s="1" t="s">
        <v>852</v>
      </c>
      <c r="B386" s="1" t="s">
        <v>853</v>
      </c>
      <c r="C386" s="1" t="s">
        <v>75</v>
      </c>
      <c r="D386" s="1" t="s">
        <v>4</v>
      </c>
      <c r="E386" s="1" t="s">
        <v>59</v>
      </c>
      <c r="F386" s="1" t="s">
        <v>52</v>
      </c>
      <c r="G386" s="1" t="s">
        <v>53</v>
      </c>
      <c r="H386" s="1">
        <v>52</v>
      </c>
      <c r="I386" s="14">
        <v>41858</v>
      </c>
      <c r="J386" s="1">
        <v>117062</v>
      </c>
      <c r="K386" s="1">
        <v>7.0000000000000007E-2</v>
      </c>
      <c r="L386" s="1" t="s">
        <v>11</v>
      </c>
      <c r="M386" s="1" t="s">
        <v>68</v>
      </c>
      <c r="N386" s="14" t="s">
        <v>55</v>
      </c>
      <c r="O386" s="15" t="str">
        <f t="shared" si="35"/>
        <v>Active</v>
      </c>
      <c r="P386" s="16">
        <f t="shared" si="36"/>
        <v>0</v>
      </c>
      <c r="Q386" s="17">
        <f t="shared" si="37"/>
        <v>8194.34</v>
      </c>
      <c r="R386" s="17">
        <f t="shared" si="38"/>
        <v>125256.34</v>
      </c>
      <c r="S386" s="16">
        <f t="shared" si="39"/>
        <v>2014</v>
      </c>
      <c r="T386" s="16">
        <f t="shared" si="40"/>
        <v>32</v>
      </c>
      <c r="U386" s="18" t="str">
        <f t="shared" si="41"/>
        <v>Thursday</v>
      </c>
    </row>
    <row r="387" spans="1:21" ht="14.25" customHeight="1" x14ac:dyDescent="0.25">
      <c r="A387" s="1" t="s">
        <v>854</v>
      </c>
      <c r="B387" s="1" t="s">
        <v>855</v>
      </c>
      <c r="C387" s="1" t="s">
        <v>43</v>
      </c>
      <c r="D387" s="1" t="s">
        <v>5</v>
      </c>
      <c r="E387" s="1" t="s">
        <v>59</v>
      </c>
      <c r="F387" s="1" t="s">
        <v>52</v>
      </c>
      <c r="G387" s="1" t="s">
        <v>104</v>
      </c>
      <c r="H387" s="1">
        <v>40</v>
      </c>
      <c r="I387" s="14">
        <v>43488</v>
      </c>
      <c r="J387" s="1">
        <v>159031</v>
      </c>
      <c r="K387" s="1">
        <v>0.1</v>
      </c>
      <c r="L387" s="1" t="s">
        <v>11</v>
      </c>
      <c r="M387" s="1" t="s">
        <v>79</v>
      </c>
      <c r="N387" s="14" t="s">
        <v>55</v>
      </c>
      <c r="O387" s="15" t="str">
        <f t="shared" ref="O387:O450" si="42">IF(LEN(N387)&gt;0,"Not Active","Active")</f>
        <v>Active</v>
      </c>
      <c r="P387" s="16">
        <f t="shared" ref="P387:P450" si="43">IF(O387="Not Active",1,0)</f>
        <v>0</v>
      </c>
      <c r="Q387" s="17">
        <f t="shared" ref="Q387:Q450" si="44">J387*K387</f>
        <v>15903.1</v>
      </c>
      <c r="R387" s="17">
        <f t="shared" ref="R387:R450" si="45">Q387+J387</f>
        <v>174934.1</v>
      </c>
      <c r="S387" s="16">
        <f t="shared" ref="S387:S450" si="46">YEAR(I387)</f>
        <v>2019</v>
      </c>
      <c r="T387" s="16">
        <f t="shared" ref="T387:T450" si="47">WEEKNUM(I387)</f>
        <v>4</v>
      </c>
      <c r="U387" s="18" t="str">
        <f t="shared" ref="U387:U450" si="48">TEXT(I387,"dddd")</f>
        <v>Wednesday</v>
      </c>
    </row>
    <row r="388" spans="1:21" ht="14.25" customHeight="1" x14ac:dyDescent="0.25">
      <c r="A388" s="1" t="s">
        <v>856</v>
      </c>
      <c r="B388" s="1" t="s">
        <v>857</v>
      </c>
      <c r="C388" s="1" t="s">
        <v>43</v>
      </c>
      <c r="D388" s="1" t="s">
        <v>2</v>
      </c>
      <c r="E388" s="1" t="s">
        <v>44</v>
      </c>
      <c r="F388" s="1" t="s">
        <v>45</v>
      </c>
      <c r="G388" s="1" t="s">
        <v>104</v>
      </c>
      <c r="H388" s="1">
        <v>49</v>
      </c>
      <c r="I388" s="14">
        <v>38000</v>
      </c>
      <c r="J388" s="1">
        <v>125086</v>
      </c>
      <c r="K388" s="1">
        <v>0.1</v>
      </c>
      <c r="L388" s="1" t="s">
        <v>19</v>
      </c>
      <c r="M388" s="1" t="s">
        <v>236</v>
      </c>
      <c r="N388" s="14" t="s">
        <v>55</v>
      </c>
      <c r="O388" s="15" t="str">
        <f t="shared" si="42"/>
        <v>Active</v>
      </c>
      <c r="P388" s="16">
        <f t="shared" si="43"/>
        <v>0</v>
      </c>
      <c r="Q388" s="17">
        <f t="shared" si="44"/>
        <v>12508.6</v>
      </c>
      <c r="R388" s="17">
        <f t="shared" si="45"/>
        <v>137594.6</v>
      </c>
      <c r="S388" s="16">
        <f t="shared" si="46"/>
        <v>2004</v>
      </c>
      <c r="T388" s="16">
        <f t="shared" si="47"/>
        <v>3</v>
      </c>
      <c r="U388" s="18" t="str">
        <f t="shared" si="48"/>
        <v>Wednesday</v>
      </c>
    </row>
    <row r="389" spans="1:21" ht="14.25" customHeight="1" x14ac:dyDescent="0.25">
      <c r="A389" s="1" t="s">
        <v>858</v>
      </c>
      <c r="B389" s="1" t="s">
        <v>859</v>
      </c>
      <c r="C389" s="1" t="s">
        <v>317</v>
      </c>
      <c r="D389" s="1" t="s">
        <v>2</v>
      </c>
      <c r="E389" s="1" t="s">
        <v>59</v>
      </c>
      <c r="F389" s="1" t="s">
        <v>52</v>
      </c>
      <c r="G389" s="1" t="s">
        <v>60</v>
      </c>
      <c r="H389" s="1">
        <v>43</v>
      </c>
      <c r="I389" s="14">
        <v>42467</v>
      </c>
      <c r="J389" s="1">
        <v>67976</v>
      </c>
      <c r="K389" s="1">
        <v>0</v>
      </c>
      <c r="L389" s="1" t="s">
        <v>11</v>
      </c>
      <c r="M389" s="1" t="s">
        <v>47</v>
      </c>
      <c r="N389" s="14" t="s">
        <v>55</v>
      </c>
      <c r="O389" s="15" t="str">
        <f t="shared" si="42"/>
        <v>Active</v>
      </c>
      <c r="P389" s="16">
        <f t="shared" si="43"/>
        <v>0</v>
      </c>
      <c r="Q389" s="17">
        <f t="shared" si="44"/>
        <v>0</v>
      </c>
      <c r="R389" s="17">
        <f t="shared" si="45"/>
        <v>67976</v>
      </c>
      <c r="S389" s="16">
        <f t="shared" si="46"/>
        <v>2016</v>
      </c>
      <c r="T389" s="16">
        <f t="shared" si="47"/>
        <v>15</v>
      </c>
      <c r="U389" s="18" t="str">
        <f t="shared" si="48"/>
        <v>Thursday</v>
      </c>
    </row>
    <row r="390" spans="1:21" ht="14.25" customHeight="1" x14ac:dyDescent="0.25">
      <c r="A390" s="1" t="s">
        <v>860</v>
      </c>
      <c r="B390" s="1" t="s">
        <v>861</v>
      </c>
      <c r="C390" s="1" t="s">
        <v>142</v>
      </c>
      <c r="D390" s="1" t="s">
        <v>3</v>
      </c>
      <c r="E390" s="1" t="s">
        <v>59</v>
      </c>
      <c r="F390" s="1" t="s">
        <v>52</v>
      </c>
      <c r="G390" s="1" t="s">
        <v>60</v>
      </c>
      <c r="H390" s="1">
        <v>31</v>
      </c>
      <c r="I390" s="14">
        <v>44308</v>
      </c>
      <c r="J390" s="1">
        <v>74215</v>
      </c>
      <c r="K390" s="1">
        <v>0</v>
      </c>
      <c r="L390" s="1" t="s">
        <v>11</v>
      </c>
      <c r="M390" s="1" t="s">
        <v>68</v>
      </c>
      <c r="N390" s="14" t="s">
        <v>55</v>
      </c>
      <c r="O390" s="15" t="str">
        <f t="shared" si="42"/>
        <v>Active</v>
      </c>
      <c r="P390" s="16">
        <f t="shared" si="43"/>
        <v>0</v>
      </c>
      <c r="Q390" s="17">
        <f t="shared" si="44"/>
        <v>0</v>
      </c>
      <c r="R390" s="17">
        <f t="shared" si="45"/>
        <v>74215</v>
      </c>
      <c r="S390" s="16">
        <f t="shared" si="46"/>
        <v>2021</v>
      </c>
      <c r="T390" s="16">
        <f t="shared" si="47"/>
        <v>17</v>
      </c>
      <c r="U390" s="18" t="str">
        <f t="shared" si="48"/>
        <v>Thursday</v>
      </c>
    </row>
    <row r="391" spans="1:21" ht="14.25" customHeight="1" x14ac:dyDescent="0.25">
      <c r="A391" s="1" t="s">
        <v>862</v>
      </c>
      <c r="B391" s="1" t="s">
        <v>863</v>
      </c>
      <c r="C391" s="1" t="s">
        <v>58</v>
      </c>
      <c r="D391" s="1" t="s">
        <v>5</v>
      </c>
      <c r="E391" s="1" t="s">
        <v>51</v>
      </c>
      <c r="F391" s="1" t="s">
        <v>52</v>
      </c>
      <c r="G391" s="1" t="s">
        <v>53</v>
      </c>
      <c r="H391" s="1">
        <v>55</v>
      </c>
      <c r="I391" s="14">
        <v>40340</v>
      </c>
      <c r="J391" s="1">
        <v>187389</v>
      </c>
      <c r="K391" s="1">
        <v>0.25</v>
      </c>
      <c r="L391" s="1" t="s">
        <v>17</v>
      </c>
      <c r="M391" s="1" t="s">
        <v>152</v>
      </c>
      <c r="N391" s="14" t="s">
        <v>55</v>
      </c>
      <c r="O391" s="15" t="str">
        <f t="shared" si="42"/>
        <v>Active</v>
      </c>
      <c r="P391" s="16">
        <f t="shared" si="43"/>
        <v>0</v>
      </c>
      <c r="Q391" s="17">
        <f t="shared" si="44"/>
        <v>46847.25</v>
      </c>
      <c r="R391" s="17">
        <f t="shared" si="45"/>
        <v>234236.25</v>
      </c>
      <c r="S391" s="16">
        <f t="shared" si="46"/>
        <v>2010</v>
      </c>
      <c r="T391" s="16">
        <f t="shared" si="47"/>
        <v>24</v>
      </c>
      <c r="U391" s="18" t="str">
        <f t="shared" si="48"/>
        <v>Friday</v>
      </c>
    </row>
    <row r="392" spans="1:21" ht="14.25" customHeight="1" x14ac:dyDescent="0.25">
      <c r="A392" s="1" t="s">
        <v>665</v>
      </c>
      <c r="B392" s="1" t="s">
        <v>864</v>
      </c>
      <c r="C392" s="1" t="s">
        <v>43</v>
      </c>
      <c r="D392" s="1" t="s">
        <v>6</v>
      </c>
      <c r="E392" s="1" t="s">
        <v>59</v>
      </c>
      <c r="F392" s="1" t="s">
        <v>45</v>
      </c>
      <c r="G392" s="1" t="s">
        <v>60</v>
      </c>
      <c r="H392" s="1">
        <v>41</v>
      </c>
      <c r="I392" s="14">
        <v>39747</v>
      </c>
      <c r="J392" s="1">
        <v>131841</v>
      </c>
      <c r="K392" s="1">
        <v>0.13</v>
      </c>
      <c r="L392" s="1" t="s">
        <v>11</v>
      </c>
      <c r="M392" s="1" t="s">
        <v>107</v>
      </c>
      <c r="N392" s="14" t="s">
        <v>55</v>
      </c>
      <c r="O392" s="15" t="str">
        <f t="shared" si="42"/>
        <v>Active</v>
      </c>
      <c r="P392" s="16">
        <f t="shared" si="43"/>
        <v>0</v>
      </c>
      <c r="Q392" s="17">
        <f t="shared" si="44"/>
        <v>17139.330000000002</v>
      </c>
      <c r="R392" s="17">
        <f t="shared" si="45"/>
        <v>148980.33000000002</v>
      </c>
      <c r="S392" s="16">
        <f t="shared" si="46"/>
        <v>2008</v>
      </c>
      <c r="T392" s="16">
        <f t="shared" si="47"/>
        <v>44</v>
      </c>
      <c r="U392" s="18" t="str">
        <f t="shared" si="48"/>
        <v>Sunday</v>
      </c>
    </row>
    <row r="393" spans="1:21" ht="14.25" customHeight="1" x14ac:dyDescent="0.25">
      <c r="A393" s="1" t="s">
        <v>865</v>
      </c>
      <c r="B393" s="1" t="s">
        <v>866</v>
      </c>
      <c r="C393" s="1" t="s">
        <v>67</v>
      </c>
      <c r="D393" s="1" t="s">
        <v>5</v>
      </c>
      <c r="E393" s="1" t="s">
        <v>44</v>
      </c>
      <c r="F393" s="1" t="s">
        <v>52</v>
      </c>
      <c r="G393" s="1" t="s">
        <v>53</v>
      </c>
      <c r="H393" s="1">
        <v>34</v>
      </c>
      <c r="I393" s="14">
        <v>40750</v>
      </c>
      <c r="J393" s="1">
        <v>97231</v>
      </c>
      <c r="K393" s="1">
        <v>0</v>
      </c>
      <c r="L393" s="1" t="s">
        <v>17</v>
      </c>
      <c r="M393" s="1" t="s">
        <v>132</v>
      </c>
      <c r="N393" s="14" t="s">
        <v>55</v>
      </c>
      <c r="O393" s="15" t="str">
        <f t="shared" si="42"/>
        <v>Active</v>
      </c>
      <c r="P393" s="16">
        <f t="shared" si="43"/>
        <v>0</v>
      </c>
      <c r="Q393" s="17">
        <f t="shared" si="44"/>
        <v>0</v>
      </c>
      <c r="R393" s="17">
        <f t="shared" si="45"/>
        <v>97231</v>
      </c>
      <c r="S393" s="16">
        <f t="shared" si="46"/>
        <v>2011</v>
      </c>
      <c r="T393" s="16">
        <f t="shared" si="47"/>
        <v>31</v>
      </c>
      <c r="U393" s="18" t="str">
        <f t="shared" si="48"/>
        <v>Tuesday</v>
      </c>
    </row>
    <row r="394" spans="1:21" ht="14.25" customHeight="1" x14ac:dyDescent="0.25">
      <c r="A394" s="1" t="s">
        <v>867</v>
      </c>
      <c r="B394" s="1" t="s">
        <v>868</v>
      </c>
      <c r="C394" s="1" t="s">
        <v>43</v>
      </c>
      <c r="D394" s="1" t="s">
        <v>3</v>
      </c>
      <c r="E394" s="1" t="s">
        <v>72</v>
      </c>
      <c r="F394" s="1" t="s">
        <v>45</v>
      </c>
      <c r="G394" s="1" t="s">
        <v>53</v>
      </c>
      <c r="H394" s="1">
        <v>41</v>
      </c>
      <c r="I394" s="14">
        <v>38060</v>
      </c>
      <c r="J394" s="1">
        <v>155004</v>
      </c>
      <c r="K394" s="1">
        <v>0.12</v>
      </c>
      <c r="L394" s="1" t="s">
        <v>11</v>
      </c>
      <c r="M394" s="1" t="s">
        <v>82</v>
      </c>
      <c r="N394" s="14" t="s">
        <v>55</v>
      </c>
      <c r="O394" s="15" t="str">
        <f t="shared" si="42"/>
        <v>Active</v>
      </c>
      <c r="P394" s="16">
        <f t="shared" si="43"/>
        <v>0</v>
      </c>
      <c r="Q394" s="17">
        <f t="shared" si="44"/>
        <v>18600.48</v>
      </c>
      <c r="R394" s="17">
        <f t="shared" si="45"/>
        <v>173604.48000000001</v>
      </c>
      <c r="S394" s="16">
        <f t="shared" si="46"/>
        <v>2004</v>
      </c>
      <c r="T394" s="16">
        <f t="shared" si="47"/>
        <v>12</v>
      </c>
      <c r="U394" s="18" t="str">
        <f t="shared" si="48"/>
        <v>Sunday</v>
      </c>
    </row>
    <row r="395" spans="1:21" ht="14.25" customHeight="1" x14ac:dyDescent="0.25">
      <c r="A395" s="1" t="s">
        <v>869</v>
      </c>
      <c r="B395" s="1" t="s">
        <v>870</v>
      </c>
      <c r="C395" s="1" t="s">
        <v>348</v>
      </c>
      <c r="D395" s="1" t="s">
        <v>2</v>
      </c>
      <c r="E395" s="1" t="s">
        <v>51</v>
      </c>
      <c r="F395" s="1" t="s">
        <v>52</v>
      </c>
      <c r="G395" s="1" t="s">
        <v>53</v>
      </c>
      <c r="H395" s="1">
        <v>40</v>
      </c>
      <c r="I395" s="14">
        <v>39293</v>
      </c>
      <c r="J395" s="1">
        <v>41859</v>
      </c>
      <c r="K395" s="1">
        <v>0</v>
      </c>
      <c r="L395" s="1" t="s">
        <v>11</v>
      </c>
      <c r="M395" s="1" t="s">
        <v>47</v>
      </c>
      <c r="N395" s="14" t="s">
        <v>55</v>
      </c>
      <c r="O395" s="15" t="str">
        <f t="shared" si="42"/>
        <v>Active</v>
      </c>
      <c r="P395" s="16">
        <f t="shared" si="43"/>
        <v>0</v>
      </c>
      <c r="Q395" s="17">
        <f t="shared" si="44"/>
        <v>0</v>
      </c>
      <c r="R395" s="17">
        <f t="shared" si="45"/>
        <v>41859</v>
      </c>
      <c r="S395" s="16">
        <f t="shared" si="46"/>
        <v>2007</v>
      </c>
      <c r="T395" s="16">
        <f t="shared" si="47"/>
        <v>31</v>
      </c>
      <c r="U395" s="18" t="str">
        <f t="shared" si="48"/>
        <v>Monday</v>
      </c>
    </row>
    <row r="396" spans="1:21" ht="14.25" customHeight="1" x14ac:dyDescent="0.25">
      <c r="A396" s="1" t="s">
        <v>871</v>
      </c>
      <c r="B396" s="1" t="s">
        <v>872</v>
      </c>
      <c r="C396" s="1" t="s">
        <v>137</v>
      </c>
      <c r="D396" s="1" t="s">
        <v>2</v>
      </c>
      <c r="E396" s="1" t="s">
        <v>51</v>
      </c>
      <c r="F396" s="1" t="s">
        <v>52</v>
      </c>
      <c r="G396" s="1" t="s">
        <v>46</v>
      </c>
      <c r="H396" s="1">
        <v>42</v>
      </c>
      <c r="I396" s="14">
        <v>38984</v>
      </c>
      <c r="J396" s="1">
        <v>52733</v>
      </c>
      <c r="K396" s="1">
        <v>0</v>
      </c>
      <c r="L396" s="1" t="s">
        <v>11</v>
      </c>
      <c r="M396" s="1" t="s">
        <v>61</v>
      </c>
      <c r="N396" s="14" t="s">
        <v>55</v>
      </c>
      <c r="O396" s="15" t="str">
        <f t="shared" si="42"/>
        <v>Active</v>
      </c>
      <c r="P396" s="16">
        <f t="shared" si="43"/>
        <v>0</v>
      </c>
      <c r="Q396" s="17">
        <f t="shared" si="44"/>
        <v>0</v>
      </c>
      <c r="R396" s="17">
        <f t="shared" si="45"/>
        <v>52733</v>
      </c>
      <c r="S396" s="16">
        <f t="shared" si="46"/>
        <v>2006</v>
      </c>
      <c r="T396" s="16">
        <f t="shared" si="47"/>
        <v>39</v>
      </c>
      <c r="U396" s="18" t="str">
        <f t="shared" si="48"/>
        <v>Sunday</v>
      </c>
    </row>
    <row r="397" spans="1:21" ht="14.25" customHeight="1" x14ac:dyDescent="0.25">
      <c r="A397" s="1" t="s">
        <v>873</v>
      </c>
      <c r="B397" s="1" t="s">
        <v>874</v>
      </c>
      <c r="C397" s="1" t="s">
        <v>99</v>
      </c>
      <c r="D397" s="1" t="s">
        <v>6</v>
      </c>
      <c r="E397" s="1" t="s">
        <v>72</v>
      </c>
      <c r="F397" s="1" t="s">
        <v>52</v>
      </c>
      <c r="G397" s="1" t="s">
        <v>53</v>
      </c>
      <c r="H397" s="1">
        <v>31</v>
      </c>
      <c r="I397" s="14">
        <v>42250</v>
      </c>
      <c r="J397" s="1">
        <v>250953</v>
      </c>
      <c r="K397" s="1">
        <v>0.34</v>
      </c>
      <c r="L397" s="1" t="s">
        <v>11</v>
      </c>
      <c r="M397" s="1" t="s">
        <v>107</v>
      </c>
      <c r="N397" s="14" t="s">
        <v>55</v>
      </c>
      <c r="O397" s="15" t="str">
        <f t="shared" si="42"/>
        <v>Active</v>
      </c>
      <c r="P397" s="16">
        <f t="shared" si="43"/>
        <v>0</v>
      </c>
      <c r="Q397" s="17">
        <f t="shared" si="44"/>
        <v>85324.02</v>
      </c>
      <c r="R397" s="17">
        <f t="shared" si="45"/>
        <v>336277.02</v>
      </c>
      <c r="S397" s="16">
        <f t="shared" si="46"/>
        <v>2015</v>
      </c>
      <c r="T397" s="16">
        <f t="shared" si="47"/>
        <v>36</v>
      </c>
      <c r="U397" s="18" t="str">
        <f t="shared" si="48"/>
        <v>Thursday</v>
      </c>
    </row>
    <row r="398" spans="1:21" ht="14.25" customHeight="1" x14ac:dyDescent="0.25">
      <c r="A398" s="1" t="s">
        <v>875</v>
      </c>
      <c r="B398" s="1" t="s">
        <v>876</v>
      </c>
      <c r="C398" s="1" t="s">
        <v>58</v>
      </c>
      <c r="D398" s="1" t="s">
        <v>8</v>
      </c>
      <c r="E398" s="1" t="s">
        <v>44</v>
      </c>
      <c r="F398" s="1" t="s">
        <v>52</v>
      </c>
      <c r="G398" s="1" t="s">
        <v>53</v>
      </c>
      <c r="H398" s="1">
        <v>49</v>
      </c>
      <c r="I398" s="14">
        <v>36210</v>
      </c>
      <c r="J398" s="1">
        <v>191807</v>
      </c>
      <c r="K398" s="1">
        <v>0.21</v>
      </c>
      <c r="L398" s="1" t="s">
        <v>17</v>
      </c>
      <c r="M398" s="1" t="s">
        <v>54</v>
      </c>
      <c r="N398" s="14" t="s">
        <v>55</v>
      </c>
      <c r="O398" s="15" t="str">
        <f t="shared" si="42"/>
        <v>Active</v>
      </c>
      <c r="P398" s="16">
        <f t="shared" si="43"/>
        <v>0</v>
      </c>
      <c r="Q398" s="17">
        <f t="shared" si="44"/>
        <v>40279.47</v>
      </c>
      <c r="R398" s="17">
        <f t="shared" si="45"/>
        <v>232086.47</v>
      </c>
      <c r="S398" s="16">
        <f t="shared" si="46"/>
        <v>1999</v>
      </c>
      <c r="T398" s="16">
        <f t="shared" si="47"/>
        <v>8</v>
      </c>
      <c r="U398" s="18" t="str">
        <f t="shared" si="48"/>
        <v>Friday</v>
      </c>
    </row>
    <row r="399" spans="1:21" ht="14.25" customHeight="1" x14ac:dyDescent="0.25">
      <c r="A399" s="1" t="s">
        <v>877</v>
      </c>
      <c r="B399" s="1" t="s">
        <v>878</v>
      </c>
      <c r="C399" s="1" t="s">
        <v>50</v>
      </c>
      <c r="D399" s="1" t="s">
        <v>2</v>
      </c>
      <c r="E399" s="1" t="s">
        <v>59</v>
      </c>
      <c r="F399" s="1" t="s">
        <v>52</v>
      </c>
      <c r="G399" s="1" t="s">
        <v>53</v>
      </c>
      <c r="H399" s="1">
        <v>42</v>
      </c>
      <c r="I399" s="14">
        <v>41813</v>
      </c>
      <c r="J399" s="1">
        <v>64677</v>
      </c>
      <c r="K399" s="1">
        <v>0</v>
      </c>
      <c r="L399" s="1" t="s">
        <v>17</v>
      </c>
      <c r="M399" s="1" t="s">
        <v>54</v>
      </c>
      <c r="N399" s="14" t="s">
        <v>55</v>
      </c>
      <c r="O399" s="15" t="str">
        <f t="shared" si="42"/>
        <v>Active</v>
      </c>
      <c r="P399" s="16">
        <f t="shared" si="43"/>
        <v>0</v>
      </c>
      <c r="Q399" s="17">
        <f t="shared" si="44"/>
        <v>0</v>
      </c>
      <c r="R399" s="17">
        <f t="shared" si="45"/>
        <v>64677</v>
      </c>
      <c r="S399" s="16">
        <f t="shared" si="46"/>
        <v>2014</v>
      </c>
      <c r="T399" s="16">
        <f t="shared" si="47"/>
        <v>26</v>
      </c>
      <c r="U399" s="18" t="str">
        <f t="shared" si="48"/>
        <v>Monday</v>
      </c>
    </row>
    <row r="400" spans="1:21" ht="14.25" customHeight="1" x14ac:dyDescent="0.25">
      <c r="A400" s="1" t="s">
        <v>427</v>
      </c>
      <c r="B400" s="1" t="s">
        <v>879</v>
      </c>
      <c r="C400" s="1" t="s">
        <v>43</v>
      </c>
      <c r="D400" s="1" t="s">
        <v>2</v>
      </c>
      <c r="E400" s="1" t="s">
        <v>72</v>
      </c>
      <c r="F400" s="1" t="s">
        <v>52</v>
      </c>
      <c r="G400" s="1" t="s">
        <v>60</v>
      </c>
      <c r="H400" s="1">
        <v>46</v>
      </c>
      <c r="I400" s="14">
        <v>38244</v>
      </c>
      <c r="J400" s="1">
        <v>130274</v>
      </c>
      <c r="K400" s="1">
        <v>0.11</v>
      </c>
      <c r="L400" s="1" t="s">
        <v>11</v>
      </c>
      <c r="M400" s="1" t="s">
        <v>61</v>
      </c>
      <c r="N400" s="14" t="s">
        <v>55</v>
      </c>
      <c r="O400" s="15" t="str">
        <f t="shared" si="42"/>
        <v>Active</v>
      </c>
      <c r="P400" s="16">
        <f t="shared" si="43"/>
        <v>0</v>
      </c>
      <c r="Q400" s="17">
        <f t="shared" si="44"/>
        <v>14330.14</v>
      </c>
      <c r="R400" s="17">
        <f t="shared" si="45"/>
        <v>144604.14000000001</v>
      </c>
      <c r="S400" s="16">
        <f t="shared" si="46"/>
        <v>2004</v>
      </c>
      <c r="T400" s="16">
        <f t="shared" si="47"/>
        <v>38</v>
      </c>
      <c r="U400" s="18" t="str">
        <f t="shared" si="48"/>
        <v>Tuesday</v>
      </c>
    </row>
    <row r="401" spans="1:21" ht="14.25" customHeight="1" x14ac:dyDescent="0.25">
      <c r="A401" s="1" t="s">
        <v>880</v>
      </c>
      <c r="B401" s="1" t="s">
        <v>881</v>
      </c>
      <c r="C401" s="1" t="s">
        <v>266</v>
      </c>
      <c r="D401" s="1" t="s">
        <v>2</v>
      </c>
      <c r="E401" s="1" t="s">
        <v>44</v>
      </c>
      <c r="F401" s="1" t="s">
        <v>52</v>
      </c>
      <c r="G401" s="1" t="s">
        <v>53</v>
      </c>
      <c r="H401" s="1">
        <v>37</v>
      </c>
      <c r="I401" s="14">
        <v>42922</v>
      </c>
      <c r="J401" s="1">
        <v>96331</v>
      </c>
      <c r="K401" s="1">
        <v>0</v>
      </c>
      <c r="L401" s="1" t="s">
        <v>17</v>
      </c>
      <c r="M401" s="1" t="s">
        <v>94</v>
      </c>
      <c r="N401" s="14" t="s">
        <v>55</v>
      </c>
      <c r="O401" s="15" t="str">
        <f t="shared" si="42"/>
        <v>Active</v>
      </c>
      <c r="P401" s="16">
        <f t="shared" si="43"/>
        <v>0</v>
      </c>
      <c r="Q401" s="17">
        <f t="shared" si="44"/>
        <v>0</v>
      </c>
      <c r="R401" s="17">
        <f t="shared" si="45"/>
        <v>96331</v>
      </c>
      <c r="S401" s="16">
        <f t="shared" si="46"/>
        <v>2017</v>
      </c>
      <c r="T401" s="16">
        <f t="shared" si="47"/>
        <v>27</v>
      </c>
      <c r="U401" s="18" t="str">
        <f t="shared" si="48"/>
        <v>Thursday</v>
      </c>
    </row>
    <row r="402" spans="1:21" ht="14.25" customHeight="1" x14ac:dyDescent="0.25">
      <c r="A402" s="1" t="s">
        <v>882</v>
      </c>
      <c r="B402" s="1" t="s">
        <v>883</v>
      </c>
      <c r="C402" s="1" t="s">
        <v>43</v>
      </c>
      <c r="D402" s="1" t="s">
        <v>3</v>
      </c>
      <c r="E402" s="1" t="s">
        <v>44</v>
      </c>
      <c r="F402" s="1" t="s">
        <v>45</v>
      </c>
      <c r="G402" s="1" t="s">
        <v>60</v>
      </c>
      <c r="H402" s="1">
        <v>51</v>
      </c>
      <c r="I402" s="14">
        <v>38835</v>
      </c>
      <c r="J402" s="1">
        <v>150758</v>
      </c>
      <c r="K402" s="1">
        <v>0.13</v>
      </c>
      <c r="L402" s="1" t="s">
        <v>11</v>
      </c>
      <c r="M402" s="1" t="s">
        <v>61</v>
      </c>
      <c r="N402" s="14">
        <v>39310</v>
      </c>
      <c r="O402" s="15" t="str">
        <f t="shared" si="42"/>
        <v>Not Active</v>
      </c>
      <c r="P402" s="16">
        <f t="shared" si="43"/>
        <v>1</v>
      </c>
      <c r="Q402" s="17">
        <f t="shared" si="44"/>
        <v>19598.54</v>
      </c>
      <c r="R402" s="17">
        <f t="shared" si="45"/>
        <v>170356.54</v>
      </c>
      <c r="S402" s="16">
        <f t="shared" si="46"/>
        <v>2006</v>
      </c>
      <c r="T402" s="16">
        <f t="shared" si="47"/>
        <v>17</v>
      </c>
      <c r="U402" s="18" t="str">
        <f t="shared" si="48"/>
        <v>Friday</v>
      </c>
    </row>
    <row r="403" spans="1:21" ht="14.25" customHeight="1" x14ac:dyDescent="0.25">
      <c r="A403" s="1" t="s">
        <v>884</v>
      </c>
      <c r="B403" s="1" t="s">
        <v>885</v>
      </c>
      <c r="C403" s="1" t="s">
        <v>58</v>
      </c>
      <c r="D403" s="1" t="s">
        <v>7</v>
      </c>
      <c r="E403" s="1" t="s">
        <v>72</v>
      </c>
      <c r="F403" s="1" t="s">
        <v>52</v>
      </c>
      <c r="G403" s="1" t="s">
        <v>104</v>
      </c>
      <c r="H403" s="1">
        <v>46</v>
      </c>
      <c r="I403" s="14">
        <v>41839</v>
      </c>
      <c r="J403" s="1">
        <v>173629</v>
      </c>
      <c r="K403" s="1">
        <v>0.21</v>
      </c>
      <c r="L403" s="1" t="s">
        <v>19</v>
      </c>
      <c r="M403" s="1" t="s">
        <v>236</v>
      </c>
      <c r="N403" s="14" t="s">
        <v>55</v>
      </c>
      <c r="O403" s="15" t="str">
        <f t="shared" si="42"/>
        <v>Active</v>
      </c>
      <c r="P403" s="16">
        <f t="shared" si="43"/>
        <v>0</v>
      </c>
      <c r="Q403" s="17">
        <f t="shared" si="44"/>
        <v>36462.089999999997</v>
      </c>
      <c r="R403" s="17">
        <f t="shared" si="45"/>
        <v>210091.09</v>
      </c>
      <c r="S403" s="16">
        <f t="shared" si="46"/>
        <v>2014</v>
      </c>
      <c r="T403" s="16">
        <f t="shared" si="47"/>
        <v>29</v>
      </c>
      <c r="U403" s="18" t="str">
        <f t="shared" si="48"/>
        <v>Saturday</v>
      </c>
    </row>
    <row r="404" spans="1:21" ht="14.25" customHeight="1" x14ac:dyDescent="0.25">
      <c r="A404" s="1" t="s">
        <v>886</v>
      </c>
      <c r="B404" s="1" t="s">
        <v>887</v>
      </c>
      <c r="C404" s="1" t="s">
        <v>390</v>
      </c>
      <c r="D404" s="1" t="s">
        <v>2</v>
      </c>
      <c r="E404" s="1" t="s">
        <v>72</v>
      </c>
      <c r="F404" s="1" t="s">
        <v>52</v>
      </c>
      <c r="G404" s="1" t="s">
        <v>46</v>
      </c>
      <c r="H404" s="1">
        <v>55</v>
      </c>
      <c r="I404" s="14">
        <v>35919</v>
      </c>
      <c r="J404" s="1">
        <v>62174</v>
      </c>
      <c r="K404" s="1">
        <v>0</v>
      </c>
      <c r="L404" s="1" t="s">
        <v>11</v>
      </c>
      <c r="M404" s="1" t="s">
        <v>61</v>
      </c>
      <c r="N404" s="14" t="s">
        <v>55</v>
      </c>
      <c r="O404" s="15" t="str">
        <f t="shared" si="42"/>
        <v>Active</v>
      </c>
      <c r="P404" s="16">
        <f t="shared" si="43"/>
        <v>0</v>
      </c>
      <c r="Q404" s="17">
        <f t="shared" si="44"/>
        <v>0</v>
      </c>
      <c r="R404" s="17">
        <f t="shared" si="45"/>
        <v>62174</v>
      </c>
      <c r="S404" s="16">
        <f t="shared" si="46"/>
        <v>1998</v>
      </c>
      <c r="T404" s="16">
        <f t="shared" si="47"/>
        <v>19</v>
      </c>
      <c r="U404" s="18" t="str">
        <f t="shared" si="48"/>
        <v>Monday</v>
      </c>
    </row>
    <row r="405" spans="1:21" ht="14.25" customHeight="1" x14ac:dyDescent="0.25">
      <c r="A405" s="1" t="s">
        <v>888</v>
      </c>
      <c r="B405" s="1" t="s">
        <v>889</v>
      </c>
      <c r="C405" s="1" t="s">
        <v>142</v>
      </c>
      <c r="D405" s="1" t="s">
        <v>5</v>
      </c>
      <c r="E405" s="1" t="s">
        <v>51</v>
      </c>
      <c r="F405" s="1" t="s">
        <v>52</v>
      </c>
      <c r="G405" s="1" t="s">
        <v>60</v>
      </c>
      <c r="H405" s="1">
        <v>43</v>
      </c>
      <c r="I405" s="14">
        <v>43028</v>
      </c>
      <c r="J405" s="1">
        <v>56555</v>
      </c>
      <c r="K405" s="1">
        <v>0</v>
      </c>
      <c r="L405" s="1" t="s">
        <v>11</v>
      </c>
      <c r="M405" s="1" t="s">
        <v>68</v>
      </c>
      <c r="N405" s="14" t="s">
        <v>55</v>
      </c>
      <c r="O405" s="15" t="str">
        <f t="shared" si="42"/>
        <v>Active</v>
      </c>
      <c r="P405" s="16">
        <f t="shared" si="43"/>
        <v>0</v>
      </c>
      <c r="Q405" s="17">
        <f t="shared" si="44"/>
        <v>0</v>
      </c>
      <c r="R405" s="17">
        <f t="shared" si="45"/>
        <v>56555</v>
      </c>
      <c r="S405" s="16">
        <f t="shared" si="46"/>
        <v>2017</v>
      </c>
      <c r="T405" s="16">
        <f t="shared" si="47"/>
        <v>42</v>
      </c>
      <c r="U405" s="18" t="str">
        <f t="shared" si="48"/>
        <v>Friday</v>
      </c>
    </row>
    <row r="406" spans="1:21" ht="14.25" customHeight="1" x14ac:dyDescent="0.25">
      <c r="A406" s="1" t="s">
        <v>890</v>
      </c>
      <c r="B406" s="1" t="s">
        <v>891</v>
      </c>
      <c r="C406" s="1" t="s">
        <v>142</v>
      </c>
      <c r="D406" s="1" t="s">
        <v>8</v>
      </c>
      <c r="E406" s="1" t="s">
        <v>51</v>
      </c>
      <c r="F406" s="1" t="s">
        <v>52</v>
      </c>
      <c r="G406" s="1" t="s">
        <v>60</v>
      </c>
      <c r="H406" s="1">
        <v>48</v>
      </c>
      <c r="I406" s="14">
        <v>38623</v>
      </c>
      <c r="J406" s="1">
        <v>74655</v>
      </c>
      <c r="K406" s="1">
        <v>0</v>
      </c>
      <c r="L406" s="1" t="s">
        <v>11</v>
      </c>
      <c r="M406" s="1" t="s">
        <v>82</v>
      </c>
      <c r="N406" s="14" t="s">
        <v>55</v>
      </c>
      <c r="O406" s="15" t="str">
        <f t="shared" si="42"/>
        <v>Active</v>
      </c>
      <c r="P406" s="16">
        <f t="shared" si="43"/>
        <v>0</v>
      </c>
      <c r="Q406" s="17">
        <f t="shared" si="44"/>
        <v>0</v>
      </c>
      <c r="R406" s="17">
        <f t="shared" si="45"/>
        <v>74655</v>
      </c>
      <c r="S406" s="16">
        <f t="shared" si="46"/>
        <v>2005</v>
      </c>
      <c r="T406" s="16">
        <f t="shared" si="47"/>
        <v>40</v>
      </c>
      <c r="U406" s="18" t="str">
        <f t="shared" si="48"/>
        <v>Wednesday</v>
      </c>
    </row>
    <row r="407" spans="1:21" ht="14.25" customHeight="1" x14ac:dyDescent="0.25">
      <c r="A407" s="1" t="s">
        <v>892</v>
      </c>
      <c r="B407" s="1" t="s">
        <v>893</v>
      </c>
      <c r="C407" s="1" t="s">
        <v>317</v>
      </c>
      <c r="D407" s="1" t="s">
        <v>2</v>
      </c>
      <c r="E407" s="1" t="s">
        <v>72</v>
      </c>
      <c r="F407" s="1" t="s">
        <v>52</v>
      </c>
      <c r="G407" s="1" t="s">
        <v>60</v>
      </c>
      <c r="H407" s="1">
        <v>48</v>
      </c>
      <c r="I407" s="14">
        <v>37844</v>
      </c>
      <c r="J407" s="1">
        <v>93017</v>
      </c>
      <c r="K407" s="1">
        <v>0</v>
      </c>
      <c r="L407" s="1" t="s">
        <v>11</v>
      </c>
      <c r="M407" s="1" t="s">
        <v>47</v>
      </c>
      <c r="N407" s="14" t="s">
        <v>55</v>
      </c>
      <c r="O407" s="15" t="str">
        <f t="shared" si="42"/>
        <v>Active</v>
      </c>
      <c r="P407" s="16">
        <f t="shared" si="43"/>
        <v>0</v>
      </c>
      <c r="Q407" s="17">
        <f t="shared" si="44"/>
        <v>0</v>
      </c>
      <c r="R407" s="17">
        <f t="shared" si="45"/>
        <v>93017</v>
      </c>
      <c r="S407" s="16">
        <f t="shared" si="46"/>
        <v>2003</v>
      </c>
      <c r="T407" s="16">
        <f t="shared" si="47"/>
        <v>33</v>
      </c>
      <c r="U407" s="18" t="str">
        <f t="shared" si="48"/>
        <v>Monday</v>
      </c>
    </row>
    <row r="408" spans="1:21" ht="14.25" customHeight="1" x14ac:dyDescent="0.25">
      <c r="A408" s="1" t="s">
        <v>894</v>
      </c>
      <c r="B408" s="1" t="s">
        <v>895</v>
      </c>
      <c r="C408" s="1" t="s">
        <v>67</v>
      </c>
      <c r="D408" s="1" t="s">
        <v>8</v>
      </c>
      <c r="E408" s="1" t="s">
        <v>51</v>
      </c>
      <c r="F408" s="1" t="s">
        <v>52</v>
      </c>
      <c r="G408" s="1" t="s">
        <v>53</v>
      </c>
      <c r="H408" s="1">
        <v>51</v>
      </c>
      <c r="I408" s="14">
        <v>41013</v>
      </c>
      <c r="J408" s="1">
        <v>82300</v>
      </c>
      <c r="K408" s="1">
        <v>0</v>
      </c>
      <c r="L408" s="1" t="s">
        <v>17</v>
      </c>
      <c r="M408" s="1" t="s">
        <v>152</v>
      </c>
      <c r="N408" s="14" t="s">
        <v>55</v>
      </c>
      <c r="O408" s="15" t="str">
        <f t="shared" si="42"/>
        <v>Active</v>
      </c>
      <c r="P408" s="16">
        <f t="shared" si="43"/>
        <v>0</v>
      </c>
      <c r="Q408" s="17">
        <f t="shared" si="44"/>
        <v>0</v>
      </c>
      <c r="R408" s="17">
        <f t="shared" si="45"/>
        <v>82300</v>
      </c>
      <c r="S408" s="16">
        <f t="shared" si="46"/>
        <v>2012</v>
      </c>
      <c r="T408" s="16">
        <f t="shared" si="47"/>
        <v>15</v>
      </c>
      <c r="U408" s="18" t="str">
        <f t="shared" si="48"/>
        <v>Saturday</v>
      </c>
    </row>
    <row r="409" spans="1:21" ht="14.25" customHeight="1" x14ac:dyDescent="0.25">
      <c r="A409" s="1" t="s">
        <v>896</v>
      </c>
      <c r="B409" s="1" t="s">
        <v>897</v>
      </c>
      <c r="C409" s="1" t="s">
        <v>196</v>
      </c>
      <c r="D409" s="1" t="s">
        <v>7</v>
      </c>
      <c r="E409" s="1" t="s">
        <v>44</v>
      </c>
      <c r="F409" s="1" t="s">
        <v>45</v>
      </c>
      <c r="G409" s="1" t="s">
        <v>60</v>
      </c>
      <c r="H409" s="1">
        <v>46</v>
      </c>
      <c r="I409" s="14">
        <v>39471</v>
      </c>
      <c r="J409" s="1">
        <v>91621</v>
      </c>
      <c r="K409" s="1">
        <v>0</v>
      </c>
      <c r="L409" s="1" t="s">
        <v>11</v>
      </c>
      <c r="M409" s="1" t="s">
        <v>61</v>
      </c>
      <c r="N409" s="14" t="s">
        <v>55</v>
      </c>
      <c r="O409" s="15" t="str">
        <f t="shared" si="42"/>
        <v>Active</v>
      </c>
      <c r="P409" s="16">
        <f t="shared" si="43"/>
        <v>0</v>
      </c>
      <c r="Q409" s="17">
        <f t="shared" si="44"/>
        <v>0</v>
      </c>
      <c r="R409" s="17">
        <f t="shared" si="45"/>
        <v>91621</v>
      </c>
      <c r="S409" s="16">
        <f t="shared" si="46"/>
        <v>2008</v>
      </c>
      <c r="T409" s="16">
        <f t="shared" si="47"/>
        <v>4</v>
      </c>
      <c r="U409" s="18" t="str">
        <f t="shared" si="48"/>
        <v>Thursday</v>
      </c>
    </row>
    <row r="410" spans="1:21" ht="14.25" customHeight="1" x14ac:dyDescent="0.25">
      <c r="A410" s="1" t="s">
        <v>898</v>
      </c>
      <c r="B410" s="1" t="s">
        <v>899</v>
      </c>
      <c r="C410" s="1" t="s">
        <v>67</v>
      </c>
      <c r="D410" s="1" t="s">
        <v>8</v>
      </c>
      <c r="E410" s="1" t="s">
        <v>44</v>
      </c>
      <c r="F410" s="1" t="s">
        <v>52</v>
      </c>
      <c r="G410" s="1" t="s">
        <v>104</v>
      </c>
      <c r="H410" s="1">
        <v>33</v>
      </c>
      <c r="I410" s="14">
        <v>41973</v>
      </c>
      <c r="J410" s="1">
        <v>91280</v>
      </c>
      <c r="K410" s="1">
        <v>0</v>
      </c>
      <c r="L410" s="1" t="s">
        <v>11</v>
      </c>
      <c r="M410" s="1" t="s">
        <v>79</v>
      </c>
      <c r="N410" s="14" t="s">
        <v>55</v>
      </c>
      <c r="O410" s="15" t="str">
        <f t="shared" si="42"/>
        <v>Active</v>
      </c>
      <c r="P410" s="16">
        <f t="shared" si="43"/>
        <v>0</v>
      </c>
      <c r="Q410" s="17">
        <f t="shared" si="44"/>
        <v>0</v>
      </c>
      <c r="R410" s="17">
        <f t="shared" si="45"/>
        <v>91280</v>
      </c>
      <c r="S410" s="16">
        <f t="shared" si="46"/>
        <v>2014</v>
      </c>
      <c r="T410" s="16">
        <f t="shared" si="47"/>
        <v>49</v>
      </c>
      <c r="U410" s="18" t="str">
        <f t="shared" si="48"/>
        <v>Sunday</v>
      </c>
    </row>
    <row r="411" spans="1:21" ht="14.25" customHeight="1" x14ac:dyDescent="0.25">
      <c r="A411" s="1" t="s">
        <v>900</v>
      </c>
      <c r="B411" s="1" t="s">
        <v>901</v>
      </c>
      <c r="C411" s="1" t="s">
        <v>202</v>
      </c>
      <c r="D411" s="1" t="s">
        <v>6</v>
      </c>
      <c r="E411" s="1" t="s">
        <v>51</v>
      </c>
      <c r="F411" s="1" t="s">
        <v>45</v>
      </c>
      <c r="G411" s="1" t="s">
        <v>46</v>
      </c>
      <c r="H411" s="1">
        <v>42</v>
      </c>
      <c r="I411" s="14">
        <v>44092</v>
      </c>
      <c r="J411" s="1">
        <v>47071</v>
      </c>
      <c r="K411" s="1">
        <v>0</v>
      </c>
      <c r="L411" s="1" t="s">
        <v>11</v>
      </c>
      <c r="M411" s="1" t="s">
        <v>107</v>
      </c>
      <c r="N411" s="14" t="s">
        <v>55</v>
      </c>
      <c r="O411" s="15" t="str">
        <f t="shared" si="42"/>
        <v>Active</v>
      </c>
      <c r="P411" s="16">
        <f t="shared" si="43"/>
        <v>0</v>
      </c>
      <c r="Q411" s="17">
        <f t="shared" si="44"/>
        <v>0</v>
      </c>
      <c r="R411" s="17">
        <f t="shared" si="45"/>
        <v>47071</v>
      </c>
      <c r="S411" s="16">
        <f t="shared" si="46"/>
        <v>2020</v>
      </c>
      <c r="T411" s="16">
        <f t="shared" si="47"/>
        <v>38</v>
      </c>
      <c r="U411" s="18" t="str">
        <f t="shared" si="48"/>
        <v>Friday</v>
      </c>
    </row>
    <row r="412" spans="1:21" ht="14.25" customHeight="1" x14ac:dyDescent="0.25">
      <c r="A412" s="1" t="s">
        <v>902</v>
      </c>
      <c r="B412" s="1" t="s">
        <v>903</v>
      </c>
      <c r="C412" s="1" t="s">
        <v>460</v>
      </c>
      <c r="D412" s="1" t="s">
        <v>2</v>
      </c>
      <c r="E412" s="1" t="s">
        <v>51</v>
      </c>
      <c r="F412" s="1" t="s">
        <v>45</v>
      </c>
      <c r="G412" s="1" t="s">
        <v>60</v>
      </c>
      <c r="H412" s="1">
        <v>55</v>
      </c>
      <c r="I412" s="14">
        <v>40868</v>
      </c>
      <c r="J412" s="1">
        <v>81218</v>
      </c>
      <c r="K412" s="1">
        <v>0</v>
      </c>
      <c r="L412" s="1" t="s">
        <v>11</v>
      </c>
      <c r="M412" s="1" t="s">
        <v>61</v>
      </c>
      <c r="N412" s="14" t="s">
        <v>55</v>
      </c>
      <c r="O412" s="15" t="str">
        <f t="shared" si="42"/>
        <v>Active</v>
      </c>
      <c r="P412" s="16">
        <f t="shared" si="43"/>
        <v>0</v>
      </c>
      <c r="Q412" s="17">
        <f t="shared" si="44"/>
        <v>0</v>
      </c>
      <c r="R412" s="17">
        <f t="shared" si="45"/>
        <v>81218</v>
      </c>
      <c r="S412" s="16">
        <f t="shared" si="46"/>
        <v>2011</v>
      </c>
      <c r="T412" s="16">
        <f t="shared" si="47"/>
        <v>48</v>
      </c>
      <c r="U412" s="18" t="str">
        <f t="shared" si="48"/>
        <v>Monday</v>
      </c>
    </row>
    <row r="413" spans="1:21" ht="14.25" customHeight="1" x14ac:dyDescent="0.25">
      <c r="A413" s="1" t="s">
        <v>904</v>
      </c>
      <c r="B413" s="1" t="s">
        <v>905</v>
      </c>
      <c r="C413" s="1" t="s">
        <v>99</v>
      </c>
      <c r="D413" s="1" t="s">
        <v>7</v>
      </c>
      <c r="E413" s="1" t="s">
        <v>51</v>
      </c>
      <c r="F413" s="1" t="s">
        <v>45</v>
      </c>
      <c r="G413" s="1" t="s">
        <v>53</v>
      </c>
      <c r="H413" s="1">
        <v>50</v>
      </c>
      <c r="I413" s="14">
        <v>39734</v>
      </c>
      <c r="J413" s="1">
        <v>181801</v>
      </c>
      <c r="K413" s="1">
        <v>0.4</v>
      </c>
      <c r="L413" s="1" t="s">
        <v>17</v>
      </c>
      <c r="M413" s="1" t="s">
        <v>54</v>
      </c>
      <c r="N413" s="14">
        <v>43810</v>
      </c>
      <c r="O413" s="15" t="str">
        <f t="shared" si="42"/>
        <v>Not Active</v>
      </c>
      <c r="P413" s="16">
        <f t="shared" si="43"/>
        <v>1</v>
      </c>
      <c r="Q413" s="17">
        <f t="shared" si="44"/>
        <v>72720.400000000009</v>
      </c>
      <c r="R413" s="17">
        <f t="shared" si="45"/>
        <v>254521.40000000002</v>
      </c>
      <c r="S413" s="16">
        <f t="shared" si="46"/>
        <v>2008</v>
      </c>
      <c r="T413" s="16">
        <f t="shared" si="47"/>
        <v>42</v>
      </c>
      <c r="U413" s="18" t="str">
        <f t="shared" si="48"/>
        <v>Monday</v>
      </c>
    </row>
    <row r="414" spans="1:21" ht="14.25" customHeight="1" x14ac:dyDescent="0.25">
      <c r="A414" s="1" t="s">
        <v>906</v>
      </c>
      <c r="B414" s="1" t="s">
        <v>907</v>
      </c>
      <c r="C414" s="1" t="s">
        <v>71</v>
      </c>
      <c r="D414" s="1" t="s">
        <v>4</v>
      </c>
      <c r="E414" s="1" t="s">
        <v>51</v>
      </c>
      <c r="F414" s="1" t="s">
        <v>45</v>
      </c>
      <c r="G414" s="1" t="s">
        <v>60</v>
      </c>
      <c r="H414" s="1">
        <v>26</v>
      </c>
      <c r="I414" s="14">
        <v>44521</v>
      </c>
      <c r="J414" s="1">
        <v>63137</v>
      </c>
      <c r="K414" s="1">
        <v>0</v>
      </c>
      <c r="L414" s="1" t="s">
        <v>11</v>
      </c>
      <c r="M414" s="1" t="s">
        <v>61</v>
      </c>
      <c r="N414" s="14" t="s">
        <v>55</v>
      </c>
      <c r="O414" s="15" t="str">
        <f t="shared" si="42"/>
        <v>Active</v>
      </c>
      <c r="P414" s="16">
        <f t="shared" si="43"/>
        <v>0</v>
      </c>
      <c r="Q414" s="17">
        <f t="shared" si="44"/>
        <v>0</v>
      </c>
      <c r="R414" s="17">
        <f t="shared" si="45"/>
        <v>63137</v>
      </c>
      <c r="S414" s="16">
        <f t="shared" si="46"/>
        <v>2021</v>
      </c>
      <c r="T414" s="16">
        <f t="shared" si="47"/>
        <v>48</v>
      </c>
      <c r="U414" s="18" t="str">
        <f t="shared" si="48"/>
        <v>Sunday</v>
      </c>
    </row>
    <row r="415" spans="1:21" ht="14.25" customHeight="1" x14ac:dyDescent="0.25">
      <c r="A415" s="1" t="s">
        <v>908</v>
      </c>
      <c r="B415" s="1" t="s">
        <v>909</v>
      </c>
      <c r="C415" s="1" t="s">
        <v>99</v>
      </c>
      <c r="D415" s="1" t="s">
        <v>7</v>
      </c>
      <c r="E415" s="1" t="s">
        <v>51</v>
      </c>
      <c r="F415" s="1" t="s">
        <v>45</v>
      </c>
      <c r="G415" s="1" t="s">
        <v>53</v>
      </c>
      <c r="H415" s="1">
        <v>55</v>
      </c>
      <c r="I415" s="14">
        <v>43345</v>
      </c>
      <c r="J415" s="1">
        <v>221465</v>
      </c>
      <c r="K415" s="1">
        <v>0.34</v>
      </c>
      <c r="L415" s="1" t="s">
        <v>17</v>
      </c>
      <c r="M415" s="1" t="s">
        <v>152</v>
      </c>
      <c r="N415" s="14" t="s">
        <v>55</v>
      </c>
      <c r="O415" s="15" t="str">
        <f t="shared" si="42"/>
        <v>Active</v>
      </c>
      <c r="P415" s="16">
        <f t="shared" si="43"/>
        <v>0</v>
      </c>
      <c r="Q415" s="17">
        <f t="shared" si="44"/>
        <v>75298.100000000006</v>
      </c>
      <c r="R415" s="17">
        <f t="shared" si="45"/>
        <v>296763.09999999998</v>
      </c>
      <c r="S415" s="16">
        <f t="shared" si="46"/>
        <v>2018</v>
      </c>
      <c r="T415" s="16">
        <f t="shared" si="47"/>
        <v>36</v>
      </c>
      <c r="U415" s="18" t="str">
        <f t="shared" si="48"/>
        <v>Sunday</v>
      </c>
    </row>
    <row r="416" spans="1:21" ht="14.25" customHeight="1" x14ac:dyDescent="0.25">
      <c r="A416" s="1" t="s">
        <v>910</v>
      </c>
      <c r="B416" s="1" t="s">
        <v>911</v>
      </c>
      <c r="C416" s="1" t="s">
        <v>126</v>
      </c>
      <c r="D416" s="1" t="s">
        <v>7</v>
      </c>
      <c r="E416" s="1" t="s">
        <v>44</v>
      </c>
      <c r="F416" s="1" t="s">
        <v>45</v>
      </c>
      <c r="G416" s="1" t="s">
        <v>53</v>
      </c>
      <c r="H416" s="1">
        <v>50</v>
      </c>
      <c r="I416" s="14">
        <v>41404</v>
      </c>
      <c r="J416" s="1">
        <v>79388</v>
      </c>
      <c r="K416" s="1">
        <v>0</v>
      </c>
      <c r="L416" s="1" t="s">
        <v>11</v>
      </c>
      <c r="M416" s="1" t="s">
        <v>82</v>
      </c>
      <c r="N416" s="14">
        <v>43681</v>
      </c>
      <c r="O416" s="15" t="str">
        <f t="shared" si="42"/>
        <v>Not Active</v>
      </c>
      <c r="P416" s="16">
        <f t="shared" si="43"/>
        <v>1</v>
      </c>
      <c r="Q416" s="17">
        <f t="shared" si="44"/>
        <v>0</v>
      </c>
      <c r="R416" s="17">
        <f t="shared" si="45"/>
        <v>79388</v>
      </c>
      <c r="S416" s="16">
        <f t="shared" si="46"/>
        <v>2013</v>
      </c>
      <c r="T416" s="16">
        <f t="shared" si="47"/>
        <v>19</v>
      </c>
      <c r="U416" s="18" t="str">
        <f t="shared" si="48"/>
        <v>Friday</v>
      </c>
    </row>
    <row r="417" spans="1:21" ht="14.25" customHeight="1" x14ac:dyDescent="0.25">
      <c r="A417" s="1" t="s">
        <v>912</v>
      </c>
      <c r="B417" s="1" t="s">
        <v>913</v>
      </c>
      <c r="C417" s="1" t="s">
        <v>390</v>
      </c>
      <c r="D417" s="1" t="s">
        <v>2</v>
      </c>
      <c r="E417" s="1" t="s">
        <v>51</v>
      </c>
      <c r="F417" s="1" t="s">
        <v>45</v>
      </c>
      <c r="G417" s="1" t="s">
        <v>60</v>
      </c>
      <c r="H417" s="1">
        <v>28</v>
      </c>
      <c r="I417" s="14">
        <v>43122</v>
      </c>
      <c r="J417" s="1">
        <v>68176</v>
      </c>
      <c r="K417" s="1">
        <v>0</v>
      </c>
      <c r="L417" s="1" t="s">
        <v>11</v>
      </c>
      <c r="M417" s="1" t="s">
        <v>47</v>
      </c>
      <c r="N417" s="14" t="s">
        <v>55</v>
      </c>
      <c r="O417" s="15" t="str">
        <f t="shared" si="42"/>
        <v>Active</v>
      </c>
      <c r="P417" s="16">
        <f t="shared" si="43"/>
        <v>0</v>
      </c>
      <c r="Q417" s="17">
        <f t="shared" si="44"/>
        <v>0</v>
      </c>
      <c r="R417" s="17">
        <f t="shared" si="45"/>
        <v>68176</v>
      </c>
      <c r="S417" s="16">
        <f t="shared" si="46"/>
        <v>2018</v>
      </c>
      <c r="T417" s="16">
        <f t="shared" si="47"/>
        <v>4</v>
      </c>
      <c r="U417" s="18" t="str">
        <f t="shared" si="48"/>
        <v>Monday</v>
      </c>
    </row>
    <row r="418" spans="1:21" ht="14.25" customHeight="1" x14ac:dyDescent="0.25">
      <c r="A418" s="1" t="s">
        <v>906</v>
      </c>
      <c r="B418" s="1" t="s">
        <v>914</v>
      </c>
      <c r="C418" s="1" t="s">
        <v>43</v>
      </c>
      <c r="D418" s="1" t="s">
        <v>3</v>
      </c>
      <c r="E418" s="1" t="s">
        <v>44</v>
      </c>
      <c r="F418" s="1" t="s">
        <v>45</v>
      </c>
      <c r="G418" s="1" t="s">
        <v>104</v>
      </c>
      <c r="H418" s="1">
        <v>39</v>
      </c>
      <c r="I418" s="14">
        <v>43756</v>
      </c>
      <c r="J418" s="1">
        <v>122829</v>
      </c>
      <c r="K418" s="1">
        <v>0.11</v>
      </c>
      <c r="L418" s="1" t="s">
        <v>11</v>
      </c>
      <c r="M418" s="1" t="s">
        <v>61</v>
      </c>
      <c r="N418" s="14" t="s">
        <v>55</v>
      </c>
      <c r="O418" s="15" t="str">
        <f t="shared" si="42"/>
        <v>Active</v>
      </c>
      <c r="P418" s="16">
        <f t="shared" si="43"/>
        <v>0</v>
      </c>
      <c r="Q418" s="17">
        <f t="shared" si="44"/>
        <v>13511.19</v>
      </c>
      <c r="R418" s="17">
        <f t="shared" si="45"/>
        <v>136340.19</v>
      </c>
      <c r="S418" s="16">
        <f t="shared" si="46"/>
        <v>2019</v>
      </c>
      <c r="T418" s="16">
        <f t="shared" si="47"/>
        <v>42</v>
      </c>
      <c r="U418" s="18" t="str">
        <f t="shared" si="48"/>
        <v>Friday</v>
      </c>
    </row>
    <row r="419" spans="1:21" ht="14.25" customHeight="1" x14ac:dyDescent="0.25">
      <c r="A419" s="1" t="s">
        <v>915</v>
      </c>
      <c r="B419" s="1" t="s">
        <v>916</v>
      </c>
      <c r="C419" s="1" t="s">
        <v>43</v>
      </c>
      <c r="D419" s="1" t="s">
        <v>8</v>
      </c>
      <c r="E419" s="1" t="s">
        <v>59</v>
      </c>
      <c r="F419" s="1" t="s">
        <v>45</v>
      </c>
      <c r="G419" s="1" t="s">
        <v>53</v>
      </c>
      <c r="H419" s="1">
        <v>31</v>
      </c>
      <c r="I419" s="14">
        <v>43695</v>
      </c>
      <c r="J419" s="1">
        <v>126353</v>
      </c>
      <c r="K419" s="1">
        <v>0.12</v>
      </c>
      <c r="L419" s="1" t="s">
        <v>17</v>
      </c>
      <c r="M419" s="1" t="s">
        <v>94</v>
      </c>
      <c r="N419" s="14" t="s">
        <v>55</v>
      </c>
      <c r="O419" s="15" t="str">
        <f t="shared" si="42"/>
        <v>Active</v>
      </c>
      <c r="P419" s="16">
        <f t="shared" si="43"/>
        <v>0</v>
      </c>
      <c r="Q419" s="17">
        <f t="shared" si="44"/>
        <v>15162.359999999999</v>
      </c>
      <c r="R419" s="17">
        <f t="shared" si="45"/>
        <v>141515.35999999999</v>
      </c>
      <c r="S419" s="16">
        <f t="shared" si="46"/>
        <v>2019</v>
      </c>
      <c r="T419" s="16">
        <f t="shared" si="47"/>
        <v>34</v>
      </c>
      <c r="U419" s="18" t="str">
        <f t="shared" si="48"/>
        <v>Sunday</v>
      </c>
    </row>
    <row r="420" spans="1:21" ht="14.25" customHeight="1" x14ac:dyDescent="0.25">
      <c r="A420" s="1" t="s">
        <v>917</v>
      </c>
      <c r="B420" s="1" t="s">
        <v>918</v>
      </c>
      <c r="C420" s="1" t="s">
        <v>58</v>
      </c>
      <c r="D420" s="1" t="s">
        <v>5</v>
      </c>
      <c r="E420" s="1" t="s">
        <v>59</v>
      </c>
      <c r="F420" s="1" t="s">
        <v>45</v>
      </c>
      <c r="G420" s="1" t="s">
        <v>53</v>
      </c>
      <c r="H420" s="1">
        <v>55</v>
      </c>
      <c r="I420" s="14">
        <v>40468</v>
      </c>
      <c r="J420" s="1">
        <v>188727</v>
      </c>
      <c r="K420" s="1">
        <v>0.23</v>
      </c>
      <c r="L420" s="1" t="s">
        <v>17</v>
      </c>
      <c r="M420" s="1" t="s">
        <v>152</v>
      </c>
      <c r="N420" s="14" t="s">
        <v>55</v>
      </c>
      <c r="O420" s="15" t="str">
        <f t="shared" si="42"/>
        <v>Active</v>
      </c>
      <c r="P420" s="16">
        <f t="shared" si="43"/>
        <v>0</v>
      </c>
      <c r="Q420" s="17">
        <f t="shared" si="44"/>
        <v>43407.21</v>
      </c>
      <c r="R420" s="17">
        <f t="shared" si="45"/>
        <v>232134.21</v>
      </c>
      <c r="S420" s="16">
        <f t="shared" si="46"/>
        <v>2010</v>
      </c>
      <c r="T420" s="16">
        <f t="shared" si="47"/>
        <v>43</v>
      </c>
      <c r="U420" s="18" t="str">
        <f t="shared" si="48"/>
        <v>Sunday</v>
      </c>
    </row>
    <row r="421" spans="1:21" ht="14.25" customHeight="1" x14ac:dyDescent="0.25">
      <c r="A421" s="1" t="s">
        <v>610</v>
      </c>
      <c r="B421" s="1" t="s">
        <v>919</v>
      </c>
      <c r="C421" s="1" t="s">
        <v>67</v>
      </c>
      <c r="D421" s="1" t="s">
        <v>4</v>
      </c>
      <c r="E421" s="1" t="s">
        <v>44</v>
      </c>
      <c r="F421" s="1" t="s">
        <v>52</v>
      </c>
      <c r="G421" s="1" t="s">
        <v>53</v>
      </c>
      <c r="H421" s="1">
        <v>52</v>
      </c>
      <c r="I421" s="14">
        <v>34383</v>
      </c>
      <c r="J421" s="1">
        <v>99624</v>
      </c>
      <c r="K421" s="1">
        <v>0</v>
      </c>
      <c r="L421" s="1" t="s">
        <v>11</v>
      </c>
      <c r="M421" s="1" t="s">
        <v>47</v>
      </c>
      <c r="N421" s="14" t="s">
        <v>55</v>
      </c>
      <c r="O421" s="15" t="str">
        <f t="shared" si="42"/>
        <v>Active</v>
      </c>
      <c r="P421" s="16">
        <f t="shared" si="43"/>
        <v>0</v>
      </c>
      <c r="Q421" s="17">
        <f t="shared" si="44"/>
        <v>0</v>
      </c>
      <c r="R421" s="17">
        <f t="shared" si="45"/>
        <v>99624</v>
      </c>
      <c r="S421" s="16">
        <f t="shared" si="46"/>
        <v>1994</v>
      </c>
      <c r="T421" s="16">
        <f t="shared" si="47"/>
        <v>8</v>
      </c>
      <c r="U421" s="18" t="str">
        <f t="shared" si="48"/>
        <v>Friday</v>
      </c>
    </row>
    <row r="422" spans="1:21" ht="14.25" customHeight="1" x14ac:dyDescent="0.25">
      <c r="A422" s="1" t="s">
        <v>920</v>
      </c>
      <c r="B422" s="1" t="s">
        <v>921</v>
      </c>
      <c r="C422" s="1" t="s">
        <v>75</v>
      </c>
      <c r="D422" s="1" t="s">
        <v>4</v>
      </c>
      <c r="E422" s="1" t="s">
        <v>59</v>
      </c>
      <c r="F422" s="1" t="s">
        <v>45</v>
      </c>
      <c r="G422" s="1" t="s">
        <v>53</v>
      </c>
      <c r="H422" s="1">
        <v>55</v>
      </c>
      <c r="I422" s="14">
        <v>41202</v>
      </c>
      <c r="J422" s="1">
        <v>108686</v>
      </c>
      <c r="K422" s="1">
        <v>0.06</v>
      </c>
      <c r="L422" s="1" t="s">
        <v>11</v>
      </c>
      <c r="M422" s="1" t="s">
        <v>107</v>
      </c>
      <c r="N422" s="14" t="s">
        <v>55</v>
      </c>
      <c r="O422" s="15" t="str">
        <f t="shared" si="42"/>
        <v>Active</v>
      </c>
      <c r="P422" s="16">
        <f t="shared" si="43"/>
        <v>0</v>
      </c>
      <c r="Q422" s="17">
        <f t="shared" si="44"/>
        <v>6521.16</v>
      </c>
      <c r="R422" s="17">
        <f t="shared" si="45"/>
        <v>115207.16</v>
      </c>
      <c r="S422" s="16">
        <f t="shared" si="46"/>
        <v>2012</v>
      </c>
      <c r="T422" s="16">
        <f t="shared" si="47"/>
        <v>42</v>
      </c>
      <c r="U422" s="18" t="str">
        <f t="shared" si="48"/>
        <v>Saturday</v>
      </c>
    </row>
    <row r="423" spans="1:21" ht="14.25" customHeight="1" x14ac:dyDescent="0.25">
      <c r="A423" s="1" t="s">
        <v>922</v>
      </c>
      <c r="B423" s="1" t="s">
        <v>923</v>
      </c>
      <c r="C423" s="1" t="s">
        <v>78</v>
      </c>
      <c r="D423" s="1" t="s">
        <v>5</v>
      </c>
      <c r="E423" s="1" t="s">
        <v>72</v>
      </c>
      <c r="F423" s="1" t="s">
        <v>45</v>
      </c>
      <c r="G423" s="1" t="s">
        <v>104</v>
      </c>
      <c r="H423" s="1">
        <v>56</v>
      </c>
      <c r="I423" s="14">
        <v>34802</v>
      </c>
      <c r="J423" s="1">
        <v>50857</v>
      </c>
      <c r="K423" s="1">
        <v>0</v>
      </c>
      <c r="L423" s="1" t="s">
        <v>19</v>
      </c>
      <c r="M423" s="1" t="s">
        <v>112</v>
      </c>
      <c r="N423" s="14" t="s">
        <v>55</v>
      </c>
      <c r="O423" s="15" t="str">
        <f t="shared" si="42"/>
        <v>Active</v>
      </c>
      <c r="P423" s="16">
        <f t="shared" si="43"/>
        <v>0</v>
      </c>
      <c r="Q423" s="17">
        <f t="shared" si="44"/>
        <v>0</v>
      </c>
      <c r="R423" s="17">
        <f t="shared" si="45"/>
        <v>50857</v>
      </c>
      <c r="S423" s="16">
        <f t="shared" si="46"/>
        <v>1995</v>
      </c>
      <c r="T423" s="16">
        <f t="shared" si="47"/>
        <v>15</v>
      </c>
      <c r="U423" s="18" t="str">
        <f t="shared" si="48"/>
        <v>Thursday</v>
      </c>
    </row>
    <row r="424" spans="1:21" ht="14.25" customHeight="1" x14ac:dyDescent="0.25">
      <c r="A424" s="1" t="s">
        <v>924</v>
      </c>
      <c r="B424" s="1" t="s">
        <v>925</v>
      </c>
      <c r="C424" s="1" t="s">
        <v>199</v>
      </c>
      <c r="D424" s="1" t="s">
        <v>7</v>
      </c>
      <c r="E424" s="1" t="s">
        <v>51</v>
      </c>
      <c r="F424" s="1" t="s">
        <v>52</v>
      </c>
      <c r="G424" s="1" t="s">
        <v>60</v>
      </c>
      <c r="H424" s="1">
        <v>47</v>
      </c>
      <c r="I424" s="14">
        <v>36893</v>
      </c>
      <c r="J424" s="1">
        <v>120628</v>
      </c>
      <c r="K424" s="1">
        <v>0</v>
      </c>
      <c r="L424" s="1" t="s">
        <v>11</v>
      </c>
      <c r="M424" s="1" t="s">
        <v>61</v>
      </c>
      <c r="N424" s="14" t="s">
        <v>55</v>
      </c>
      <c r="O424" s="15" t="str">
        <f t="shared" si="42"/>
        <v>Active</v>
      </c>
      <c r="P424" s="16">
        <f t="shared" si="43"/>
        <v>0</v>
      </c>
      <c r="Q424" s="17">
        <f t="shared" si="44"/>
        <v>0</v>
      </c>
      <c r="R424" s="17">
        <f t="shared" si="45"/>
        <v>120628</v>
      </c>
      <c r="S424" s="16">
        <f t="shared" si="46"/>
        <v>2001</v>
      </c>
      <c r="T424" s="16">
        <f t="shared" si="47"/>
        <v>1</v>
      </c>
      <c r="U424" s="18" t="str">
        <f t="shared" si="48"/>
        <v>Tuesday</v>
      </c>
    </row>
    <row r="425" spans="1:21" ht="14.25" customHeight="1" x14ac:dyDescent="0.25">
      <c r="A425" s="1" t="s">
        <v>926</v>
      </c>
      <c r="B425" s="1" t="s">
        <v>927</v>
      </c>
      <c r="C425" s="1" t="s">
        <v>58</v>
      </c>
      <c r="D425" s="1" t="s">
        <v>4</v>
      </c>
      <c r="E425" s="1" t="s">
        <v>59</v>
      </c>
      <c r="F425" s="1" t="s">
        <v>45</v>
      </c>
      <c r="G425" s="1" t="s">
        <v>60</v>
      </c>
      <c r="H425" s="1">
        <v>63</v>
      </c>
      <c r="I425" s="14">
        <v>43996</v>
      </c>
      <c r="J425" s="1">
        <v>181216</v>
      </c>
      <c r="K425" s="1">
        <v>0.27</v>
      </c>
      <c r="L425" s="1" t="s">
        <v>11</v>
      </c>
      <c r="M425" s="1" t="s">
        <v>107</v>
      </c>
      <c r="N425" s="14" t="s">
        <v>55</v>
      </c>
      <c r="O425" s="15" t="str">
        <f t="shared" si="42"/>
        <v>Active</v>
      </c>
      <c r="P425" s="16">
        <f t="shared" si="43"/>
        <v>0</v>
      </c>
      <c r="Q425" s="17">
        <f t="shared" si="44"/>
        <v>48928.32</v>
      </c>
      <c r="R425" s="17">
        <f t="shared" si="45"/>
        <v>230144.32</v>
      </c>
      <c r="S425" s="16">
        <f t="shared" si="46"/>
        <v>2020</v>
      </c>
      <c r="T425" s="16">
        <f t="shared" si="47"/>
        <v>25</v>
      </c>
      <c r="U425" s="18" t="str">
        <f t="shared" si="48"/>
        <v>Sunday</v>
      </c>
    </row>
    <row r="426" spans="1:21" ht="14.25" customHeight="1" x14ac:dyDescent="0.25">
      <c r="A426" s="1" t="s">
        <v>928</v>
      </c>
      <c r="B426" s="1" t="s">
        <v>929</v>
      </c>
      <c r="C426" s="1" t="s">
        <v>78</v>
      </c>
      <c r="D426" s="1" t="s">
        <v>3</v>
      </c>
      <c r="E426" s="1" t="s">
        <v>72</v>
      </c>
      <c r="F426" s="1" t="s">
        <v>45</v>
      </c>
      <c r="G426" s="1" t="s">
        <v>60</v>
      </c>
      <c r="H426" s="1">
        <v>63</v>
      </c>
      <c r="I426" s="14">
        <v>40984</v>
      </c>
      <c r="J426" s="1">
        <v>46081</v>
      </c>
      <c r="K426" s="1">
        <v>0</v>
      </c>
      <c r="L426" s="1" t="s">
        <v>11</v>
      </c>
      <c r="M426" s="1" t="s">
        <v>61</v>
      </c>
      <c r="N426" s="14" t="s">
        <v>55</v>
      </c>
      <c r="O426" s="15" t="str">
        <f t="shared" si="42"/>
        <v>Active</v>
      </c>
      <c r="P426" s="16">
        <f t="shared" si="43"/>
        <v>0</v>
      </c>
      <c r="Q426" s="17">
        <f t="shared" si="44"/>
        <v>0</v>
      </c>
      <c r="R426" s="17">
        <f t="shared" si="45"/>
        <v>46081</v>
      </c>
      <c r="S426" s="16">
        <f t="shared" si="46"/>
        <v>2012</v>
      </c>
      <c r="T426" s="16">
        <f t="shared" si="47"/>
        <v>11</v>
      </c>
      <c r="U426" s="18" t="str">
        <f t="shared" si="48"/>
        <v>Friday</v>
      </c>
    </row>
    <row r="427" spans="1:21" ht="14.25" customHeight="1" x14ac:dyDescent="0.25">
      <c r="A427" s="1" t="s">
        <v>930</v>
      </c>
      <c r="B427" s="1" t="s">
        <v>931</v>
      </c>
      <c r="C427" s="1" t="s">
        <v>43</v>
      </c>
      <c r="D427" s="1" t="s">
        <v>5</v>
      </c>
      <c r="E427" s="1" t="s">
        <v>72</v>
      </c>
      <c r="F427" s="1" t="s">
        <v>45</v>
      </c>
      <c r="G427" s="1" t="s">
        <v>60</v>
      </c>
      <c r="H427" s="1">
        <v>55</v>
      </c>
      <c r="I427" s="14">
        <v>38135</v>
      </c>
      <c r="J427" s="1">
        <v>159885</v>
      </c>
      <c r="K427" s="1">
        <v>0.12</v>
      </c>
      <c r="L427" s="1" t="s">
        <v>11</v>
      </c>
      <c r="M427" s="1" t="s">
        <v>107</v>
      </c>
      <c r="N427" s="14" t="s">
        <v>55</v>
      </c>
      <c r="O427" s="15" t="str">
        <f t="shared" si="42"/>
        <v>Active</v>
      </c>
      <c r="P427" s="16">
        <f t="shared" si="43"/>
        <v>0</v>
      </c>
      <c r="Q427" s="17">
        <f t="shared" si="44"/>
        <v>19186.2</v>
      </c>
      <c r="R427" s="17">
        <f t="shared" si="45"/>
        <v>179071.2</v>
      </c>
      <c r="S427" s="16">
        <f t="shared" si="46"/>
        <v>2004</v>
      </c>
      <c r="T427" s="16">
        <f t="shared" si="47"/>
        <v>22</v>
      </c>
      <c r="U427" s="18" t="str">
        <f t="shared" si="48"/>
        <v>Friday</v>
      </c>
    </row>
    <row r="428" spans="1:21" ht="14.25" customHeight="1" x14ac:dyDescent="0.25">
      <c r="A428" s="1" t="s">
        <v>932</v>
      </c>
      <c r="B428" s="1" t="s">
        <v>933</v>
      </c>
      <c r="C428" s="1" t="s">
        <v>58</v>
      </c>
      <c r="D428" s="1" t="s">
        <v>4</v>
      </c>
      <c r="E428" s="1" t="s">
        <v>51</v>
      </c>
      <c r="F428" s="1" t="s">
        <v>45</v>
      </c>
      <c r="G428" s="1" t="s">
        <v>60</v>
      </c>
      <c r="H428" s="1">
        <v>55</v>
      </c>
      <c r="I428" s="14">
        <v>35001</v>
      </c>
      <c r="J428" s="1">
        <v>153271</v>
      </c>
      <c r="K428" s="1">
        <v>0.15</v>
      </c>
      <c r="L428" s="1" t="s">
        <v>11</v>
      </c>
      <c r="M428" s="1" t="s">
        <v>82</v>
      </c>
      <c r="N428" s="14" t="s">
        <v>55</v>
      </c>
      <c r="O428" s="15" t="str">
        <f t="shared" si="42"/>
        <v>Active</v>
      </c>
      <c r="P428" s="16">
        <f t="shared" si="43"/>
        <v>0</v>
      </c>
      <c r="Q428" s="17">
        <f t="shared" si="44"/>
        <v>22990.649999999998</v>
      </c>
      <c r="R428" s="17">
        <f t="shared" si="45"/>
        <v>176261.65</v>
      </c>
      <c r="S428" s="16">
        <f t="shared" si="46"/>
        <v>1995</v>
      </c>
      <c r="T428" s="16">
        <f t="shared" si="47"/>
        <v>44</v>
      </c>
      <c r="U428" s="18" t="str">
        <f t="shared" si="48"/>
        <v>Sunday</v>
      </c>
    </row>
    <row r="429" spans="1:21" ht="14.25" customHeight="1" x14ac:dyDescent="0.25">
      <c r="A429" s="1" t="s">
        <v>934</v>
      </c>
      <c r="B429" s="1" t="s">
        <v>935</v>
      </c>
      <c r="C429" s="1" t="s">
        <v>75</v>
      </c>
      <c r="D429" s="1" t="s">
        <v>6</v>
      </c>
      <c r="E429" s="1" t="s">
        <v>51</v>
      </c>
      <c r="F429" s="1" t="s">
        <v>52</v>
      </c>
      <c r="G429" s="1" t="s">
        <v>53</v>
      </c>
      <c r="H429" s="1">
        <v>42</v>
      </c>
      <c r="I429" s="14">
        <v>40159</v>
      </c>
      <c r="J429" s="1">
        <v>114242</v>
      </c>
      <c r="K429" s="1">
        <v>0.08</v>
      </c>
      <c r="L429" s="1" t="s">
        <v>11</v>
      </c>
      <c r="M429" s="1" t="s">
        <v>68</v>
      </c>
      <c r="N429" s="14" t="s">
        <v>55</v>
      </c>
      <c r="O429" s="15" t="str">
        <f t="shared" si="42"/>
        <v>Active</v>
      </c>
      <c r="P429" s="16">
        <f t="shared" si="43"/>
        <v>0</v>
      </c>
      <c r="Q429" s="17">
        <f t="shared" si="44"/>
        <v>9139.36</v>
      </c>
      <c r="R429" s="17">
        <f t="shared" si="45"/>
        <v>123381.36</v>
      </c>
      <c r="S429" s="16">
        <f t="shared" si="46"/>
        <v>2009</v>
      </c>
      <c r="T429" s="16">
        <f t="shared" si="47"/>
        <v>50</v>
      </c>
      <c r="U429" s="18" t="str">
        <f t="shared" si="48"/>
        <v>Saturday</v>
      </c>
    </row>
    <row r="430" spans="1:21" ht="14.25" customHeight="1" x14ac:dyDescent="0.25">
      <c r="A430" s="1" t="s">
        <v>936</v>
      </c>
      <c r="B430" s="1" t="s">
        <v>937</v>
      </c>
      <c r="C430" s="1" t="s">
        <v>137</v>
      </c>
      <c r="D430" s="1" t="s">
        <v>2</v>
      </c>
      <c r="E430" s="1" t="s">
        <v>59</v>
      </c>
      <c r="F430" s="1" t="s">
        <v>45</v>
      </c>
      <c r="G430" s="1" t="s">
        <v>53</v>
      </c>
      <c r="H430" s="1">
        <v>39</v>
      </c>
      <c r="I430" s="14">
        <v>44153</v>
      </c>
      <c r="J430" s="1">
        <v>48415</v>
      </c>
      <c r="K430" s="1">
        <v>0</v>
      </c>
      <c r="L430" s="1" t="s">
        <v>17</v>
      </c>
      <c r="M430" s="1" t="s">
        <v>94</v>
      </c>
      <c r="N430" s="14" t="s">
        <v>55</v>
      </c>
      <c r="O430" s="15" t="str">
        <f t="shared" si="42"/>
        <v>Active</v>
      </c>
      <c r="P430" s="16">
        <f t="shared" si="43"/>
        <v>0</v>
      </c>
      <c r="Q430" s="17">
        <f t="shared" si="44"/>
        <v>0</v>
      </c>
      <c r="R430" s="17">
        <f t="shared" si="45"/>
        <v>48415</v>
      </c>
      <c r="S430" s="16">
        <f t="shared" si="46"/>
        <v>2020</v>
      </c>
      <c r="T430" s="16">
        <f t="shared" si="47"/>
        <v>47</v>
      </c>
      <c r="U430" s="18" t="str">
        <f t="shared" si="48"/>
        <v>Wednesday</v>
      </c>
    </row>
    <row r="431" spans="1:21" ht="14.25" customHeight="1" x14ac:dyDescent="0.25">
      <c r="A431" s="1" t="s">
        <v>938</v>
      </c>
      <c r="B431" s="1" t="s">
        <v>939</v>
      </c>
      <c r="C431" s="1" t="s">
        <v>295</v>
      </c>
      <c r="D431" s="1" t="s">
        <v>7</v>
      </c>
      <c r="E431" s="1" t="s">
        <v>51</v>
      </c>
      <c r="F431" s="1" t="s">
        <v>52</v>
      </c>
      <c r="G431" s="1" t="s">
        <v>104</v>
      </c>
      <c r="H431" s="1">
        <v>35</v>
      </c>
      <c r="I431" s="14">
        <v>42878</v>
      </c>
      <c r="J431" s="1">
        <v>65566</v>
      </c>
      <c r="K431" s="1">
        <v>0</v>
      </c>
      <c r="L431" s="1" t="s">
        <v>11</v>
      </c>
      <c r="M431" s="1" t="s">
        <v>47</v>
      </c>
      <c r="N431" s="14" t="s">
        <v>55</v>
      </c>
      <c r="O431" s="15" t="str">
        <f t="shared" si="42"/>
        <v>Active</v>
      </c>
      <c r="P431" s="16">
        <f t="shared" si="43"/>
        <v>0</v>
      </c>
      <c r="Q431" s="17">
        <f t="shared" si="44"/>
        <v>0</v>
      </c>
      <c r="R431" s="17">
        <f t="shared" si="45"/>
        <v>65566</v>
      </c>
      <c r="S431" s="16">
        <f t="shared" si="46"/>
        <v>2017</v>
      </c>
      <c r="T431" s="16">
        <f t="shared" si="47"/>
        <v>21</v>
      </c>
      <c r="U431" s="18" t="str">
        <f t="shared" si="48"/>
        <v>Tuesday</v>
      </c>
    </row>
    <row r="432" spans="1:21" ht="14.25" customHeight="1" x14ac:dyDescent="0.25">
      <c r="A432" s="1" t="s">
        <v>940</v>
      </c>
      <c r="B432" s="1" t="s">
        <v>941</v>
      </c>
      <c r="C432" s="1" t="s">
        <v>43</v>
      </c>
      <c r="D432" s="1" t="s">
        <v>8</v>
      </c>
      <c r="E432" s="1" t="s">
        <v>44</v>
      </c>
      <c r="F432" s="1" t="s">
        <v>52</v>
      </c>
      <c r="G432" s="1" t="s">
        <v>53</v>
      </c>
      <c r="H432" s="1">
        <v>45</v>
      </c>
      <c r="I432" s="14">
        <v>37014</v>
      </c>
      <c r="J432" s="1">
        <v>147752</v>
      </c>
      <c r="K432" s="1">
        <v>0.12</v>
      </c>
      <c r="L432" s="1" t="s">
        <v>17</v>
      </c>
      <c r="M432" s="1" t="s">
        <v>94</v>
      </c>
      <c r="N432" s="14">
        <v>40903</v>
      </c>
      <c r="O432" s="15" t="str">
        <f t="shared" si="42"/>
        <v>Not Active</v>
      </c>
      <c r="P432" s="16">
        <f t="shared" si="43"/>
        <v>1</v>
      </c>
      <c r="Q432" s="17">
        <f t="shared" si="44"/>
        <v>17730.239999999998</v>
      </c>
      <c r="R432" s="17">
        <f t="shared" si="45"/>
        <v>165482.23999999999</v>
      </c>
      <c r="S432" s="16">
        <f t="shared" si="46"/>
        <v>2001</v>
      </c>
      <c r="T432" s="16">
        <f t="shared" si="47"/>
        <v>18</v>
      </c>
      <c r="U432" s="18" t="str">
        <f t="shared" si="48"/>
        <v>Thursday</v>
      </c>
    </row>
    <row r="433" spans="1:21" ht="14.25" customHeight="1" x14ac:dyDescent="0.25">
      <c r="A433" s="1" t="s">
        <v>942</v>
      </c>
      <c r="B433" s="1" t="s">
        <v>943</v>
      </c>
      <c r="C433" s="1" t="s">
        <v>43</v>
      </c>
      <c r="D433" s="1" t="s">
        <v>8</v>
      </c>
      <c r="E433" s="1" t="s">
        <v>51</v>
      </c>
      <c r="F433" s="1" t="s">
        <v>45</v>
      </c>
      <c r="G433" s="1" t="s">
        <v>53</v>
      </c>
      <c r="H433" s="1">
        <v>25</v>
      </c>
      <c r="I433" s="14">
        <v>44453</v>
      </c>
      <c r="J433" s="1">
        <v>136810</v>
      </c>
      <c r="K433" s="1">
        <v>0.14000000000000001</v>
      </c>
      <c r="L433" s="1" t="s">
        <v>17</v>
      </c>
      <c r="M433" s="1" t="s">
        <v>54</v>
      </c>
      <c r="N433" s="14" t="s">
        <v>55</v>
      </c>
      <c r="O433" s="15" t="str">
        <f t="shared" si="42"/>
        <v>Active</v>
      </c>
      <c r="P433" s="16">
        <f t="shared" si="43"/>
        <v>0</v>
      </c>
      <c r="Q433" s="17">
        <f t="shared" si="44"/>
        <v>19153.400000000001</v>
      </c>
      <c r="R433" s="17">
        <f t="shared" si="45"/>
        <v>155963.4</v>
      </c>
      <c r="S433" s="16">
        <f t="shared" si="46"/>
        <v>2021</v>
      </c>
      <c r="T433" s="16">
        <f t="shared" si="47"/>
        <v>38</v>
      </c>
      <c r="U433" s="18" t="str">
        <f t="shared" si="48"/>
        <v>Tuesday</v>
      </c>
    </row>
    <row r="434" spans="1:21" ht="14.25" customHeight="1" x14ac:dyDescent="0.25">
      <c r="A434" s="1" t="s">
        <v>944</v>
      </c>
      <c r="B434" s="1" t="s">
        <v>945</v>
      </c>
      <c r="C434" s="1" t="s">
        <v>78</v>
      </c>
      <c r="D434" s="1" t="s">
        <v>4</v>
      </c>
      <c r="E434" s="1" t="s">
        <v>72</v>
      </c>
      <c r="F434" s="1" t="s">
        <v>52</v>
      </c>
      <c r="G434" s="1" t="s">
        <v>60</v>
      </c>
      <c r="H434" s="1">
        <v>47</v>
      </c>
      <c r="I434" s="14">
        <v>41333</v>
      </c>
      <c r="J434" s="1">
        <v>54635</v>
      </c>
      <c r="K434" s="1">
        <v>0</v>
      </c>
      <c r="L434" s="1" t="s">
        <v>11</v>
      </c>
      <c r="M434" s="1" t="s">
        <v>61</v>
      </c>
      <c r="N434" s="14" t="s">
        <v>55</v>
      </c>
      <c r="O434" s="15" t="str">
        <f t="shared" si="42"/>
        <v>Active</v>
      </c>
      <c r="P434" s="16">
        <f t="shared" si="43"/>
        <v>0</v>
      </c>
      <c r="Q434" s="17">
        <f t="shared" si="44"/>
        <v>0</v>
      </c>
      <c r="R434" s="17">
        <f t="shared" si="45"/>
        <v>54635</v>
      </c>
      <c r="S434" s="16">
        <f t="shared" si="46"/>
        <v>2013</v>
      </c>
      <c r="T434" s="16">
        <f t="shared" si="47"/>
        <v>9</v>
      </c>
      <c r="U434" s="18" t="str">
        <f t="shared" si="48"/>
        <v>Thursday</v>
      </c>
    </row>
    <row r="435" spans="1:21" ht="14.25" customHeight="1" x14ac:dyDescent="0.25">
      <c r="A435" s="1" t="s">
        <v>946</v>
      </c>
      <c r="B435" s="1" t="s">
        <v>947</v>
      </c>
      <c r="C435" s="1" t="s">
        <v>225</v>
      </c>
      <c r="D435" s="1" t="s">
        <v>2</v>
      </c>
      <c r="E435" s="1" t="s">
        <v>72</v>
      </c>
      <c r="F435" s="1" t="s">
        <v>45</v>
      </c>
      <c r="G435" s="1" t="s">
        <v>60</v>
      </c>
      <c r="H435" s="1">
        <v>42</v>
      </c>
      <c r="I435" s="14">
        <v>43866</v>
      </c>
      <c r="J435" s="1">
        <v>96636</v>
      </c>
      <c r="K435" s="1">
        <v>0</v>
      </c>
      <c r="L435" s="1" t="s">
        <v>11</v>
      </c>
      <c r="M435" s="1" t="s">
        <v>107</v>
      </c>
      <c r="N435" s="14" t="s">
        <v>55</v>
      </c>
      <c r="O435" s="15" t="str">
        <f t="shared" si="42"/>
        <v>Active</v>
      </c>
      <c r="P435" s="16">
        <f t="shared" si="43"/>
        <v>0</v>
      </c>
      <c r="Q435" s="17">
        <f t="shared" si="44"/>
        <v>0</v>
      </c>
      <c r="R435" s="17">
        <f t="shared" si="45"/>
        <v>96636</v>
      </c>
      <c r="S435" s="16">
        <f t="shared" si="46"/>
        <v>2020</v>
      </c>
      <c r="T435" s="16">
        <f t="shared" si="47"/>
        <v>6</v>
      </c>
      <c r="U435" s="18" t="str">
        <f t="shared" si="48"/>
        <v>Wednesday</v>
      </c>
    </row>
    <row r="436" spans="1:21" ht="14.25" customHeight="1" x14ac:dyDescent="0.25">
      <c r="A436" s="1" t="s">
        <v>948</v>
      </c>
      <c r="B436" s="1" t="s">
        <v>949</v>
      </c>
      <c r="C436" s="1" t="s">
        <v>317</v>
      </c>
      <c r="D436" s="1" t="s">
        <v>2</v>
      </c>
      <c r="E436" s="1" t="s">
        <v>51</v>
      </c>
      <c r="F436" s="1" t="s">
        <v>45</v>
      </c>
      <c r="G436" s="1" t="s">
        <v>46</v>
      </c>
      <c r="H436" s="1">
        <v>35</v>
      </c>
      <c r="I436" s="14">
        <v>41941</v>
      </c>
      <c r="J436" s="1">
        <v>91592</v>
      </c>
      <c r="K436" s="1">
        <v>0</v>
      </c>
      <c r="L436" s="1" t="s">
        <v>11</v>
      </c>
      <c r="M436" s="1" t="s">
        <v>61</v>
      </c>
      <c r="N436" s="14" t="s">
        <v>55</v>
      </c>
      <c r="O436" s="15" t="str">
        <f t="shared" si="42"/>
        <v>Active</v>
      </c>
      <c r="P436" s="16">
        <f t="shared" si="43"/>
        <v>0</v>
      </c>
      <c r="Q436" s="17">
        <f t="shared" si="44"/>
        <v>0</v>
      </c>
      <c r="R436" s="17">
        <f t="shared" si="45"/>
        <v>91592</v>
      </c>
      <c r="S436" s="16">
        <f t="shared" si="46"/>
        <v>2014</v>
      </c>
      <c r="T436" s="16">
        <f t="shared" si="47"/>
        <v>44</v>
      </c>
      <c r="U436" s="18" t="str">
        <f t="shared" si="48"/>
        <v>Wednesday</v>
      </c>
    </row>
    <row r="437" spans="1:21" ht="14.25" customHeight="1" x14ac:dyDescent="0.25">
      <c r="A437" s="1" t="s">
        <v>950</v>
      </c>
      <c r="B437" s="1" t="s">
        <v>951</v>
      </c>
      <c r="C437" s="1" t="s">
        <v>202</v>
      </c>
      <c r="D437" s="1" t="s">
        <v>6</v>
      </c>
      <c r="E437" s="1" t="s">
        <v>44</v>
      </c>
      <c r="F437" s="1" t="s">
        <v>45</v>
      </c>
      <c r="G437" s="1" t="s">
        <v>53</v>
      </c>
      <c r="H437" s="1">
        <v>45</v>
      </c>
      <c r="I437" s="14">
        <v>36755</v>
      </c>
      <c r="J437" s="1">
        <v>55563</v>
      </c>
      <c r="K437" s="1">
        <v>0</v>
      </c>
      <c r="L437" s="1" t="s">
        <v>17</v>
      </c>
      <c r="M437" s="1" t="s">
        <v>152</v>
      </c>
      <c r="N437" s="14" t="s">
        <v>55</v>
      </c>
      <c r="O437" s="15" t="str">
        <f t="shared" si="42"/>
        <v>Active</v>
      </c>
      <c r="P437" s="16">
        <f t="shared" si="43"/>
        <v>0</v>
      </c>
      <c r="Q437" s="17">
        <f t="shared" si="44"/>
        <v>0</v>
      </c>
      <c r="R437" s="17">
        <f t="shared" si="45"/>
        <v>55563</v>
      </c>
      <c r="S437" s="16">
        <f t="shared" si="46"/>
        <v>2000</v>
      </c>
      <c r="T437" s="16">
        <f t="shared" si="47"/>
        <v>34</v>
      </c>
      <c r="U437" s="18" t="str">
        <f t="shared" si="48"/>
        <v>Thursday</v>
      </c>
    </row>
    <row r="438" spans="1:21" ht="14.25" customHeight="1" x14ac:dyDescent="0.25">
      <c r="A438" s="1" t="s">
        <v>952</v>
      </c>
      <c r="B438" s="1" t="s">
        <v>953</v>
      </c>
      <c r="C438" s="1" t="s">
        <v>58</v>
      </c>
      <c r="D438" s="1" t="s">
        <v>2</v>
      </c>
      <c r="E438" s="1" t="s">
        <v>44</v>
      </c>
      <c r="F438" s="1" t="s">
        <v>45</v>
      </c>
      <c r="G438" s="1" t="s">
        <v>53</v>
      </c>
      <c r="H438" s="1">
        <v>52</v>
      </c>
      <c r="I438" s="14">
        <v>35109</v>
      </c>
      <c r="J438" s="1">
        <v>159724</v>
      </c>
      <c r="K438" s="1">
        <v>0.23</v>
      </c>
      <c r="L438" s="1" t="s">
        <v>17</v>
      </c>
      <c r="M438" s="1" t="s">
        <v>132</v>
      </c>
      <c r="N438" s="14" t="s">
        <v>55</v>
      </c>
      <c r="O438" s="15" t="str">
        <f t="shared" si="42"/>
        <v>Active</v>
      </c>
      <c r="P438" s="16">
        <f t="shared" si="43"/>
        <v>0</v>
      </c>
      <c r="Q438" s="17">
        <f t="shared" si="44"/>
        <v>36736.520000000004</v>
      </c>
      <c r="R438" s="17">
        <f t="shared" si="45"/>
        <v>196460.52000000002</v>
      </c>
      <c r="S438" s="16">
        <f t="shared" si="46"/>
        <v>1996</v>
      </c>
      <c r="T438" s="16">
        <f t="shared" si="47"/>
        <v>7</v>
      </c>
      <c r="U438" s="18" t="str">
        <f t="shared" si="48"/>
        <v>Wednesday</v>
      </c>
    </row>
    <row r="439" spans="1:21" ht="14.25" customHeight="1" x14ac:dyDescent="0.25">
      <c r="A439" s="1" t="s">
        <v>954</v>
      </c>
      <c r="B439" s="1" t="s">
        <v>955</v>
      </c>
      <c r="C439" s="1" t="s">
        <v>99</v>
      </c>
      <c r="D439" s="1" t="s">
        <v>8</v>
      </c>
      <c r="E439" s="1" t="s">
        <v>72</v>
      </c>
      <c r="F439" s="1" t="s">
        <v>52</v>
      </c>
      <c r="G439" s="1" t="s">
        <v>53</v>
      </c>
      <c r="H439" s="1">
        <v>57</v>
      </c>
      <c r="I439" s="14">
        <v>42951</v>
      </c>
      <c r="J439" s="1">
        <v>183190</v>
      </c>
      <c r="K439" s="1">
        <v>0.36</v>
      </c>
      <c r="L439" s="1" t="s">
        <v>11</v>
      </c>
      <c r="M439" s="1" t="s">
        <v>61</v>
      </c>
      <c r="N439" s="14" t="s">
        <v>55</v>
      </c>
      <c r="O439" s="15" t="str">
        <f t="shared" si="42"/>
        <v>Active</v>
      </c>
      <c r="P439" s="16">
        <f t="shared" si="43"/>
        <v>0</v>
      </c>
      <c r="Q439" s="17">
        <f t="shared" si="44"/>
        <v>65948.399999999994</v>
      </c>
      <c r="R439" s="17">
        <f t="shared" si="45"/>
        <v>249138.4</v>
      </c>
      <c r="S439" s="16">
        <f t="shared" si="46"/>
        <v>2017</v>
      </c>
      <c r="T439" s="16">
        <f t="shared" si="47"/>
        <v>31</v>
      </c>
      <c r="U439" s="18" t="str">
        <f t="shared" si="48"/>
        <v>Friday</v>
      </c>
    </row>
    <row r="440" spans="1:21" ht="14.25" customHeight="1" x14ac:dyDescent="0.25">
      <c r="A440" s="1" t="s">
        <v>956</v>
      </c>
      <c r="B440" s="1" t="s">
        <v>957</v>
      </c>
      <c r="C440" s="1" t="s">
        <v>78</v>
      </c>
      <c r="D440" s="1" t="s">
        <v>5</v>
      </c>
      <c r="E440" s="1" t="s">
        <v>59</v>
      </c>
      <c r="F440" s="1" t="s">
        <v>45</v>
      </c>
      <c r="G440" s="1" t="s">
        <v>60</v>
      </c>
      <c r="H440" s="1">
        <v>56</v>
      </c>
      <c r="I440" s="14">
        <v>43824</v>
      </c>
      <c r="J440" s="1">
        <v>54829</v>
      </c>
      <c r="K440" s="1">
        <v>0</v>
      </c>
      <c r="L440" s="1" t="s">
        <v>11</v>
      </c>
      <c r="M440" s="1" t="s">
        <v>68</v>
      </c>
      <c r="N440" s="14" t="s">
        <v>55</v>
      </c>
      <c r="O440" s="15" t="str">
        <f t="shared" si="42"/>
        <v>Active</v>
      </c>
      <c r="P440" s="16">
        <f t="shared" si="43"/>
        <v>0</v>
      </c>
      <c r="Q440" s="17">
        <f t="shared" si="44"/>
        <v>0</v>
      </c>
      <c r="R440" s="17">
        <f t="shared" si="45"/>
        <v>54829</v>
      </c>
      <c r="S440" s="16">
        <f t="shared" si="46"/>
        <v>2019</v>
      </c>
      <c r="T440" s="16">
        <f t="shared" si="47"/>
        <v>52</v>
      </c>
      <c r="U440" s="18" t="str">
        <f t="shared" si="48"/>
        <v>Wednesday</v>
      </c>
    </row>
    <row r="441" spans="1:21" ht="14.25" customHeight="1" x14ac:dyDescent="0.25">
      <c r="A441" s="1" t="s">
        <v>958</v>
      </c>
      <c r="B441" s="1" t="s">
        <v>959</v>
      </c>
      <c r="C441" s="1" t="s">
        <v>126</v>
      </c>
      <c r="D441" s="1" t="s">
        <v>7</v>
      </c>
      <c r="E441" s="1" t="s">
        <v>72</v>
      </c>
      <c r="F441" s="1" t="s">
        <v>52</v>
      </c>
      <c r="G441" s="1" t="s">
        <v>104</v>
      </c>
      <c r="H441" s="1">
        <v>46</v>
      </c>
      <c r="I441" s="14">
        <v>38464</v>
      </c>
      <c r="J441" s="1">
        <v>96639</v>
      </c>
      <c r="K441" s="1">
        <v>0</v>
      </c>
      <c r="L441" s="1" t="s">
        <v>19</v>
      </c>
      <c r="M441" s="1" t="s">
        <v>117</v>
      </c>
      <c r="N441" s="14" t="s">
        <v>55</v>
      </c>
      <c r="O441" s="15" t="str">
        <f t="shared" si="42"/>
        <v>Active</v>
      </c>
      <c r="P441" s="16">
        <f t="shared" si="43"/>
        <v>0</v>
      </c>
      <c r="Q441" s="17">
        <f t="shared" si="44"/>
        <v>0</v>
      </c>
      <c r="R441" s="17">
        <f t="shared" si="45"/>
        <v>96639</v>
      </c>
      <c r="S441" s="16">
        <f t="shared" si="46"/>
        <v>2005</v>
      </c>
      <c r="T441" s="16">
        <f t="shared" si="47"/>
        <v>17</v>
      </c>
      <c r="U441" s="18" t="str">
        <f t="shared" si="48"/>
        <v>Friday</v>
      </c>
    </row>
    <row r="442" spans="1:21" ht="14.25" customHeight="1" x14ac:dyDescent="0.25">
      <c r="A442" s="1" t="s">
        <v>960</v>
      </c>
      <c r="B442" s="1" t="s">
        <v>961</v>
      </c>
      <c r="C442" s="1" t="s">
        <v>75</v>
      </c>
      <c r="D442" s="1" t="s">
        <v>8</v>
      </c>
      <c r="E442" s="1" t="s">
        <v>59</v>
      </c>
      <c r="F442" s="1" t="s">
        <v>45</v>
      </c>
      <c r="G442" s="1" t="s">
        <v>53</v>
      </c>
      <c r="H442" s="1">
        <v>43</v>
      </c>
      <c r="I442" s="14">
        <v>38879</v>
      </c>
      <c r="J442" s="1">
        <v>117278</v>
      </c>
      <c r="K442" s="1">
        <v>0.09</v>
      </c>
      <c r="L442" s="1" t="s">
        <v>11</v>
      </c>
      <c r="M442" s="1" t="s">
        <v>79</v>
      </c>
      <c r="N442" s="14" t="s">
        <v>55</v>
      </c>
      <c r="O442" s="15" t="str">
        <f t="shared" si="42"/>
        <v>Active</v>
      </c>
      <c r="P442" s="16">
        <f t="shared" si="43"/>
        <v>0</v>
      </c>
      <c r="Q442" s="17">
        <f t="shared" si="44"/>
        <v>10555.02</v>
      </c>
      <c r="R442" s="17">
        <f t="shared" si="45"/>
        <v>127833.02</v>
      </c>
      <c r="S442" s="16">
        <f t="shared" si="46"/>
        <v>2006</v>
      </c>
      <c r="T442" s="16">
        <f t="shared" si="47"/>
        <v>24</v>
      </c>
      <c r="U442" s="18" t="str">
        <f t="shared" si="48"/>
        <v>Sunday</v>
      </c>
    </row>
    <row r="443" spans="1:21" ht="14.25" customHeight="1" x14ac:dyDescent="0.25">
      <c r="A443" s="1" t="s">
        <v>962</v>
      </c>
      <c r="B443" s="1" t="s">
        <v>963</v>
      </c>
      <c r="C443" s="1" t="s">
        <v>64</v>
      </c>
      <c r="D443" s="1" t="s">
        <v>2</v>
      </c>
      <c r="E443" s="1" t="s">
        <v>59</v>
      </c>
      <c r="F443" s="1" t="s">
        <v>52</v>
      </c>
      <c r="G443" s="1" t="s">
        <v>53</v>
      </c>
      <c r="H443" s="1">
        <v>53</v>
      </c>
      <c r="I443" s="14">
        <v>39487</v>
      </c>
      <c r="J443" s="1">
        <v>84193</v>
      </c>
      <c r="K443" s="1">
        <v>0.09</v>
      </c>
      <c r="L443" s="1" t="s">
        <v>17</v>
      </c>
      <c r="M443" s="1" t="s">
        <v>94</v>
      </c>
      <c r="N443" s="14" t="s">
        <v>55</v>
      </c>
      <c r="O443" s="15" t="str">
        <f t="shared" si="42"/>
        <v>Active</v>
      </c>
      <c r="P443" s="16">
        <f t="shared" si="43"/>
        <v>0</v>
      </c>
      <c r="Q443" s="17">
        <f t="shared" si="44"/>
        <v>7577.37</v>
      </c>
      <c r="R443" s="17">
        <f t="shared" si="45"/>
        <v>91770.37</v>
      </c>
      <c r="S443" s="16">
        <f t="shared" si="46"/>
        <v>2008</v>
      </c>
      <c r="T443" s="16">
        <f t="shared" si="47"/>
        <v>6</v>
      </c>
      <c r="U443" s="18" t="str">
        <f t="shared" si="48"/>
        <v>Saturday</v>
      </c>
    </row>
    <row r="444" spans="1:21" ht="14.25" customHeight="1" x14ac:dyDescent="0.25">
      <c r="A444" s="1" t="s">
        <v>964</v>
      </c>
      <c r="B444" s="1" t="s">
        <v>965</v>
      </c>
      <c r="C444" s="1" t="s">
        <v>503</v>
      </c>
      <c r="D444" s="1" t="s">
        <v>2</v>
      </c>
      <c r="E444" s="1" t="s">
        <v>51</v>
      </c>
      <c r="F444" s="1" t="s">
        <v>45</v>
      </c>
      <c r="G444" s="1" t="s">
        <v>60</v>
      </c>
      <c r="H444" s="1">
        <v>47</v>
      </c>
      <c r="I444" s="14">
        <v>43309</v>
      </c>
      <c r="J444" s="1">
        <v>87806</v>
      </c>
      <c r="K444" s="1">
        <v>0</v>
      </c>
      <c r="L444" s="1" t="s">
        <v>11</v>
      </c>
      <c r="M444" s="1" t="s">
        <v>47</v>
      </c>
      <c r="N444" s="14" t="s">
        <v>55</v>
      </c>
      <c r="O444" s="15" t="str">
        <f t="shared" si="42"/>
        <v>Active</v>
      </c>
      <c r="P444" s="16">
        <f t="shared" si="43"/>
        <v>0</v>
      </c>
      <c r="Q444" s="17">
        <f t="shared" si="44"/>
        <v>0</v>
      </c>
      <c r="R444" s="17">
        <f t="shared" si="45"/>
        <v>87806</v>
      </c>
      <c r="S444" s="16">
        <f t="shared" si="46"/>
        <v>2018</v>
      </c>
      <c r="T444" s="16">
        <f t="shared" si="47"/>
        <v>30</v>
      </c>
      <c r="U444" s="18" t="str">
        <f t="shared" si="48"/>
        <v>Saturday</v>
      </c>
    </row>
    <row r="445" spans="1:21" ht="14.25" customHeight="1" x14ac:dyDescent="0.25">
      <c r="A445" s="1" t="s">
        <v>966</v>
      </c>
      <c r="B445" s="1" t="s">
        <v>967</v>
      </c>
      <c r="C445" s="1" t="s">
        <v>241</v>
      </c>
      <c r="D445" s="1" t="s">
        <v>7</v>
      </c>
      <c r="E445" s="1" t="s">
        <v>44</v>
      </c>
      <c r="F445" s="1" t="s">
        <v>52</v>
      </c>
      <c r="G445" s="1" t="s">
        <v>60</v>
      </c>
      <c r="H445" s="1">
        <v>62</v>
      </c>
      <c r="I445" s="14">
        <v>40820</v>
      </c>
      <c r="J445" s="1">
        <v>63959</v>
      </c>
      <c r="K445" s="1">
        <v>0</v>
      </c>
      <c r="L445" s="1" t="s">
        <v>11</v>
      </c>
      <c r="M445" s="1" t="s">
        <v>47</v>
      </c>
      <c r="N445" s="14" t="s">
        <v>55</v>
      </c>
      <c r="O445" s="15" t="str">
        <f t="shared" si="42"/>
        <v>Active</v>
      </c>
      <c r="P445" s="16">
        <f t="shared" si="43"/>
        <v>0</v>
      </c>
      <c r="Q445" s="17">
        <f t="shared" si="44"/>
        <v>0</v>
      </c>
      <c r="R445" s="17">
        <f t="shared" si="45"/>
        <v>63959</v>
      </c>
      <c r="S445" s="16">
        <f t="shared" si="46"/>
        <v>2011</v>
      </c>
      <c r="T445" s="16">
        <f t="shared" si="47"/>
        <v>41</v>
      </c>
      <c r="U445" s="18" t="str">
        <f t="shared" si="48"/>
        <v>Tuesday</v>
      </c>
    </row>
    <row r="446" spans="1:21" ht="14.25" customHeight="1" x14ac:dyDescent="0.25">
      <c r="A446" s="1" t="s">
        <v>968</v>
      </c>
      <c r="B446" s="1" t="s">
        <v>969</v>
      </c>
      <c r="C446" s="1" t="s">
        <v>99</v>
      </c>
      <c r="D446" s="1" t="s">
        <v>2</v>
      </c>
      <c r="E446" s="1" t="s">
        <v>44</v>
      </c>
      <c r="F446" s="1" t="s">
        <v>52</v>
      </c>
      <c r="G446" s="1" t="s">
        <v>53</v>
      </c>
      <c r="H446" s="1">
        <v>35</v>
      </c>
      <c r="I446" s="14">
        <v>42166</v>
      </c>
      <c r="J446" s="1">
        <v>234723</v>
      </c>
      <c r="K446" s="1">
        <v>0.36</v>
      </c>
      <c r="L446" s="1" t="s">
        <v>17</v>
      </c>
      <c r="M446" s="1" t="s">
        <v>94</v>
      </c>
      <c r="N446" s="14" t="s">
        <v>55</v>
      </c>
      <c r="O446" s="15" t="str">
        <f t="shared" si="42"/>
        <v>Active</v>
      </c>
      <c r="P446" s="16">
        <f t="shared" si="43"/>
        <v>0</v>
      </c>
      <c r="Q446" s="17">
        <f t="shared" si="44"/>
        <v>84500.28</v>
      </c>
      <c r="R446" s="17">
        <f t="shared" si="45"/>
        <v>319223.28000000003</v>
      </c>
      <c r="S446" s="16">
        <f t="shared" si="46"/>
        <v>2015</v>
      </c>
      <c r="T446" s="16">
        <f t="shared" si="47"/>
        <v>24</v>
      </c>
      <c r="U446" s="18" t="str">
        <f t="shared" si="48"/>
        <v>Thursday</v>
      </c>
    </row>
    <row r="447" spans="1:21" ht="14.25" customHeight="1" x14ac:dyDescent="0.25">
      <c r="A447" s="1" t="s">
        <v>970</v>
      </c>
      <c r="B447" s="1" t="s">
        <v>971</v>
      </c>
      <c r="C447" s="1" t="s">
        <v>78</v>
      </c>
      <c r="D447" s="1" t="s">
        <v>5</v>
      </c>
      <c r="E447" s="1" t="s">
        <v>72</v>
      </c>
      <c r="F447" s="1" t="s">
        <v>45</v>
      </c>
      <c r="G447" s="1" t="s">
        <v>53</v>
      </c>
      <c r="H447" s="1">
        <v>27</v>
      </c>
      <c r="I447" s="14">
        <v>43701</v>
      </c>
      <c r="J447" s="1">
        <v>50809</v>
      </c>
      <c r="K447" s="1">
        <v>0</v>
      </c>
      <c r="L447" s="1" t="s">
        <v>17</v>
      </c>
      <c r="M447" s="1" t="s">
        <v>54</v>
      </c>
      <c r="N447" s="14" t="s">
        <v>55</v>
      </c>
      <c r="O447" s="15" t="str">
        <f t="shared" si="42"/>
        <v>Active</v>
      </c>
      <c r="P447" s="16">
        <f t="shared" si="43"/>
        <v>0</v>
      </c>
      <c r="Q447" s="17">
        <f t="shared" si="44"/>
        <v>0</v>
      </c>
      <c r="R447" s="17">
        <f t="shared" si="45"/>
        <v>50809</v>
      </c>
      <c r="S447" s="16">
        <f t="shared" si="46"/>
        <v>2019</v>
      </c>
      <c r="T447" s="16">
        <f t="shared" si="47"/>
        <v>34</v>
      </c>
      <c r="U447" s="18" t="str">
        <f t="shared" si="48"/>
        <v>Saturday</v>
      </c>
    </row>
    <row r="448" spans="1:21" ht="14.25" customHeight="1" x14ac:dyDescent="0.25">
      <c r="A448" s="1" t="s">
        <v>972</v>
      </c>
      <c r="B448" s="1" t="s">
        <v>973</v>
      </c>
      <c r="C448" s="1" t="s">
        <v>67</v>
      </c>
      <c r="D448" s="1" t="s">
        <v>3</v>
      </c>
      <c r="E448" s="1" t="s">
        <v>51</v>
      </c>
      <c r="F448" s="1" t="s">
        <v>52</v>
      </c>
      <c r="G448" s="1" t="s">
        <v>60</v>
      </c>
      <c r="H448" s="1">
        <v>55</v>
      </c>
      <c r="I448" s="14">
        <v>37456</v>
      </c>
      <c r="J448" s="1">
        <v>77396</v>
      </c>
      <c r="K448" s="1">
        <v>0</v>
      </c>
      <c r="L448" s="1" t="s">
        <v>11</v>
      </c>
      <c r="M448" s="1" t="s">
        <v>79</v>
      </c>
      <c r="N448" s="14" t="s">
        <v>55</v>
      </c>
      <c r="O448" s="15" t="str">
        <f t="shared" si="42"/>
        <v>Active</v>
      </c>
      <c r="P448" s="16">
        <f t="shared" si="43"/>
        <v>0</v>
      </c>
      <c r="Q448" s="17">
        <f t="shared" si="44"/>
        <v>0</v>
      </c>
      <c r="R448" s="17">
        <f t="shared" si="45"/>
        <v>77396</v>
      </c>
      <c r="S448" s="16">
        <f t="shared" si="46"/>
        <v>2002</v>
      </c>
      <c r="T448" s="16">
        <f t="shared" si="47"/>
        <v>29</v>
      </c>
      <c r="U448" s="18" t="str">
        <f t="shared" si="48"/>
        <v>Friday</v>
      </c>
    </row>
    <row r="449" spans="1:21" ht="14.25" customHeight="1" x14ac:dyDescent="0.25">
      <c r="A449" s="1" t="s">
        <v>974</v>
      </c>
      <c r="B449" s="1" t="s">
        <v>975</v>
      </c>
      <c r="C449" s="1" t="s">
        <v>67</v>
      </c>
      <c r="D449" s="1" t="s">
        <v>3</v>
      </c>
      <c r="E449" s="1" t="s">
        <v>59</v>
      </c>
      <c r="F449" s="1" t="s">
        <v>45</v>
      </c>
      <c r="G449" s="1" t="s">
        <v>53</v>
      </c>
      <c r="H449" s="1">
        <v>63</v>
      </c>
      <c r="I449" s="14">
        <v>36525</v>
      </c>
      <c r="J449" s="1">
        <v>89523</v>
      </c>
      <c r="K449" s="1">
        <v>0</v>
      </c>
      <c r="L449" s="1" t="s">
        <v>11</v>
      </c>
      <c r="M449" s="1" t="s">
        <v>68</v>
      </c>
      <c r="N449" s="14" t="s">
        <v>55</v>
      </c>
      <c r="O449" s="15" t="str">
        <f t="shared" si="42"/>
        <v>Active</v>
      </c>
      <c r="P449" s="16">
        <f t="shared" si="43"/>
        <v>0</v>
      </c>
      <c r="Q449" s="17">
        <f t="shared" si="44"/>
        <v>0</v>
      </c>
      <c r="R449" s="17">
        <f t="shared" si="45"/>
        <v>89523</v>
      </c>
      <c r="S449" s="16">
        <f t="shared" si="46"/>
        <v>1999</v>
      </c>
      <c r="T449" s="16">
        <f t="shared" si="47"/>
        <v>53</v>
      </c>
      <c r="U449" s="18" t="str">
        <f t="shared" si="48"/>
        <v>Friday</v>
      </c>
    </row>
    <row r="450" spans="1:21" ht="14.25" customHeight="1" x14ac:dyDescent="0.25">
      <c r="A450" s="1" t="s">
        <v>976</v>
      </c>
      <c r="B450" s="1" t="s">
        <v>977</v>
      </c>
      <c r="C450" s="1" t="s">
        <v>225</v>
      </c>
      <c r="D450" s="1" t="s">
        <v>2</v>
      </c>
      <c r="E450" s="1" t="s">
        <v>72</v>
      </c>
      <c r="F450" s="1" t="s">
        <v>45</v>
      </c>
      <c r="G450" s="1" t="s">
        <v>53</v>
      </c>
      <c r="H450" s="1">
        <v>53</v>
      </c>
      <c r="I450" s="14">
        <v>40744</v>
      </c>
      <c r="J450" s="1">
        <v>86173</v>
      </c>
      <c r="K450" s="1">
        <v>0</v>
      </c>
      <c r="L450" s="1" t="s">
        <v>17</v>
      </c>
      <c r="M450" s="1" t="s">
        <v>54</v>
      </c>
      <c r="N450" s="14" t="s">
        <v>55</v>
      </c>
      <c r="O450" s="15" t="str">
        <f t="shared" si="42"/>
        <v>Active</v>
      </c>
      <c r="P450" s="16">
        <f t="shared" si="43"/>
        <v>0</v>
      </c>
      <c r="Q450" s="17">
        <f t="shared" si="44"/>
        <v>0</v>
      </c>
      <c r="R450" s="17">
        <f t="shared" si="45"/>
        <v>86173</v>
      </c>
      <c r="S450" s="16">
        <f t="shared" si="46"/>
        <v>2011</v>
      </c>
      <c r="T450" s="16">
        <f t="shared" si="47"/>
        <v>30</v>
      </c>
      <c r="U450" s="18" t="str">
        <f t="shared" si="48"/>
        <v>Wednesday</v>
      </c>
    </row>
    <row r="451" spans="1:21" ht="14.25" customHeight="1" x14ac:dyDescent="0.25">
      <c r="A451" s="1" t="s">
        <v>978</v>
      </c>
      <c r="B451" s="1" t="s">
        <v>979</v>
      </c>
      <c r="C451" s="1" t="s">
        <v>99</v>
      </c>
      <c r="D451" s="1" t="s">
        <v>4</v>
      </c>
      <c r="E451" s="1" t="s">
        <v>51</v>
      </c>
      <c r="F451" s="1" t="s">
        <v>45</v>
      </c>
      <c r="G451" s="1" t="s">
        <v>46</v>
      </c>
      <c r="H451" s="1">
        <v>54</v>
      </c>
      <c r="I451" s="14">
        <v>36757</v>
      </c>
      <c r="J451" s="1">
        <v>222224</v>
      </c>
      <c r="K451" s="1">
        <v>0.38</v>
      </c>
      <c r="L451" s="1" t="s">
        <v>11</v>
      </c>
      <c r="M451" s="1" t="s">
        <v>107</v>
      </c>
      <c r="N451" s="14" t="s">
        <v>55</v>
      </c>
      <c r="O451" s="15" t="str">
        <f t="shared" ref="O451:O514" si="49">IF(LEN(N451)&gt;0,"Not Active","Active")</f>
        <v>Active</v>
      </c>
      <c r="P451" s="16">
        <f t="shared" ref="P451:P514" si="50">IF(O451="Not Active",1,0)</f>
        <v>0</v>
      </c>
      <c r="Q451" s="17">
        <f t="shared" ref="Q451:Q514" si="51">J451*K451</f>
        <v>84445.119999999995</v>
      </c>
      <c r="R451" s="17">
        <f t="shared" ref="R451:R514" si="52">Q451+J451</f>
        <v>306669.12</v>
      </c>
      <c r="S451" s="16">
        <f t="shared" ref="S451:S514" si="53">YEAR(I451)</f>
        <v>2000</v>
      </c>
      <c r="T451" s="16">
        <f t="shared" ref="T451:T514" si="54">WEEKNUM(I451)</f>
        <v>34</v>
      </c>
      <c r="U451" s="18" t="str">
        <f t="shared" ref="U451:U514" si="55">TEXT(I451,"dddd")</f>
        <v>Saturday</v>
      </c>
    </row>
    <row r="452" spans="1:21" ht="14.25" customHeight="1" x14ac:dyDescent="0.25">
      <c r="A452" s="1" t="s">
        <v>980</v>
      </c>
      <c r="B452" s="1" t="s">
        <v>981</v>
      </c>
      <c r="C452" s="1" t="s">
        <v>43</v>
      </c>
      <c r="D452" s="1" t="s">
        <v>3</v>
      </c>
      <c r="E452" s="1" t="s">
        <v>44</v>
      </c>
      <c r="F452" s="1" t="s">
        <v>52</v>
      </c>
      <c r="G452" s="1" t="s">
        <v>53</v>
      </c>
      <c r="H452" s="1">
        <v>43</v>
      </c>
      <c r="I452" s="14">
        <v>44303</v>
      </c>
      <c r="J452" s="1">
        <v>146140</v>
      </c>
      <c r="K452" s="1">
        <v>0.15</v>
      </c>
      <c r="L452" s="1" t="s">
        <v>11</v>
      </c>
      <c r="M452" s="1" t="s">
        <v>47</v>
      </c>
      <c r="N452" s="14" t="s">
        <v>55</v>
      </c>
      <c r="O452" s="15" t="str">
        <f t="shared" si="49"/>
        <v>Active</v>
      </c>
      <c r="P452" s="16">
        <f t="shared" si="50"/>
        <v>0</v>
      </c>
      <c r="Q452" s="17">
        <f t="shared" si="51"/>
        <v>21921</v>
      </c>
      <c r="R452" s="17">
        <f t="shared" si="52"/>
        <v>168061</v>
      </c>
      <c r="S452" s="16">
        <f t="shared" si="53"/>
        <v>2021</v>
      </c>
      <c r="T452" s="16">
        <f t="shared" si="54"/>
        <v>16</v>
      </c>
      <c r="U452" s="18" t="str">
        <f t="shared" si="55"/>
        <v>Saturday</v>
      </c>
    </row>
    <row r="453" spans="1:21" ht="14.25" customHeight="1" x14ac:dyDescent="0.25">
      <c r="A453" s="1" t="s">
        <v>982</v>
      </c>
      <c r="B453" s="1" t="s">
        <v>983</v>
      </c>
      <c r="C453" s="1" t="s">
        <v>131</v>
      </c>
      <c r="D453" s="1" t="s">
        <v>7</v>
      </c>
      <c r="E453" s="1" t="s">
        <v>59</v>
      </c>
      <c r="F453" s="1" t="s">
        <v>45</v>
      </c>
      <c r="G453" s="1" t="s">
        <v>60</v>
      </c>
      <c r="H453" s="1">
        <v>64</v>
      </c>
      <c r="I453" s="14">
        <v>34505</v>
      </c>
      <c r="J453" s="1">
        <v>109456</v>
      </c>
      <c r="K453" s="1">
        <v>0.1</v>
      </c>
      <c r="L453" s="1" t="s">
        <v>11</v>
      </c>
      <c r="M453" s="1" t="s">
        <v>61</v>
      </c>
      <c r="N453" s="14" t="s">
        <v>55</v>
      </c>
      <c r="O453" s="15" t="str">
        <f t="shared" si="49"/>
        <v>Active</v>
      </c>
      <c r="P453" s="16">
        <f t="shared" si="50"/>
        <v>0</v>
      </c>
      <c r="Q453" s="17">
        <f t="shared" si="51"/>
        <v>10945.6</v>
      </c>
      <c r="R453" s="17">
        <f t="shared" si="52"/>
        <v>120401.60000000001</v>
      </c>
      <c r="S453" s="16">
        <f t="shared" si="53"/>
        <v>1994</v>
      </c>
      <c r="T453" s="16">
        <f t="shared" si="54"/>
        <v>26</v>
      </c>
      <c r="U453" s="18" t="str">
        <f t="shared" si="55"/>
        <v>Monday</v>
      </c>
    </row>
    <row r="454" spans="1:21" ht="14.25" customHeight="1" x14ac:dyDescent="0.25">
      <c r="A454" s="1" t="s">
        <v>984</v>
      </c>
      <c r="B454" s="1" t="s">
        <v>985</v>
      </c>
      <c r="C454" s="1" t="s">
        <v>58</v>
      </c>
      <c r="D454" s="1" t="s">
        <v>3</v>
      </c>
      <c r="E454" s="1" t="s">
        <v>44</v>
      </c>
      <c r="F454" s="1" t="s">
        <v>45</v>
      </c>
      <c r="G454" s="1" t="s">
        <v>104</v>
      </c>
      <c r="H454" s="1">
        <v>65</v>
      </c>
      <c r="I454" s="14">
        <v>39728</v>
      </c>
      <c r="J454" s="1">
        <v>170221</v>
      </c>
      <c r="K454" s="1">
        <v>0.15</v>
      </c>
      <c r="L454" s="1" t="s">
        <v>19</v>
      </c>
      <c r="M454" s="1" t="s">
        <v>112</v>
      </c>
      <c r="N454" s="14" t="s">
        <v>55</v>
      </c>
      <c r="O454" s="15" t="str">
        <f t="shared" si="49"/>
        <v>Active</v>
      </c>
      <c r="P454" s="16">
        <f t="shared" si="50"/>
        <v>0</v>
      </c>
      <c r="Q454" s="17">
        <f t="shared" si="51"/>
        <v>25533.149999999998</v>
      </c>
      <c r="R454" s="17">
        <f t="shared" si="52"/>
        <v>195754.15</v>
      </c>
      <c r="S454" s="16">
        <f t="shared" si="53"/>
        <v>2008</v>
      </c>
      <c r="T454" s="16">
        <f t="shared" si="54"/>
        <v>41</v>
      </c>
      <c r="U454" s="18" t="str">
        <f t="shared" si="55"/>
        <v>Tuesday</v>
      </c>
    </row>
    <row r="455" spans="1:21" ht="14.25" customHeight="1" x14ac:dyDescent="0.25">
      <c r="A455" s="1" t="s">
        <v>739</v>
      </c>
      <c r="B455" s="1" t="s">
        <v>986</v>
      </c>
      <c r="C455" s="1" t="s">
        <v>64</v>
      </c>
      <c r="D455" s="1" t="s">
        <v>2</v>
      </c>
      <c r="E455" s="1" t="s">
        <v>44</v>
      </c>
      <c r="F455" s="1" t="s">
        <v>45</v>
      </c>
      <c r="G455" s="1" t="s">
        <v>60</v>
      </c>
      <c r="H455" s="1">
        <v>42</v>
      </c>
      <c r="I455" s="14">
        <v>38777</v>
      </c>
      <c r="J455" s="1">
        <v>97433</v>
      </c>
      <c r="K455" s="1">
        <v>0.05</v>
      </c>
      <c r="L455" s="1" t="s">
        <v>11</v>
      </c>
      <c r="M455" s="1" t="s">
        <v>47</v>
      </c>
      <c r="N455" s="14">
        <v>42224</v>
      </c>
      <c r="O455" s="15" t="str">
        <f t="shared" si="49"/>
        <v>Not Active</v>
      </c>
      <c r="P455" s="16">
        <f t="shared" si="50"/>
        <v>1</v>
      </c>
      <c r="Q455" s="17">
        <f t="shared" si="51"/>
        <v>4871.6500000000005</v>
      </c>
      <c r="R455" s="17">
        <f t="shared" si="52"/>
        <v>102304.65</v>
      </c>
      <c r="S455" s="16">
        <f t="shared" si="53"/>
        <v>2006</v>
      </c>
      <c r="T455" s="16">
        <f t="shared" si="54"/>
        <v>9</v>
      </c>
      <c r="U455" s="18" t="str">
        <f t="shared" si="55"/>
        <v>Wednesday</v>
      </c>
    </row>
    <row r="456" spans="1:21" ht="14.25" customHeight="1" x14ac:dyDescent="0.25">
      <c r="A456" s="1" t="s">
        <v>987</v>
      </c>
      <c r="B456" s="1" t="s">
        <v>988</v>
      </c>
      <c r="C456" s="1" t="s">
        <v>71</v>
      </c>
      <c r="D456" s="1" t="s">
        <v>4</v>
      </c>
      <c r="E456" s="1" t="s">
        <v>51</v>
      </c>
      <c r="F456" s="1" t="s">
        <v>52</v>
      </c>
      <c r="G456" s="1" t="s">
        <v>53</v>
      </c>
      <c r="H456" s="1">
        <v>35</v>
      </c>
      <c r="I456" s="14">
        <v>41516</v>
      </c>
      <c r="J456" s="1">
        <v>59646</v>
      </c>
      <c r="K456" s="1">
        <v>0</v>
      </c>
      <c r="L456" s="1" t="s">
        <v>17</v>
      </c>
      <c r="M456" s="1" t="s">
        <v>94</v>
      </c>
      <c r="N456" s="14" t="s">
        <v>55</v>
      </c>
      <c r="O456" s="15" t="str">
        <f t="shared" si="49"/>
        <v>Active</v>
      </c>
      <c r="P456" s="16">
        <f t="shared" si="50"/>
        <v>0</v>
      </c>
      <c r="Q456" s="17">
        <f t="shared" si="51"/>
        <v>0</v>
      </c>
      <c r="R456" s="17">
        <f t="shared" si="52"/>
        <v>59646</v>
      </c>
      <c r="S456" s="16">
        <f t="shared" si="53"/>
        <v>2013</v>
      </c>
      <c r="T456" s="16">
        <f t="shared" si="54"/>
        <v>35</v>
      </c>
      <c r="U456" s="18" t="str">
        <f t="shared" si="55"/>
        <v>Friday</v>
      </c>
    </row>
    <row r="457" spans="1:21" ht="14.25" customHeight="1" x14ac:dyDescent="0.25">
      <c r="A457" s="1" t="s">
        <v>989</v>
      </c>
      <c r="B457" s="1" t="s">
        <v>990</v>
      </c>
      <c r="C457" s="1" t="s">
        <v>58</v>
      </c>
      <c r="D457" s="1" t="s">
        <v>7</v>
      </c>
      <c r="E457" s="1" t="s">
        <v>59</v>
      </c>
      <c r="F457" s="1" t="s">
        <v>52</v>
      </c>
      <c r="G457" s="1" t="s">
        <v>53</v>
      </c>
      <c r="H457" s="1">
        <v>64</v>
      </c>
      <c r="I457" s="14">
        <v>34940</v>
      </c>
      <c r="J457" s="1">
        <v>158787</v>
      </c>
      <c r="K457" s="1">
        <v>0.18</v>
      </c>
      <c r="L457" s="1" t="s">
        <v>17</v>
      </c>
      <c r="M457" s="1" t="s">
        <v>152</v>
      </c>
      <c r="N457" s="14" t="s">
        <v>55</v>
      </c>
      <c r="O457" s="15" t="str">
        <f t="shared" si="49"/>
        <v>Active</v>
      </c>
      <c r="P457" s="16">
        <f t="shared" si="50"/>
        <v>0</v>
      </c>
      <c r="Q457" s="17">
        <f t="shared" si="51"/>
        <v>28581.66</v>
      </c>
      <c r="R457" s="17">
        <f t="shared" si="52"/>
        <v>187368.66</v>
      </c>
      <c r="S457" s="16">
        <f t="shared" si="53"/>
        <v>1995</v>
      </c>
      <c r="T457" s="16">
        <f t="shared" si="54"/>
        <v>35</v>
      </c>
      <c r="U457" s="18" t="str">
        <f t="shared" si="55"/>
        <v>Tuesday</v>
      </c>
    </row>
    <row r="458" spans="1:21" ht="14.25" customHeight="1" x14ac:dyDescent="0.25">
      <c r="A458" s="1" t="s">
        <v>991</v>
      </c>
      <c r="B458" s="1" t="s">
        <v>992</v>
      </c>
      <c r="C458" s="1" t="s">
        <v>89</v>
      </c>
      <c r="D458" s="1" t="s">
        <v>7</v>
      </c>
      <c r="E458" s="1" t="s">
        <v>44</v>
      </c>
      <c r="F458" s="1" t="s">
        <v>52</v>
      </c>
      <c r="G458" s="1" t="s">
        <v>53</v>
      </c>
      <c r="H458" s="1">
        <v>55</v>
      </c>
      <c r="I458" s="14">
        <v>43219</v>
      </c>
      <c r="J458" s="1">
        <v>83378</v>
      </c>
      <c r="K458" s="1">
        <v>0</v>
      </c>
      <c r="L458" s="1" t="s">
        <v>17</v>
      </c>
      <c r="M458" s="1" t="s">
        <v>132</v>
      </c>
      <c r="N458" s="14" t="s">
        <v>55</v>
      </c>
      <c r="O458" s="15" t="str">
        <f t="shared" si="49"/>
        <v>Active</v>
      </c>
      <c r="P458" s="16">
        <f t="shared" si="50"/>
        <v>0</v>
      </c>
      <c r="Q458" s="17">
        <f t="shared" si="51"/>
        <v>0</v>
      </c>
      <c r="R458" s="17">
        <f t="shared" si="52"/>
        <v>83378</v>
      </c>
      <c r="S458" s="16">
        <f t="shared" si="53"/>
        <v>2018</v>
      </c>
      <c r="T458" s="16">
        <f t="shared" si="54"/>
        <v>18</v>
      </c>
      <c r="U458" s="18" t="str">
        <f t="shared" si="55"/>
        <v>Sunday</v>
      </c>
    </row>
    <row r="459" spans="1:21" ht="14.25" customHeight="1" x14ac:dyDescent="0.25">
      <c r="A459" s="1" t="s">
        <v>993</v>
      </c>
      <c r="B459" s="1" t="s">
        <v>994</v>
      </c>
      <c r="C459" s="1" t="s">
        <v>67</v>
      </c>
      <c r="D459" s="1" t="s">
        <v>8</v>
      </c>
      <c r="E459" s="1" t="s">
        <v>72</v>
      </c>
      <c r="F459" s="1" t="s">
        <v>45</v>
      </c>
      <c r="G459" s="1" t="s">
        <v>104</v>
      </c>
      <c r="H459" s="1">
        <v>32</v>
      </c>
      <c r="I459" s="14">
        <v>41590</v>
      </c>
      <c r="J459" s="1">
        <v>88895</v>
      </c>
      <c r="K459" s="1">
        <v>0</v>
      </c>
      <c r="L459" s="1" t="s">
        <v>11</v>
      </c>
      <c r="M459" s="1" t="s">
        <v>61</v>
      </c>
      <c r="N459" s="14" t="s">
        <v>55</v>
      </c>
      <c r="O459" s="15" t="str">
        <f t="shared" si="49"/>
        <v>Active</v>
      </c>
      <c r="P459" s="16">
        <f t="shared" si="50"/>
        <v>0</v>
      </c>
      <c r="Q459" s="17">
        <f t="shared" si="51"/>
        <v>0</v>
      </c>
      <c r="R459" s="17">
        <f t="shared" si="52"/>
        <v>88895</v>
      </c>
      <c r="S459" s="16">
        <f t="shared" si="53"/>
        <v>2013</v>
      </c>
      <c r="T459" s="16">
        <f t="shared" si="54"/>
        <v>46</v>
      </c>
      <c r="U459" s="18" t="str">
        <f t="shared" si="55"/>
        <v>Tuesday</v>
      </c>
    </row>
    <row r="460" spans="1:21" ht="14.25" customHeight="1" x14ac:dyDescent="0.25">
      <c r="A460" s="1" t="s">
        <v>995</v>
      </c>
      <c r="B460" s="1" t="s">
        <v>996</v>
      </c>
      <c r="C460" s="1" t="s">
        <v>58</v>
      </c>
      <c r="D460" s="1" t="s">
        <v>8</v>
      </c>
      <c r="E460" s="1" t="s">
        <v>72</v>
      </c>
      <c r="F460" s="1" t="s">
        <v>52</v>
      </c>
      <c r="G460" s="1" t="s">
        <v>53</v>
      </c>
      <c r="H460" s="1">
        <v>45</v>
      </c>
      <c r="I460" s="14">
        <v>38332</v>
      </c>
      <c r="J460" s="1">
        <v>168846</v>
      </c>
      <c r="K460" s="1">
        <v>0.24</v>
      </c>
      <c r="L460" s="1" t="s">
        <v>17</v>
      </c>
      <c r="M460" s="1" t="s">
        <v>54</v>
      </c>
      <c r="N460" s="14" t="s">
        <v>55</v>
      </c>
      <c r="O460" s="15" t="str">
        <f t="shared" si="49"/>
        <v>Active</v>
      </c>
      <c r="P460" s="16">
        <f t="shared" si="50"/>
        <v>0</v>
      </c>
      <c r="Q460" s="17">
        <f t="shared" si="51"/>
        <v>40523.040000000001</v>
      </c>
      <c r="R460" s="17">
        <f t="shared" si="52"/>
        <v>209369.04</v>
      </c>
      <c r="S460" s="16">
        <f t="shared" si="53"/>
        <v>2004</v>
      </c>
      <c r="T460" s="16">
        <f t="shared" si="54"/>
        <v>50</v>
      </c>
      <c r="U460" s="18" t="str">
        <f t="shared" si="55"/>
        <v>Saturday</v>
      </c>
    </row>
    <row r="461" spans="1:21" ht="14.25" customHeight="1" x14ac:dyDescent="0.25">
      <c r="A461" s="1" t="s">
        <v>997</v>
      </c>
      <c r="B461" s="1" t="s">
        <v>998</v>
      </c>
      <c r="C461" s="1" t="s">
        <v>202</v>
      </c>
      <c r="D461" s="1" t="s">
        <v>6</v>
      </c>
      <c r="E461" s="1" t="s">
        <v>44</v>
      </c>
      <c r="F461" s="1" t="s">
        <v>52</v>
      </c>
      <c r="G461" s="1" t="s">
        <v>53</v>
      </c>
      <c r="H461" s="1">
        <v>35</v>
      </c>
      <c r="I461" s="14">
        <v>40596</v>
      </c>
      <c r="J461" s="1">
        <v>43336</v>
      </c>
      <c r="K461" s="1">
        <v>0</v>
      </c>
      <c r="L461" s="1" t="s">
        <v>11</v>
      </c>
      <c r="M461" s="1" t="s">
        <v>82</v>
      </c>
      <c r="N461" s="14">
        <v>44024</v>
      </c>
      <c r="O461" s="15" t="str">
        <f t="shared" si="49"/>
        <v>Not Active</v>
      </c>
      <c r="P461" s="16">
        <f t="shared" si="50"/>
        <v>1</v>
      </c>
      <c r="Q461" s="17">
        <f t="shared" si="51"/>
        <v>0</v>
      </c>
      <c r="R461" s="17">
        <f t="shared" si="52"/>
        <v>43336</v>
      </c>
      <c r="S461" s="16">
        <f t="shared" si="53"/>
        <v>2011</v>
      </c>
      <c r="T461" s="16">
        <f t="shared" si="54"/>
        <v>9</v>
      </c>
      <c r="U461" s="18" t="str">
        <f t="shared" si="55"/>
        <v>Tuesday</v>
      </c>
    </row>
    <row r="462" spans="1:21" ht="14.25" customHeight="1" x14ac:dyDescent="0.25">
      <c r="A462" s="1" t="s">
        <v>999</v>
      </c>
      <c r="B462" s="1" t="s">
        <v>1000</v>
      </c>
      <c r="C462" s="1" t="s">
        <v>43</v>
      </c>
      <c r="D462" s="1" t="s">
        <v>6</v>
      </c>
      <c r="E462" s="1" t="s">
        <v>72</v>
      </c>
      <c r="F462" s="1" t="s">
        <v>52</v>
      </c>
      <c r="G462" s="1" t="s">
        <v>104</v>
      </c>
      <c r="H462" s="1">
        <v>38</v>
      </c>
      <c r="I462" s="14">
        <v>40083</v>
      </c>
      <c r="J462" s="1">
        <v>127801</v>
      </c>
      <c r="K462" s="1">
        <v>0.15</v>
      </c>
      <c r="L462" s="1" t="s">
        <v>11</v>
      </c>
      <c r="M462" s="1" t="s">
        <v>68</v>
      </c>
      <c r="N462" s="14" t="s">
        <v>55</v>
      </c>
      <c r="O462" s="15" t="str">
        <f t="shared" si="49"/>
        <v>Active</v>
      </c>
      <c r="P462" s="16">
        <f t="shared" si="50"/>
        <v>0</v>
      </c>
      <c r="Q462" s="17">
        <f t="shared" si="51"/>
        <v>19170.149999999998</v>
      </c>
      <c r="R462" s="17">
        <f t="shared" si="52"/>
        <v>146971.15</v>
      </c>
      <c r="S462" s="16">
        <f t="shared" si="53"/>
        <v>2009</v>
      </c>
      <c r="T462" s="16">
        <f t="shared" si="54"/>
        <v>40</v>
      </c>
      <c r="U462" s="18" t="str">
        <f t="shared" si="55"/>
        <v>Sunday</v>
      </c>
    </row>
    <row r="463" spans="1:21" ht="14.25" customHeight="1" x14ac:dyDescent="0.25">
      <c r="A463" s="1" t="s">
        <v>1001</v>
      </c>
      <c r="B463" s="1" t="s">
        <v>1002</v>
      </c>
      <c r="C463" s="1" t="s">
        <v>503</v>
      </c>
      <c r="D463" s="1" t="s">
        <v>2</v>
      </c>
      <c r="E463" s="1" t="s">
        <v>72</v>
      </c>
      <c r="F463" s="1" t="s">
        <v>52</v>
      </c>
      <c r="G463" s="1" t="s">
        <v>46</v>
      </c>
      <c r="H463" s="1">
        <v>54</v>
      </c>
      <c r="I463" s="14">
        <v>36617</v>
      </c>
      <c r="J463" s="1">
        <v>76352</v>
      </c>
      <c r="K463" s="1">
        <v>0</v>
      </c>
      <c r="L463" s="1" t="s">
        <v>11</v>
      </c>
      <c r="M463" s="1" t="s">
        <v>82</v>
      </c>
      <c r="N463" s="14" t="s">
        <v>55</v>
      </c>
      <c r="O463" s="15" t="str">
        <f t="shared" si="49"/>
        <v>Active</v>
      </c>
      <c r="P463" s="16">
        <f t="shared" si="50"/>
        <v>0</v>
      </c>
      <c r="Q463" s="17">
        <f t="shared" si="51"/>
        <v>0</v>
      </c>
      <c r="R463" s="17">
        <f t="shared" si="52"/>
        <v>76352</v>
      </c>
      <c r="S463" s="16">
        <f t="shared" si="53"/>
        <v>2000</v>
      </c>
      <c r="T463" s="16">
        <f t="shared" si="54"/>
        <v>14</v>
      </c>
      <c r="U463" s="18" t="str">
        <f t="shared" si="55"/>
        <v>Saturday</v>
      </c>
    </row>
    <row r="464" spans="1:21" ht="14.25" customHeight="1" x14ac:dyDescent="0.25">
      <c r="A464" s="1" t="s">
        <v>1003</v>
      </c>
      <c r="B464" s="1" t="s">
        <v>1004</v>
      </c>
      <c r="C464" s="1" t="s">
        <v>99</v>
      </c>
      <c r="D464" s="1" t="s">
        <v>3</v>
      </c>
      <c r="E464" s="1" t="s">
        <v>72</v>
      </c>
      <c r="F464" s="1" t="s">
        <v>52</v>
      </c>
      <c r="G464" s="1" t="s">
        <v>60</v>
      </c>
      <c r="H464" s="1">
        <v>28</v>
      </c>
      <c r="I464" s="14">
        <v>43638</v>
      </c>
      <c r="J464" s="1">
        <v>250767</v>
      </c>
      <c r="K464" s="1">
        <v>0.38</v>
      </c>
      <c r="L464" s="1" t="s">
        <v>11</v>
      </c>
      <c r="M464" s="1" t="s">
        <v>47</v>
      </c>
      <c r="N464" s="14" t="s">
        <v>55</v>
      </c>
      <c r="O464" s="15" t="str">
        <f t="shared" si="49"/>
        <v>Active</v>
      </c>
      <c r="P464" s="16">
        <f t="shared" si="50"/>
        <v>0</v>
      </c>
      <c r="Q464" s="17">
        <f t="shared" si="51"/>
        <v>95291.46</v>
      </c>
      <c r="R464" s="17">
        <f t="shared" si="52"/>
        <v>346058.46</v>
      </c>
      <c r="S464" s="16">
        <f t="shared" si="53"/>
        <v>2019</v>
      </c>
      <c r="T464" s="16">
        <f t="shared" si="54"/>
        <v>25</v>
      </c>
      <c r="U464" s="18" t="str">
        <f t="shared" si="55"/>
        <v>Saturday</v>
      </c>
    </row>
    <row r="465" spans="1:21" ht="14.25" customHeight="1" x14ac:dyDescent="0.25">
      <c r="A465" s="1" t="s">
        <v>1005</v>
      </c>
      <c r="B465" s="1" t="s">
        <v>1006</v>
      </c>
      <c r="C465" s="1" t="s">
        <v>99</v>
      </c>
      <c r="D465" s="1" t="s">
        <v>8</v>
      </c>
      <c r="E465" s="1" t="s">
        <v>72</v>
      </c>
      <c r="F465" s="1" t="s">
        <v>52</v>
      </c>
      <c r="G465" s="1" t="s">
        <v>60</v>
      </c>
      <c r="H465" s="1">
        <v>26</v>
      </c>
      <c r="I465" s="14">
        <v>44101</v>
      </c>
      <c r="J465" s="1">
        <v>223055</v>
      </c>
      <c r="K465" s="1">
        <v>0.3</v>
      </c>
      <c r="L465" s="1" t="s">
        <v>11</v>
      </c>
      <c r="M465" s="1" t="s">
        <v>107</v>
      </c>
      <c r="N465" s="14" t="s">
        <v>55</v>
      </c>
      <c r="O465" s="15" t="str">
        <f t="shared" si="49"/>
        <v>Active</v>
      </c>
      <c r="P465" s="16">
        <f t="shared" si="50"/>
        <v>0</v>
      </c>
      <c r="Q465" s="17">
        <f t="shared" si="51"/>
        <v>66916.5</v>
      </c>
      <c r="R465" s="17">
        <f t="shared" si="52"/>
        <v>289971.5</v>
      </c>
      <c r="S465" s="16">
        <f t="shared" si="53"/>
        <v>2020</v>
      </c>
      <c r="T465" s="16">
        <f t="shared" si="54"/>
        <v>40</v>
      </c>
      <c r="U465" s="18" t="str">
        <f t="shared" si="55"/>
        <v>Sunday</v>
      </c>
    </row>
    <row r="466" spans="1:21" ht="14.25" customHeight="1" x14ac:dyDescent="0.25">
      <c r="A466" s="1" t="s">
        <v>1007</v>
      </c>
      <c r="B466" s="1" t="s">
        <v>1008</v>
      </c>
      <c r="C466" s="1" t="s">
        <v>58</v>
      </c>
      <c r="D466" s="1" t="s">
        <v>7</v>
      </c>
      <c r="E466" s="1" t="s">
        <v>72</v>
      </c>
      <c r="F466" s="1" t="s">
        <v>52</v>
      </c>
      <c r="G466" s="1" t="s">
        <v>104</v>
      </c>
      <c r="H466" s="1">
        <v>45</v>
      </c>
      <c r="I466" s="14">
        <v>39185</v>
      </c>
      <c r="J466" s="1">
        <v>189680</v>
      </c>
      <c r="K466" s="1">
        <v>0.23</v>
      </c>
      <c r="L466" s="1" t="s">
        <v>19</v>
      </c>
      <c r="M466" s="1" t="s">
        <v>236</v>
      </c>
      <c r="N466" s="14" t="s">
        <v>55</v>
      </c>
      <c r="O466" s="15" t="str">
        <f t="shared" si="49"/>
        <v>Active</v>
      </c>
      <c r="P466" s="16">
        <f t="shared" si="50"/>
        <v>0</v>
      </c>
      <c r="Q466" s="17">
        <f t="shared" si="51"/>
        <v>43626.400000000001</v>
      </c>
      <c r="R466" s="17">
        <f t="shared" si="52"/>
        <v>233306.4</v>
      </c>
      <c r="S466" s="16">
        <f t="shared" si="53"/>
        <v>2007</v>
      </c>
      <c r="T466" s="16">
        <f t="shared" si="54"/>
        <v>15</v>
      </c>
      <c r="U466" s="18" t="str">
        <f t="shared" si="55"/>
        <v>Friday</v>
      </c>
    </row>
    <row r="467" spans="1:21" ht="14.25" customHeight="1" x14ac:dyDescent="0.25">
      <c r="A467" s="1" t="s">
        <v>1009</v>
      </c>
      <c r="B467" s="1" t="s">
        <v>1010</v>
      </c>
      <c r="C467" s="1" t="s">
        <v>241</v>
      </c>
      <c r="D467" s="1" t="s">
        <v>7</v>
      </c>
      <c r="E467" s="1" t="s">
        <v>51</v>
      </c>
      <c r="F467" s="1" t="s">
        <v>52</v>
      </c>
      <c r="G467" s="1" t="s">
        <v>60</v>
      </c>
      <c r="H467" s="1">
        <v>57</v>
      </c>
      <c r="I467" s="14">
        <v>43299</v>
      </c>
      <c r="J467" s="1">
        <v>71167</v>
      </c>
      <c r="K467" s="1">
        <v>0</v>
      </c>
      <c r="L467" s="1" t="s">
        <v>11</v>
      </c>
      <c r="M467" s="1" t="s">
        <v>107</v>
      </c>
      <c r="N467" s="14" t="s">
        <v>55</v>
      </c>
      <c r="O467" s="15" t="str">
        <f t="shared" si="49"/>
        <v>Active</v>
      </c>
      <c r="P467" s="16">
        <f t="shared" si="50"/>
        <v>0</v>
      </c>
      <c r="Q467" s="17">
        <f t="shared" si="51"/>
        <v>0</v>
      </c>
      <c r="R467" s="17">
        <f t="shared" si="52"/>
        <v>71167</v>
      </c>
      <c r="S467" s="16">
        <f t="shared" si="53"/>
        <v>2018</v>
      </c>
      <c r="T467" s="16">
        <f t="shared" si="54"/>
        <v>29</v>
      </c>
      <c r="U467" s="18" t="str">
        <f t="shared" si="55"/>
        <v>Wednesday</v>
      </c>
    </row>
    <row r="468" spans="1:21" ht="14.25" customHeight="1" x14ac:dyDescent="0.25">
      <c r="A468" s="1" t="s">
        <v>1011</v>
      </c>
      <c r="B468" s="1" t="s">
        <v>1012</v>
      </c>
      <c r="C468" s="1" t="s">
        <v>50</v>
      </c>
      <c r="D468" s="1" t="s">
        <v>2</v>
      </c>
      <c r="E468" s="1" t="s">
        <v>59</v>
      </c>
      <c r="F468" s="1" t="s">
        <v>45</v>
      </c>
      <c r="G468" s="1" t="s">
        <v>60</v>
      </c>
      <c r="H468" s="1">
        <v>59</v>
      </c>
      <c r="I468" s="14">
        <v>40272</v>
      </c>
      <c r="J468" s="1">
        <v>76027</v>
      </c>
      <c r="K468" s="1">
        <v>0</v>
      </c>
      <c r="L468" s="1" t="s">
        <v>11</v>
      </c>
      <c r="M468" s="1" t="s">
        <v>47</v>
      </c>
      <c r="N468" s="14" t="s">
        <v>55</v>
      </c>
      <c r="O468" s="15" t="str">
        <f t="shared" si="49"/>
        <v>Active</v>
      </c>
      <c r="P468" s="16">
        <f t="shared" si="50"/>
        <v>0</v>
      </c>
      <c r="Q468" s="17">
        <f t="shared" si="51"/>
        <v>0</v>
      </c>
      <c r="R468" s="17">
        <f t="shared" si="52"/>
        <v>76027</v>
      </c>
      <c r="S468" s="16">
        <f t="shared" si="53"/>
        <v>2010</v>
      </c>
      <c r="T468" s="16">
        <f t="shared" si="54"/>
        <v>15</v>
      </c>
      <c r="U468" s="18" t="str">
        <f t="shared" si="55"/>
        <v>Sunday</v>
      </c>
    </row>
    <row r="469" spans="1:21" ht="14.25" customHeight="1" x14ac:dyDescent="0.25">
      <c r="A469" s="1" t="s">
        <v>1013</v>
      </c>
      <c r="B469" s="1" t="s">
        <v>1014</v>
      </c>
      <c r="C469" s="1" t="s">
        <v>58</v>
      </c>
      <c r="D469" s="1" t="s">
        <v>7</v>
      </c>
      <c r="E469" s="1" t="s">
        <v>72</v>
      </c>
      <c r="F469" s="1" t="s">
        <v>52</v>
      </c>
      <c r="G469" s="1" t="s">
        <v>104</v>
      </c>
      <c r="H469" s="1">
        <v>48</v>
      </c>
      <c r="I469" s="14">
        <v>43809</v>
      </c>
      <c r="J469" s="1">
        <v>183113</v>
      </c>
      <c r="K469" s="1">
        <v>0.24</v>
      </c>
      <c r="L469" s="1" t="s">
        <v>19</v>
      </c>
      <c r="M469" s="1" t="s">
        <v>117</v>
      </c>
      <c r="N469" s="14" t="s">
        <v>55</v>
      </c>
      <c r="O469" s="15" t="str">
        <f t="shared" si="49"/>
        <v>Active</v>
      </c>
      <c r="P469" s="16">
        <f t="shared" si="50"/>
        <v>0</v>
      </c>
      <c r="Q469" s="17">
        <f t="shared" si="51"/>
        <v>43947.119999999995</v>
      </c>
      <c r="R469" s="17">
        <f t="shared" si="52"/>
        <v>227060.12</v>
      </c>
      <c r="S469" s="16">
        <f t="shared" si="53"/>
        <v>2019</v>
      </c>
      <c r="T469" s="16">
        <f t="shared" si="54"/>
        <v>50</v>
      </c>
      <c r="U469" s="18" t="str">
        <f t="shared" si="55"/>
        <v>Tuesday</v>
      </c>
    </row>
    <row r="470" spans="1:21" ht="14.25" customHeight="1" x14ac:dyDescent="0.25">
      <c r="A470" s="1" t="s">
        <v>1015</v>
      </c>
      <c r="B470" s="1" t="s">
        <v>1016</v>
      </c>
      <c r="C470" s="1" t="s">
        <v>142</v>
      </c>
      <c r="D470" s="1" t="s">
        <v>5</v>
      </c>
      <c r="E470" s="1" t="s">
        <v>51</v>
      </c>
      <c r="F470" s="1" t="s">
        <v>52</v>
      </c>
      <c r="G470" s="1" t="s">
        <v>46</v>
      </c>
      <c r="H470" s="1">
        <v>30</v>
      </c>
      <c r="I470" s="14">
        <v>44124</v>
      </c>
      <c r="J470" s="1">
        <v>67753</v>
      </c>
      <c r="K470" s="1">
        <v>0</v>
      </c>
      <c r="L470" s="1" t="s">
        <v>11</v>
      </c>
      <c r="M470" s="1" t="s">
        <v>68</v>
      </c>
      <c r="N470" s="14" t="s">
        <v>55</v>
      </c>
      <c r="O470" s="15" t="str">
        <f t="shared" si="49"/>
        <v>Active</v>
      </c>
      <c r="P470" s="16">
        <f t="shared" si="50"/>
        <v>0</v>
      </c>
      <c r="Q470" s="17">
        <f t="shared" si="51"/>
        <v>0</v>
      </c>
      <c r="R470" s="17">
        <f t="shared" si="52"/>
        <v>67753</v>
      </c>
      <c r="S470" s="16">
        <f t="shared" si="53"/>
        <v>2020</v>
      </c>
      <c r="T470" s="16">
        <f t="shared" si="54"/>
        <v>43</v>
      </c>
      <c r="U470" s="18" t="str">
        <f t="shared" si="55"/>
        <v>Tuesday</v>
      </c>
    </row>
    <row r="471" spans="1:21" ht="14.25" customHeight="1" x14ac:dyDescent="0.25">
      <c r="A471" s="1" t="s">
        <v>1017</v>
      </c>
      <c r="B471" s="1" t="s">
        <v>1018</v>
      </c>
      <c r="C471" s="1" t="s">
        <v>64</v>
      </c>
      <c r="D471" s="1" t="s">
        <v>2</v>
      </c>
      <c r="E471" s="1" t="s">
        <v>72</v>
      </c>
      <c r="F471" s="1" t="s">
        <v>52</v>
      </c>
      <c r="G471" s="1" t="s">
        <v>46</v>
      </c>
      <c r="H471" s="1">
        <v>31</v>
      </c>
      <c r="I471" s="14">
        <v>42656</v>
      </c>
      <c r="J471" s="1">
        <v>63744</v>
      </c>
      <c r="K471" s="1">
        <v>0.08</v>
      </c>
      <c r="L471" s="1" t="s">
        <v>11</v>
      </c>
      <c r="M471" s="1" t="s">
        <v>82</v>
      </c>
      <c r="N471" s="14" t="s">
        <v>55</v>
      </c>
      <c r="O471" s="15" t="str">
        <f t="shared" si="49"/>
        <v>Active</v>
      </c>
      <c r="P471" s="16">
        <f t="shared" si="50"/>
        <v>0</v>
      </c>
      <c r="Q471" s="17">
        <f t="shared" si="51"/>
        <v>5099.5200000000004</v>
      </c>
      <c r="R471" s="17">
        <f t="shared" si="52"/>
        <v>68843.520000000004</v>
      </c>
      <c r="S471" s="16">
        <f t="shared" si="53"/>
        <v>2016</v>
      </c>
      <c r="T471" s="16">
        <f t="shared" si="54"/>
        <v>42</v>
      </c>
      <c r="U471" s="18" t="str">
        <f t="shared" si="55"/>
        <v>Thursday</v>
      </c>
    </row>
    <row r="472" spans="1:21" ht="14.25" customHeight="1" x14ac:dyDescent="0.25">
      <c r="A472" s="1" t="s">
        <v>359</v>
      </c>
      <c r="B472" s="1" t="s">
        <v>1019</v>
      </c>
      <c r="C472" s="1" t="s">
        <v>126</v>
      </c>
      <c r="D472" s="1" t="s">
        <v>7</v>
      </c>
      <c r="E472" s="1" t="s">
        <v>51</v>
      </c>
      <c r="F472" s="1" t="s">
        <v>45</v>
      </c>
      <c r="G472" s="1" t="s">
        <v>53</v>
      </c>
      <c r="H472" s="1">
        <v>50</v>
      </c>
      <c r="I472" s="14">
        <v>37446</v>
      </c>
      <c r="J472" s="1">
        <v>92209</v>
      </c>
      <c r="K472" s="1">
        <v>0</v>
      </c>
      <c r="L472" s="1" t="s">
        <v>17</v>
      </c>
      <c r="M472" s="1" t="s">
        <v>94</v>
      </c>
      <c r="N472" s="14" t="s">
        <v>55</v>
      </c>
      <c r="O472" s="15" t="str">
        <f t="shared" si="49"/>
        <v>Active</v>
      </c>
      <c r="P472" s="16">
        <f t="shared" si="50"/>
        <v>0</v>
      </c>
      <c r="Q472" s="17">
        <f t="shared" si="51"/>
        <v>0</v>
      </c>
      <c r="R472" s="17">
        <f t="shared" si="52"/>
        <v>92209</v>
      </c>
      <c r="S472" s="16">
        <f t="shared" si="53"/>
        <v>2002</v>
      </c>
      <c r="T472" s="16">
        <f t="shared" si="54"/>
        <v>28</v>
      </c>
      <c r="U472" s="18" t="str">
        <f t="shared" si="55"/>
        <v>Tuesday</v>
      </c>
    </row>
    <row r="473" spans="1:21" ht="14.25" customHeight="1" x14ac:dyDescent="0.25">
      <c r="A473" s="1" t="s">
        <v>1020</v>
      </c>
      <c r="B473" s="1" t="s">
        <v>1021</v>
      </c>
      <c r="C473" s="1" t="s">
        <v>43</v>
      </c>
      <c r="D473" s="1" t="s">
        <v>4</v>
      </c>
      <c r="E473" s="1" t="s">
        <v>72</v>
      </c>
      <c r="F473" s="1" t="s">
        <v>52</v>
      </c>
      <c r="G473" s="1" t="s">
        <v>46</v>
      </c>
      <c r="H473" s="1">
        <v>51</v>
      </c>
      <c r="I473" s="14">
        <v>36770</v>
      </c>
      <c r="J473" s="1">
        <v>157487</v>
      </c>
      <c r="K473" s="1">
        <v>0.12</v>
      </c>
      <c r="L473" s="1" t="s">
        <v>11</v>
      </c>
      <c r="M473" s="1" t="s">
        <v>68</v>
      </c>
      <c r="N473" s="14" t="s">
        <v>55</v>
      </c>
      <c r="O473" s="15" t="str">
        <f t="shared" si="49"/>
        <v>Active</v>
      </c>
      <c r="P473" s="16">
        <f t="shared" si="50"/>
        <v>0</v>
      </c>
      <c r="Q473" s="17">
        <f t="shared" si="51"/>
        <v>18898.439999999999</v>
      </c>
      <c r="R473" s="17">
        <f t="shared" si="52"/>
        <v>176385.44</v>
      </c>
      <c r="S473" s="16">
        <f t="shared" si="53"/>
        <v>2000</v>
      </c>
      <c r="T473" s="16">
        <f t="shared" si="54"/>
        <v>36</v>
      </c>
      <c r="U473" s="18" t="str">
        <f t="shared" si="55"/>
        <v>Friday</v>
      </c>
    </row>
    <row r="474" spans="1:21" ht="14.25" customHeight="1" x14ac:dyDescent="0.25">
      <c r="A474" s="1" t="s">
        <v>1022</v>
      </c>
      <c r="B474" s="1" t="s">
        <v>1023</v>
      </c>
      <c r="C474" s="1" t="s">
        <v>67</v>
      </c>
      <c r="D474" s="1" t="s">
        <v>8</v>
      </c>
      <c r="E474" s="1" t="s">
        <v>44</v>
      </c>
      <c r="F474" s="1" t="s">
        <v>52</v>
      </c>
      <c r="G474" s="1" t="s">
        <v>104</v>
      </c>
      <c r="H474" s="1">
        <v>42</v>
      </c>
      <c r="I474" s="14">
        <v>42101</v>
      </c>
      <c r="J474" s="1">
        <v>99697</v>
      </c>
      <c r="K474" s="1">
        <v>0</v>
      </c>
      <c r="L474" s="1" t="s">
        <v>19</v>
      </c>
      <c r="M474" s="1" t="s">
        <v>117</v>
      </c>
      <c r="N474" s="14" t="s">
        <v>55</v>
      </c>
      <c r="O474" s="15" t="str">
        <f t="shared" si="49"/>
        <v>Active</v>
      </c>
      <c r="P474" s="16">
        <f t="shared" si="50"/>
        <v>0</v>
      </c>
      <c r="Q474" s="17">
        <f t="shared" si="51"/>
        <v>0</v>
      </c>
      <c r="R474" s="17">
        <f t="shared" si="52"/>
        <v>99697</v>
      </c>
      <c r="S474" s="16">
        <f t="shared" si="53"/>
        <v>2015</v>
      </c>
      <c r="T474" s="16">
        <f t="shared" si="54"/>
        <v>15</v>
      </c>
      <c r="U474" s="18" t="str">
        <f t="shared" si="55"/>
        <v>Tuesday</v>
      </c>
    </row>
    <row r="475" spans="1:21" ht="14.25" customHeight="1" x14ac:dyDescent="0.25">
      <c r="A475" s="1" t="s">
        <v>1024</v>
      </c>
      <c r="B475" s="1" t="s">
        <v>1025</v>
      </c>
      <c r="C475" s="1" t="s">
        <v>503</v>
      </c>
      <c r="D475" s="1" t="s">
        <v>2</v>
      </c>
      <c r="E475" s="1" t="s">
        <v>44</v>
      </c>
      <c r="F475" s="1" t="s">
        <v>52</v>
      </c>
      <c r="G475" s="1" t="s">
        <v>53</v>
      </c>
      <c r="H475" s="1">
        <v>45</v>
      </c>
      <c r="I475" s="14">
        <v>40235</v>
      </c>
      <c r="J475" s="1">
        <v>90770</v>
      </c>
      <c r="K475" s="1">
        <v>0</v>
      </c>
      <c r="L475" s="1" t="s">
        <v>11</v>
      </c>
      <c r="M475" s="1" t="s">
        <v>107</v>
      </c>
      <c r="N475" s="14" t="s">
        <v>55</v>
      </c>
      <c r="O475" s="15" t="str">
        <f t="shared" si="49"/>
        <v>Active</v>
      </c>
      <c r="P475" s="16">
        <f t="shared" si="50"/>
        <v>0</v>
      </c>
      <c r="Q475" s="17">
        <f t="shared" si="51"/>
        <v>0</v>
      </c>
      <c r="R475" s="17">
        <f t="shared" si="52"/>
        <v>90770</v>
      </c>
      <c r="S475" s="16">
        <f t="shared" si="53"/>
        <v>2010</v>
      </c>
      <c r="T475" s="16">
        <f t="shared" si="54"/>
        <v>9</v>
      </c>
      <c r="U475" s="18" t="str">
        <f t="shared" si="55"/>
        <v>Friday</v>
      </c>
    </row>
    <row r="476" spans="1:21" ht="14.25" customHeight="1" x14ac:dyDescent="0.25">
      <c r="A476" s="1" t="s">
        <v>1026</v>
      </c>
      <c r="B476" s="1" t="s">
        <v>1027</v>
      </c>
      <c r="C476" s="1" t="s">
        <v>78</v>
      </c>
      <c r="D476" s="1" t="s">
        <v>4</v>
      </c>
      <c r="E476" s="1" t="s">
        <v>59</v>
      </c>
      <c r="F476" s="1" t="s">
        <v>45</v>
      </c>
      <c r="G476" s="1" t="s">
        <v>53</v>
      </c>
      <c r="H476" s="1">
        <v>64</v>
      </c>
      <c r="I476" s="14">
        <v>38380</v>
      </c>
      <c r="J476" s="1">
        <v>55369</v>
      </c>
      <c r="K476" s="1">
        <v>0</v>
      </c>
      <c r="L476" s="1" t="s">
        <v>11</v>
      </c>
      <c r="M476" s="1" t="s">
        <v>68</v>
      </c>
      <c r="N476" s="14" t="s">
        <v>55</v>
      </c>
      <c r="O476" s="15" t="str">
        <f t="shared" si="49"/>
        <v>Active</v>
      </c>
      <c r="P476" s="16">
        <f t="shared" si="50"/>
        <v>0</v>
      </c>
      <c r="Q476" s="17">
        <f t="shared" si="51"/>
        <v>0</v>
      </c>
      <c r="R476" s="17">
        <f t="shared" si="52"/>
        <v>55369</v>
      </c>
      <c r="S476" s="16">
        <f t="shared" si="53"/>
        <v>2005</v>
      </c>
      <c r="T476" s="16">
        <f t="shared" si="54"/>
        <v>5</v>
      </c>
      <c r="U476" s="18" t="str">
        <f t="shared" si="55"/>
        <v>Friday</v>
      </c>
    </row>
    <row r="477" spans="1:21" ht="14.25" customHeight="1" x14ac:dyDescent="0.25">
      <c r="A477" s="1" t="s">
        <v>1028</v>
      </c>
      <c r="B477" s="1" t="s">
        <v>1029</v>
      </c>
      <c r="C477" s="1" t="s">
        <v>193</v>
      </c>
      <c r="D477" s="1" t="s">
        <v>7</v>
      </c>
      <c r="E477" s="1" t="s">
        <v>59</v>
      </c>
      <c r="F477" s="1" t="s">
        <v>45</v>
      </c>
      <c r="G477" s="1" t="s">
        <v>104</v>
      </c>
      <c r="H477" s="1">
        <v>59</v>
      </c>
      <c r="I477" s="14">
        <v>41898</v>
      </c>
      <c r="J477" s="1">
        <v>69578</v>
      </c>
      <c r="K477" s="1">
        <v>0</v>
      </c>
      <c r="L477" s="1" t="s">
        <v>19</v>
      </c>
      <c r="M477" s="1" t="s">
        <v>117</v>
      </c>
      <c r="N477" s="14" t="s">
        <v>55</v>
      </c>
      <c r="O477" s="15" t="str">
        <f t="shared" si="49"/>
        <v>Active</v>
      </c>
      <c r="P477" s="16">
        <f t="shared" si="50"/>
        <v>0</v>
      </c>
      <c r="Q477" s="17">
        <f t="shared" si="51"/>
        <v>0</v>
      </c>
      <c r="R477" s="17">
        <f t="shared" si="52"/>
        <v>69578</v>
      </c>
      <c r="S477" s="16">
        <f t="shared" si="53"/>
        <v>2014</v>
      </c>
      <c r="T477" s="16">
        <f t="shared" si="54"/>
        <v>38</v>
      </c>
      <c r="U477" s="18" t="str">
        <f t="shared" si="55"/>
        <v>Tuesday</v>
      </c>
    </row>
    <row r="478" spans="1:21" ht="14.25" customHeight="1" x14ac:dyDescent="0.25">
      <c r="A478" s="1" t="s">
        <v>1030</v>
      </c>
      <c r="B478" s="1" t="s">
        <v>1031</v>
      </c>
      <c r="C478" s="1" t="s">
        <v>58</v>
      </c>
      <c r="D478" s="1" t="s">
        <v>5</v>
      </c>
      <c r="E478" s="1" t="s">
        <v>59</v>
      </c>
      <c r="F478" s="1" t="s">
        <v>52</v>
      </c>
      <c r="G478" s="1" t="s">
        <v>60</v>
      </c>
      <c r="H478" s="1">
        <v>41</v>
      </c>
      <c r="I478" s="14">
        <v>41429</v>
      </c>
      <c r="J478" s="1">
        <v>167526</v>
      </c>
      <c r="K478" s="1">
        <v>0.26</v>
      </c>
      <c r="L478" s="1" t="s">
        <v>11</v>
      </c>
      <c r="M478" s="1" t="s">
        <v>79</v>
      </c>
      <c r="N478" s="14" t="s">
        <v>55</v>
      </c>
      <c r="O478" s="15" t="str">
        <f t="shared" si="49"/>
        <v>Active</v>
      </c>
      <c r="P478" s="16">
        <f t="shared" si="50"/>
        <v>0</v>
      </c>
      <c r="Q478" s="17">
        <f t="shared" si="51"/>
        <v>43556.76</v>
      </c>
      <c r="R478" s="17">
        <f t="shared" si="52"/>
        <v>211082.76</v>
      </c>
      <c r="S478" s="16">
        <f t="shared" si="53"/>
        <v>2013</v>
      </c>
      <c r="T478" s="16">
        <f t="shared" si="54"/>
        <v>23</v>
      </c>
      <c r="U478" s="18" t="str">
        <f t="shared" si="55"/>
        <v>Tuesday</v>
      </c>
    </row>
    <row r="479" spans="1:21" ht="14.25" customHeight="1" x14ac:dyDescent="0.25">
      <c r="A479" s="1" t="s">
        <v>1032</v>
      </c>
      <c r="B479" s="1" t="s">
        <v>1033</v>
      </c>
      <c r="C479" s="1" t="s">
        <v>193</v>
      </c>
      <c r="D479" s="1" t="s">
        <v>7</v>
      </c>
      <c r="E479" s="1" t="s">
        <v>59</v>
      </c>
      <c r="F479" s="1" t="s">
        <v>45</v>
      </c>
      <c r="G479" s="1" t="s">
        <v>104</v>
      </c>
      <c r="H479" s="1">
        <v>42</v>
      </c>
      <c r="I479" s="14">
        <v>44232</v>
      </c>
      <c r="J479" s="1">
        <v>65507</v>
      </c>
      <c r="K479" s="1">
        <v>0</v>
      </c>
      <c r="L479" s="1" t="s">
        <v>19</v>
      </c>
      <c r="M479" s="1" t="s">
        <v>112</v>
      </c>
      <c r="N479" s="14" t="s">
        <v>55</v>
      </c>
      <c r="O479" s="15" t="str">
        <f t="shared" si="49"/>
        <v>Active</v>
      </c>
      <c r="P479" s="16">
        <f t="shared" si="50"/>
        <v>0</v>
      </c>
      <c r="Q479" s="17">
        <f t="shared" si="51"/>
        <v>0</v>
      </c>
      <c r="R479" s="17">
        <f t="shared" si="52"/>
        <v>65507</v>
      </c>
      <c r="S479" s="16">
        <f t="shared" si="53"/>
        <v>2021</v>
      </c>
      <c r="T479" s="16">
        <f t="shared" si="54"/>
        <v>6</v>
      </c>
      <c r="U479" s="18" t="str">
        <f t="shared" si="55"/>
        <v>Friday</v>
      </c>
    </row>
    <row r="480" spans="1:21" ht="14.25" customHeight="1" x14ac:dyDescent="0.25">
      <c r="A480" s="1" t="s">
        <v>1034</v>
      </c>
      <c r="B480" s="1" t="s">
        <v>1035</v>
      </c>
      <c r="C480" s="1" t="s">
        <v>75</v>
      </c>
      <c r="D480" s="1" t="s">
        <v>3</v>
      </c>
      <c r="E480" s="1" t="s">
        <v>44</v>
      </c>
      <c r="F480" s="1" t="s">
        <v>52</v>
      </c>
      <c r="G480" s="1" t="s">
        <v>104</v>
      </c>
      <c r="H480" s="1">
        <v>54</v>
      </c>
      <c r="I480" s="14">
        <v>35913</v>
      </c>
      <c r="J480" s="1">
        <v>108268</v>
      </c>
      <c r="K480" s="1">
        <v>0.09</v>
      </c>
      <c r="L480" s="1" t="s">
        <v>19</v>
      </c>
      <c r="M480" s="1" t="s">
        <v>236</v>
      </c>
      <c r="N480" s="14">
        <v>38122</v>
      </c>
      <c r="O480" s="15" t="str">
        <f t="shared" si="49"/>
        <v>Not Active</v>
      </c>
      <c r="P480" s="16">
        <f t="shared" si="50"/>
        <v>1</v>
      </c>
      <c r="Q480" s="17">
        <f t="shared" si="51"/>
        <v>9744.119999999999</v>
      </c>
      <c r="R480" s="17">
        <f t="shared" si="52"/>
        <v>118012.12</v>
      </c>
      <c r="S480" s="16">
        <f t="shared" si="53"/>
        <v>1998</v>
      </c>
      <c r="T480" s="16">
        <f t="shared" si="54"/>
        <v>18</v>
      </c>
      <c r="U480" s="18" t="str">
        <f t="shared" si="55"/>
        <v>Tuesday</v>
      </c>
    </row>
    <row r="481" spans="1:21" ht="14.25" customHeight="1" x14ac:dyDescent="0.25">
      <c r="A481" s="1" t="s">
        <v>1036</v>
      </c>
      <c r="B481" s="1" t="s">
        <v>1037</v>
      </c>
      <c r="C481" s="1" t="s">
        <v>50</v>
      </c>
      <c r="D481" s="1" t="s">
        <v>2</v>
      </c>
      <c r="E481" s="1" t="s">
        <v>44</v>
      </c>
      <c r="F481" s="1" t="s">
        <v>52</v>
      </c>
      <c r="G481" s="1" t="s">
        <v>53</v>
      </c>
      <c r="H481" s="1">
        <v>37</v>
      </c>
      <c r="I481" s="14">
        <v>42405</v>
      </c>
      <c r="J481" s="1">
        <v>80055</v>
      </c>
      <c r="K481" s="1">
        <v>0</v>
      </c>
      <c r="L481" s="1" t="s">
        <v>17</v>
      </c>
      <c r="M481" s="1" t="s">
        <v>132</v>
      </c>
      <c r="N481" s="14" t="s">
        <v>55</v>
      </c>
      <c r="O481" s="15" t="str">
        <f t="shared" si="49"/>
        <v>Active</v>
      </c>
      <c r="P481" s="16">
        <f t="shared" si="50"/>
        <v>0</v>
      </c>
      <c r="Q481" s="17">
        <f t="shared" si="51"/>
        <v>0</v>
      </c>
      <c r="R481" s="17">
        <f t="shared" si="52"/>
        <v>80055</v>
      </c>
      <c r="S481" s="16">
        <f t="shared" si="53"/>
        <v>2016</v>
      </c>
      <c r="T481" s="16">
        <f t="shared" si="54"/>
        <v>6</v>
      </c>
      <c r="U481" s="18" t="str">
        <f t="shared" si="55"/>
        <v>Friday</v>
      </c>
    </row>
    <row r="482" spans="1:21" ht="14.25" customHeight="1" x14ac:dyDescent="0.25">
      <c r="A482" s="1" t="s">
        <v>1038</v>
      </c>
      <c r="B482" s="1" t="s">
        <v>1039</v>
      </c>
      <c r="C482" s="1" t="s">
        <v>67</v>
      </c>
      <c r="D482" s="1" t="s">
        <v>4</v>
      </c>
      <c r="E482" s="1" t="s">
        <v>44</v>
      </c>
      <c r="F482" s="1" t="s">
        <v>52</v>
      </c>
      <c r="G482" s="1" t="s">
        <v>104</v>
      </c>
      <c r="H482" s="1">
        <v>58</v>
      </c>
      <c r="I482" s="14">
        <v>39930</v>
      </c>
      <c r="J482" s="1">
        <v>76802</v>
      </c>
      <c r="K482" s="1">
        <v>0</v>
      </c>
      <c r="L482" s="1" t="s">
        <v>19</v>
      </c>
      <c r="M482" s="1" t="s">
        <v>112</v>
      </c>
      <c r="N482" s="14" t="s">
        <v>55</v>
      </c>
      <c r="O482" s="15" t="str">
        <f t="shared" si="49"/>
        <v>Active</v>
      </c>
      <c r="P482" s="16">
        <f t="shared" si="50"/>
        <v>0</v>
      </c>
      <c r="Q482" s="17">
        <f t="shared" si="51"/>
        <v>0</v>
      </c>
      <c r="R482" s="17">
        <f t="shared" si="52"/>
        <v>76802</v>
      </c>
      <c r="S482" s="16">
        <f t="shared" si="53"/>
        <v>2009</v>
      </c>
      <c r="T482" s="16">
        <f t="shared" si="54"/>
        <v>18</v>
      </c>
      <c r="U482" s="18" t="str">
        <f t="shared" si="55"/>
        <v>Monday</v>
      </c>
    </row>
    <row r="483" spans="1:21" ht="14.25" customHeight="1" x14ac:dyDescent="0.25">
      <c r="A483" s="1" t="s">
        <v>1040</v>
      </c>
      <c r="B483" s="1" t="s">
        <v>1041</v>
      </c>
      <c r="C483" s="1" t="s">
        <v>99</v>
      </c>
      <c r="D483" s="1" t="s">
        <v>4</v>
      </c>
      <c r="E483" s="1" t="s">
        <v>59</v>
      </c>
      <c r="F483" s="1" t="s">
        <v>52</v>
      </c>
      <c r="G483" s="1" t="s">
        <v>53</v>
      </c>
      <c r="H483" s="1">
        <v>47</v>
      </c>
      <c r="I483" s="14">
        <v>42696</v>
      </c>
      <c r="J483" s="1">
        <v>253249</v>
      </c>
      <c r="K483" s="1">
        <v>0.31</v>
      </c>
      <c r="L483" s="1" t="s">
        <v>11</v>
      </c>
      <c r="M483" s="1" t="s">
        <v>82</v>
      </c>
      <c r="N483" s="14" t="s">
        <v>55</v>
      </c>
      <c r="O483" s="15" t="str">
        <f t="shared" si="49"/>
        <v>Active</v>
      </c>
      <c r="P483" s="16">
        <f t="shared" si="50"/>
        <v>0</v>
      </c>
      <c r="Q483" s="17">
        <f t="shared" si="51"/>
        <v>78507.19</v>
      </c>
      <c r="R483" s="17">
        <f t="shared" si="52"/>
        <v>331756.19</v>
      </c>
      <c r="S483" s="16">
        <f t="shared" si="53"/>
        <v>2016</v>
      </c>
      <c r="T483" s="16">
        <f t="shared" si="54"/>
        <v>48</v>
      </c>
      <c r="U483" s="18" t="str">
        <f t="shared" si="55"/>
        <v>Tuesday</v>
      </c>
    </row>
    <row r="484" spans="1:21" ht="14.25" customHeight="1" x14ac:dyDescent="0.25">
      <c r="A484" s="1" t="s">
        <v>172</v>
      </c>
      <c r="B484" s="1" t="s">
        <v>1042</v>
      </c>
      <c r="C484" s="1" t="s">
        <v>161</v>
      </c>
      <c r="D484" s="1" t="s">
        <v>6</v>
      </c>
      <c r="E484" s="1" t="s">
        <v>44</v>
      </c>
      <c r="F484" s="1" t="s">
        <v>45</v>
      </c>
      <c r="G484" s="1" t="s">
        <v>53</v>
      </c>
      <c r="H484" s="1">
        <v>60</v>
      </c>
      <c r="I484" s="14">
        <v>38667</v>
      </c>
      <c r="J484" s="1">
        <v>78388</v>
      </c>
      <c r="K484" s="1">
        <v>0</v>
      </c>
      <c r="L484" s="1" t="s">
        <v>17</v>
      </c>
      <c r="M484" s="1" t="s">
        <v>54</v>
      </c>
      <c r="N484" s="14" t="s">
        <v>55</v>
      </c>
      <c r="O484" s="15" t="str">
        <f t="shared" si="49"/>
        <v>Active</v>
      </c>
      <c r="P484" s="16">
        <f t="shared" si="50"/>
        <v>0</v>
      </c>
      <c r="Q484" s="17">
        <f t="shared" si="51"/>
        <v>0</v>
      </c>
      <c r="R484" s="17">
        <f t="shared" si="52"/>
        <v>78388</v>
      </c>
      <c r="S484" s="16">
        <f t="shared" si="53"/>
        <v>2005</v>
      </c>
      <c r="T484" s="16">
        <f t="shared" si="54"/>
        <v>46</v>
      </c>
      <c r="U484" s="18" t="str">
        <f t="shared" si="55"/>
        <v>Friday</v>
      </c>
    </row>
    <row r="485" spans="1:21" ht="14.25" customHeight="1" x14ac:dyDescent="0.25">
      <c r="A485" s="1" t="s">
        <v>558</v>
      </c>
      <c r="B485" s="1" t="s">
        <v>1043</v>
      </c>
      <c r="C485" s="1" t="s">
        <v>99</v>
      </c>
      <c r="D485" s="1" t="s">
        <v>2</v>
      </c>
      <c r="E485" s="1" t="s">
        <v>72</v>
      </c>
      <c r="F485" s="1" t="s">
        <v>52</v>
      </c>
      <c r="G485" s="1" t="s">
        <v>60</v>
      </c>
      <c r="H485" s="1">
        <v>38</v>
      </c>
      <c r="I485" s="14">
        <v>42543</v>
      </c>
      <c r="J485" s="1">
        <v>249870</v>
      </c>
      <c r="K485" s="1">
        <v>0.34</v>
      </c>
      <c r="L485" s="1" t="s">
        <v>11</v>
      </c>
      <c r="M485" s="1" t="s">
        <v>61</v>
      </c>
      <c r="N485" s="14" t="s">
        <v>55</v>
      </c>
      <c r="O485" s="15" t="str">
        <f t="shared" si="49"/>
        <v>Active</v>
      </c>
      <c r="P485" s="16">
        <f t="shared" si="50"/>
        <v>0</v>
      </c>
      <c r="Q485" s="17">
        <f t="shared" si="51"/>
        <v>84955.8</v>
      </c>
      <c r="R485" s="17">
        <f t="shared" si="52"/>
        <v>334825.8</v>
      </c>
      <c r="S485" s="16">
        <f t="shared" si="53"/>
        <v>2016</v>
      </c>
      <c r="T485" s="16">
        <f t="shared" si="54"/>
        <v>26</v>
      </c>
      <c r="U485" s="18" t="str">
        <f t="shared" si="55"/>
        <v>Wednesday</v>
      </c>
    </row>
    <row r="486" spans="1:21" ht="14.25" customHeight="1" x14ac:dyDescent="0.25">
      <c r="A486" s="1" t="s">
        <v>760</v>
      </c>
      <c r="B486" s="1" t="s">
        <v>1044</v>
      </c>
      <c r="C486" s="1" t="s">
        <v>43</v>
      </c>
      <c r="D486" s="1" t="s">
        <v>8</v>
      </c>
      <c r="E486" s="1" t="s">
        <v>51</v>
      </c>
      <c r="F486" s="1" t="s">
        <v>52</v>
      </c>
      <c r="G486" s="1" t="s">
        <v>53</v>
      </c>
      <c r="H486" s="1">
        <v>63</v>
      </c>
      <c r="I486" s="14">
        <v>42064</v>
      </c>
      <c r="J486" s="1">
        <v>148321</v>
      </c>
      <c r="K486" s="1">
        <v>0.15</v>
      </c>
      <c r="L486" s="1" t="s">
        <v>17</v>
      </c>
      <c r="M486" s="1" t="s">
        <v>132</v>
      </c>
      <c r="N486" s="14" t="s">
        <v>55</v>
      </c>
      <c r="O486" s="15" t="str">
        <f t="shared" si="49"/>
        <v>Active</v>
      </c>
      <c r="P486" s="16">
        <f t="shared" si="50"/>
        <v>0</v>
      </c>
      <c r="Q486" s="17">
        <f t="shared" si="51"/>
        <v>22248.149999999998</v>
      </c>
      <c r="R486" s="17">
        <f t="shared" si="52"/>
        <v>170569.15</v>
      </c>
      <c r="S486" s="16">
        <f t="shared" si="53"/>
        <v>2015</v>
      </c>
      <c r="T486" s="16">
        <f t="shared" si="54"/>
        <v>10</v>
      </c>
      <c r="U486" s="18" t="str">
        <f t="shared" si="55"/>
        <v>Sunday</v>
      </c>
    </row>
    <row r="487" spans="1:21" ht="14.25" customHeight="1" x14ac:dyDescent="0.25">
      <c r="A487" s="1" t="s">
        <v>1045</v>
      </c>
      <c r="B487" s="1" t="s">
        <v>1046</v>
      </c>
      <c r="C487" s="1" t="s">
        <v>480</v>
      </c>
      <c r="D487" s="1" t="s">
        <v>2</v>
      </c>
      <c r="E487" s="1" t="s">
        <v>72</v>
      </c>
      <c r="F487" s="1" t="s">
        <v>45</v>
      </c>
      <c r="G487" s="1" t="s">
        <v>53</v>
      </c>
      <c r="H487" s="1">
        <v>60</v>
      </c>
      <c r="I487" s="14">
        <v>38027</v>
      </c>
      <c r="J487" s="1">
        <v>90258</v>
      </c>
      <c r="K487" s="1">
        <v>0</v>
      </c>
      <c r="L487" s="1" t="s">
        <v>17</v>
      </c>
      <c r="M487" s="1" t="s">
        <v>54</v>
      </c>
      <c r="N487" s="14" t="s">
        <v>55</v>
      </c>
      <c r="O487" s="15" t="str">
        <f t="shared" si="49"/>
        <v>Active</v>
      </c>
      <c r="P487" s="16">
        <f t="shared" si="50"/>
        <v>0</v>
      </c>
      <c r="Q487" s="17">
        <f t="shared" si="51"/>
        <v>0</v>
      </c>
      <c r="R487" s="17">
        <f t="shared" si="52"/>
        <v>90258</v>
      </c>
      <c r="S487" s="16">
        <f t="shared" si="53"/>
        <v>2004</v>
      </c>
      <c r="T487" s="16">
        <f t="shared" si="54"/>
        <v>7</v>
      </c>
      <c r="U487" s="18" t="str">
        <f t="shared" si="55"/>
        <v>Tuesday</v>
      </c>
    </row>
    <row r="488" spans="1:21" ht="14.25" customHeight="1" x14ac:dyDescent="0.25">
      <c r="A488" s="1" t="s">
        <v>1047</v>
      </c>
      <c r="B488" s="1" t="s">
        <v>1048</v>
      </c>
      <c r="C488" s="1" t="s">
        <v>317</v>
      </c>
      <c r="D488" s="1" t="s">
        <v>2</v>
      </c>
      <c r="E488" s="1" t="s">
        <v>51</v>
      </c>
      <c r="F488" s="1" t="s">
        <v>45</v>
      </c>
      <c r="G488" s="1" t="s">
        <v>46</v>
      </c>
      <c r="H488" s="1">
        <v>42</v>
      </c>
      <c r="I488" s="14">
        <v>40593</v>
      </c>
      <c r="J488" s="1">
        <v>72486</v>
      </c>
      <c r="K488" s="1">
        <v>0</v>
      </c>
      <c r="L488" s="1" t="s">
        <v>11</v>
      </c>
      <c r="M488" s="1" t="s">
        <v>47</v>
      </c>
      <c r="N488" s="14" t="s">
        <v>55</v>
      </c>
      <c r="O488" s="15" t="str">
        <f t="shared" si="49"/>
        <v>Active</v>
      </c>
      <c r="P488" s="16">
        <f t="shared" si="50"/>
        <v>0</v>
      </c>
      <c r="Q488" s="17">
        <f t="shared" si="51"/>
        <v>0</v>
      </c>
      <c r="R488" s="17">
        <f t="shared" si="52"/>
        <v>72486</v>
      </c>
      <c r="S488" s="16">
        <f t="shared" si="53"/>
        <v>2011</v>
      </c>
      <c r="T488" s="16">
        <f t="shared" si="54"/>
        <v>8</v>
      </c>
      <c r="U488" s="18" t="str">
        <f t="shared" si="55"/>
        <v>Saturday</v>
      </c>
    </row>
    <row r="489" spans="1:21" ht="14.25" customHeight="1" x14ac:dyDescent="0.25">
      <c r="A489" s="1" t="s">
        <v>1049</v>
      </c>
      <c r="B489" s="1" t="s">
        <v>1050</v>
      </c>
      <c r="C489" s="1" t="s">
        <v>67</v>
      </c>
      <c r="D489" s="1" t="s">
        <v>3</v>
      </c>
      <c r="E489" s="1" t="s">
        <v>72</v>
      </c>
      <c r="F489" s="1" t="s">
        <v>52</v>
      </c>
      <c r="G489" s="1" t="s">
        <v>104</v>
      </c>
      <c r="H489" s="1">
        <v>34</v>
      </c>
      <c r="I489" s="14">
        <v>41886</v>
      </c>
      <c r="J489" s="1">
        <v>95499</v>
      </c>
      <c r="K489" s="1">
        <v>0</v>
      </c>
      <c r="L489" s="1" t="s">
        <v>19</v>
      </c>
      <c r="M489" s="1" t="s">
        <v>236</v>
      </c>
      <c r="N489" s="14">
        <v>42958</v>
      </c>
      <c r="O489" s="15" t="str">
        <f t="shared" si="49"/>
        <v>Not Active</v>
      </c>
      <c r="P489" s="16">
        <f t="shared" si="50"/>
        <v>1</v>
      </c>
      <c r="Q489" s="17">
        <f t="shared" si="51"/>
        <v>0</v>
      </c>
      <c r="R489" s="17">
        <f t="shared" si="52"/>
        <v>95499</v>
      </c>
      <c r="S489" s="16">
        <f t="shared" si="53"/>
        <v>2014</v>
      </c>
      <c r="T489" s="16">
        <f t="shared" si="54"/>
        <v>36</v>
      </c>
      <c r="U489" s="18" t="str">
        <f t="shared" si="55"/>
        <v>Thursday</v>
      </c>
    </row>
    <row r="490" spans="1:21" ht="14.25" customHeight="1" x14ac:dyDescent="0.25">
      <c r="A490" s="1" t="s">
        <v>1051</v>
      </c>
      <c r="B490" s="1" t="s">
        <v>1052</v>
      </c>
      <c r="C490" s="1" t="s">
        <v>67</v>
      </c>
      <c r="D490" s="1" t="s">
        <v>5</v>
      </c>
      <c r="E490" s="1" t="s">
        <v>44</v>
      </c>
      <c r="F490" s="1" t="s">
        <v>45</v>
      </c>
      <c r="G490" s="1" t="s">
        <v>104</v>
      </c>
      <c r="H490" s="1">
        <v>53</v>
      </c>
      <c r="I490" s="14">
        <v>38344</v>
      </c>
      <c r="J490" s="1">
        <v>90212</v>
      </c>
      <c r="K490" s="1">
        <v>0</v>
      </c>
      <c r="L490" s="1" t="s">
        <v>19</v>
      </c>
      <c r="M490" s="1" t="s">
        <v>236</v>
      </c>
      <c r="N490" s="14" t="s">
        <v>55</v>
      </c>
      <c r="O490" s="15" t="str">
        <f t="shared" si="49"/>
        <v>Active</v>
      </c>
      <c r="P490" s="16">
        <f t="shared" si="50"/>
        <v>0</v>
      </c>
      <c r="Q490" s="17">
        <f t="shared" si="51"/>
        <v>0</v>
      </c>
      <c r="R490" s="17">
        <f t="shared" si="52"/>
        <v>90212</v>
      </c>
      <c r="S490" s="16">
        <f t="shared" si="53"/>
        <v>2004</v>
      </c>
      <c r="T490" s="16">
        <f t="shared" si="54"/>
        <v>52</v>
      </c>
      <c r="U490" s="18" t="str">
        <f t="shared" si="55"/>
        <v>Thursday</v>
      </c>
    </row>
    <row r="491" spans="1:21" ht="14.25" customHeight="1" x14ac:dyDescent="0.25">
      <c r="A491" s="1" t="s">
        <v>1053</v>
      </c>
      <c r="B491" s="1" t="s">
        <v>1054</v>
      </c>
      <c r="C491" s="1" t="s">
        <v>99</v>
      </c>
      <c r="D491" s="1" t="s">
        <v>8</v>
      </c>
      <c r="E491" s="1" t="s">
        <v>44</v>
      </c>
      <c r="F491" s="1" t="s">
        <v>52</v>
      </c>
      <c r="G491" s="1" t="s">
        <v>53</v>
      </c>
      <c r="H491" s="1">
        <v>39</v>
      </c>
      <c r="I491" s="14">
        <v>43804</v>
      </c>
      <c r="J491" s="1">
        <v>254057</v>
      </c>
      <c r="K491" s="1">
        <v>0.39</v>
      </c>
      <c r="L491" s="1" t="s">
        <v>17</v>
      </c>
      <c r="M491" s="1" t="s">
        <v>94</v>
      </c>
      <c r="N491" s="14" t="s">
        <v>55</v>
      </c>
      <c r="O491" s="15" t="str">
        <f t="shared" si="49"/>
        <v>Active</v>
      </c>
      <c r="P491" s="16">
        <f t="shared" si="50"/>
        <v>0</v>
      </c>
      <c r="Q491" s="17">
        <f t="shared" si="51"/>
        <v>99082.23000000001</v>
      </c>
      <c r="R491" s="17">
        <f t="shared" si="52"/>
        <v>353139.23</v>
      </c>
      <c r="S491" s="16">
        <f t="shared" si="53"/>
        <v>2019</v>
      </c>
      <c r="T491" s="16">
        <f t="shared" si="54"/>
        <v>49</v>
      </c>
      <c r="U491" s="18" t="str">
        <f t="shared" si="55"/>
        <v>Thursday</v>
      </c>
    </row>
    <row r="492" spans="1:21" ht="14.25" customHeight="1" x14ac:dyDescent="0.25">
      <c r="A492" s="1" t="s">
        <v>1055</v>
      </c>
      <c r="B492" s="1" t="s">
        <v>1056</v>
      </c>
      <c r="C492" s="1" t="s">
        <v>202</v>
      </c>
      <c r="D492" s="1" t="s">
        <v>6</v>
      </c>
      <c r="E492" s="1" t="s">
        <v>51</v>
      </c>
      <c r="F492" s="1" t="s">
        <v>45</v>
      </c>
      <c r="G492" s="1" t="s">
        <v>104</v>
      </c>
      <c r="H492" s="1">
        <v>58</v>
      </c>
      <c r="I492" s="14">
        <v>40463</v>
      </c>
      <c r="J492" s="1">
        <v>43001</v>
      </c>
      <c r="K492" s="1">
        <v>0</v>
      </c>
      <c r="L492" s="1" t="s">
        <v>11</v>
      </c>
      <c r="M492" s="1" t="s">
        <v>82</v>
      </c>
      <c r="N492" s="14" t="s">
        <v>55</v>
      </c>
      <c r="O492" s="15" t="str">
        <f t="shared" si="49"/>
        <v>Active</v>
      </c>
      <c r="P492" s="16">
        <f t="shared" si="50"/>
        <v>0</v>
      </c>
      <c r="Q492" s="17">
        <f t="shared" si="51"/>
        <v>0</v>
      </c>
      <c r="R492" s="17">
        <f t="shared" si="52"/>
        <v>43001</v>
      </c>
      <c r="S492" s="16">
        <f t="shared" si="53"/>
        <v>2010</v>
      </c>
      <c r="T492" s="16">
        <f t="shared" si="54"/>
        <v>42</v>
      </c>
      <c r="U492" s="18" t="str">
        <f t="shared" si="55"/>
        <v>Tuesday</v>
      </c>
    </row>
    <row r="493" spans="1:21" ht="14.25" customHeight="1" x14ac:dyDescent="0.25">
      <c r="A493" s="1" t="s">
        <v>217</v>
      </c>
      <c r="B493" s="1" t="s">
        <v>1057</v>
      </c>
      <c r="C493" s="1" t="s">
        <v>64</v>
      </c>
      <c r="D493" s="1" t="s">
        <v>2</v>
      </c>
      <c r="E493" s="1" t="s">
        <v>51</v>
      </c>
      <c r="F493" s="1" t="s">
        <v>52</v>
      </c>
      <c r="G493" s="1" t="s">
        <v>104</v>
      </c>
      <c r="H493" s="1">
        <v>60</v>
      </c>
      <c r="I493" s="14">
        <v>36010</v>
      </c>
      <c r="J493" s="1">
        <v>85120</v>
      </c>
      <c r="K493" s="1">
        <v>0.09</v>
      </c>
      <c r="L493" s="1" t="s">
        <v>11</v>
      </c>
      <c r="M493" s="1" t="s">
        <v>47</v>
      </c>
      <c r="N493" s="14" t="s">
        <v>55</v>
      </c>
      <c r="O493" s="15" t="str">
        <f t="shared" si="49"/>
        <v>Active</v>
      </c>
      <c r="P493" s="16">
        <f t="shared" si="50"/>
        <v>0</v>
      </c>
      <c r="Q493" s="17">
        <f t="shared" si="51"/>
        <v>7660.7999999999993</v>
      </c>
      <c r="R493" s="17">
        <f t="shared" si="52"/>
        <v>92780.800000000003</v>
      </c>
      <c r="S493" s="16">
        <f t="shared" si="53"/>
        <v>1998</v>
      </c>
      <c r="T493" s="16">
        <f t="shared" si="54"/>
        <v>32</v>
      </c>
      <c r="U493" s="18" t="str">
        <f t="shared" si="55"/>
        <v>Monday</v>
      </c>
    </row>
    <row r="494" spans="1:21" ht="14.25" customHeight="1" x14ac:dyDescent="0.25">
      <c r="A494" s="1" t="s">
        <v>1058</v>
      </c>
      <c r="B494" s="1" t="s">
        <v>1059</v>
      </c>
      <c r="C494" s="1" t="s">
        <v>202</v>
      </c>
      <c r="D494" s="1" t="s">
        <v>6</v>
      </c>
      <c r="E494" s="1" t="s">
        <v>51</v>
      </c>
      <c r="F494" s="1" t="s">
        <v>52</v>
      </c>
      <c r="G494" s="1" t="s">
        <v>104</v>
      </c>
      <c r="H494" s="1">
        <v>34</v>
      </c>
      <c r="I494" s="14">
        <v>42219</v>
      </c>
      <c r="J494" s="1">
        <v>52200</v>
      </c>
      <c r="K494" s="1">
        <v>0</v>
      </c>
      <c r="L494" s="1" t="s">
        <v>11</v>
      </c>
      <c r="M494" s="1" t="s">
        <v>107</v>
      </c>
      <c r="N494" s="14" t="s">
        <v>55</v>
      </c>
      <c r="O494" s="15" t="str">
        <f t="shared" si="49"/>
        <v>Active</v>
      </c>
      <c r="P494" s="16">
        <f t="shared" si="50"/>
        <v>0</v>
      </c>
      <c r="Q494" s="17">
        <f t="shared" si="51"/>
        <v>0</v>
      </c>
      <c r="R494" s="17">
        <f t="shared" si="52"/>
        <v>52200</v>
      </c>
      <c r="S494" s="16">
        <f t="shared" si="53"/>
        <v>2015</v>
      </c>
      <c r="T494" s="16">
        <f t="shared" si="54"/>
        <v>32</v>
      </c>
      <c r="U494" s="18" t="str">
        <f t="shared" si="55"/>
        <v>Monday</v>
      </c>
    </row>
    <row r="495" spans="1:21" ht="14.25" customHeight="1" x14ac:dyDescent="0.25">
      <c r="A495" s="1" t="s">
        <v>1060</v>
      </c>
      <c r="B495" s="1" t="s">
        <v>1061</v>
      </c>
      <c r="C495" s="1" t="s">
        <v>43</v>
      </c>
      <c r="D495" s="1" t="s">
        <v>6</v>
      </c>
      <c r="E495" s="1" t="s">
        <v>72</v>
      </c>
      <c r="F495" s="1" t="s">
        <v>45</v>
      </c>
      <c r="G495" s="1" t="s">
        <v>60</v>
      </c>
      <c r="H495" s="1">
        <v>60</v>
      </c>
      <c r="I495" s="14">
        <v>39739</v>
      </c>
      <c r="J495" s="1">
        <v>150855</v>
      </c>
      <c r="K495" s="1">
        <v>0.11</v>
      </c>
      <c r="L495" s="1" t="s">
        <v>11</v>
      </c>
      <c r="M495" s="1" t="s">
        <v>68</v>
      </c>
      <c r="N495" s="14" t="s">
        <v>55</v>
      </c>
      <c r="O495" s="15" t="str">
        <f t="shared" si="49"/>
        <v>Active</v>
      </c>
      <c r="P495" s="16">
        <f t="shared" si="50"/>
        <v>0</v>
      </c>
      <c r="Q495" s="17">
        <f t="shared" si="51"/>
        <v>16594.05</v>
      </c>
      <c r="R495" s="17">
        <f t="shared" si="52"/>
        <v>167449.04999999999</v>
      </c>
      <c r="S495" s="16">
        <f t="shared" si="53"/>
        <v>2008</v>
      </c>
      <c r="T495" s="16">
        <f t="shared" si="54"/>
        <v>42</v>
      </c>
      <c r="U495" s="18" t="str">
        <f t="shared" si="55"/>
        <v>Saturday</v>
      </c>
    </row>
    <row r="496" spans="1:21" ht="14.25" customHeight="1" x14ac:dyDescent="0.25">
      <c r="A496" s="1" t="s">
        <v>1062</v>
      </c>
      <c r="B496" s="1" t="s">
        <v>1063</v>
      </c>
      <c r="C496" s="1" t="s">
        <v>149</v>
      </c>
      <c r="D496" s="1" t="s">
        <v>2</v>
      </c>
      <c r="E496" s="1" t="s">
        <v>51</v>
      </c>
      <c r="F496" s="1" t="s">
        <v>45</v>
      </c>
      <c r="G496" s="1" t="s">
        <v>104</v>
      </c>
      <c r="H496" s="1">
        <v>53</v>
      </c>
      <c r="I496" s="14">
        <v>38188</v>
      </c>
      <c r="J496" s="1">
        <v>65702</v>
      </c>
      <c r="K496" s="1">
        <v>0</v>
      </c>
      <c r="L496" s="1" t="s">
        <v>11</v>
      </c>
      <c r="M496" s="1" t="s">
        <v>107</v>
      </c>
      <c r="N496" s="14" t="s">
        <v>55</v>
      </c>
      <c r="O496" s="15" t="str">
        <f t="shared" si="49"/>
        <v>Active</v>
      </c>
      <c r="P496" s="16">
        <f t="shared" si="50"/>
        <v>0</v>
      </c>
      <c r="Q496" s="17">
        <f t="shared" si="51"/>
        <v>0</v>
      </c>
      <c r="R496" s="17">
        <f t="shared" si="52"/>
        <v>65702</v>
      </c>
      <c r="S496" s="16">
        <f t="shared" si="53"/>
        <v>2004</v>
      </c>
      <c r="T496" s="16">
        <f t="shared" si="54"/>
        <v>30</v>
      </c>
      <c r="U496" s="18" t="str">
        <f t="shared" si="55"/>
        <v>Tuesday</v>
      </c>
    </row>
    <row r="497" spans="1:21" ht="14.25" customHeight="1" x14ac:dyDescent="0.25">
      <c r="A497" s="1" t="s">
        <v>1064</v>
      </c>
      <c r="B497" s="1" t="s">
        <v>1065</v>
      </c>
      <c r="C497" s="1" t="s">
        <v>58</v>
      </c>
      <c r="D497" s="1" t="s">
        <v>3</v>
      </c>
      <c r="E497" s="1" t="s">
        <v>72</v>
      </c>
      <c r="F497" s="1" t="s">
        <v>52</v>
      </c>
      <c r="G497" s="1" t="s">
        <v>53</v>
      </c>
      <c r="H497" s="1">
        <v>58</v>
      </c>
      <c r="I497" s="14">
        <v>39367</v>
      </c>
      <c r="J497" s="1">
        <v>162038</v>
      </c>
      <c r="K497" s="1">
        <v>0.24</v>
      </c>
      <c r="L497" s="1" t="s">
        <v>17</v>
      </c>
      <c r="M497" s="1" t="s">
        <v>54</v>
      </c>
      <c r="N497" s="14" t="s">
        <v>55</v>
      </c>
      <c r="O497" s="15" t="str">
        <f t="shared" si="49"/>
        <v>Active</v>
      </c>
      <c r="P497" s="16">
        <f t="shared" si="50"/>
        <v>0</v>
      </c>
      <c r="Q497" s="17">
        <f t="shared" si="51"/>
        <v>38889.119999999995</v>
      </c>
      <c r="R497" s="17">
        <f t="shared" si="52"/>
        <v>200927.12</v>
      </c>
      <c r="S497" s="16">
        <f t="shared" si="53"/>
        <v>2007</v>
      </c>
      <c r="T497" s="16">
        <f t="shared" si="54"/>
        <v>41</v>
      </c>
      <c r="U497" s="18" t="str">
        <f t="shared" si="55"/>
        <v>Friday</v>
      </c>
    </row>
    <row r="498" spans="1:21" ht="14.25" customHeight="1" x14ac:dyDescent="0.25">
      <c r="A498" s="1" t="s">
        <v>1066</v>
      </c>
      <c r="B498" s="1" t="s">
        <v>1067</v>
      </c>
      <c r="C498" s="1" t="s">
        <v>43</v>
      </c>
      <c r="D498" s="1" t="s">
        <v>8</v>
      </c>
      <c r="E498" s="1" t="s">
        <v>44</v>
      </c>
      <c r="F498" s="1" t="s">
        <v>45</v>
      </c>
      <c r="G498" s="1" t="s">
        <v>53</v>
      </c>
      <c r="H498" s="1">
        <v>25</v>
      </c>
      <c r="I498" s="14">
        <v>43930</v>
      </c>
      <c r="J498" s="1">
        <v>157057</v>
      </c>
      <c r="K498" s="1">
        <v>0.1</v>
      </c>
      <c r="L498" s="1" t="s">
        <v>11</v>
      </c>
      <c r="M498" s="1" t="s">
        <v>107</v>
      </c>
      <c r="N498" s="14" t="s">
        <v>55</v>
      </c>
      <c r="O498" s="15" t="str">
        <f t="shared" si="49"/>
        <v>Active</v>
      </c>
      <c r="P498" s="16">
        <f t="shared" si="50"/>
        <v>0</v>
      </c>
      <c r="Q498" s="17">
        <f t="shared" si="51"/>
        <v>15705.7</v>
      </c>
      <c r="R498" s="17">
        <f t="shared" si="52"/>
        <v>172762.7</v>
      </c>
      <c r="S498" s="16">
        <f t="shared" si="53"/>
        <v>2020</v>
      </c>
      <c r="T498" s="16">
        <f t="shared" si="54"/>
        <v>15</v>
      </c>
      <c r="U498" s="18" t="str">
        <f t="shared" si="55"/>
        <v>Thursday</v>
      </c>
    </row>
    <row r="499" spans="1:21" ht="14.25" customHeight="1" x14ac:dyDescent="0.25">
      <c r="A499" s="1" t="s">
        <v>1068</v>
      </c>
      <c r="B499" s="1" t="s">
        <v>1069</v>
      </c>
      <c r="C499" s="1" t="s">
        <v>75</v>
      </c>
      <c r="D499" s="1" t="s">
        <v>2</v>
      </c>
      <c r="E499" s="1" t="s">
        <v>44</v>
      </c>
      <c r="F499" s="1" t="s">
        <v>52</v>
      </c>
      <c r="G499" s="1" t="s">
        <v>60</v>
      </c>
      <c r="H499" s="1">
        <v>46</v>
      </c>
      <c r="I499" s="14">
        <v>44419</v>
      </c>
      <c r="J499" s="1">
        <v>127559</v>
      </c>
      <c r="K499" s="1">
        <v>0.1</v>
      </c>
      <c r="L499" s="1" t="s">
        <v>11</v>
      </c>
      <c r="M499" s="1" t="s">
        <v>82</v>
      </c>
      <c r="N499" s="14" t="s">
        <v>55</v>
      </c>
      <c r="O499" s="15" t="str">
        <f t="shared" si="49"/>
        <v>Active</v>
      </c>
      <c r="P499" s="16">
        <f t="shared" si="50"/>
        <v>0</v>
      </c>
      <c r="Q499" s="17">
        <f t="shared" si="51"/>
        <v>12755.900000000001</v>
      </c>
      <c r="R499" s="17">
        <f t="shared" si="52"/>
        <v>140314.9</v>
      </c>
      <c r="S499" s="16">
        <f t="shared" si="53"/>
        <v>2021</v>
      </c>
      <c r="T499" s="16">
        <f t="shared" si="54"/>
        <v>33</v>
      </c>
      <c r="U499" s="18" t="str">
        <f t="shared" si="55"/>
        <v>Wednesday</v>
      </c>
    </row>
    <row r="500" spans="1:21" ht="14.25" customHeight="1" x14ac:dyDescent="0.25">
      <c r="A500" s="1" t="s">
        <v>1070</v>
      </c>
      <c r="B500" s="1" t="s">
        <v>1071</v>
      </c>
      <c r="C500" s="1" t="s">
        <v>193</v>
      </c>
      <c r="D500" s="1" t="s">
        <v>7</v>
      </c>
      <c r="E500" s="1" t="s">
        <v>72</v>
      </c>
      <c r="F500" s="1" t="s">
        <v>45</v>
      </c>
      <c r="G500" s="1" t="s">
        <v>60</v>
      </c>
      <c r="H500" s="1">
        <v>39</v>
      </c>
      <c r="I500" s="14">
        <v>43536</v>
      </c>
      <c r="J500" s="1">
        <v>62644</v>
      </c>
      <c r="K500" s="1">
        <v>0</v>
      </c>
      <c r="L500" s="1" t="s">
        <v>11</v>
      </c>
      <c r="M500" s="1" t="s">
        <v>47</v>
      </c>
      <c r="N500" s="14" t="s">
        <v>55</v>
      </c>
      <c r="O500" s="15" t="str">
        <f t="shared" si="49"/>
        <v>Active</v>
      </c>
      <c r="P500" s="16">
        <f t="shared" si="50"/>
        <v>0</v>
      </c>
      <c r="Q500" s="17">
        <f t="shared" si="51"/>
        <v>0</v>
      </c>
      <c r="R500" s="17">
        <f t="shared" si="52"/>
        <v>62644</v>
      </c>
      <c r="S500" s="16">
        <f t="shared" si="53"/>
        <v>2019</v>
      </c>
      <c r="T500" s="16">
        <f t="shared" si="54"/>
        <v>11</v>
      </c>
      <c r="U500" s="18" t="str">
        <f t="shared" si="55"/>
        <v>Tuesday</v>
      </c>
    </row>
    <row r="501" spans="1:21" ht="14.25" customHeight="1" x14ac:dyDescent="0.25">
      <c r="A501" s="1" t="s">
        <v>1072</v>
      </c>
      <c r="B501" s="1" t="s">
        <v>1073</v>
      </c>
      <c r="C501" s="1" t="s">
        <v>266</v>
      </c>
      <c r="D501" s="1" t="s">
        <v>2</v>
      </c>
      <c r="E501" s="1" t="s">
        <v>51</v>
      </c>
      <c r="F501" s="1" t="s">
        <v>52</v>
      </c>
      <c r="G501" s="1" t="s">
        <v>53</v>
      </c>
      <c r="H501" s="1">
        <v>50</v>
      </c>
      <c r="I501" s="14">
        <v>36956</v>
      </c>
      <c r="J501" s="1">
        <v>73907</v>
      </c>
      <c r="K501" s="1">
        <v>0</v>
      </c>
      <c r="L501" s="1" t="s">
        <v>17</v>
      </c>
      <c r="M501" s="1" t="s">
        <v>94</v>
      </c>
      <c r="N501" s="14" t="s">
        <v>55</v>
      </c>
      <c r="O501" s="15" t="str">
        <f t="shared" si="49"/>
        <v>Active</v>
      </c>
      <c r="P501" s="16">
        <f t="shared" si="50"/>
        <v>0</v>
      </c>
      <c r="Q501" s="17">
        <f t="shared" si="51"/>
        <v>0</v>
      </c>
      <c r="R501" s="17">
        <f t="shared" si="52"/>
        <v>73907</v>
      </c>
      <c r="S501" s="16">
        <f t="shared" si="53"/>
        <v>2001</v>
      </c>
      <c r="T501" s="16">
        <f t="shared" si="54"/>
        <v>10</v>
      </c>
      <c r="U501" s="18" t="str">
        <f t="shared" si="55"/>
        <v>Tuesday</v>
      </c>
    </row>
    <row r="502" spans="1:21" ht="14.25" customHeight="1" x14ac:dyDescent="0.25">
      <c r="A502" s="1" t="s">
        <v>1074</v>
      </c>
      <c r="B502" s="1" t="s">
        <v>1075</v>
      </c>
      <c r="C502" s="1" t="s">
        <v>67</v>
      </c>
      <c r="D502" s="1" t="s">
        <v>5</v>
      </c>
      <c r="E502" s="1" t="s">
        <v>51</v>
      </c>
      <c r="F502" s="1" t="s">
        <v>45</v>
      </c>
      <c r="G502" s="1" t="s">
        <v>60</v>
      </c>
      <c r="H502" s="1">
        <v>56</v>
      </c>
      <c r="I502" s="14">
        <v>43169</v>
      </c>
      <c r="J502" s="1">
        <v>90040</v>
      </c>
      <c r="K502" s="1">
        <v>0</v>
      </c>
      <c r="L502" s="1" t="s">
        <v>11</v>
      </c>
      <c r="M502" s="1" t="s">
        <v>61</v>
      </c>
      <c r="N502" s="14" t="s">
        <v>55</v>
      </c>
      <c r="O502" s="15" t="str">
        <f t="shared" si="49"/>
        <v>Active</v>
      </c>
      <c r="P502" s="16">
        <f t="shared" si="50"/>
        <v>0</v>
      </c>
      <c r="Q502" s="17">
        <f t="shared" si="51"/>
        <v>0</v>
      </c>
      <c r="R502" s="17">
        <f t="shared" si="52"/>
        <v>90040</v>
      </c>
      <c r="S502" s="16">
        <f t="shared" si="53"/>
        <v>2018</v>
      </c>
      <c r="T502" s="16">
        <f t="shared" si="54"/>
        <v>10</v>
      </c>
      <c r="U502" s="18" t="str">
        <f t="shared" si="55"/>
        <v>Saturday</v>
      </c>
    </row>
    <row r="503" spans="1:21" ht="14.25" customHeight="1" x14ac:dyDescent="0.25">
      <c r="A503" s="1" t="s">
        <v>1076</v>
      </c>
      <c r="B503" s="1" t="s">
        <v>1077</v>
      </c>
      <c r="C503" s="1" t="s">
        <v>295</v>
      </c>
      <c r="D503" s="1" t="s">
        <v>7</v>
      </c>
      <c r="E503" s="1" t="s">
        <v>51</v>
      </c>
      <c r="F503" s="1" t="s">
        <v>45</v>
      </c>
      <c r="G503" s="1" t="s">
        <v>104</v>
      </c>
      <c r="H503" s="1">
        <v>30</v>
      </c>
      <c r="I503" s="14">
        <v>42516</v>
      </c>
      <c r="J503" s="1">
        <v>91134</v>
      </c>
      <c r="K503" s="1">
        <v>0</v>
      </c>
      <c r="L503" s="1" t="s">
        <v>19</v>
      </c>
      <c r="M503" s="1" t="s">
        <v>236</v>
      </c>
      <c r="N503" s="14" t="s">
        <v>55</v>
      </c>
      <c r="O503" s="15" t="str">
        <f t="shared" si="49"/>
        <v>Active</v>
      </c>
      <c r="P503" s="16">
        <f t="shared" si="50"/>
        <v>0</v>
      </c>
      <c r="Q503" s="17">
        <f t="shared" si="51"/>
        <v>0</v>
      </c>
      <c r="R503" s="17">
        <f t="shared" si="52"/>
        <v>91134</v>
      </c>
      <c r="S503" s="16">
        <f t="shared" si="53"/>
        <v>2016</v>
      </c>
      <c r="T503" s="16">
        <f t="shared" si="54"/>
        <v>22</v>
      </c>
      <c r="U503" s="18" t="str">
        <f t="shared" si="55"/>
        <v>Thursday</v>
      </c>
    </row>
    <row r="504" spans="1:21" ht="14.25" customHeight="1" x14ac:dyDescent="0.25">
      <c r="A504" s="1" t="s">
        <v>1078</v>
      </c>
      <c r="B504" s="1" t="s">
        <v>1079</v>
      </c>
      <c r="C504" s="1" t="s">
        <v>99</v>
      </c>
      <c r="D504" s="1" t="s">
        <v>6</v>
      </c>
      <c r="E504" s="1" t="s">
        <v>59</v>
      </c>
      <c r="F504" s="1" t="s">
        <v>45</v>
      </c>
      <c r="G504" s="1" t="s">
        <v>53</v>
      </c>
      <c r="H504" s="1">
        <v>45</v>
      </c>
      <c r="I504" s="14">
        <v>44461</v>
      </c>
      <c r="J504" s="1">
        <v>201396</v>
      </c>
      <c r="K504" s="1">
        <v>0.32</v>
      </c>
      <c r="L504" s="1" t="s">
        <v>11</v>
      </c>
      <c r="M504" s="1" t="s">
        <v>79</v>
      </c>
      <c r="N504" s="14" t="s">
        <v>55</v>
      </c>
      <c r="O504" s="15" t="str">
        <f t="shared" si="49"/>
        <v>Active</v>
      </c>
      <c r="P504" s="16">
        <f t="shared" si="50"/>
        <v>0</v>
      </c>
      <c r="Q504" s="17">
        <f t="shared" si="51"/>
        <v>64446.720000000001</v>
      </c>
      <c r="R504" s="17">
        <f t="shared" si="52"/>
        <v>265842.71999999997</v>
      </c>
      <c r="S504" s="16">
        <f t="shared" si="53"/>
        <v>2021</v>
      </c>
      <c r="T504" s="16">
        <f t="shared" si="54"/>
        <v>39</v>
      </c>
      <c r="U504" s="18" t="str">
        <f t="shared" si="55"/>
        <v>Wednesday</v>
      </c>
    </row>
    <row r="505" spans="1:21" ht="14.25" customHeight="1" x14ac:dyDescent="0.25">
      <c r="A505" s="1" t="s">
        <v>1080</v>
      </c>
      <c r="B505" s="1" t="s">
        <v>1081</v>
      </c>
      <c r="C505" s="1" t="s">
        <v>78</v>
      </c>
      <c r="D505" s="1" t="s">
        <v>5</v>
      </c>
      <c r="E505" s="1" t="s">
        <v>72</v>
      </c>
      <c r="F505" s="1" t="s">
        <v>45</v>
      </c>
      <c r="G505" s="1" t="s">
        <v>53</v>
      </c>
      <c r="H505" s="1">
        <v>55</v>
      </c>
      <c r="I505" s="14">
        <v>40899</v>
      </c>
      <c r="J505" s="1">
        <v>54733</v>
      </c>
      <c r="K505" s="1">
        <v>0</v>
      </c>
      <c r="L505" s="1" t="s">
        <v>17</v>
      </c>
      <c r="M505" s="1" t="s">
        <v>54</v>
      </c>
      <c r="N505" s="14" t="s">
        <v>55</v>
      </c>
      <c r="O505" s="15" t="str">
        <f t="shared" si="49"/>
        <v>Active</v>
      </c>
      <c r="P505" s="16">
        <f t="shared" si="50"/>
        <v>0</v>
      </c>
      <c r="Q505" s="17">
        <f t="shared" si="51"/>
        <v>0</v>
      </c>
      <c r="R505" s="17">
        <f t="shared" si="52"/>
        <v>54733</v>
      </c>
      <c r="S505" s="16">
        <f t="shared" si="53"/>
        <v>2011</v>
      </c>
      <c r="T505" s="16">
        <f t="shared" si="54"/>
        <v>52</v>
      </c>
      <c r="U505" s="18" t="str">
        <f t="shared" si="55"/>
        <v>Thursday</v>
      </c>
    </row>
    <row r="506" spans="1:21" ht="14.25" customHeight="1" x14ac:dyDescent="0.25">
      <c r="A506" s="1" t="s">
        <v>1082</v>
      </c>
      <c r="B506" s="1" t="s">
        <v>1083</v>
      </c>
      <c r="C506" s="1" t="s">
        <v>317</v>
      </c>
      <c r="D506" s="1" t="s">
        <v>2</v>
      </c>
      <c r="E506" s="1" t="s">
        <v>72</v>
      </c>
      <c r="F506" s="1" t="s">
        <v>52</v>
      </c>
      <c r="G506" s="1" t="s">
        <v>46</v>
      </c>
      <c r="H506" s="1">
        <v>28</v>
      </c>
      <c r="I506" s="14">
        <v>43633</v>
      </c>
      <c r="J506" s="1">
        <v>65341</v>
      </c>
      <c r="K506" s="1">
        <v>0</v>
      </c>
      <c r="L506" s="1" t="s">
        <v>11</v>
      </c>
      <c r="M506" s="1" t="s">
        <v>79</v>
      </c>
      <c r="N506" s="14">
        <v>44662</v>
      </c>
      <c r="O506" s="15" t="str">
        <f t="shared" si="49"/>
        <v>Not Active</v>
      </c>
      <c r="P506" s="16">
        <f t="shared" si="50"/>
        <v>1</v>
      </c>
      <c r="Q506" s="17">
        <f t="shared" si="51"/>
        <v>0</v>
      </c>
      <c r="R506" s="17">
        <f t="shared" si="52"/>
        <v>65341</v>
      </c>
      <c r="S506" s="16">
        <f t="shared" si="53"/>
        <v>2019</v>
      </c>
      <c r="T506" s="16">
        <f t="shared" si="54"/>
        <v>25</v>
      </c>
      <c r="U506" s="18" t="str">
        <f t="shared" si="55"/>
        <v>Monday</v>
      </c>
    </row>
    <row r="507" spans="1:21" ht="14.25" customHeight="1" x14ac:dyDescent="0.25">
      <c r="A507" s="1" t="s">
        <v>1084</v>
      </c>
      <c r="B507" s="1" t="s">
        <v>1085</v>
      </c>
      <c r="C507" s="1" t="s">
        <v>43</v>
      </c>
      <c r="D507" s="1" t="s">
        <v>3</v>
      </c>
      <c r="E507" s="1" t="s">
        <v>72</v>
      </c>
      <c r="F507" s="1" t="s">
        <v>45</v>
      </c>
      <c r="G507" s="1" t="s">
        <v>46</v>
      </c>
      <c r="H507" s="1">
        <v>59</v>
      </c>
      <c r="I507" s="14">
        <v>43400</v>
      </c>
      <c r="J507" s="1">
        <v>139208</v>
      </c>
      <c r="K507" s="1">
        <v>0.11</v>
      </c>
      <c r="L507" s="1" t="s">
        <v>11</v>
      </c>
      <c r="M507" s="1" t="s">
        <v>82</v>
      </c>
      <c r="N507" s="14" t="s">
        <v>55</v>
      </c>
      <c r="O507" s="15" t="str">
        <f t="shared" si="49"/>
        <v>Active</v>
      </c>
      <c r="P507" s="16">
        <f t="shared" si="50"/>
        <v>0</v>
      </c>
      <c r="Q507" s="17">
        <f t="shared" si="51"/>
        <v>15312.88</v>
      </c>
      <c r="R507" s="17">
        <f t="shared" si="52"/>
        <v>154520.88</v>
      </c>
      <c r="S507" s="16">
        <f t="shared" si="53"/>
        <v>2018</v>
      </c>
      <c r="T507" s="16">
        <f t="shared" si="54"/>
        <v>43</v>
      </c>
      <c r="U507" s="18" t="str">
        <f t="shared" si="55"/>
        <v>Saturday</v>
      </c>
    </row>
    <row r="508" spans="1:21" ht="14.25" customHeight="1" x14ac:dyDescent="0.25">
      <c r="A508" s="1" t="s">
        <v>1086</v>
      </c>
      <c r="B508" s="1" t="s">
        <v>1087</v>
      </c>
      <c r="C508" s="1" t="s">
        <v>67</v>
      </c>
      <c r="D508" s="1" t="s">
        <v>4</v>
      </c>
      <c r="E508" s="1" t="s">
        <v>59</v>
      </c>
      <c r="F508" s="1" t="s">
        <v>52</v>
      </c>
      <c r="G508" s="1" t="s">
        <v>53</v>
      </c>
      <c r="H508" s="1">
        <v>63</v>
      </c>
      <c r="I508" s="14">
        <v>43171</v>
      </c>
      <c r="J508" s="1">
        <v>73200</v>
      </c>
      <c r="K508" s="1">
        <v>0</v>
      </c>
      <c r="L508" s="1" t="s">
        <v>17</v>
      </c>
      <c r="M508" s="1" t="s">
        <v>94</v>
      </c>
      <c r="N508" s="14" t="s">
        <v>55</v>
      </c>
      <c r="O508" s="15" t="str">
        <f t="shared" si="49"/>
        <v>Active</v>
      </c>
      <c r="P508" s="16">
        <f t="shared" si="50"/>
        <v>0</v>
      </c>
      <c r="Q508" s="17">
        <f t="shared" si="51"/>
        <v>0</v>
      </c>
      <c r="R508" s="17">
        <f t="shared" si="52"/>
        <v>73200</v>
      </c>
      <c r="S508" s="16">
        <f t="shared" si="53"/>
        <v>2018</v>
      </c>
      <c r="T508" s="16">
        <f t="shared" si="54"/>
        <v>11</v>
      </c>
      <c r="U508" s="18" t="str">
        <f t="shared" si="55"/>
        <v>Monday</v>
      </c>
    </row>
    <row r="509" spans="1:21" ht="14.25" customHeight="1" x14ac:dyDescent="0.25">
      <c r="A509" s="1" t="s">
        <v>1088</v>
      </c>
      <c r="B509" s="1" t="s">
        <v>1089</v>
      </c>
      <c r="C509" s="1" t="s">
        <v>75</v>
      </c>
      <c r="D509" s="1" t="s">
        <v>5</v>
      </c>
      <c r="E509" s="1" t="s">
        <v>59</v>
      </c>
      <c r="F509" s="1" t="s">
        <v>45</v>
      </c>
      <c r="G509" s="1" t="s">
        <v>104</v>
      </c>
      <c r="H509" s="1">
        <v>46</v>
      </c>
      <c r="I509" s="14">
        <v>40292</v>
      </c>
      <c r="J509" s="1">
        <v>102636</v>
      </c>
      <c r="K509" s="1">
        <v>0.06</v>
      </c>
      <c r="L509" s="1" t="s">
        <v>11</v>
      </c>
      <c r="M509" s="1" t="s">
        <v>47</v>
      </c>
      <c r="N509" s="14" t="s">
        <v>55</v>
      </c>
      <c r="O509" s="15" t="str">
        <f t="shared" si="49"/>
        <v>Active</v>
      </c>
      <c r="P509" s="16">
        <f t="shared" si="50"/>
        <v>0</v>
      </c>
      <c r="Q509" s="17">
        <f t="shared" si="51"/>
        <v>6158.16</v>
      </c>
      <c r="R509" s="17">
        <f t="shared" si="52"/>
        <v>108794.16</v>
      </c>
      <c r="S509" s="16">
        <f t="shared" si="53"/>
        <v>2010</v>
      </c>
      <c r="T509" s="16">
        <f t="shared" si="54"/>
        <v>17</v>
      </c>
      <c r="U509" s="18" t="str">
        <f t="shared" si="55"/>
        <v>Saturday</v>
      </c>
    </row>
    <row r="510" spans="1:21" ht="14.25" customHeight="1" x14ac:dyDescent="0.25">
      <c r="A510" s="1" t="s">
        <v>1090</v>
      </c>
      <c r="B510" s="1" t="s">
        <v>1091</v>
      </c>
      <c r="C510" s="1" t="s">
        <v>312</v>
      </c>
      <c r="D510" s="1" t="s">
        <v>4</v>
      </c>
      <c r="E510" s="1" t="s">
        <v>59</v>
      </c>
      <c r="F510" s="1" t="s">
        <v>45</v>
      </c>
      <c r="G510" s="1" t="s">
        <v>104</v>
      </c>
      <c r="H510" s="1">
        <v>26</v>
      </c>
      <c r="I510" s="14">
        <v>44236</v>
      </c>
      <c r="J510" s="1">
        <v>87427</v>
      </c>
      <c r="K510" s="1">
        <v>0</v>
      </c>
      <c r="L510" s="1" t="s">
        <v>19</v>
      </c>
      <c r="M510" s="1" t="s">
        <v>236</v>
      </c>
      <c r="N510" s="14" t="s">
        <v>55</v>
      </c>
      <c r="O510" s="15" t="str">
        <f t="shared" si="49"/>
        <v>Active</v>
      </c>
      <c r="P510" s="16">
        <f t="shared" si="50"/>
        <v>0</v>
      </c>
      <c r="Q510" s="17">
        <f t="shared" si="51"/>
        <v>0</v>
      </c>
      <c r="R510" s="17">
        <f t="shared" si="52"/>
        <v>87427</v>
      </c>
      <c r="S510" s="16">
        <f t="shared" si="53"/>
        <v>2021</v>
      </c>
      <c r="T510" s="16">
        <f t="shared" si="54"/>
        <v>7</v>
      </c>
      <c r="U510" s="18" t="str">
        <f t="shared" si="55"/>
        <v>Tuesday</v>
      </c>
    </row>
    <row r="511" spans="1:21" ht="14.25" customHeight="1" x14ac:dyDescent="0.25">
      <c r="A511" s="1" t="s">
        <v>1092</v>
      </c>
      <c r="B511" s="1" t="s">
        <v>1093</v>
      </c>
      <c r="C511" s="1" t="s">
        <v>137</v>
      </c>
      <c r="D511" s="1" t="s">
        <v>2</v>
      </c>
      <c r="E511" s="1" t="s">
        <v>44</v>
      </c>
      <c r="F511" s="1" t="s">
        <v>52</v>
      </c>
      <c r="G511" s="1" t="s">
        <v>60</v>
      </c>
      <c r="H511" s="1">
        <v>45</v>
      </c>
      <c r="I511" s="14">
        <v>43248</v>
      </c>
      <c r="J511" s="1">
        <v>49219</v>
      </c>
      <c r="K511" s="1">
        <v>0</v>
      </c>
      <c r="L511" s="1" t="s">
        <v>11</v>
      </c>
      <c r="M511" s="1" t="s">
        <v>107</v>
      </c>
      <c r="N511" s="14" t="s">
        <v>55</v>
      </c>
      <c r="O511" s="15" t="str">
        <f t="shared" si="49"/>
        <v>Active</v>
      </c>
      <c r="P511" s="16">
        <f t="shared" si="50"/>
        <v>0</v>
      </c>
      <c r="Q511" s="17">
        <f t="shared" si="51"/>
        <v>0</v>
      </c>
      <c r="R511" s="17">
        <f t="shared" si="52"/>
        <v>49219</v>
      </c>
      <c r="S511" s="16">
        <f t="shared" si="53"/>
        <v>2018</v>
      </c>
      <c r="T511" s="16">
        <f t="shared" si="54"/>
        <v>22</v>
      </c>
      <c r="U511" s="18" t="str">
        <f t="shared" si="55"/>
        <v>Monday</v>
      </c>
    </row>
    <row r="512" spans="1:21" ht="14.25" customHeight="1" x14ac:dyDescent="0.25">
      <c r="A512" s="1" t="s">
        <v>1094</v>
      </c>
      <c r="B512" s="1" t="s">
        <v>642</v>
      </c>
      <c r="C512" s="1" t="s">
        <v>75</v>
      </c>
      <c r="D512" s="1" t="s">
        <v>3</v>
      </c>
      <c r="E512" s="1" t="s">
        <v>51</v>
      </c>
      <c r="F512" s="1" t="s">
        <v>52</v>
      </c>
      <c r="G512" s="1" t="s">
        <v>53</v>
      </c>
      <c r="H512" s="1">
        <v>50</v>
      </c>
      <c r="I512" s="14">
        <v>43239</v>
      </c>
      <c r="J512" s="1">
        <v>106437</v>
      </c>
      <c r="K512" s="1">
        <v>7.0000000000000007E-2</v>
      </c>
      <c r="L512" s="1" t="s">
        <v>17</v>
      </c>
      <c r="M512" s="1" t="s">
        <v>54</v>
      </c>
      <c r="N512" s="14" t="s">
        <v>55</v>
      </c>
      <c r="O512" s="15" t="str">
        <f t="shared" si="49"/>
        <v>Active</v>
      </c>
      <c r="P512" s="16">
        <f t="shared" si="50"/>
        <v>0</v>
      </c>
      <c r="Q512" s="17">
        <f t="shared" si="51"/>
        <v>7450.5900000000011</v>
      </c>
      <c r="R512" s="17">
        <f t="shared" si="52"/>
        <v>113887.59</v>
      </c>
      <c r="S512" s="16">
        <f t="shared" si="53"/>
        <v>2018</v>
      </c>
      <c r="T512" s="16">
        <f t="shared" si="54"/>
        <v>20</v>
      </c>
      <c r="U512" s="18" t="str">
        <f t="shared" si="55"/>
        <v>Saturday</v>
      </c>
    </row>
    <row r="513" spans="1:21" ht="14.25" customHeight="1" x14ac:dyDescent="0.25">
      <c r="A513" s="1" t="s">
        <v>1095</v>
      </c>
      <c r="B513" s="1" t="s">
        <v>1096</v>
      </c>
      <c r="C513" s="1" t="s">
        <v>142</v>
      </c>
      <c r="D513" s="1" t="s">
        <v>3</v>
      </c>
      <c r="E513" s="1" t="s">
        <v>51</v>
      </c>
      <c r="F513" s="1" t="s">
        <v>52</v>
      </c>
      <c r="G513" s="1" t="s">
        <v>104</v>
      </c>
      <c r="H513" s="1">
        <v>46</v>
      </c>
      <c r="I513" s="14">
        <v>42129</v>
      </c>
      <c r="J513" s="1">
        <v>64364</v>
      </c>
      <c r="K513" s="1">
        <v>0</v>
      </c>
      <c r="L513" s="1" t="s">
        <v>19</v>
      </c>
      <c r="M513" s="1" t="s">
        <v>236</v>
      </c>
      <c r="N513" s="14" t="s">
        <v>55</v>
      </c>
      <c r="O513" s="15" t="str">
        <f t="shared" si="49"/>
        <v>Active</v>
      </c>
      <c r="P513" s="16">
        <f t="shared" si="50"/>
        <v>0</v>
      </c>
      <c r="Q513" s="17">
        <f t="shared" si="51"/>
        <v>0</v>
      </c>
      <c r="R513" s="17">
        <f t="shared" si="52"/>
        <v>64364</v>
      </c>
      <c r="S513" s="16">
        <f t="shared" si="53"/>
        <v>2015</v>
      </c>
      <c r="T513" s="16">
        <f t="shared" si="54"/>
        <v>19</v>
      </c>
      <c r="U513" s="18" t="str">
        <f t="shared" si="55"/>
        <v>Tuesday</v>
      </c>
    </row>
    <row r="514" spans="1:21" ht="14.25" customHeight="1" x14ac:dyDescent="0.25">
      <c r="A514" s="1" t="s">
        <v>1097</v>
      </c>
      <c r="B514" s="1" t="s">
        <v>1098</v>
      </c>
      <c r="C514" s="1" t="s">
        <v>58</v>
      </c>
      <c r="D514" s="1" t="s">
        <v>6</v>
      </c>
      <c r="E514" s="1" t="s">
        <v>51</v>
      </c>
      <c r="F514" s="1" t="s">
        <v>52</v>
      </c>
      <c r="G514" s="1" t="s">
        <v>60</v>
      </c>
      <c r="H514" s="1">
        <v>50</v>
      </c>
      <c r="I514" s="14">
        <v>44486</v>
      </c>
      <c r="J514" s="1">
        <v>172180</v>
      </c>
      <c r="K514" s="1">
        <v>0.3</v>
      </c>
      <c r="L514" s="1" t="s">
        <v>11</v>
      </c>
      <c r="M514" s="1" t="s">
        <v>107</v>
      </c>
      <c r="N514" s="14" t="s">
        <v>55</v>
      </c>
      <c r="O514" s="15" t="str">
        <f t="shared" si="49"/>
        <v>Active</v>
      </c>
      <c r="P514" s="16">
        <f t="shared" si="50"/>
        <v>0</v>
      </c>
      <c r="Q514" s="17">
        <f t="shared" si="51"/>
        <v>51654</v>
      </c>
      <c r="R514" s="17">
        <f t="shared" si="52"/>
        <v>223834</v>
      </c>
      <c r="S514" s="16">
        <f t="shared" si="53"/>
        <v>2021</v>
      </c>
      <c r="T514" s="16">
        <f t="shared" si="54"/>
        <v>43</v>
      </c>
      <c r="U514" s="18" t="str">
        <f t="shared" si="55"/>
        <v>Sunday</v>
      </c>
    </row>
    <row r="515" spans="1:21" ht="14.25" customHeight="1" x14ac:dyDescent="0.25">
      <c r="A515" s="1" t="s">
        <v>1099</v>
      </c>
      <c r="B515" s="1" t="s">
        <v>1100</v>
      </c>
      <c r="C515" s="1" t="s">
        <v>67</v>
      </c>
      <c r="D515" s="1" t="s">
        <v>4</v>
      </c>
      <c r="E515" s="1" t="s">
        <v>51</v>
      </c>
      <c r="F515" s="1" t="s">
        <v>45</v>
      </c>
      <c r="G515" s="1" t="s">
        <v>104</v>
      </c>
      <c r="H515" s="1">
        <v>33</v>
      </c>
      <c r="I515" s="14">
        <v>41043</v>
      </c>
      <c r="J515" s="1">
        <v>88343</v>
      </c>
      <c r="K515" s="1">
        <v>0</v>
      </c>
      <c r="L515" s="1" t="s">
        <v>19</v>
      </c>
      <c r="M515" s="1" t="s">
        <v>117</v>
      </c>
      <c r="N515" s="14" t="s">
        <v>55</v>
      </c>
      <c r="O515" s="15" t="str">
        <f t="shared" ref="O515:O578" si="56">IF(LEN(N515)&gt;0,"Not Active","Active")</f>
        <v>Active</v>
      </c>
      <c r="P515" s="16">
        <f t="shared" ref="P515:P578" si="57">IF(O515="Not Active",1,0)</f>
        <v>0</v>
      </c>
      <c r="Q515" s="17">
        <f t="shared" ref="Q515:Q578" si="58">J515*K515</f>
        <v>0</v>
      </c>
      <c r="R515" s="17">
        <f t="shared" ref="R515:R578" si="59">Q515+J515</f>
        <v>88343</v>
      </c>
      <c r="S515" s="16">
        <f t="shared" ref="S515:S578" si="60">YEAR(I515)</f>
        <v>2012</v>
      </c>
      <c r="T515" s="16">
        <f t="shared" ref="T515:T578" si="61">WEEKNUM(I515)</f>
        <v>20</v>
      </c>
      <c r="U515" s="18" t="str">
        <f t="shared" ref="U515:U578" si="62">TEXT(I515,"dddd")</f>
        <v>Monday</v>
      </c>
    </row>
    <row r="516" spans="1:21" ht="14.25" customHeight="1" x14ac:dyDescent="0.25">
      <c r="A516" s="1" t="s">
        <v>1101</v>
      </c>
      <c r="B516" s="1" t="s">
        <v>1102</v>
      </c>
      <c r="C516" s="1" t="s">
        <v>390</v>
      </c>
      <c r="D516" s="1" t="s">
        <v>2</v>
      </c>
      <c r="E516" s="1" t="s">
        <v>59</v>
      </c>
      <c r="F516" s="1" t="s">
        <v>52</v>
      </c>
      <c r="G516" s="1" t="s">
        <v>104</v>
      </c>
      <c r="H516" s="1">
        <v>57</v>
      </c>
      <c r="I516" s="14">
        <v>41830</v>
      </c>
      <c r="J516" s="1">
        <v>66649</v>
      </c>
      <c r="K516" s="1">
        <v>0</v>
      </c>
      <c r="L516" s="1" t="s">
        <v>19</v>
      </c>
      <c r="M516" s="1" t="s">
        <v>117</v>
      </c>
      <c r="N516" s="14" t="s">
        <v>55</v>
      </c>
      <c r="O516" s="15" t="str">
        <f t="shared" si="56"/>
        <v>Active</v>
      </c>
      <c r="P516" s="16">
        <f t="shared" si="57"/>
        <v>0</v>
      </c>
      <c r="Q516" s="17">
        <f t="shared" si="58"/>
        <v>0</v>
      </c>
      <c r="R516" s="17">
        <f t="shared" si="59"/>
        <v>66649</v>
      </c>
      <c r="S516" s="16">
        <f t="shared" si="60"/>
        <v>2014</v>
      </c>
      <c r="T516" s="16">
        <f t="shared" si="61"/>
        <v>28</v>
      </c>
      <c r="U516" s="18" t="str">
        <f t="shared" si="62"/>
        <v>Thursday</v>
      </c>
    </row>
    <row r="517" spans="1:21" ht="14.25" customHeight="1" x14ac:dyDescent="0.25">
      <c r="A517" s="1" t="s">
        <v>176</v>
      </c>
      <c r="B517" s="1" t="s">
        <v>1103</v>
      </c>
      <c r="C517" s="1" t="s">
        <v>75</v>
      </c>
      <c r="D517" s="1" t="s">
        <v>3</v>
      </c>
      <c r="E517" s="1" t="s">
        <v>72</v>
      </c>
      <c r="F517" s="1" t="s">
        <v>45</v>
      </c>
      <c r="G517" s="1" t="s">
        <v>60</v>
      </c>
      <c r="H517" s="1">
        <v>48</v>
      </c>
      <c r="I517" s="14">
        <v>36272</v>
      </c>
      <c r="J517" s="1">
        <v>102847</v>
      </c>
      <c r="K517" s="1">
        <v>0.05</v>
      </c>
      <c r="L517" s="1" t="s">
        <v>11</v>
      </c>
      <c r="M517" s="1" t="s">
        <v>61</v>
      </c>
      <c r="N517" s="14" t="s">
        <v>55</v>
      </c>
      <c r="O517" s="15" t="str">
        <f t="shared" si="56"/>
        <v>Active</v>
      </c>
      <c r="P517" s="16">
        <f t="shared" si="57"/>
        <v>0</v>
      </c>
      <c r="Q517" s="17">
        <f t="shared" si="58"/>
        <v>5142.3500000000004</v>
      </c>
      <c r="R517" s="17">
        <f t="shared" si="59"/>
        <v>107989.35</v>
      </c>
      <c r="S517" s="16">
        <f t="shared" si="60"/>
        <v>1999</v>
      </c>
      <c r="T517" s="16">
        <f t="shared" si="61"/>
        <v>17</v>
      </c>
      <c r="U517" s="18" t="str">
        <f t="shared" si="62"/>
        <v>Thursday</v>
      </c>
    </row>
    <row r="518" spans="1:21" ht="14.25" customHeight="1" x14ac:dyDescent="0.25">
      <c r="A518" s="1" t="s">
        <v>1104</v>
      </c>
      <c r="B518" s="1" t="s">
        <v>1105</v>
      </c>
      <c r="C518" s="1" t="s">
        <v>43</v>
      </c>
      <c r="D518" s="1" t="s">
        <v>3</v>
      </c>
      <c r="E518" s="1" t="s">
        <v>51</v>
      </c>
      <c r="F518" s="1" t="s">
        <v>52</v>
      </c>
      <c r="G518" s="1" t="s">
        <v>104</v>
      </c>
      <c r="H518" s="1">
        <v>46</v>
      </c>
      <c r="I518" s="14">
        <v>40378</v>
      </c>
      <c r="J518" s="1">
        <v>134881</v>
      </c>
      <c r="K518" s="1">
        <v>0.15</v>
      </c>
      <c r="L518" s="1" t="s">
        <v>19</v>
      </c>
      <c r="M518" s="1" t="s">
        <v>112</v>
      </c>
      <c r="N518" s="14" t="s">
        <v>55</v>
      </c>
      <c r="O518" s="15" t="str">
        <f t="shared" si="56"/>
        <v>Active</v>
      </c>
      <c r="P518" s="16">
        <f t="shared" si="57"/>
        <v>0</v>
      </c>
      <c r="Q518" s="17">
        <f t="shared" si="58"/>
        <v>20232.149999999998</v>
      </c>
      <c r="R518" s="17">
        <f t="shared" si="59"/>
        <v>155113.15</v>
      </c>
      <c r="S518" s="16">
        <f t="shared" si="60"/>
        <v>2010</v>
      </c>
      <c r="T518" s="16">
        <f t="shared" si="61"/>
        <v>30</v>
      </c>
      <c r="U518" s="18" t="str">
        <f t="shared" si="62"/>
        <v>Monday</v>
      </c>
    </row>
    <row r="519" spans="1:21" ht="14.25" customHeight="1" x14ac:dyDescent="0.25">
      <c r="A519" s="1" t="s">
        <v>1106</v>
      </c>
      <c r="B519" s="1" t="s">
        <v>1107</v>
      </c>
      <c r="C519" s="1" t="s">
        <v>142</v>
      </c>
      <c r="D519" s="1" t="s">
        <v>8</v>
      </c>
      <c r="E519" s="1" t="s">
        <v>51</v>
      </c>
      <c r="F519" s="1" t="s">
        <v>52</v>
      </c>
      <c r="G519" s="1" t="s">
        <v>53</v>
      </c>
      <c r="H519" s="1">
        <v>52</v>
      </c>
      <c r="I519" s="14">
        <v>36303</v>
      </c>
      <c r="J519" s="1">
        <v>68807</v>
      </c>
      <c r="K519" s="1">
        <v>0</v>
      </c>
      <c r="L519" s="1" t="s">
        <v>17</v>
      </c>
      <c r="M519" s="1" t="s">
        <v>152</v>
      </c>
      <c r="N519" s="14">
        <v>42338</v>
      </c>
      <c r="O519" s="15" t="str">
        <f t="shared" si="56"/>
        <v>Not Active</v>
      </c>
      <c r="P519" s="16">
        <f t="shared" si="57"/>
        <v>1</v>
      </c>
      <c r="Q519" s="17">
        <f t="shared" si="58"/>
        <v>0</v>
      </c>
      <c r="R519" s="17">
        <f t="shared" si="59"/>
        <v>68807</v>
      </c>
      <c r="S519" s="16">
        <f t="shared" si="60"/>
        <v>1999</v>
      </c>
      <c r="T519" s="16">
        <f t="shared" si="61"/>
        <v>22</v>
      </c>
      <c r="U519" s="18" t="str">
        <f t="shared" si="62"/>
        <v>Sunday</v>
      </c>
    </row>
    <row r="520" spans="1:21" ht="14.25" customHeight="1" x14ac:dyDescent="0.25">
      <c r="A520" s="1" t="s">
        <v>1108</v>
      </c>
      <c r="B520" s="1" t="s">
        <v>1109</v>
      </c>
      <c r="C520" s="1" t="s">
        <v>99</v>
      </c>
      <c r="D520" s="1" t="s">
        <v>2</v>
      </c>
      <c r="E520" s="1" t="s">
        <v>51</v>
      </c>
      <c r="F520" s="1" t="s">
        <v>52</v>
      </c>
      <c r="G520" s="1" t="s">
        <v>60</v>
      </c>
      <c r="H520" s="1">
        <v>56</v>
      </c>
      <c r="I520" s="14">
        <v>38866</v>
      </c>
      <c r="J520" s="1">
        <v>228822</v>
      </c>
      <c r="K520" s="1">
        <v>0.36</v>
      </c>
      <c r="L520" s="1" t="s">
        <v>11</v>
      </c>
      <c r="M520" s="1" t="s">
        <v>79</v>
      </c>
      <c r="N520" s="14" t="s">
        <v>55</v>
      </c>
      <c r="O520" s="15" t="str">
        <f t="shared" si="56"/>
        <v>Active</v>
      </c>
      <c r="P520" s="16">
        <f t="shared" si="57"/>
        <v>0</v>
      </c>
      <c r="Q520" s="17">
        <f t="shared" si="58"/>
        <v>82375.92</v>
      </c>
      <c r="R520" s="17">
        <f t="shared" si="59"/>
        <v>311197.92</v>
      </c>
      <c r="S520" s="16">
        <f t="shared" si="60"/>
        <v>2006</v>
      </c>
      <c r="T520" s="16">
        <f t="shared" si="61"/>
        <v>22</v>
      </c>
      <c r="U520" s="18" t="str">
        <f t="shared" si="62"/>
        <v>Monday</v>
      </c>
    </row>
    <row r="521" spans="1:21" ht="14.25" customHeight="1" x14ac:dyDescent="0.25">
      <c r="A521" s="1" t="s">
        <v>1110</v>
      </c>
      <c r="B521" s="1" t="s">
        <v>1111</v>
      </c>
      <c r="C521" s="1" t="s">
        <v>78</v>
      </c>
      <c r="D521" s="1" t="s">
        <v>8</v>
      </c>
      <c r="E521" s="1" t="s">
        <v>51</v>
      </c>
      <c r="F521" s="1" t="s">
        <v>52</v>
      </c>
      <c r="G521" s="1" t="s">
        <v>60</v>
      </c>
      <c r="H521" s="1">
        <v>28</v>
      </c>
      <c r="I521" s="14">
        <v>44395</v>
      </c>
      <c r="J521" s="1">
        <v>43391</v>
      </c>
      <c r="K521" s="1">
        <v>0</v>
      </c>
      <c r="L521" s="1" t="s">
        <v>11</v>
      </c>
      <c r="M521" s="1" t="s">
        <v>107</v>
      </c>
      <c r="N521" s="14" t="s">
        <v>55</v>
      </c>
      <c r="O521" s="15" t="str">
        <f t="shared" si="56"/>
        <v>Active</v>
      </c>
      <c r="P521" s="16">
        <f t="shared" si="57"/>
        <v>0</v>
      </c>
      <c r="Q521" s="17">
        <f t="shared" si="58"/>
        <v>0</v>
      </c>
      <c r="R521" s="17">
        <f t="shared" si="59"/>
        <v>43391</v>
      </c>
      <c r="S521" s="16">
        <f t="shared" si="60"/>
        <v>2021</v>
      </c>
      <c r="T521" s="16">
        <f t="shared" si="61"/>
        <v>30</v>
      </c>
      <c r="U521" s="18" t="str">
        <f t="shared" si="62"/>
        <v>Sunday</v>
      </c>
    </row>
    <row r="522" spans="1:21" ht="14.25" customHeight="1" x14ac:dyDescent="0.25">
      <c r="A522" s="1" t="s">
        <v>1112</v>
      </c>
      <c r="B522" s="1" t="s">
        <v>1113</v>
      </c>
      <c r="C522" s="1" t="s">
        <v>126</v>
      </c>
      <c r="D522" s="1" t="s">
        <v>7</v>
      </c>
      <c r="E522" s="1" t="s">
        <v>59</v>
      </c>
      <c r="F522" s="1" t="s">
        <v>52</v>
      </c>
      <c r="G522" s="1" t="s">
        <v>53</v>
      </c>
      <c r="H522" s="1">
        <v>29</v>
      </c>
      <c r="I522" s="14">
        <v>44515</v>
      </c>
      <c r="J522" s="1">
        <v>91782</v>
      </c>
      <c r="K522" s="1">
        <v>0</v>
      </c>
      <c r="L522" s="1" t="s">
        <v>17</v>
      </c>
      <c r="M522" s="1" t="s">
        <v>54</v>
      </c>
      <c r="N522" s="14" t="s">
        <v>55</v>
      </c>
      <c r="O522" s="15" t="str">
        <f t="shared" si="56"/>
        <v>Active</v>
      </c>
      <c r="P522" s="16">
        <f t="shared" si="57"/>
        <v>0</v>
      </c>
      <c r="Q522" s="17">
        <f t="shared" si="58"/>
        <v>0</v>
      </c>
      <c r="R522" s="17">
        <f t="shared" si="59"/>
        <v>91782</v>
      </c>
      <c r="S522" s="16">
        <f t="shared" si="60"/>
        <v>2021</v>
      </c>
      <c r="T522" s="16">
        <f t="shared" si="61"/>
        <v>47</v>
      </c>
      <c r="U522" s="18" t="str">
        <f t="shared" si="62"/>
        <v>Monday</v>
      </c>
    </row>
    <row r="523" spans="1:21" ht="14.25" customHeight="1" x14ac:dyDescent="0.25">
      <c r="A523" s="1" t="s">
        <v>1114</v>
      </c>
      <c r="B523" s="1" t="s">
        <v>1115</v>
      </c>
      <c r="C523" s="1" t="s">
        <v>99</v>
      </c>
      <c r="D523" s="1" t="s">
        <v>8</v>
      </c>
      <c r="E523" s="1" t="s">
        <v>72</v>
      </c>
      <c r="F523" s="1" t="s">
        <v>45</v>
      </c>
      <c r="G523" s="1" t="s">
        <v>53</v>
      </c>
      <c r="H523" s="1">
        <v>45</v>
      </c>
      <c r="I523" s="14">
        <v>42428</v>
      </c>
      <c r="J523" s="1">
        <v>211637</v>
      </c>
      <c r="K523" s="1">
        <v>0.31</v>
      </c>
      <c r="L523" s="1" t="s">
        <v>11</v>
      </c>
      <c r="M523" s="1" t="s">
        <v>61</v>
      </c>
      <c r="N523" s="14" t="s">
        <v>55</v>
      </c>
      <c r="O523" s="15" t="str">
        <f t="shared" si="56"/>
        <v>Active</v>
      </c>
      <c r="P523" s="16">
        <f t="shared" si="57"/>
        <v>0</v>
      </c>
      <c r="Q523" s="17">
        <f t="shared" si="58"/>
        <v>65607.47</v>
      </c>
      <c r="R523" s="17">
        <f t="shared" si="59"/>
        <v>277244.46999999997</v>
      </c>
      <c r="S523" s="16">
        <f t="shared" si="60"/>
        <v>2016</v>
      </c>
      <c r="T523" s="16">
        <f t="shared" si="61"/>
        <v>10</v>
      </c>
      <c r="U523" s="18" t="str">
        <f t="shared" si="62"/>
        <v>Sunday</v>
      </c>
    </row>
    <row r="524" spans="1:21" ht="14.25" customHeight="1" x14ac:dyDescent="0.25">
      <c r="A524" s="1" t="s">
        <v>228</v>
      </c>
      <c r="B524" s="1" t="s">
        <v>1116</v>
      </c>
      <c r="C524" s="1" t="s">
        <v>64</v>
      </c>
      <c r="D524" s="1" t="s">
        <v>2</v>
      </c>
      <c r="E524" s="1" t="s">
        <v>51</v>
      </c>
      <c r="F524" s="1" t="s">
        <v>52</v>
      </c>
      <c r="G524" s="1" t="s">
        <v>60</v>
      </c>
      <c r="H524" s="1">
        <v>28</v>
      </c>
      <c r="I524" s="14">
        <v>44051</v>
      </c>
      <c r="J524" s="1">
        <v>73255</v>
      </c>
      <c r="K524" s="1">
        <v>0.09</v>
      </c>
      <c r="L524" s="1" t="s">
        <v>11</v>
      </c>
      <c r="M524" s="1" t="s">
        <v>68</v>
      </c>
      <c r="N524" s="14" t="s">
        <v>55</v>
      </c>
      <c r="O524" s="15" t="str">
        <f t="shared" si="56"/>
        <v>Active</v>
      </c>
      <c r="P524" s="16">
        <f t="shared" si="57"/>
        <v>0</v>
      </c>
      <c r="Q524" s="17">
        <f t="shared" si="58"/>
        <v>6592.95</v>
      </c>
      <c r="R524" s="17">
        <f t="shared" si="59"/>
        <v>79847.95</v>
      </c>
      <c r="S524" s="16">
        <f t="shared" si="60"/>
        <v>2020</v>
      </c>
      <c r="T524" s="16">
        <f t="shared" si="61"/>
        <v>32</v>
      </c>
      <c r="U524" s="18" t="str">
        <f t="shared" si="62"/>
        <v>Saturday</v>
      </c>
    </row>
    <row r="525" spans="1:21" ht="14.25" customHeight="1" x14ac:dyDescent="0.25">
      <c r="A525" s="1" t="s">
        <v>1117</v>
      </c>
      <c r="B525" s="1" t="s">
        <v>1118</v>
      </c>
      <c r="C525" s="1" t="s">
        <v>75</v>
      </c>
      <c r="D525" s="1" t="s">
        <v>4</v>
      </c>
      <c r="E525" s="1" t="s">
        <v>72</v>
      </c>
      <c r="F525" s="1" t="s">
        <v>52</v>
      </c>
      <c r="G525" s="1" t="s">
        <v>60</v>
      </c>
      <c r="H525" s="1">
        <v>28</v>
      </c>
      <c r="I525" s="14">
        <v>44204</v>
      </c>
      <c r="J525" s="1">
        <v>108826</v>
      </c>
      <c r="K525" s="1">
        <v>0.1</v>
      </c>
      <c r="L525" s="1" t="s">
        <v>11</v>
      </c>
      <c r="M525" s="1" t="s">
        <v>79</v>
      </c>
      <c r="N525" s="14" t="s">
        <v>55</v>
      </c>
      <c r="O525" s="15" t="str">
        <f t="shared" si="56"/>
        <v>Active</v>
      </c>
      <c r="P525" s="16">
        <f t="shared" si="57"/>
        <v>0</v>
      </c>
      <c r="Q525" s="17">
        <f t="shared" si="58"/>
        <v>10882.6</v>
      </c>
      <c r="R525" s="17">
        <f t="shared" si="59"/>
        <v>119708.6</v>
      </c>
      <c r="S525" s="16">
        <f t="shared" si="60"/>
        <v>2021</v>
      </c>
      <c r="T525" s="16">
        <f t="shared" si="61"/>
        <v>2</v>
      </c>
      <c r="U525" s="18" t="str">
        <f t="shared" si="62"/>
        <v>Friday</v>
      </c>
    </row>
    <row r="526" spans="1:21" ht="14.25" customHeight="1" x14ac:dyDescent="0.25">
      <c r="A526" s="1" t="s">
        <v>1119</v>
      </c>
      <c r="B526" s="1" t="s">
        <v>1120</v>
      </c>
      <c r="C526" s="1" t="s">
        <v>390</v>
      </c>
      <c r="D526" s="1" t="s">
        <v>2</v>
      </c>
      <c r="E526" s="1" t="s">
        <v>59</v>
      </c>
      <c r="F526" s="1" t="s">
        <v>52</v>
      </c>
      <c r="G526" s="1" t="s">
        <v>60</v>
      </c>
      <c r="H526" s="1">
        <v>34</v>
      </c>
      <c r="I526" s="14">
        <v>42514</v>
      </c>
      <c r="J526" s="1">
        <v>94352</v>
      </c>
      <c r="K526" s="1">
        <v>0</v>
      </c>
      <c r="L526" s="1" t="s">
        <v>11</v>
      </c>
      <c r="M526" s="1" t="s">
        <v>79</v>
      </c>
      <c r="N526" s="14" t="s">
        <v>55</v>
      </c>
      <c r="O526" s="15" t="str">
        <f t="shared" si="56"/>
        <v>Active</v>
      </c>
      <c r="P526" s="16">
        <f t="shared" si="57"/>
        <v>0</v>
      </c>
      <c r="Q526" s="17">
        <f t="shared" si="58"/>
        <v>0</v>
      </c>
      <c r="R526" s="17">
        <f t="shared" si="59"/>
        <v>94352</v>
      </c>
      <c r="S526" s="16">
        <f t="shared" si="60"/>
        <v>2016</v>
      </c>
      <c r="T526" s="16">
        <f t="shared" si="61"/>
        <v>22</v>
      </c>
      <c r="U526" s="18" t="str">
        <f t="shared" si="62"/>
        <v>Tuesday</v>
      </c>
    </row>
    <row r="527" spans="1:21" ht="14.25" customHeight="1" x14ac:dyDescent="0.25">
      <c r="A527" s="1" t="s">
        <v>1121</v>
      </c>
      <c r="B527" s="1" t="s">
        <v>1122</v>
      </c>
      <c r="C527" s="1" t="s">
        <v>460</v>
      </c>
      <c r="D527" s="1" t="s">
        <v>2</v>
      </c>
      <c r="E527" s="1" t="s">
        <v>44</v>
      </c>
      <c r="F527" s="1" t="s">
        <v>45</v>
      </c>
      <c r="G527" s="1" t="s">
        <v>104</v>
      </c>
      <c r="H527" s="1">
        <v>55</v>
      </c>
      <c r="I527" s="14">
        <v>34576</v>
      </c>
      <c r="J527" s="1">
        <v>73955</v>
      </c>
      <c r="K527" s="1">
        <v>0</v>
      </c>
      <c r="L527" s="1" t="s">
        <v>11</v>
      </c>
      <c r="M527" s="1" t="s">
        <v>68</v>
      </c>
      <c r="N527" s="14" t="s">
        <v>55</v>
      </c>
      <c r="O527" s="15" t="str">
        <f t="shared" si="56"/>
        <v>Active</v>
      </c>
      <c r="P527" s="16">
        <f t="shared" si="57"/>
        <v>0</v>
      </c>
      <c r="Q527" s="17">
        <f t="shared" si="58"/>
        <v>0</v>
      </c>
      <c r="R527" s="17">
        <f t="shared" si="59"/>
        <v>73955</v>
      </c>
      <c r="S527" s="16">
        <f t="shared" si="60"/>
        <v>1994</v>
      </c>
      <c r="T527" s="16">
        <f t="shared" si="61"/>
        <v>36</v>
      </c>
      <c r="U527" s="18" t="str">
        <f t="shared" si="62"/>
        <v>Tuesday</v>
      </c>
    </row>
    <row r="528" spans="1:21" ht="14.25" customHeight="1" x14ac:dyDescent="0.25">
      <c r="A528" s="1" t="s">
        <v>1123</v>
      </c>
      <c r="B528" s="1" t="s">
        <v>1124</v>
      </c>
      <c r="C528" s="1" t="s">
        <v>75</v>
      </c>
      <c r="D528" s="1" t="s">
        <v>6</v>
      </c>
      <c r="E528" s="1" t="s">
        <v>51</v>
      </c>
      <c r="F528" s="1" t="s">
        <v>52</v>
      </c>
      <c r="G528" s="1" t="s">
        <v>104</v>
      </c>
      <c r="H528" s="1">
        <v>34</v>
      </c>
      <c r="I528" s="14">
        <v>41499</v>
      </c>
      <c r="J528" s="1">
        <v>113909</v>
      </c>
      <c r="K528" s="1">
        <v>0.06</v>
      </c>
      <c r="L528" s="1" t="s">
        <v>19</v>
      </c>
      <c r="M528" s="1" t="s">
        <v>117</v>
      </c>
      <c r="N528" s="14" t="s">
        <v>55</v>
      </c>
      <c r="O528" s="15" t="str">
        <f t="shared" si="56"/>
        <v>Active</v>
      </c>
      <c r="P528" s="16">
        <f t="shared" si="57"/>
        <v>0</v>
      </c>
      <c r="Q528" s="17">
        <f t="shared" si="58"/>
        <v>6834.54</v>
      </c>
      <c r="R528" s="17">
        <f t="shared" si="59"/>
        <v>120743.54</v>
      </c>
      <c r="S528" s="16">
        <f t="shared" si="60"/>
        <v>2013</v>
      </c>
      <c r="T528" s="16">
        <f t="shared" si="61"/>
        <v>33</v>
      </c>
      <c r="U528" s="18" t="str">
        <f t="shared" si="62"/>
        <v>Tuesday</v>
      </c>
    </row>
    <row r="529" spans="1:21" ht="14.25" customHeight="1" x14ac:dyDescent="0.25">
      <c r="A529" s="1" t="s">
        <v>1125</v>
      </c>
      <c r="B529" s="1" t="s">
        <v>1126</v>
      </c>
      <c r="C529" s="1" t="s">
        <v>503</v>
      </c>
      <c r="D529" s="1" t="s">
        <v>2</v>
      </c>
      <c r="E529" s="1" t="s">
        <v>51</v>
      </c>
      <c r="F529" s="1" t="s">
        <v>52</v>
      </c>
      <c r="G529" s="1" t="s">
        <v>53</v>
      </c>
      <c r="H529" s="1">
        <v>27</v>
      </c>
      <c r="I529" s="14">
        <v>44189</v>
      </c>
      <c r="J529" s="1">
        <v>92321</v>
      </c>
      <c r="K529" s="1">
        <v>0</v>
      </c>
      <c r="L529" s="1" t="s">
        <v>11</v>
      </c>
      <c r="M529" s="1" t="s">
        <v>61</v>
      </c>
      <c r="N529" s="14" t="s">
        <v>55</v>
      </c>
      <c r="O529" s="15" t="str">
        <f t="shared" si="56"/>
        <v>Active</v>
      </c>
      <c r="P529" s="16">
        <f t="shared" si="57"/>
        <v>0</v>
      </c>
      <c r="Q529" s="17">
        <f t="shared" si="58"/>
        <v>0</v>
      </c>
      <c r="R529" s="17">
        <f t="shared" si="59"/>
        <v>92321</v>
      </c>
      <c r="S529" s="16">
        <f t="shared" si="60"/>
        <v>2020</v>
      </c>
      <c r="T529" s="16">
        <f t="shared" si="61"/>
        <v>52</v>
      </c>
      <c r="U529" s="18" t="str">
        <f t="shared" si="62"/>
        <v>Thursday</v>
      </c>
    </row>
    <row r="530" spans="1:21" ht="14.25" customHeight="1" x14ac:dyDescent="0.25">
      <c r="A530" s="1" t="s">
        <v>1064</v>
      </c>
      <c r="B530" s="1" t="s">
        <v>1127</v>
      </c>
      <c r="C530" s="1" t="s">
        <v>64</v>
      </c>
      <c r="D530" s="1" t="s">
        <v>2</v>
      </c>
      <c r="E530" s="1" t="s">
        <v>44</v>
      </c>
      <c r="F530" s="1" t="s">
        <v>52</v>
      </c>
      <c r="G530" s="1" t="s">
        <v>60</v>
      </c>
      <c r="H530" s="1">
        <v>52</v>
      </c>
      <c r="I530" s="14">
        <v>41417</v>
      </c>
      <c r="J530" s="1">
        <v>99557</v>
      </c>
      <c r="K530" s="1">
        <v>0.09</v>
      </c>
      <c r="L530" s="1" t="s">
        <v>11</v>
      </c>
      <c r="M530" s="1" t="s">
        <v>47</v>
      </c>
      <c r="N530" s="14" t="s">
        <v>55</v>
      </c>
      <c r="O530" s="15" t="str">
        <f t="shared" si="56"/>
        <v>Active</v>
      </c>
      <c r="P530" s="16">
        <f t="shared" si="57"/>
        <v>0</v>
      </c>
      <c r="Q530" s="17">
        <f t="shared" si="58"/>
        <v>8960.1299999999992</v>
      </c>
      <c r="R530" s="17">
        <f t="shared" si="59"/>
        <v>108517.13</v>
      </c>
      <c r="S530" s="16">
        <f t="shared" si="60"/>
        <v>2013</v>
      </c>
      <c r="T530" s="16">
        <f t="shared" si="61"/>
        <v>21</v>
      </c>
      <c r="U530" s="18" t="str">
        <f t="shared" si="62"/>
        <v>Thursday</v>
      </c>
    </row>
    <row r="531" spans="1:21" ht="14.25" customHeight="1" x14ac:dyDescent="0.25">
      <c r="A531" s="1" t="s">
        <v>1128</v>
      </c>
      <c r="B531" s="1" t="s">
        <v>1129</v>
      </c>
      <c r="C531" s="1" t="s">
        <v>196</v>
      </c>
      <c r="D531" s="1" t="s">
        <v>7</v>
      </c>
      <c r="E531" s="1" t="s">
        <v>59</v>
      </c>
      <c r="F531" s="1" t="s">
        <v>45</v>
      </c>
      <c r="G531" s="1" t="s">
        <v>60</v>
      </c>
      <c r="H531" s="1">
        <v>28</v>
      </c>
      <c r="I531" s="14">
        <v>43418</v>
      </c>
      <c r="J531" s="1">
        <v>115854</v>
      </c>
      <c r="K531" s="1">
        <v>0</v>
      </c>
      <c r="L531" s="1" t="s">
        <v>11</v>
      </c>
      <c r="M531" s="1" t="s">
        <v>68</v>
      </c>
      <c r="N531" s="14" t="s">
        <v>55</v>
      </c>
      <c r="O531" s="15" t="str">
        <f t="shared" si="56"/>
        <v>Active</v>
      </c>
      <c r="P531" s="16">
        <f t="shared" si="57"/>
        <v>0</v>
      </c>
      <c r="Q531" s="17">
        <f t="shared" si="58"/>
        <v>0</v>
      </c>
      <c r="R531" s="17">
        <f t="shared" si="59"/>
        <v>115854</v>
      </c>
      <c r="S531" s="16">
        <f t="shared" si="60"/>
        <v>2018</v>
      </c>
      <c r="T531" s="16">
        <f t="shared" si="61"/>
        <v>46</v>
      </c>
      <c r="U531" s="18" t="str">
        <f t="shared" si="62"/>
        <v>Wednesday</v>
      </c>
    </row>
    <row r="532" spans="1:21" ht="14.25" customHeight="1" x14ac:dyDescent="0.25">
      <c r="A532" s="1" t="s">
        <v>1130</v>
      </c>
      <c r="B532" s="1" t="s">
        <v>1131</v>
      </c>
      <c r="C532" s="1" t="s">
        <v>460</v>
      </c>
      <c r="D532" s="1" t="s">
        <v>2</v>
      </c>
      <c r="E532" s="1" t="s">
        <v>51</v>
      </c>
      <c r="F532" s="1" t="s">
        <v>45</v>
      </c>
      <c r="G532" s="1" t="s">
        <v>104</v>
      </c>
      <c r="H532" s="1">
        <v>44</v>
      </c>
      <c r="I532" s="14">
        <v>40603</v>
      </c>
      <c r="J532" s="1">
        <v>82462</v>
      </c>
      <c r="K532" s="1">
        <v>0</v>
      </c>
      <c r="L532" s="1" t="s">
        <v>11</v>
      </c>
      <c r="M532" s="1" t="s">
        <v>82</v>
      </c>
      <c r="N532" s="14" t="s">
        <v>55</v>
      </c>
      <c r="O532" s="15" t="str">
        <f t="shared" si="56"/>
        <v>Active</v>
      </c>
      <c r="P532" s="16">
        <f t="shared" si="57"/>
        <v>0</v>
      </c>
      <c r="Q532" s="17">
        <f t="shared" si="58"/>
        <v>0</v>
      </c>
      <c r="R532" s="17">
        <f t="shared" si="59"/>
        <v>82462</v>
      </c>
      <c r="S532" s="16">
        <f t="shared" si="60"/>
        <v>2011</v>
      </c>
      <c r="T532" s="16">
        <f t="shared" si="61"/>
        <v>10</v>
      </c>
      <c r="U532" s="18" t="str">
        <f t="shared" si="62"/>
        <v>Tuesday</v>
      </c>
    </row>
    <row r="533" spans="1:21" ht="14.25" customHeight="1" x14ac:dyDescent="0.25">
      <c r="A533" s="1" t="s">
        <v>1132</v>
      </c>
      <c r="B533" s="1" t="s">
        <v>1133</v>
      </c>
      <c r="C533" s="1" t="s">
        <v>99</v>
      </c>
      <c r="D533" s="1" t="s">
        <v>2</v>
      </c>
      <c r="E533" s="1" t="s">
        <v>44</v>
      </c>
      <c r="F533" s="1" t="s">
        <v>45</v>
      </c>
      <c r="G533" s="1" t="s">
        <v>60</v>
      </c>
      <c r="H533" s="1">
        <v>53</v>
      </c>
      <c r="I533" s="14">
        <v>40856</v>
      </c>
      <c r="J533" s="1">
        <v>198473</v>
      </c>
      <c r="K533" s="1">
        <v>0.32</v>
      </c>
      <c r="L533" s="1" t="s">
        <v>11</v>
      </c>
      <c r="M533" s="1" t="s">
        <v>79</v>
      </c>
      <c r="N533" s="14" t="s">
        <v>55</v>
      </c>
      <c r="O533" s="15" t="str">
        <f t="shared" si="56"/>
        <v>Active</v>
      </c>
      <c r="P533" s="16">
        <f t="shared" si="57"/>
        <v>0</v>
      </c>
      <c r="Q533" s="17">
        <f t="shared" si="58"/>
        <v>63511.360000000001</v>
      </c>
      <c r="R533" s="17">
        <f t="shared" si="59"/>
        <v>261984.36</v>
      </c>
      <c r="S533" s="16">
        <f t="shared" si="60"/>
        <v>2011</v>
      </c>
      <c r="T533" s="16">
        <f t="shared" si="61"/>
        <v>46</v>
      </c>
      <c r="U533" s="18" t="str">
        <f t="shared" si="62"/>
        <v>Wednesday</v>
      </c>
    </row>
    <row r="534" spans="1:21" ht="14.25" customHeight="1" x14ac:dyDescent="0.25">
      <c r="A534" s="1" t="s">
        <v>1134</v>
      </c>
      <c r="B534" s="1" t="s">
        <v>1135</v>
      </c>
      <c r="C534" s="1" t="s">
        <v>43</v>
      </c>
      <c r="D534" s="1" t="s">
        <v>3</v>
      </c>
      <c r="E534" s="1" t="s">
        <v>72</v>
      </c>
      <c r="F534" s="1" t="s">
        <v>45</v>
      </c>
      <c r="G534" s="1" t="s">
        <v>53</v>
      </c>
      <c r="H534" s="1">
        <v>43</v>
      </c>
      <c r="I534" s="14">
        <v>39005</v>
      </c>
      <c r="J534" s="1">
        <v>153492</v>
      </c>
      <c r="K534" s="1">
        <v>0.11</v>
      </c>
      <c r="L534" s="1" t="s">
        <v>11</v>
      </c>
      <c r="M534" s="1" t="s">
        <v>61</v>
      </c>
      <c r="N534" s="14" t="s">
        <v>55</v>
      </c>
      <c r="O534" s="15" t="str">
        <f t="shared" si="56"/>
        <v>Active</v>
      </c>
      <c r="P534" s="16">
        <f t="shared" si="57"/>
        <v>0</v>
      </c>
      <c r="Q534" s="17">
        <f t="shared" si="58"/>
        <v>16884.12</v>
      </c>
      <c r="R534" s="17">
        <f t="shared" si="59"/>
        <v>170376.12</v>
      </c>
      <c r="S534" s="16">
        <f t="shared" si="60"/>
        <v>2006</v>
      </c>
      <c r="T534" s="16">
        <f t="shared" si="61"/>
        <v>42</v>
      </c>
      <c r="U534" s="18" t="str">
        <f t="shared" si="62"/>
        <v>Sunday</v>
      </c>
    </row>
    <row r="535" spans="1:21" ht="14.25" customHeight="1" x14ac:dyDescent="0.25">
      <c r="A535" s="1" t="s">
        <v>1136</v>
      </c>
      <c r="B535" s="1" t="s">
        <v>1137</v>
      </c>
      <c r="C535" s="1" t="s">
        <v>99</v>
      </c>
      <c r="D535" s="1" t="s">
        <v>6</v>
      </c>
      <c r="E535" s="1" t="s">
        <v>72</v>
      </c>
      <c r="F535" s="1" t="s">
        <v>45</v>
      </c>
      <c r="G535" s="1" t="s">
        <v>46</v>
      </c>
      <c r="H535" s="1">
        <v>28</v>
      </c>
      <c r="I535" s="14">
        <v>43121</v>
      </c>
      <c r="J535" s="1">
        <v>208210</v>
      </c>
      <c r="K535" s="1">
        <v>0.3</v>
      </c>
      <c r="L535" s="1" t="s">
        <v>11</v>
      </c>
      <c r="M535" s="1" t="s">
        <v>47</v>
      </c>
      <c r="N535" s="14" t="s">
        <v>55</v>
      </c>
      <c r="O535" s="15" t="str">
        <f t="shared" si="56"/>
        <v>Active</v>
      </c>
      <c r="P535" s="16">
        <f t="shared" si="57"/>
        <v>0</v>
      </c>
      <c r="Q535" s="17">
        <f t="shared" si="58"/>
        <v>62463</v>
      </c>
      <c r="R535" s="17">
        <f t="shared" si="59"/>
        <v>270673</v>
      </c>
      <c r="S535" s="16">
        <f t="shared" si="60"/>
        <v>2018</v>
      </c>
      <c r="T535" s="16">
        <f t="shared" si="61"/>
        <v>4</v>
      </c>
      <c r="U535" s="18" t="str">
        <f t="shared" si="62"/>
        <v>Sunday</v>
      </c>
    </row>
    <row r="536" spans="1:21" ht="14.25" customHeight="1" x14ac:dyDescent="0.25">
      <c r="A536" s="1" t="s">
        <v>1138</v>
      </c>
      <c r="B536" s="1" t="s">
        <v>1139</v>
      </c>
      <c r="C536" s="1" t="s">
        <v>67</v>
      </c>
      <c r="D536" s="1" t="s">
        <v>8</v>
      </c>
      <c r="E536" s="1" t="s">
        <v>72</v>
      </c>
      <c r="F536" s="1" t="s">
        <v>52</v>
      </c>
      <c r="G536" s="1" t="s">
        <v>60</v>
      </c>
      <c r="H536" s="1">
        <v>33</v>
      </c>
      <c r="I536" s="14">
        <v>42325</v>
      </c>
      <c r="J536" s="1">
        <v>91632</v>
      </c>
      <c r="K536" s="1">
        <v>0</v>
      </c>
      <c r="L536" s="1" t="s">
        <v>11</v>
      </c>
      <c r="M536" s="1" t="s">
        <v>68</v>
      </c>
      <c r="N536" s="14" t="s">
        <v>55</v>
      </c>
      <c r="O536" s="15" t="str">
        <f t="shared" si="56"/>
        <v>Active</v>
      </c>
      <c r="P536" s="16">
        <f t="shared" si="57"/>
        <v>0</v>
      </c>
      <c r="Q536" s="17">
        <f t="shared" si="58"/>
        <v>0</v>
      </c>
      <c r="R536" s="17">
        <f t="shared" si="59"/>
        <v>91632</v>
      </c>
      <c r="S536" s="16">
        <f t="shared" si="60"/>
        <v>2015</v>
      </c>
      <c r="T536" s="16">
        <f t="shared" si="61"/>
        <v>47</v>
      </c>
      <c r="U536" s="18" t="str">
        <f t="shared" si="62"/>
        <v>Tuesday</v>
      </c>
    </row>
    <row r="537" spans="1:21" ht="14.25" customHeight="1" x14ac:dyDescent="0.25">
      <c r="A537" s="1" t="s">
        <v>1140</v>
      </c>
      <c r="B537" s="1" t="s">
        <v>1141</v>
      </c>
      <c r="C537" s="1" t="s">
        <v>182</v>
      </c>
      <c r="D537" s="1" t="s">
        <v>6</v>
      </c>
      <c r="E537" s="1" t="s">
        <v>72</v>
      </c>
      <c r="F537" s="1" t="s">
        <v>52</v>
      </c>
      <c r="G537" s="1" t="s">
        <v>53</v>
      </c>
      <c r="H537" s="1">
        <v>31</v>
      </c>
      <c r="I537" s="14">
        <v>43002</v>
      </c>
      <c r="J537" s="1">
        <v>71755</v>
      </c>
      <c r="K537" s="1">
        <v>0</v>
      </c>
      <c r="L537" s="1" t="s">
        <v>17</v>
      </c>
      <c r="M537" s="1" t="s">
        <v>54</v>
      </c>
      <c r="N537" s="14" t="s">
        <v>55</v>
      </c>
      <c r="O537" s="15" t="str">
        <f t="shared" si="56"/>
        <v>Active</v>
      </c>
      <c r="P537" s="16">
        <f t="shared" si="57"/>
        <v>0</v>
      </c>
      <c r="Q537" s="17">
        <f t="shared" si="58"/>
        <v>0</v>
      </c>
      <c r="R537" s="17">
        <f t="shared" si="59"/>
        <v>71755</v>
      </c>
      <c r="S537" s="16">
        <f t="shared" si="60"/>
        <v>2017</v>
      </c>
      <c r="T537" s="16">
        <f t="shared" si="61"/>
        <v>39</v>
      </c>
      <c r="U537" s="18" t="str">
        <f t="shared" si="62"/>
        <v>Sunday</v>
      </c>
    </row>
    <row r="538" spans="1:21" ht="14.25" customHeight="1" x14ac:dyDescent="0.25">
      <c r="A538" s="1" t="s">
        <v>1142</v>
      </c>
      <c r="B538" s="1" t="s">
        <v>1143</v>
      </c>
      <c r="C538" s="1" t="s">
        <v>75</v>
      </c>
      <c r="D538" s="1" t="s">
        <v>5</v>
      </c>
      <c r="E538" s="1" t="s">
        <v>72</v>
      </c>
      <c r="F538" s="1" t="s">
        <v>45</v>
      </c>
      <c r="G538" s="1" t="s">
        <v>53</v>
      </c>
      <c r="H538" s="1">
        <v>52</v>
      </c>
      <c r="I538" s="14">
        <v>44519</v>
      </c>
      <c r="J538" s="1">
        <v>111006</v>
      </c>
      <c r="K538" s="1">
        <v>0.08</v>
      </c>
      <c r="L538" s="1" t="s">
        <v>17</v>
      </c>
      <c r="M538" s="1" t="s">
        <v>54</v>
      </c>
      <c r="N538" s="14" t="s">
        <v>55</v>
      </c>
      <c r="O538" s="15" t="str">
        <f t="shared" si="56"/>
        <v>Active</v>
      </c>
      <c r="P538" s="16">
        <f t="shared" si="57"/>
        <v>0</v>
      </c>
      <c r="Q538" s="17">
        <f t="shared" si="58"/>
        <v>8880.48</v>
      </c>
      <c r="R538" s="17">
        <f t="shared" si="59"/>
        <v>119886.48</v>
      </c>
      <c r="S538" s="16">
        <f t="shared" si="60"/>
        <v>2021</v>
      </c>
      <c r="T538" s="16">
        <f t="shared" si="61"/>
        <v>47</v>
      </c>
      <c r="U538" s="18" t="str">
        <f t="shared" si="62"/>
        <v>Friday</v>
      </c>
    </row>
    <row r="539" spans="1:21" ht="14.25" customHeight="1" x14ac:dyDescent="0.25">
      <c r="A539" s="1" t="s">
        <v>1144</v>
      </c>
      <c r="B539" s="1" t="s">
        <v>1145</v>
      </c>
      <c r="C539" s="1" t="s">
        <v>225</v>
      </c>
      <c r="D539" s="1" t="s">
        <v>2</v>
      </c>
      <c r="E539" s="1" t="s">
        <v>72</v>
      </c>
      <c r="F539" s="1" t="s">
        <v>52</v>
      </c>
      <c r="G539" s="1" t="s">
        <v>53</v>
      </c>
      <c r="H539" s="1">
        <v>55</v>
      </c>
      <c r="I539" s="14">
        <v>34692</v>
      </c>
      <c r="J539" s="1">
        <v>99774</v>
      </c>
      <c r="K539" s="1">
        <v>0</v>
      </c>
      <c r="L539" s="1" t="s">
        <v>11</v>
      </c>
      <c r="M539" s="1" t="s">
        <v>82</v>
      </c>
      <c r="N539" s="14" t="s">
        <v>55</v>
      </c>
      <c r="O539" s="15" t="str">
        <f t="shared" si="56"/>
        <v>Active</v>
      </c>
      <c r="P539" s="16">
        <f t="shared" si="57"/>
        <v>0</v>
      </c>
      <c r="Q539" s="17">
        <f t="shared" si="58"/>
        <v>0</v>
      </c>
      <c r="R539" s="17">
        <f t="shared" si="59"/>
        <v>99774</v>
      </c>
      <c r="S539" s="16">
        <f t="shared" si="60"/>
        <v>1994</v>
      </c>
      <c r="T539" s="16">
        <f t="shared" si="61"/>
        <v>52</v>
      </c>
      <c r="U539" s="18" t="str">
        <f t="shared" si="62"/>
        <v>Saturday</v>
      </c>
    </row>
    <row r="540" spans="1:21" ht="14.25" customHeight="1" x14ac:dyDescent="0.25">
      <c r="A540" s="1" t="s">
        <v>1146</v>
      </c>
      <c r="B540" s="1" t="s">
        <v>1147</v>
      </c>
      <c r="C540" s="1" t="s">
        <v>58</v>
      </c>
      <c r="D540" s="1" t="s">
        <v>2</v>
      </c>
      <c r="E540" s="1" t="s">
        <v>44</v>
      </c>
      <c r="F540" s="1" t="s">
        <v>52</v>
      </c>
      <c r="G540" s="1" t="s">
        <v>53</v>
      </c>
      <c r="H540" s="1">
        <v>55</v>
      </c>
      <c r="I540" s="14">
        <v>39154</v>
      </c>
      <c r="J540" s="1">
        <v>184648</v>
      </c>
      <c r="K540" s="1">
        <v>0.24</v>
      </c>
      <c r="L540" s="1" t="s">
        <v>17</v>
      </c>
      <c r="M540" s="1" t="s">
        <v>94</v>
      </c>
      <c r="N540" s="14" t="s">
        <v>55</v>
      </c>
      <c r="O540" s="15" t="str">
        <f t="shared" si="56"/>
        <v>Active</v>
      </c>
      <c r="P540" s="16">
        <f t="shared" si="57"/>
        <v>0</v>
      </c>
      <c r="Q540" s="17">
        <f t="shared" si="58"/>
        <v>44315.519999999997</v>
      </c>
      <c r="R540" s="17">
        <f t="shared" si="59"/>
        <v>228963.52</v>
      </c>
      <c r="S540" s="16">
        <f t="shared" si="60"/>
        <v>2007</v>
      </c>
      <c r="T540" s="16">
        <f t="shared" si="61"/>
        <v>11</v>
      </c>
      <c r="U540" s="18" t="str">
        <f t="shared" si="62"/>
        <v>Tuesday</v>
      </c>
    </row>
    <row r="541" spans="1:21" ht="14.25" customHeight="1" x14ac:dyDescent="0.25">
      <c r="A541" s="1" t="s">
        <v>1148</v>
      </c>
      <c r="B541" s="1" t="s">
        <v>1149</v>
      </c>
      <c r="C541" s="1" t="s">
        <v>99</v>
      </c>
      <c r="D541" s="1" t="s">
        <v>2</v>
      </c>
      <c r="E541" s="1" t="s">
        <v>51</v>
      </c>
      <c r="F541" s="1" t="s">
        <v>52</v>
      </c>
      <c r="G541" s="1" t="s">
        <v>104</v>
      </c>
      <c r="H541" s="1">
        <v>51</v>
      </c>
      <c r="I541" s="14">
        <v>37091</v>
      </c>
      <c r="J541" s="1">
        <v>247874</v>
      </c>
      <c r="K541" s="1">
        <v>0.33</v>
      </c>
      <c r="L541" s="1" t="s">
        <v>19</v>
      </c>
      <c r="M541" s="1" t="s">
        <v>112</v>
      </c>
      <c r="N541" s="14" t="s">
        <v>55</v>
      </c>
      <c r="O541" s="15" t="str">
        <f t="shared" si="56"/>
        <v>Active</v>
      </c>
      <c r="P541" s="16">
        <f t="shared" si="57"/>
        <v>0</v>
      </c>
      <c r="Q541" s="17">
        <f t="shared" si="58"/>
        <v>81798.42</v>
      </c>
      <c r="R541" s="17">
        <f t="shared" si="59"/>
        <v>329672.42</v>
      </c>
      <c r="S541" s="16">
        <f t="shared" si="60"/>
        <v>2001</v>
      </c>
      <c r="T541" s="16">
        <f t="shared" si="61"/>
        <v>29</v>
      </c>
      <c r="U541" s="18" t="str">
        <f t="shared" si="62"/>
        <v>Thursday</v>
      </c>
    </row>
    <row r="542" spans="1:21" ht="14.25" customHeight="1" x14ac:dyDescent="0.25">
      <c r="A542" s="1" t="s">
        <v>1150</v>
      </c>
      <c r="B542" s="1" t="s">
        <v>1151</v>
      </c>
      <c r="C542" s="1" t="s">
        <v>295</v>
      </c>
      <c r="D542" s="1" t="s">
        <v>7</v>
      </c>
      <c r="E542" s="1" t="s">
        <v>51</v>
      </c>
      <c r="F542" s="1" t="s">
        <v>52</v>
      </c>
      <c r="G542" s="1" t="s">
        <v>53</v>
      </c>
      <c r="H542" s="1">
        <v>60</v>
      </c>
      <c r="I542" s="14">
        <v>39944</v>
      </c>
      <c r="J542" s="1">
        <v>62239</v>
      </c>
      <c r="K542" s="1">
        <v>0</v>
      </c>
      <c r="L542" s="1" t="s">
        <v>17</v>
      </c>
      <c r="M542" s="1" t="s">
        <v>132</v>
      </c>
      <c r="N542" s="14" t="s">
        <v>55</v>
      </c>
      <c r="O542" s="15" t="str">
        <f t="shared" si="56"/>
        <v>Active</v>
      </c>
      <c r="P542" s="16">
        <f t="shared" si="57"/>
        <v>0</v>
      </c>
      <c r="Q542" s="17">
        <f t="shared" si="58"/>
        <v>0</v>
      </c>
      <c r="R542" s="17">
        <f t="shared" si="59"/>
        <v>62239</v>
      </c>
      <c r="S542" s="16">
        <f t="shared" si="60"/>
        <v>2009</v>
      </c>
      <c r="T542" s="16">
        <f t="shared" si="61"/>
        <v>20</v>
      </c>
      <c r="U542" s="18" t="str">
        <f t="shared" si="62"/>
        <v>Monday</v>
      </c>
    </row>
    <row r="543" spans="1:21" ht="14.25" customHeight="1" x14ac:dyDescent="0.25">
      <c r="A543" s="1" t="s">
        <v>1152</v>
      </c>
      <c r="B543" s="1" t="s">
        <v>1153</v>
      </c>
      <c r="C543" s="1" t="s">
        <v>75</v>
      </c>
      <c r="D543" s="1" t="s">
        <v>5</v>
      </c>
      <c r="E543" s="1" t="s">
        <v>59</v>
      </c>
      <c r="F543" s="1" t="s">
        <v>45</v>
      </c>
      <c r="G543" s="1" t="s">
        <v>60</v>
      </c>
      <c r="H543" s="1">
        <v>31</v>
      </c>
      <c r="I543" s="14">
        <v>41919</v>
      </c>
      <c r="J543" s="1">
        <v>114911</v>
      </c>
      <c r="K543" s="1">
        <v>7.0000000000000007E-2</v>
      </c>
      <c r="L543" s="1" t="s">
        <v>11</v>
      </c>
      <c r="M543" s="1" t="s">
        <v>61</v>
      </c>
      <c r="N543" s="14" t="s">
        <v>55</v>
      </c>
      <c r="O543" s="15" t="str">
        <f t="shared" si="56"/>
        <v>Active</v>
      </c>
      <c r="P543" s="16">
        <f t="shared" si="57"/>
        <v>0</v>
      </c>
      <c r="Q543" s="17">
        <f t="shared" si="58"/>
        <v>8043.77</v>
      </c>
      <c r="R543" s="17">
        <f t="shared" si="59"/>
        <v>122954.77</v>
      </c>
      <c r="S543" s="16">
        <f t="shared" si="60"/>
        <v>2014</v>
      </c>
      <c r="T543" s="16">
        <f t="shared" si="61"/>
        <v>41</v>
      </c>
      <c r="U543" s="18" t="str">
        <f t="shared" si="62"/>
        <v>Tuesday</v>
      </c>
    </row>
    <row r="544" spans="1:21" ht="14.25" customHeight="1" x14ac:dyDescent="0.25">
      <c r="A544" s="1" t="s">
        <v>1154</v>
      </c>
      <c r="B544" s="1" t="s">
        <v>1155</v>
      </c>
      <c r="C544" s="1" t="s">
        <v>131</v>
      </c>
      <c r="D544" s="1" t="s">
        <v>7</v>
      </c>
      <c r="E544" s="1" t="s">
        <v>72</v>
      </c>
      <c r="F544" s="1" t="s">
        <v>52</v>
      </c>
      <c r="G544" s="1" t="s">
        <v>104</v>
      </c>
      <c r="H544" s="1">
        <v>45</v>
      </c>
      <c r="I544" s="14">
        <v>43217</v>
      </c>
      <c r="J544" s="1">
        <v>115490</v>
      </c>
      <c r="K544" s="1">
        <v>0.12</v>
      </c>
      <c r="L544" s="1" t="s">
        <v>11</v>
      </c>
      <c r="M544" s="1" t="s">
        <v>61</v>
      </c>
      <c r="N544" s="14" t="s">
        <v>55</v>
      </c>
      <c r="O544" s="15" t="str">
        <f t="shared" si="56"/>
        <v>Active</v>
      </c>
      <c r="P544" s="16">
        <f t="shared" si="57"/>
        <v>0</v>
      </c>
      <c r="Q544" s="17">
        <f t="shared" si="58"/>
        <v>13858.8</v>
      </c>
      <c r="R544" s="17">
        <f t="shared" si="59"/>
        <v>129348.8</v>
      </c>
      <c r="S544" s="16">
        <f t="shared" si="60"/>
        <v>2018</v>
      </c>
      <c r="T544" s="16">
        <f t="shared" si="61"/>
        <v>17</v>
      </c>
      <c r="U544" s="18" t="str">
        <f t="shared" si="62"/>
        <v>Friday</v>
      </c>
    </row>
    <row r="545" spans="1:21" ht="14.25" customHeight="1" x14ac:dyDescent="0.25">
      <c r="A545" s="1" t="s">
        <v>1156</v>
      </c>
      <c r="B545" s="1" t="s">
        <v>1157</v>
      </c>
      <c r="C545" s="1" t="s">
        <v>75</v>
      </c>
      <c r="D545" s="1" t="s">
        <v>5</v>
      </c>
      <c r="E545" s="1" t="s">
        <v>59</v>
      </c>
      <c r="F545" s="1" t="s">
        <v>52</v>
      </c>
      <c r="G545" s="1" t="s">
        <v>53</v>
      </c>
      <c r="H545" s="1">
        <v>34</v>
      </c>
      <c r="I545" s="14">
        <v>40952</v>
      </c>
      <c r="J545" s="1">
        <v>118708</v>
      </c>
      <c r="K545" s="1">
        <v>7.0000000000000007E-2</v>
      </c>
      <c r="L545" s="1" t="s">
        <v>17</v>
      </c>
      <c r="M545" s="1" t="s">
        <v>94</v>
      </c>
      <c r="N545" s="14" t="s">
        <v>55</v>
      </c>
      <c r="O545" s="15" t="str">
        <f t="shared" si="56"/>
        <v>Active</v>
      </c>
      <c r="P545" s="16">
        <f t="shared" si="57"/>
        <v>0</v>
      </c>
      <c r="Q545" s="17">
        <f t="shared" si="58"/>
        <v>8309.5600000000013</v>
      </c>
      <c r="R545" s="17">
        <f t="shared" si="59"/>
        <v>127017.56</v>
      </c>
      <c r="S545" s="16">
        <f t="shared" si="60"/>
        <v>2012</v>
      </c>
      <c r="T545" s="16">
        <f t="shared" si="61"/>
        <v>7</v>
      </c>
      <c r="U545" s="18" t="str">
        <f t="shared" si="62"/>
        <v>Monday</v>
      </c>
    </row>
    <row r="546" spans="1:21" ht="14.25" customHeight="1" x14ac:dyDescent="0.25">
      <c r="A546" s="1" t="s">
        <v>1158</v>
      </c>
      <c r="B546" s="1" t="s">
        <v>1159</v>
      </c>
      <c r="C546" s="1" t="s">
        <v>58</v>
      </c>
      <c r="D546" s="1" t="s">
        <v>5</v>
      </c>
      <c r="E546" s="1" t="s">
        <v>59</v>
      </c>
      <c r="F546" s="1" t="s">
        <v>45</v>
      </c>
      <c r="G546" s="1" t="s">
        <v>53</v>
      </c>
      <c r="H546" s="1">
        <v>29</v>
      </c>
      <c r="I546" s="14">
        <v>42914</v>
      </c>
      <c r="J546" s="1">
        <v>197649</v>
      </c>
      <c r="K546" s="1">
        <v>0.2</v>
      </c>
      <c r="L546" s="1" t="s">
        <v>11</v>
      </c>
      <c r="M546" s="1" t="s">
        <v>107</v>
      </c>
      <c r="N546" s="14" t="s">
        <v>55</v>
      </c>
      <c r="O546" s="15" t="str">
        <f t="shared" si="56"/>
        <v>Active</v>
      </c>
      <c r="P546" s="16">
        <f t="shared" si="57"/>
        <v>0</v>
      </c>
      <c r="Q546" s="17">
        <f t="shared" si="58"/>
        <v>39529.800000000003</v>
      </c>
      <c r="R546" s="17">
        <f t="shared" si="59"/>
        <v>237178.8</v>
      </c>
      <c r="S546" s="16">
        <f t="shared" si="60"/>
        <v>2017</v>
      </c>
      <c r="T546" s="16">
        <f t="shared" si="61"/>
        <v>26</v>
      </c>
      <c r="U546" s="18" t="str">
        <f t="shared" si="62"/>
        <v>Wednesday</v>
      </c>
    </row>
    <row r="547" spans="1:21" ht="14.25" customHeight="1" x14ac:dyDescent="0.25">
      <c r="A547" s="1" t="s">
        <v>1160</v>
      </c>
      <c r="B547" s="1" t="s">
        <v>1161</v>
      </c>
      <c r="C547" s="1" t="s">
        <v>67</v>
      </c>
      <c r="D547" s="1" t="s">
        <v>5</v>
      </c>
      <c r="E547" s="1" t="s">
        <v>59</v>
      </c>
      <c r="F547" s="1" t="s">
        <v>45</v>
      </c>
      <c r="G547" s="1" t="s">
        <v>53</v>
      </c>
      <c r="H547" s="1">
        <v>45</v>
      </c>
      <c r="I547" s="14">
        <v>43999</v>
      </c>
      <c r="J547" s="1">
        <v>89841</v>
      </c>
      <c r="K547" s="1">
        <v>0</v>
      </c>
      <c r="L547" s="1" t="s">
        <v>17</v>
      </c>
      <c r="M547" s="1" t="s">
        <v>132</v>
      </c>
      <c r="N547" s="14" t="s">
        <v>55</v>
      </c>
      <c r="O547" s="15" t="str">
        <f t="shared" si="56"/>
        <v>Active</v>
      </c>
      <c r="P547" s="16">
        <f t="shared" si="57"/>
        <v>0</v>
      </c>
      <c r="Q547" s="17">
        <f t="shared" si="58"/>
        <v>0</v>
      </c>
      <c r="R547" s="17">
        <f t="shared" si="59"/>
        <v>89841</v>
      </c>
      <c r="S547" s="16">
        <f t="shared" si="60"/>
        <v>2020</v>
      </c>
      <c r="T547" s="16">
        <f t="shared" si="61"/>
        <v>25</v>
      </c>
      <c r="U547" s="18" t="str">
        <f t="shared" si="62"/>
        <v>Wednesday</v>
      </c>
    </row>
    <row r="548" spans="1:21" ht="14.25" customHeight="1" x14ac:dyDescent="0.25">
      <c r="A548" s="1" t="s">
        <v>289</v>
      </c>
      <c r="B548" s="1" t="s">
        <v>1162</v>
      </c>
      <c r="C548" s="1" t="s">
        <v>142</v>
      </c>
      <c r="D548" s="1" t="s">
        <v>3</v>
      </c>
      <c r="E548" s="1" t="s">
        <v>59</v>
      </c>
      <c r="F548" s="1" t="s">
        <v>45</v>
      </c>
      <c r="G548" s="1" t="s">
        <v>60</v>
      </c>
      <c r="H548" s="1">
        <v>52</v>
      </c>
      <c r="I548" s="14">
        <v>43819</v>
      </c>
      <c r="J548" s="1">
        <v>61026</v>
      </c>
      <c r="K548" s="1">
        <v>0</v>
      </c>
      <c r="L548" s="1" t="s">
        <v>11</v>
      </c>
      <c r="M548" s="1" t="s">
        <v>68</v>
      </c>
      <c r="N548" s="14" t="s">
        <v>55</v>
      </c>
      <c r="O548" s="15" t="str">
        <f t="shared" si="56"/>
        <v>Active</v>
      </c>
      <c r="P548" s="16">
        <f t="shared" si="57"/>
        <v>0</v>
      </c>
      <c r="Q548" s="17">
        <f t="shared" si="58"/>
        <v>0</v>
      </c>
      <c r="R548" s="17">
        <f t="shared" si="59"/>
        <v>61026</v>
      </c>
      <c r="S548" s="16">
        <f t="shared" si="60"/>
        <v>2019</v>
      </c>
      <c r="T548" s="16">
        <f t="shared" si="61"/>
        <v>51</v>
      </c>
      <c r="U548" s="18" t="str">
        <f t="shared" si="62"/>
        <v>Friday</v>
      </c>
    </row>
    <row r="549" spans="1:21" ht="14.25" customHeight="1" x14ac:dyDescent="0.25">
      <c r="A549" s="1" t="s">
        <v>1163</v>
      </c>
      <c r="B549" s="1" t="s">
        <v>1164</v>
      </c>
      <c r="C549" s="1" t="s">
        <v>89</v>
      </c>
      <c r="D549" s="1" t="s">
        <v>7</v>
      </c>
      <c r="E549" s="1" t="s">
        <v>59</v>
      </c>
      <c r="F549" s="1" t="s">
        <v>45</v>
      </c>
      <c r="G549" s="1" t="s">
        <v>60</v>
      </c>
      <c r="H549" s="1">
        <v>48</v>
      </c>
      <c r="I549" s="14">
        <v>41907</v>
      </c>
      <c r="J549" s="1">
        <v>96693</v>
      </c>
      <c r="K549" s="1">
        <v>0</v>
      </c>
      <c r="L549" s="1" t="s">
        <v>11</v>
      </c>
      <c r="M549" s="1" t="s">
        <v>61</v>
      </c>
      <c r="N549" s="14" t="s">
        <v>55</v>
      </c>
      <c r="O549" s="15" t="str">
        <f t="shared" si="56"/>
        <v>Active</v>
      </c>
      <c r="P549" s="16">
        <f t="shared" si="57"/>
        <v>0</v>
      </c>
      <c r="Q549" s="17">
        <f t="shared" si="58"/>
        <v>0</v>
      </c>
      <c r="R549" s="17">
        <f t="shared" si="59"/>
        <v>96693</v>
      </c>
      <c r="S549" s="16">
        <f t="shared" si="60"/>
        <v>2014</v>
      </c>
      <c r="T549" s="16">
        <f t="shared" si="61"/>
        <v>39</v>
      </c>
      <c r="U549" s="18" t="str">
        <f t="shared" si="62"/>
        <v>Thursday</v>
      </c>
    </row>
    <row r="550" spans="1:21" ht="14.25" customHeight="1" x14ac:dyDescent="0.25">
      <c r="A550" s="1" t="s">
        <v>1165</v>
      </c>
      <c r="B550" s="1" t="s">
        <v>1166</v>
      </c>
      <c r="C550" s="1" t="s">
        <v>241</v>
      </c>
      <c r="D550" s="1" t="s">
        <v>7</v>
      </c>
      <c r="E550" s="1" t="s">
        <v>59</v>
      </c>
      <c r="F550" s="1" t="s">
        <v>45</v>
      </c>
      <c r="G550" s="1" t="s">
        <v>104</v>
      </c>
      <c r="H550" s="1">
        <v>48</v>
      </c>
      <c r="I550" s="14">
        <v>39991</v>
      </c>
      <c r="J550" s="1">
        <v>82907</v>
      </c>
      <c r="K550" s="1">
        <v>0</v>
      </c>
      <c r="L550" s="1" t="s">
        <v>11</v>
      </c>
      <c r="M550" s="1" t="s">
        <v>47</v>
      </c>
      <c r="N550" s="14" t="s">
        <v>55</v>
      </c>
      <c r="O550" s="15" t="str">
        <f t="shared" si="56"/>
        <v>Active</v>
      </c>
      <c r="P550" s="16">
        <f t="shared" si="57"/>
        <v>0</v>
      </c>
      <c r="Q550" s="17">
        <f t="shared" si="58"/>
        <v>0</v>
      </c>
      <c r="R550" s="17">
        <f t="shared" si="59"/>
        <v>82907</v>
      </c>
      <c r="S550" s="16">
        <f t="shared" si="60"/>
        <v>2009</v>
      </c>
      <c r="T550" s="16">
        <f t="shared" si="61"/>
        <v>26</v>
      </c>
      <c r="U550" s="18" t="str">
        <f t="shared" si="62"/>
        <v>Saturday</v>
      </c>
    </row>
    <row r="551" spans="1:21" ht="14.25" customHeight="1" x14ac:dyDescent="0.25">
      <c r="A551" s="1" t="s">
        <v>1167</v>
      </c>
      <c r="B551" s="1" t="s">
        <v>1168</v>
      </c>
      <c r="C551" s="1" t="s">
        <v>99</v>
      </c>
      <c r="D551" s="1" t="s">
        <v>8</v>
      </c>
      <c r="E551" s="1" t="s">
        <v>72</v>
      </c>
      <c r="F551" s="1" t="s">
        <v>52</v>
      </c>
      <c r="G551" s="1" t="s">
        <v>53</v>
      </c>
      <c r="H551" s="1">
        <v>41</v>
      </c>
      <c r="I551" s="14">
        <v>41916</v>
      </c>
      <c r="J551" s="1">
        <v>257194</v>
      </c>
      <c r="K551" s="1">
        <v>0.35</v>
      </c>
      <c r="L551" s="1" t="s">
        <v>17</v>
      </c>
      <c r="M551" s="1" t="s">
        <v>54</v>
      </c>
      <c r="N551" s="14" t="s">
        <v>55</v>
      </c>
      <c r="O551" s="15" t="str">
        <f t="shared" si="56"/>
        <v>Active</v>
      </c>
      <c r="P551" s="16">
        <f t="shared" si="57"/>
        <v>0</v>
      </c>
      <c r="Q551" s="17">
        <f t="shared" si="58"/>
        <v>90017.9</v>
      </c>
      <c r="R551" s="17">
        <f t="shared" si="59"/>
        <v>347211.9</v>
      </c>
      <c r="S551" s="16">
        <f t="shared" si="60"/>
        <v>2014</v>
      </c>
      <c r="T551" s="16">
        <f t="shared" si="61"/>
        <v>40</v>
      </c>
      <c r="U551" s="18" t="str">
        <f t="shared" si="62"/>
        <v>Saturday</v>
      </c>
    </row>
    <row r="552" spans="1:21" ht="14.25" customHeight="1" x14ac:dyDescent="0.25">
      <c r="A552" s="1" t="s">
        <v>1169</v>
      </c>
      <c r="B552" s="1" t="s">
        <v>1170</v>
      </c>
      <c r="C552" s="1" t="s">
        <v>126</v>
      </c>
      <c r="D552" s="1" t="s">
        <v>7</v>
      </c>
      <c r="E552" s="1" t="s">
        <v>44</v>
      </c>
      <c r="F552" s="1" t="s">
        <v>52</v>
      </c>
      <c r="G552" s="1" t="s">
        <v>104</v>
      </c>
      <c r="H552" s="1">
        <v>41</v>
      </c>
      <c r="I552" s="14">
        <v>40929</v>
      </c>
      <c r="J552" s="1">
        <v>94658</v>
      </c>
      <c r="K552" s="1">
        <v>0</v>
      </c>
      <c r="L552" s="1" t="s">
        <v>11</v>
      </c>
      <c r="M552" s="1" t="s">
        <v>79</v>
      </c>
      <c r="N552" s="14" t="s">
        <v>55</v>
      </c>
      <c r="O552" s="15" t="str">
        <f t="shared" si="56"/>
        <v>Active</v>
      </c>
      <c r="P552" s="16">
        <f t="shared" si="57"/>
        <v>0</v>
      </c>
      <c r="Q552" s="17">
        <f t="shared" si="58"/>
        <v>0</v>
      </c>
      <c r="R552" s="17">
        <f t="shared" si="59"/>
        <v>94658</v>
      </c>
      <c r="S552" s="16">
        <f t="shared" si="60"/>
        <v>2012</v>
      </c>
      <c r="T552" s="16">
        <f t="shared" si="61"/>
        <v>3</v>
      </c>
      <c r="U552" s="18" t="str">
        <f t="shared" si="62"/>
        <v>Saturday</v>
      </c>
    </row>
    <row r="553" spans="1:21" ht="14.25" customHeight="1" x14ac:dyDescent="0.25">
      <c r="A553" s="1" t="s">
        <v>1171</v>
      </c>
      <c r="B553" s="1" t="s">
        <v>1172</v>
      </c>
      <c r="C553" s="1" t="s">
        <v>126</v>
      </c>
      <c r="D553" s="1" t="s">
        <v>7</v>
      </c>
      <c r="E553" s="1" t="s">
        <v>44</v>
      </c>
      <c r="F553" s="1" t="s">
        <v>52</v>
      </c>
      <c r="G553" s="1" t="s">
        <v>53</v>
      </c>
      <c r="H553" s="1">
        <v>55</v>
      </c>
      <c r="I553" s="14">
        <v>40663</v>
      </c>
      <c r="J553" s="1">
        <v>89419</v>
      </c>
      <c r="K553" s="1">
        <v>0</v>
      </c>
      <c r="L553" s="1" t="s">
        <v>17</v>
      </c>
      <c r="M553" s="1" t="s">
        <v>94</v>
      </c>
      <c r="N553" s="14" t="s">
        <v>55</v>
      </c>
      <c r="O553" s="15" t="str">
        <f t="shared" si="56"/>
        <v>Active</v>
      </c>
      <c r="P553" s="16">
        <f t="shared" si="57"/>
        <v>0</v>
      </c>
      <c r="Q553" s="17">
        <f t="shared" si="58"/>
        <v>0</v>
      </c>
      <c r="R553" s="17">
        <f t="shared" si="59"/>
        <v>89419</v>
      </c>
      <c r="S553" s="16">
        <f t="shared" si="60"/>
        <v>2011</v>
      </c>
      <c r="T553" s="16">
        <f t="shared" si="61"/>
        <v>18</v>
      </c>
      <c r="U553" s="18" t="str">
        <f t="shared" si="62"/>
        <v>Saturday</v>
      </c>
    </row>
    <row r="554" spans="1:21" ht="14.25" customHeight="1" x14ac:dyDescent="0.25">
      <c r="A554" s="1" t="s">
        <v>1173</v>
      </c>
      <c r="B554" s="1" t="s">
        <v>1174</v>
      </c>
      <c r="C554" s="1" t="s">
        <v>182</v>
      </c>
      <c r="D554" s="1" t="s">
        <v>6</v>
      </c>
      <c r="E554" s="1" t="s">
        <v>51</v>
      </c>
      <c r="F554" s="1" t="s">
        <v>52</v>
      </c>
      <c r="G554" s="1" t="s">
        <v>46</v>
      </c>
      <c r="H554" s="1">
        <v>45</v>
      </c>
      <c r="I554" s="14">
        <v>42357</v>
      </c>
      <c r="J554" s="1">
        <v>51983</v>
      </c>
      <c r="K554" s="1">
        <v>0</v>
      </c>
      <c r="L554" s="1" t="s">
        <v>11</v>
      </c>
      <c r="M554" s="1" t="s">
        <v>107</v>
      </c>
      <c r="N554" s="14" t="s">
        <v>55</v>
      </c>
      <c r="O554" s="15" t="str">
        <f t="shared" si="56"/>
        <v>Active</v>
      </c>
      <c r="P554" s="16">
        <f t="shared" si="57"/>
        <v>0</v>
      </c>
      <c r="Q554" s="17">
        <f t="shared" si="58"/>
        <v>0</v>
      </c>
      <c r="R554" s="17">
        <f t="shared" si="59"/>
        <v>51983</v>
      </c>
      <c r="S554" s="16">
        <f t="shared" si="60"/>
        <v>2015</v>
      </c>
      <c r="T554" s="16">
        <f t="shared" si="61"/>
        <v>51</v>
      </c>
      <c r="U554" s="18" t="str">
        <f t="shared" si="62"/>
        <v>Saturday</v>
      </c>
    </row>
    <row r="555" spans="1:21" ht="14.25" customHeight="1" x14ac:dyDescent="0.25">
      <c r="A555" s="1" t="s">
        <v>1175</v>
      </c>
      <c r="B555" s="1" t="s">
        <v>1176</v>
      </c>
      <c r="C555" s="1" t="s">
        <v>58</v>
      </c>
      <c r="D555" s="1" t="s">
        <v>3</v>
      </c>
      <c r="E555" s="1" t="s">
        <v>72</v>
      </c>
      <c r="F555" s="1" t="s">
        <v>45</v>
      </c>
      <c r="G555" s="1" t="s">
        <v>53</v>
      </c>
      <c r="H555" s="1">
        <v>53</v>
      </c>
      <c r="I555" s="14">
        <v>37304</v>
      </c>
      <c r="J555" s="1">
        <v>179494</v>
      </c>
      <c r="K555" s="1">
        <v>0.2</v>
      </c>
      <c r="L555" s="1" t="s">
        <v>17</v>
      </c>
      <c r="M555" s="1" t="s">
        <v>54</v>
      </c>
      <c r="N555" s="14" t="s">
        <v>55</v>
      </c>
      <c r="O555" s="15" t="str">
        <f t="shared" si="56"/>
        <v>Active</v>
      </c>
      <c r="P555" s="16">
        <f t="shared" si="57"/>
        <v>0</v>
      </c>
      <c r="Q555" s="17">
        <f t="shared" si="58"/>
        <v>35898.800000000003</v>
      </c>
      <c r="R555" s="17">
        <f t="shared" si="59"/>
        <v>215392.8</v>
      </c>
      <c r="S555" s="16">
        <f t="shared" si="60"/>
        <v>2002</v>
      </c>
      <c r="T555" s="16">
        <f t="shared" si="61"/>
        <v>8</v>
      </c>
      <c r="U555" s="18" t="str">
        <f t="shared" si="62"/>
        <v>Sunday</v>
      </c>
    </row>
    <row r="556" spans="1:21" ht="14.25" customHeight="1" x14ac:dyDescent="0.25">
      <c r="A556" s="1" t="s">
        <v>1177</v>
      </c>
      <c r="B556" s="1" t="s">
        <v>1178</v>
      </c>
      <c r="C556" s="1" t="s">
        <v>460</v>
      </c>
      <c r="D556" s="1" t="s">
        <v>2</v>
      </c>
      <c r="E556" s="1" t="s">
        <v>72</v>
      </c>
      <c r="F556" s="1" t="s">
        <v>52</v>
      </c>
      <c r="G556" s="1" t="s">
        <v>104</v>
      </c>
      <c r="H556" s="1">
        <v>49</v>
      </c>
      <c r="I556" s="14">
        <v>42545</v>
      </c>
      <c r="J556" s="1">
        <v>68426</v>
      </c>
      <c r="K556" s="1">
        <v>0</v>
      </c>
      <c r="L556" s="1" t="s">
        <v>19</v>
      </c>
      <c r="M556" s="1" t="s">
        <v>117</v>
      </c>
      <c r="N556" s="14" t="s">
        <v>55</v>
      </c>
      <c r="O556" s="15" t="str">
        <f t="shared" si="56"/>
        <v>Active</v>
      </c>
      <c r="P556" s="16">
        <f t="shared" si="57"/>
        <v>0</v>
      </c>
      <c r="Q556" s="17">
        <f t="shared" si="58"/>
        <v>0</v>
      </c>
      <c r="R556" s="17">
        <f t="shared" si="59"/>
        <v>68426</v>
      </c>
      <c r="S556" s="16">
        <f t="shared" si="60"/>
        <v>2016</v>
      </c>
      <c r="T556" s="16">
        <f t="shared" si="61"/>
        <v>26</v>
      </c>
      <c r="U556" s="18" t="str">
        <f t="shared" si="62"/>
        <v>Friday</v>
      </c>
    </row>
    <row r="557" spans="1:21" ht="14.25" customHeight="1" x14ac:dyDescent="0.25">
      <c r="A557" s="1" t="s">
        <v>1179</v>
      </c>
      <c r="B557" s="1" t="s">
        <v>1180</v>
      </c>
      <c r="C557" s="1" t="s">
        <v>43</v>
      </c>
      <c r="D557" s="1" t="s">
        <v>3</v>
      </c>
      <c r="E557" s="1" t="s">
        <v>72</v>
      </c>
      <c r="F557" s="1" t="s">
        <v>45</v>
      </c>
      <c r="G557" s="1" t="s">
        <v>104</v>
      </c>
      <c r="H557" s="1">
        <v>55</v>
      </c>
      <c r="I557" s="14">
        <v>42772</v>
      </c>
      <c r="J557" s="1">
        <v>144986</v>
      </c>
      <c r="K557" s="1">
        <v>0.12</v>
      </c>
      <c r="L557" s="1" t="s">
        <v>11</v>
      </c>
      <c r="M557" s="1" t="s">
        <v>68</v>
      </c>
      <c r="N557" s="14" t="s">
        <v>55</v>
      </c>
      <c r="O557" s="15" t="str">
        <f t="shared" si="56"/>
        <v>Active</v>
      </c>
      <c r="P557" s="16">
        <f t="shared" si="57"/>
        <v>0</v>
      </c>
      <c r="Q557" s="17">
        <f t="shared" si="58"/>
        <v>17398.32</v>
      </c>
      <c r="R557" s="17">
        <f t="shared" si="59"/>
        <v>162384.32000000001</v>
      </c>
      <c r="S557" s="16">
        <f t="shared" si="60"/>
        <v>2017</v>
      </c>
      <c r="T557" s="16">
        <f t="shared" si="61"/>
        <v>6</v>
      </c>
      <c r="U557" s="18" t="str">
        <f t="shared" si="62"/>
        <v>Monday</v>
      </c>
    </row>
    <row r="558" spans="1:21" ht="14.25" customHeight="1" x14ac:dyDescent="0.25">
      <c r="A558" s="1" t="s">
        <v>1181</v>
      </c>
      <c r="B558" s="1" t="s">
        <v>1182</v>
      </c>
      <c r="C558" s="1" t="s">
        <v>71</v>
      </c>
      <c r="D558" s="1" t="s">
        <v>4</v>
      </c>
      <c r="E558" s="1" t="s">
        <v>59</v>
      </c>
      <c r="F558" s="1" t="s">
        <v>45</v>
      </c>
      <c r="G558" s="1" t="s">
        <v>53</v>
      </c>
      <c r="H558" s="1">
        <v>45</v>
      </c>
      <c r="I558" s="14">
        <v>36754</v>
      </c>
      <c r="J558" s="1">
        <v>60113</v>
      </c>
      <c r="K558" s="1">
        <v>0</v>
      </c>
      <c r="L558" s="1" t="s">
        <v>11</v>
      </c>
      <c r="M558" s="1" t="s">
        <v>61</v>
      </c>
      <c r="N558" s="14" t="s">
        <v>55</v>
      </c>
      <c r="O558" s="15" t="str">
        <f t="shared" si="56"/>
        <v>Active</v>
      </c>
      <c r="P558" s="16">
        <f t="shared" si="57"/>
        <v>0</v>
      </c>
      <c r="Q558" s="17">
        <f t="shared" si="58"/>
        <v>0</v>
      </c>
      <c r="R558" s="17">
        <f t="shared" si="59"/>
        <v>60113</v>
      </c>
      <c r="S558" s="16">
        <f t="shared" si="60"/>
        <v>2000</v>
      </c>
      <c r="T558" s="16">
        <f t="shared" si="61"/>
        <v>34</v>
      </c>
      <c r="U558" s="18" t="str">
        <f t="shared" si="62"/>
        <v>Wednesday</v>
      </c>
    </row>
    <row r="559" spans="1:21" ht="14.25" customHeight="1" x14ac:dyDescent="0.25">
      <c r="A559" s="1" t="s">
        <v>274</v>
      </c>
      <c r="B559" s="1" t="s">
        <v>1183</v>
      </c>
      <c r="C559" s="1" t="s">
        <v>182</v>
      </c>
      <c r="D559" s="1" t="s">
        <v>6</v>
      </c>
      <c r="E559" s="1" t="s">
        <v>44</v>
      </c>
      <c r="F559" s="1" t="s">
        <v>45</v>
      </c>
      <c r="G559" s="1" t="s">
        <v>104</v>
      </c>
      <c r="H559" s="1">
        <v>52</v>
      </c>
      <c r="I559" s="14">
        <v>44304</v>
      </c>
      <c r="J559" s="1">
        <v>50548</v>
      </c>
      <c r="K559" s="1">
        <v>0</v>
      </c>
      <c r="L559" s="1" t="s">
        <v>19</v>
      </c>
      <c r="M559" s="1" t="s">
        <v>236</v>
      </c>
      <c r="N559" s="14" t="s">
        <v>55</v>
      </c>
      <c r="O559" s="15" t="str">
        <f t="shared" si="56"/>
        <v>Active</v>
      </c>
      <c r="P559" s="16">
        <f t="shared" si="57"/>
        <v>0</v>
      </c>
      <c r="Q559" s="17">
        <f t="shared" si="58"/>
        <v>0</v>
      </c>
      <c r="R559" s="17">
        <f t="shared" si="59"/>
        <v>50548</v>
      </c>
      <c r="S559" s="16">
        <f t="shared" si="60"/>
        <v>2021</v>
      </c>
      <c r="T559" s="16">
        <f t="shared" si="61"/>
        <v>17</v>
      </c>
      <c r="U559" s="18" t="str">
        <f t="shared" si="62"/>
        <v>Sunday</v>
      </c>
    </row>
    <row r="560" spans="1:21" ht="14.25" customHeight="1" x14ac:dyDescent="0.25">
      <c r="A560" s="1" t="s">
        <v>1184</v>
      </c>
      <c r="B560" s="1" t="s">
        <v>1185</v>
      </c>
      <c r="C560" s="1" t="s">
        <v>142</v>
      </c>
      <c r="D560" s="1" t="s">
        <v>8</v>
      </c>
      <c r="E560" s="1" t="s">
        <v>51</v>
      </c>
      <c r="F560" s="1" t="s">
        <v>45</v>
      </c>
      <c r="G560" s="1" t="s">
        <v>60</v>
      </c>
      <c r="H560" s="1">
        <v>33</v>
      </c>
      <c r="I560" s="14">
        <v>43904</v>
      </c>
      <c r="J560" s="1">
        <v>68846</v>
      </c>
      <c r="K560" s="1">
        <v>0</v>
      </c>
      <c r="L560" s="1" t="s">
        <v>11</v>
      </c>
      <c r="M560" s="1" t="s">
        <v>61</v>
      </c>
      <c r="N560" s="14" t="s">
        <v>55</v>
      </c>
      <c r="O560" s="15" t="str">
        <f t="shared" si="56"/>
        <v>Active</v>
      </c>
      <c r="P560" s="16">
        <f t="shared" si="57"/>
        <v>0</v>
      </c>
      <c r="Q560" s="17">
        <f t="shared" si="58"/>
        <v>0</v>
      </c>
      <c r="R560" s="17">
        <f t="shared" si="59"/>
        <v>68846</v>
      </c>
      <c r="S560" s="16">
        <f t="shared" si="60"/>
        <v>2020</v>
      </c>
      <c r="T560" s="16">
        <f t="shared" si="61"/>
        <v>11</v>
      </c>
      <c r="U560" s="18" t="str">
        <f t="shared" si="62"/>
        <v>Saturday</v>
      </c>
    </row>
    <row r="561" spans="1:21" ht="14.25" customHeight="1" x14ac:dyDescent="0.25">
      <c r="A561" s="1" t="s">
        <v>560</v>
      </c>
      <c r="B561" s="1" t="s">
        <v>1186</v>
      </c>
      <c r="C561" s="1" t="s">
        <v>390</v>
      </c>
      <c r="D561" s="1" t="s">
        <v>2</v>
      </c>
      <c r="E561" s="1" t="s">
        <v>72</v>
      </c>
      <c r="F561" s="1" t="s">
        <v>45</v>
      </c>
      <c r="G561" s="1" t="s">
        <v>104</v>
      </c>
      <c r="H561" s="1">
        <v>59</v>
      </c>
      <c r="I561" s="14">
        <v>41717</v>
      </c>
      <c r="J561" s="1">
        <v>90901</v>
      </c>
      <c r="K561" s="1">
        <v>0</v>
      </c>
      <c r="L561" s="1" t="s">
        <v>11</v>
      </c>
      <c r="M561" s="1" t="s">
        <v>47</v>
      </c>
      <c r="N561" s="14" t="s">
        <v>55</v>
      </c>
      <c r="O561" s="15" t="str">
        <f t="shared" si="56"/>
        <v>Active</v>
      </c>
      <c r="P561" s="16">
        <f t="shared" si="57"/>
        <v>0</v>
      </c>
      <c r="Q561" s="17">
        <f t="shared" si="58"/>
        <v>0</v>
      </c>
      <c r="R561" s="17">
        <f t="shared" si="59"/>
        <v>90901</v>
      </c>
      <c r="S561" s="16">
        <f t="shared" si="60"/>
        <v>2014</v>
      </c>
      <c r="T561" s="16">
        <f t="shared" si="61"/>
        <v>12</v>
      </c>
      <c r="U561" s="18" t="str">
        <f t="shared" si="62"/>
        <v>Wednesday</v>
      </c>
    </row>
    <row r="562" spans="1:21" ht="14.25" customHeight="1" x14ac:dyDescent="0.25">
      <c r="A562" s="1" t="s">
        <v>1187</v>
      </c>
      <c r="B562" s="1" t="s">
        <v>1188</v>
      </c>
      <c r="C562" s="1" t="s">
        <v>75</v>
      </c>
      <c r="D562" s="1" t="s">
        <v>5</v>
      </c>
      <c r="E562" s="1" t="s">
        <v>72</v>
      </c>
      <c r="F562" s="1" t="s">
        <v>45</v>
      </c>
      <c r="G562" s="1" t="s">
        <v>53</v>
      </c>
      <c r="H562" s="1">
        <v>50</v>
      </c>
      <c r="I562" s="14">
        <v>41155</v>
      </c>
      <c r="J562" s="1">
        <v>102033</v>
      </c>
      <c r="K562" s="1">
        <v>0.08</v>
      </c>
      <c r="L562" s="1" t="s">
        <v>11</v>
      </c>
      <c r="M562" s="1" t="s">
        <v>82</v>
      </c>
      <c r="N562" s="14" t="s">
        <v>55</v>
      </c>
      <c r="O562" s="15" t="str">
        <f t="shared" si="56"/>
        <v>Active</v>
      </c>
      <c r="P562" s="16">
        <f t="shared" si="57"/>
        <v>0</v>
      </c>
      <c r="Q562" s="17">
        <f t="shared" si="58"/>
        <v>8162.64</v>
      </c>
      <c r="R562" s="17">
        <f t="shared" si="59"/>
        <v>110195.64</v>
      </c>
      <c r="S562" s="16">
        <f t="shared" si="60"/>
        <v>2012</v>
      </c>
      <c r="T562" s="16">
        <f t="shared" si="61"/>
        <v>36</v>
      </c>
      <c r="U562" s="18" t="str">
        <f t="shared" si="62"/>
        <v>Monday</v>
      </c>
    </row>
    <row r="563" spans="1:21" ht="14.25" customHeight="1" x14ac:dyDescent="0.25">
      <c r="A563" s="1" t="s">
        <v>1189</v>
      </c>
      <c r="B563" s="1" t="s">
        <v>1190</v>
      </c>
      <c r="C563" s="1" t="s">
        <v>58</v>
      </c>
      <c r="D563" s="1" t="s">
        <v>4</v>
      </c>
      <c r="E563" s="1" t="s">
        <v>51</v>
      </c>
      <c r="F563" s="1" t="s">
        <v>45</v>
      </c>
      <c r="G563" s="1" t="s">
        <v>60</v>
      </c>
      <c r="H563" s="1">
        <v>61</v>
      </c>
      <c r="I563" s="14">
        <v>44219</v>
      </c>
      <c r="J563" s="1">
        <v>151783</v>
      </c>
      <c r="K563" s="1">
        <v>0.26</v>
      </c>
      <c r="L563" s="1" t="s">
        <v>11</v>
      </c>
      <c r="M563" s="1" t="s">
        <v>47</v>
      </c>
      <c r="N563" s="14" t="s">
        <v>55</v>
      </c>
      <c r="O563" s="15" t="str">
        <f t="shared" si="56"/>
        <v>Active</v>
      </c>
      <c r="P563" s="16">
        <f t="shared" si="57"/>
        <v>0</v>
      </c>
      <c r="Q563" s="17">
        <f t="shared" si="58"/>
        <v>39463.58</v>
      </c>
      <c r="R563" s="17">
        <f t="shared" si="59"/>
        <v>191246.58000000002</v>
      </c>
      <c r="S563" s="16">
        <f t="shared" si="60"/>
        <v>2021</v>
      </c>
      <c r="T563" s="16">
        <f t="shared" si="61"/>
        <v>4</v>
      </c>
      <c r="U563" s="18" t="str">
        <f t="shared" si="62"/>
        <v>Saturday</v>
      </c>
    </row>
    <row r="564" spans="1:21" ht="14.25" customHeight="1" x14ac:dyDescent="0.25">
      <c r="A564" s="1" t="s">
        <v>1191</v>
      </c>
      <c r="B564" s="1" t="s">
        <v>1192</v>
      </c>
      <c r="C564" s="1" t="s">
        <v>58</v>
      </c>
      <c r="D564" s="1" t="s">
        <v>7</v>
      </c>
      <c r="E564" s="1" t="s">
        <v>72</v>
      </c>
      <c r="F564" s="1" t="s">
        <v>45</v>
      </c>
      <c r="G564" s="1" t="s">
        <v>104</v>
      </c>
      <c r="H564" s="1">
        <v>27</v>
      </c>
      <c r="I564" s="14">
        <v>43441</v>
      </c>
      <c r="J564" s="1">
        <v>170164</v>
      </c>
      <c r="K564" s="1">
        <v>0.17</v>
      </c>
      <c r="L564" s="1" t="s">
        <v>11</v>
      </c>
      <c r="M564" s="1" t="s">
        <v>82</v>
      </c>
      <c r="N564" s="14" t="s">
        <v>55</v>
      </c>
      <c r="O564" s="15" t="str">
        <f t="shared" si="56"/>
        <v>Active</v>
      </c>
      <c r="P564" s="16">
        <f t="shared" si="57"/>
        <v>0</v>
      </c>
      <c r="Q564" s="17">
        <f t="shared" si="58"/>
        <v>28927.88</v>
      </c>
      <c r="R564" s="17">
        <f t="shared" si="59"/>
        <v>199091.88</v>
      </c>
      <c r="S564" s="16">
        <f t="shared" si="60"/>
        <v>2018</v>
      </c>
      <c r="T564" s="16">
        <f t="shared" si="61"/>
        <v>49</v>
      </c>
      <c r="U564" s="18" t="str">
        <f t="shared" si="62"/>
        <v>Friday</v>
      </c>
    </row>
    <row r="565" spans="1:21" ht="14.25" customHeight="1" x14ac:dyDescent="0.25">
      <c r="A565" s="1" t="s">
        <v>1193</v>
      </c>
      <c r="B565" s="1" t="s">
        <v>1194</v>
      </c>
      <c r="C565" s="1" t="s">
        <v>43</v>
      </c>
      <c r="D565" s="1" t="s">
        <v>8</v>
      </c>
      <c r="E565" s="1" t="s">
        <v>59</v>
      </c>
      <c r="F565" s="1" t="s">
        <v>45</v>
      </c>
      <c r="G565" s="1" t="s">
        <v>53</v>
      </c>
      <c r="H565" s="1">
        <v>35</v>
      </c>
      <c r="I565" s="14">
        <v>41690</v>
      </c>
      <c r="J565" s="1">
        <v>155905</v>
      </c>
      <c r="K565" s="1">
        <v>0.14000000000000001</v>
      </c>
      <c r="L565" s="1" t="s">
        <v>11</v>
      </c>
      <c r="M565" s="1" t="s">
        <v>68</v>
      </c>
      <c r="N565" s="14" t="s">
        <v>55</v>
      </c>
      <c r="O565" s="15" t="str">
        <f t="shared" si="56"/>
        <v>Active</v>
      </c>
      <c r="P565" s="16">
        <f t="shared" si="57"/>
        <v>0</v>
      </c>
      <c r="Q565" s="17">
        <f t="shared" si="58"/>
        <v>21826.7</v>
      </c>
      <c r="R565" s="17">
        <f t="shared" si="59"/>
        <v>177731.7</v>
      </c>
      <c r="S565" s="16">
        <f t="shared" si="60"/>
        <v>2014</v>
      </c>
      <c r="T565" s="16">
        <f t="shared" si="61"/>
        <v>8</v>
      </c>
      <c r="U565" s="18" t="str">
        <f t="shared" si="62"/>
        <v>Thursday</v>
      </c>
    </row>
    <row r="566" spans="1:21" ht="14.25" customHeight="1" x14ac:dyDescent="0.25">
      <c r="A566" s="1" t="s">
        <v>940</v>
      </c>
      <c r="B566" s="1" t="s">
        <v>1195</v>
      </c>
      <c r="C566" s="1" t="s">
        <v>78</v>
      </c>
      <c r="D566" s="1" t="s">
        <v>4</v>
      </c>
      <c r="E566" s="1" t="s">
        <v>72</v>
      </c>
      <c r="F566" s="1" t="s">
        <v>52</v>
      </c>
      <c r="G566" s="1" t="s">
        <v>53</v>
      </c>
      <c r="H566" s="1">
        <v>40</v>
      </c>
      <c r="I566" s="14">
        <v>42721</v>
      </c>
      <c r="J566" s="1">
        <v>50733</v>
      </c>
      <c r="K566" s="1">
        <v>0</v>
      </c>
      <c r="L566" s="1" t="s">
        <v>11</v>
      </c>
      <c r="M566" s="1" t="s">
        <v>79</v>
      </c>
      <c r="N566" s="14" t="s">
        <v>55</v>
      </c>
      <c r="O566" s="15" t="str">
        <f t="shared" si="56"/>
        <v>Active</v>
      </c>
      <c r="P566" s="16">
        <f t="shared" si="57"/>
        <v>0</v>
      </c>
      <c r="Q566" s="17">
        <f t="shared" si="58"/>
        <v>0</v>
      </c>
      <c r="R566" s="17">
        <f t="shared" si="59"/>
        <v>50733</v>
      </c>
      <c r="S566" s="16">
        <f t="shared" si="60"/>
        <v>2016</v>
      </c>
      <c r="T566" s="16">
        <f t="shared" si="61"/>
        <v>51</v>
      </c>
      <c r="U566" s="18" t="str">
        <f t="shared" si="62"/>
        <v>Saturday</v>
      </c>
    </row>
    <row r="567" spans="1:21" ht="14.25" customHeight="1" x14ac:dyDescent="0.25">
      <c r="A567" s="1" t="s">
        <v>1196</v>
      </c>
      <c r="B567" s="1" t="s">
        <v>1197</v>
      </c>
      <c r="C567" s="1" t="s">
        <v>161</v>
      </c>
      <c r="D567" s="1" t="s">
        <v>6</v>
      </c>
      <c r="E567" s="1" t="s">
        <v>72</v>
      </c>
      <c r="F567" s="1" t="s">
        <v>45</v>
      </c>
      <c r="G567" s="1" t="s">
        <v>60</v>
      </c>
      <c r="H567" s="1">
        <v>30</v>
      </c>
      <c r="I567" s="14">
        <v>42761</v>
      </c>
      <c r="J567" s="1">
        <v>88663</v>
      </c>
      <c r="K567" s="1">
        <v>0</v>
      </c>
      <c r="L567" s="1" t="s">
        <v>11</v>
      </c>
      <c r="M567" s="1" t="s">
        <v>68</v>
      </c>
      <c r="N567" s="14" t="s">
        <v>55</v>
      </c>
      <c r="O567" s="15" t="str">
        <f t="shared" si="56"/>
        <v>Active</v>
      </c>
      <c r="P567" s="16">
        <f t="shared" si="57"/>
        <v>0</v>
      </c>
      <c r="Q567" s="17">
        <f t="shared" si="58"/>
        <v>0</v>
      </c>
      <c r="R567" s="17">
        <f t="shared" si="59"/>
        <v>88663</v>
      </c>
      <c r="S567" s="16">
        <f t="shared" si="60"/>
        <v>2017</v>
      </c>
      <c r="T567" s="16">
        <f t="shared" si="61"/>
        <v>4</v>
      </c>
      <c r="U567" s="18" t="str">
        <f t="shared" si="62"/>
        <v>Thursday</v>
      </c>
    </row>
    <row r="568" spans="1:21" ht="14.25" customHeight="1" x14ac:dyDescent="0.25">
      <c r="A568" s="1" t="s">
        <v>1198</v>
      </c>
      <c r="B568" s="1" t="s">
        <v>1199</v>
      </c>
      <c r="C568" s="1" t="s">
        <v>193</v>
      </c>
      <c r="D568" s="1" t="s">
        <v>7</v>
      </c>
      <c r="E568" s="1" t="s">
        <v>51</v>
      </c>
      <c r="F568" s="1" t="s">
        <v>52</v>
      </c>
      <c r="G568" s="1" t="s">
        <v>53</v>
      </c>
      <c r="H568" s="1">
        <v>60</v>
      </c>
      <c r="I568" s="14">
        <v>33890</v>
      </c>
      <c r="J568" s="1">
        <v>88213</v>
      </c>
      <c r="K568" s="1">
        <v>0</v>
      </c>
      <c r="L568" s="1" t="s">
        <v>17</v>
      </c>
      <c r="M568" s="1" t="s">
        <v>54</v>
      </c>
      <c r="N568" s="14" t="s">
        <v>55</v>
      </c>
      <c r="O568" s="15" t="str">
        <f t="shared" si="56"/>
        <v>Active</v>
      </c>
      <c r="P568" s="16">
        <f t="shared" si="57"/>
        <v>0</v>
      </c>
      <c r="Q568" s="17">
        <f t="shared" si="58"/>
        <v>0</v>
      </c>
      <c r="R568" s="17">
        <f t="shared" si="59"/>
        <v>88213</v>
      </c>
      <c r="S568" s="16">
        <f t="shared" si="60"/>
        <v>1992</v>
      </c>
      <c r="T568" s="16">
        <f t="shared" si="61"/>
        <v>42</v>
      </c>
      <c r="U568" s="18" t="str">
        <f t="shared" si="62"/>
        <v>Tuesday</v>
      </c>
    </row>
    <row r="569" spans="1:21" ht="14.25" customHeight="1" x14ac:dyDescent="0.25">
      <c r="A569" s="1" t="s">
        <v>1200</v>
      </c>
      <c r="B569" s="1" t="s">
        <v>1201</v>
      </c>
      <c r="C569" s="1" t="s">
        <v>142</v>
      </c>
      <c r="D569" s="1" t="s">
        <v>4</v>
      </c>
      <c r="E569" s="1" t="s">
        <v>59</v>
      </c>
      <c r="F569" s="1" t="s">
        <v>52</v>
      </c>
      <c r="G569" s="1" t="s">
        <v>53</v>
      </c>
      <c r="H569" s="1">
        <v>55</v>
      </c>
      <c r="I569" s="14">
        <v>44410</v>
      </c>
      <c r="J569" s="1">
        <v>67130</v>
      </c>
      <c r="K569" s="1">
        <v>0</v>
      </c>
      <c r="L569" s="1" t="s">
        <v>11</v>
      </c>
      <c r="M569" s="1" t="s">
        <v>79</v>
      </c>
      <c r="N569" s="14" t="s">
        <v>55</v>
      </c>
      <c r="O569" s="15" t="str">
        <f t="shared" si="56"/>
        <v>Active</v>
      </c>
      <c r="P569" s="16">
        <f t="shared" si="57"/>
        <v>0</v>
      </c>
      <c r="Q569" s="17">
        <f t="shared" si="58"/>
        <v>0</v>
      </c>
      <c r="R569" s="17">
        <f t="shared" si="59"/>
        <v>67130</v>
      </c>
      <c r="S569" s="16">
        <f t="shared" si="60"/>
        <v>2021</v>
      </c>
      <c r="T569" s="16">
        <f t="shared" si="61"/>
        <v>32</v>
      </c>
      <c r="U569" s="18" t="str">
        <f t="shared" si="62"/>
        <v>Monday</v>
      </c>
    </row>
    <row r="570" spans="1:21" ht="14.25" customHeight="1" x14ac:dyDescent="0.25">
      <c r="A570" s="1" t="s">
        <v>340</v>
      </c>
      <c r="B570" s="1" t="s">
        <v>1202</v>
      </c>
      <c r="C570" s="1" t="s">
        <v>67</v>
      </c>
      <c r="D570" s="1" t="s">
        <v>3</v>
      </c>
      <c r="E570" s="1" t="s">
        <v>59</v>
      </c>
      <c r="F570" s="1" t="s">
        <v>45</v>
      </c>
      <c r="G570" s="1" t="s">
        <v>53</v>
      </c>
      <c r="H570" s="1">
        <v>33</v>
      </c>
      <c r="I570" s="14">
        <v>42285</v>
      </c>
      <c r="J570" s="1">
        <v>94876</v>
      </c>
      <c r="K570" s="1">
        <v>0</v>
      </c>
      <c r="L570" s="1" t="s">
        <v>11</v>
      </c>
      <c r="M570" s="1" t="s">
        <v>79</v>
      </c>
      <c r="N570" s="14" t="s">
        <v>55</v>
      </c>
      <c r="O570" s="15" t="str">
        <f t="shared" si="56"/>
        <v>Active</v>
      </c>
      <c r="P570" s="16">
        <f t="shared" si="57"/>
        <v>0</v>
      </c>
      <c r="Q570" s="17">
        <f t="shared" si="58"/>
        <v>0</v>
      </c>
      <c r="R570" s="17">
        <f t="shared" si="59"/>
        <v>94876</v>
      </c>
      <c r="S570" s="16">
        <f t="shared" si="60"/>
        <v>2015</v>
      </c>
      <c r="T570" s="16">
        <f t="shared" si="61"/>
        <v>41</v>
      </c>
      <c r="U570" s="18" t="str">
        <f t="shared" si="62"/>
        <v>Thursday</v>
      </c>
    </row>
    <row r="571" spans="1:21" ht="14.25" customHeight="1" x14ac:dyDescent="0.25">
      <c r="A571" s="1" t="s">
        <v>1203</v>
      </c>
      <c r="B571" s="1" t="s">
        <v>1204</v>
      </c>
      <c r="C571" s="1" t="s">
        <v>295</v>
      </c>
      <c r="D571" s="1" t="s">
        <v>7</v>
      </c>
      <c r="E571" s="1" t="s">
        <v>59</v>
      </c>
      <c r="F571" s="1" t="s">
        <v>52</v>
      </c>
      <c r="G571" s="1" t="s">
        <v>104</v>
      </c>
      <c r="H571" s="1">
        <v>62</v>
      </c>
      <c r="I571" s="14">
        <v>34616</v>
      </c>
      <c r="J571" s="1">
        <v>98230</v>
      </c>
      <c r="K571" s="1">
        <v>0</v>
      </c>
      <c r="L571" s="1" t="s">
        <v>11</v>
      </c>
      <c r="M571" s="1" t="s">
        <v>79</v>
      </c>
      <c r="N571" s="14" t="s">
        <v>55</v>
      </c>
      <c r="O571" s="15" t="str">
        <f t="shared" si="56"/>
        <v>Active</v>
      </c>
      <c r="P571" s="16">
        <f t="shared" si="57"/>
        <v>0</v>
      </c>
      <c r="Q571" s="17">
        <f t="shared" si="58"/>
        <v>0</v>
      </c>
      <c r="R571" s="17">
        <f t="shared" si="59"/>
        <v>98230</v>
      </c>
      <c r="S571" s="16">
        <f t="shared" si="60"/>
        <v>1994</v>
      </c>
      <c r="T571" s="16">
        <f t="shared" si="61"/>
        <v>42</v>
      </c>
      <c r="U571" s="18" t="str">
        <f t="shared" si="62"/>
        <v>Sunday</v>
      </c>
    </row>
    <row r="572" spans="1:21" ht="14.25" customHeight="1" x14ac:dyDescent="0.25">
      <c r="A572" s="1" t="s">
        <v>1205</v>
      </c>
      <c r="B572" s="1" t="s">
        <v>1206</v>
      </c>
      <c r="C572" s="1" t="s">
        <v>241</v>
      </c>
      <c r="D572" s="1" t="s">
        <v>7</v>
      </c>
      <c r="E572" s="1" t="s">
        <v>44</v>
      </c>
      <c r="F572" s="1" t="s">
        <v>45</v>
      </c>
      <c r="G572" s="1" t="s">
        <v>53</v>
      </c>
      <c r="H572" s="1">
        <v>36</v>
      </c>
      <c r="I572" s="14">
        <v>43448</v>
      </c>
      <c r="J572" s="1">
        <v>96757</v>
      </c>
      <c r="K572" s="1">
        <v>0</v>
      </c>
      <c r="L572" s="1" t="s">
        <v>11</v>
      </c>
      <c r="M572" s="1" t="s">
        <v>107</v>
      </c>
      <c r="N572" s="14" t="s">
        <v>55</v>
      </c>
      <c r="O572" s="15" t="str">
        <f t="shared" si="56"/>
        <v>Active</v>
      </c>
      <c r="P572" s="16">
        <f t="shared" si="57"/>
        <v>0</v>
      </c>
      <c r="Q572" s="17">
        <f t="shared" si="58"/>
        <v>0</v>
      </c>
      <c r="R572" s="17">
        <f t="shared" si="59"/>
        <v>96757</v>
      </c>
      <c r="S572" s="16">
        <f t="shared" si="60"/>
        <v>2018</v>
      </c>
      <c r="T572" s="16">
        <f t="shared" si="61"/>
        <v>50</v>
      </c>
      <c r="U572" s="18" t="str">
        <f t="shared" si="62"/>
        <v>Friday</v>
      </c>
    </row>
    <row r="573" spans="1:21" ht="14.25" customHeight="1" x14ac:dyDescent="0.25">
      <c r="A573" s="1" t="s">
        <v>1207</v>
      </c>
      <c r="B573" s="1" t="s">
        <v>1208</v>
      </c>
      <c r="C573" s="1" t="s">
        <v>142</v>
      </c>
      <c r="D573" s="1" t="s">
        <v>8</v>
      </c>
      <c r="E573" s="1" t="s">
        <v>51</v>
      </c>
      <c r="F573" s="1" t="s">
        <v>52</v>
      </c>
      <c r="G573" s="1" t="s">
        <v>46</v>
      </c>
      <c r="H573" s="1">
        <v>35</v>
      </c>
      <c r="I573" s="14">
        <v>44015</v>
      </c>
      <c r="J573" s="1">
        <v>51513</v>
      </c>
      <c r="K573" s="1">
        <v>0</v>
      </c>
      <c r="L573" s="1" t="s">
        <v>11</v>
      </c>
      <c r="M573" s="1" t="s">
        <v>107</v>
      </c>
      <c r="N573" s="14" t="s">
        <v>55</v>
      </c>
      <c r="O573" s="15" t="str">
        <f t="shared" si="56"/>
        <v>Active</v>
      </c>
      <c r="P573" s="16">
        <f t="shared" si="57"/>
        <v>0</v>
      </c>
      <c r="Q573" s="17">
        <f t="shared" si="58"/>
        <v>0</v>
      </c>
      <c r="R573" s="17">
        <f t="shared" si="59"/>
        <v>51513</v>
      </c>
      <c r="S573" s="16">
        <f t="shared" si="60"/>
        <v>2020</v>
      </c>
      <c r="T573" s="16">
        <f t="shared" si="61"/>
        <v>27</v>
      </c>
      <c r="U573" s="18" t="str">
        <f t="shared" si="62"/>
        <v>Friday</v>
      </c>
    </row>
    <row r="574" spans="1:21" ht="14.25" customHeight="1" x14ac:dyDescent="0.25">
      <c r="A574" s="1" t="s">
        <v>1209</v>
      </c>
      <c r="B574" s="1" t="s">
        <v>1210</v>
      </c>
      <c r="C574" s="1" t="s">
        <v>99</v>
      </c>
      <c r="D574" s="1" t="s">
        <v>8</v>
      </c>
      <c r="E574" s="1" t="s">
        <v>72</v>
      </c>
      <c r="F574" s="1" t="s">
        <v>52</v>
      </c>
      <c r="G574" s="1" t="s">
        <v>53</v>
      </c>
      <c r="H574" s="1">
        <v>60</v>
      </c>
      <c r="I574" s="14">
        <v>39109</v>
      </c>
      <c r="J574" s="1">
        <v>234311</v>
      </c>
      <c r="K574" s="1">
        <v>0.37</v>
      </c>
      <c r="L574" s="1" t="s">
        <v>11</v>
      </c>
      <c r="M574" s="1" t="s">
        <v>79</v>
      </c>
      <c r="N574" s="14" t="s">
        <v>55</v>
      </c>
      <c r="O574" s="15" t="str">
        <f t="shared" si="56"/>
        <v>Active</v>
      </c>
      <c r="P574" s="16">
        <f t="shared" si="57"/>
        <v>0</v>
      </c>
      <c r="Q574" s="17">
        <f t="shared" si="58"/>
        <v>86695.069999999992</v>
      </c>
      <c r="R574" s="17">
        <f t="shared" si="59"/>
        <v>321006.07</v>
      </c>
      <c r="S574" s="16">
        <f t="shared" si="60"/>
        <v>2007</v>
      </c>
      <c r="T574" s="16">
        <f t="shared" si="61"/>
        <v>4</v>
      </c>
      <c r="U574" s="18" t="str">
        <f t="shared" si="62"/>
        <v>Saturday</v>
      </c>
    </row>
    <row r="575" spans="1:21" ht="14.25" customHeight="1" x14ac:dyDescent="0.25">
      <c r="A575" s="1" t="s">
        <v>1211</v>
      </c>
      <c r="B575" s="1" t="s">
        <v>1212</v>
      </c>
      <c r="C575" s="1" t="s">
        <v>43</v>
      </c>
      <c r="D575" s="1" t="s">
        <v>6</v>
      </c>
      <c r="E575" s="1" t="s">
        <v>59</v>
      </c>
      <c r="F575" s="1" t="s">
        <v>45</v>
      </c>
      <c r="G575" s="1" t="s">
        <v>104</v>
      </c>
      <c r="H575" s="1">
        <v>45</v>
      </c>
      <c r="I575" s="14">
        <v>40685</v>
      </c>
      <c r="J575" s="1">
        <v>152353</v>
      </c>
      <c r="K575" s="1">
        <v>0.14000000000000001</v>
      </c>
      <c r="L575" s="1" t="s">
        <v>11</v>
      </c>
      <c r="M575" s="1" t="s">
        <v>47</v>
      </c>
      <c r="N575" s="14" t="s">
        <v>55</v>
      </c>
      <c r="O575" s="15" t="str">
        <f t="shared" si="56"/>
        <v>Active</v>
      </c>
      <c r="P575" s="16">
        <f t="shared" si="57"/>
        <v>0</v>
      </c>
      <c r="Q575" s="17">
        <f t="shared" si="58"/>
        <v>21329.420000000002</v>
      </c>
      <c r="R575" s="17">
        <f t="shared" si="59"/>
        <v>173682.42</v>
      </c>
      <c r="S575" s="16">
        <f t="shared" si="60"/>
        <v>2011</v>
      </c>
      <c r="T575" s="16">
        <f t="shared" si="61"/>
        <v>22</v>
      </c>
      <c r="U575" s="18" t="str">
        <f t="shared" si="62"/>
        <v>Sunday</v>
      </c>
    </row>
    <row r="576" spans="1:21" ht="14.25" customHeight="1" x14ac:dyDescent="0.25">
      <c r="A576" s="1" t="s">
        <v>1213</v>
      </c>
      <c r="B576" s="1" t="s">
        <v>1214</v>
      </c>
      <c r="C576" s="1" t="s">
        <v>43</v>
      </c>
      <c r="D576" s="1" t="s">
        <v>5</v>
      </c>
      <c r="E576" s="1" t="s">
        <v>59</v>
      </c>
      <c r="F576" s="1" t="s">
        <v>45</v>
      </c>
      <c r="G576" s="1" t="s">
        <v>60</v>
      </c>
      <c r="H576" s="1">
        <v>48</v>
      </c>
      <c r="I576" s="14">
        <v>40389</v>
      </c>
      <c r="J576" s="1">
        <v>124774</v>
      </c>
      <c r="K576" s="1">
        <v>0.12</v>
      </c>
      <c r="L576" s="1" t="s">
        <v>11</v>
      </c>
      <c r="M576" s="1" t="s">
        <v>68</v>
      </c>
      <c r="N576" s="14" t="s">
        <v>55</v>
      </c>
      <c r="O576" s="15" t="str">
        <f t="shared" si="56"/>
        <v>Active</v>
      </c>
      <c r="P576" s="16">
        <f t="shared" si="57"/>
        <v>0</v>
      </c>
      <c r="Q576" s="17">
        <f t="shared" si="58"/>
        <v>14972.88</v>
      </c>
      <c r="R576" s="17">
        <f t="shared" si="59"/>
        <v>139746.88</v>
      </c>
      <c r="S576" s="16">
        <f t="shared" si="60"/>
        <v>2010</v>
      </c>
      <c r="T576" s="16">
        <f t="shared" si="61"/>
        <v>31</v>
      </c>
      <c r="U576" s="18" t="str">
        <f t="shared" si="62"/>
        <v>Friday</v>
      </c>
    </row>
    <row r="577" spans="1:21" ht="14.25" customHeight="1" x14ac:dyDescent="0.25">
      <c r="A577" s="1" t="s">
        <v>930</v>
      </c>
      <c r="B577" s="1" t="s">
        <v>1215</v>
      </c>
      <c r="C577" s="1" t="s">
        <v>58</v>
      </c>
      <c r="D577" s="1" t="s">
        <v>8</v>
      </c>
      <c r="E577" s="1" t="s">
        <v>72</v>
      </c>
      <c r="F577" s="1" t="s">
        <v>45</v>
      </c>
      <c r="G577" s="1" t="s">
        <v>53</v>
      </c>
      <c r="H577" s="1">
        <v>36</v>
      </c>
      <c r="I577" s="14">
        <v>40434</v>
      </c>
      <c r="J577" s="1">
        <v>157070</v>
      </c>
      <c r="K577" s="1">
        <v>0.28000000000000003</v>
      </c>
      <c r="L577" s="1" t="s">
        <v>17</v>
      </c>
      <c r="M577" s="1" t="s">
        <v>54</v>
      </c>
      <c r="N577" s="14" t="s">
        <v>55</v>
      </c>
      <c r="O577" s="15" t="str">
        <f t="shared" si="56"/>
        <v>Active</v>
      </c>
      <c r="P577" s="16">
        <f t="shared" si="57"/>
        <v>0</v>
      </c>
      <c r="Q577" s="17">
        <f t="shared" si="58"/>
        <v>43979.600000000006</v>
      </c>
      <c r="R577" s="17">
        <f t="shared" si="59"/>
        <v>201049.60000000001</v>
      </c>
      <c r="S577" s="16">
        <f t="shared" si="60"/>
        <v>2010</v>
      </c>
      <c r="T577" s="16">
        <f t="shared" si="61"/>
        <v>38</v>
      </c>
      <c r="U577" s="18" t="str">
        <f t="shared" si="62"/>
        <v>Monday</v>
      </c>
    </row>
    <row r="578" spans="1:21" ht="14.25" customHeight="1" x14ac:dyDescent="0.25">
      <c r="A578" s="1" t="s">
        <v>1216</v>
      </c>
      <c r="B578" s="1" t="s">
        <v>1217</v>
      </c>
      <c r="C578" s="1" t="s">
        <v>43</v>
      </c>
      <c r="D578" s="1" t="s">
        <v>3</v>
      </c>
      <c r="E578" s="1" t="s">
        <v>59</v>
      </c>
      <c r="F578" s="1" t="s">
        <v>52</v>
      </c>
      <c r="G578" s="1" t="s">
        <v>104</v>
      </c>
      <c r="H578" s="1">
        <v>44</v>
      </c>
      <c r="I578" s="14">
        <v>43685</v>
      </c>
      <c r="J578" s="1">
        <v>130133</v>
      </c>
      <c r="K578" s="1">
        <v>0.15</v>
      </c>
      <c r="L578" s="1" t="s">
        <v>11</v>
      </c>
      <c r="M578" s="1" t="s">
        <v>82</v>
      </c>
      <c r="N578" s="14">
        <v>44699</v>
      </c>
      <c r="O578" s="15" t="str">
        <f t="shared" si="56"/>
        <v>Not Active</v>
      </c>
      <c r="P578" s="16">
        <f t="shared" si="57"/>
        <v>1</v>
      </c>
      <c r="Q578" s="17">
        <f t="shared" si="58"/>
        <v>19519.95</v>
      </c>
      <c r="R578" s="17">
        <f t="shared" si="59"/>
        <v>149652.95000000001</v>
      </c>
      <c r="S578" s="16">
        <f t="shared" si="60"/>
        <v>2019</v>
      </c>
      <c r="T578" s="16">
        <f t="shared" si="61"/>
        <v>32</v>
      </c>
      <c r="U578" s="18" t="str">
        <f t="shared" si="62"/>
        <v>Thursday</v>
      </c>
    </row>
    <row r="579" spans="1:21" ht="14.25" customHeight="1" x14ac:dyDescent="0.25">
      <c r="A579" s="1" t="s">
        <v>1218</v>
      </c>
      <c r="B579" s="1" t="s">
        <v>1219</v>
      </c>
      <c r="C579" s="1" t="s">
        <v>75</v>
      </c>
      <c r="D579" s="1" t="s">
        <v>8</v>
      </c>
      <c r="E579" s="1" t="s">
        <v>51</v>
      </c>
      <c r="F579" s="1" t="s">
        <v>45</v>
      </c>
      <c r="G579" s="1" t="s">
        <v>53</v>
      </c>
      <c r="H579" s="1">
        <v>64</v>
      </c>
      <c r="I579" s="14">
        <v>43729</v>
      </c>
      <c r="J579" s="1">
        <v>108780</v>
      </c>
      <c r="K579" s="1">
        <v>0.06</v>
      </c>
      <c r="L579" s="1" t="s">
        <v>17</v>
      </c>
      <c r="M579" s="1" t="s">
        <v>94</v>
      </c>
      <c r="N579" s="14" t="s">
        <v>55</v>
      </c>
      <c r="O579" s="15" t="str">
        <f t="shared" ref="O579:O642" si="63">IF(LEN(N579)&gt;0,"Not Active","Active")</f>
        <v>Active</v>
      </c>
      <c r="P579" s="16">
        <f t="shared" ref="P579:P642" si="64">IF(O579="Not Active",1,0)</f>
        <v>0</v>
      </c>
      <c r="Q579" s="17">
        <f t="shared" ref="Q579:Q642" si="65">J579*K579</f>
        <v>6526.8</v>
      </c>
      <c r="R579" s="17">
        <f t="shared" ref="R579:R642" si="66">Q579+J579</f>
        <v>115306.8</v>
      </c>
      <c r="S579" s="16">
        <f t="shared" ref="S579:S642" si="67">YEAR(I579)</f>
        <v>2019</v>
      </c>
      <c r="T579" s="16">
        <f t="shared" ref="T579:T642" si="68">WEEKNUM(I579)</f>
        <v>38</v>
      </c>
      <c r="U579" s="18" t="str">
        <f t="shared" ref="U579:U642" si="69">TEXT(I579,"dddd")</f>
        <v>Saturday</v>
      </c>
    </row>
    <row r="580" spans="1:21" ht="14.25" customHeight="1" x14ac:dyDescent="0.25">
      <c r="A580" s="1" t="s">
        <v>1220</v>
      </c>
      <c r="B580" s="1" t="s">
        <v>1221</v>
      </c>
      <c r="C580" s="1" t="s">
        <v>58</v>
      </c>
      <c r="D580" s="1" t="s">
        <v>7</v>
      </c>
      <c r="E580" s="1" t="s">
        <v>59</v>
      </c>
      <c r="F580" s="1" t="s">
        <v>45</v>
      </c>
      <c r="G580" s="1" t="s">
        <v>53</v>
      </c>
      <c r="H580" s="1">
        <v>46</v>
      </c>
      <c r="I580" s="14">
        <v>44125</v>
      </c>
      <c r="J580" s="1">
        <v>151853</v>
      </c>
      <c r="K580" s="1">
        <v>0.16</v>
      </c>
      <c r="L580" s="1" t="s">
        <v>17</v>
      </c>
      <c r="M580" s="1" t="s">
        <v>152</v>
      </c>
      <c r="N580" s="14" t="s">
        <v>55</v>
      </c>
      <c r="O580" s="15" t="str">
        <f t="shared" si="63"/>
        <v>Active</v>
      </c>
      <c r="P580" s="16">
        <f t="shared" si="64"/>
        <v>0</v>
      </c>
      <c r="Q580" s="17">
        <f t="shared" si="65"/>
        <v>24296.48</v>
      </c>
      <c r="R580" s="17">
        <f t="shared" si="66"/>
        <v>176149.48</v>
      </c>
      <c r="S580" s="16">
        <f t="shared" si="67"/>
        <v>2020</v>
      </c>
      <c r="T580" s="16">
        <f t="shared" si="68"/>
        <v>43</v>
      </c>
      <c r="U580" s="18" t="str">
        <f t="shared" si="69"/>
        <v>Wednesday</v>
      </c>
    </row>
    <row r="581" spans="1:21" ht="14.25" customHeight="1" x14ac:dyDescent="0.25">
      <c r="A581" s="1" t="s">
        <v>1222</v>
      </c>
      <c r="B581" s="1" t="s">
        <v>1223</v>
      </c>
      <c r="C581" s="1" t="s">
        <v>71</v>
      </c>
      <c r="D581" s="1" t="s">
        <v>4</v>
      </c>
      <c r="E581" s="1" t="s">
        <v>51</v>
      </c>
      <c r="F581" s="1" t="s">
        <v>45</v>
      </c>
      <c r="G581" s="1" t="s">
        <v>53</v>
      </c>
      <c r="H581" s="1">
        <v>62</v>
      </c>
      <c r="I581" s="14">
        <v>38977</v>
      </c>
      <c r="J581" s="1">
        <v>64669</v>
      </c>
      <c r="K581" s="1">
        <v>0</v>
      </c>
      <c r="L581" s="1" t="s">
        <v>17</v>
      </c>
      <c r="M581" s="1" t="s">
        <v>54</v>
      </c>
      <c r="N581" s="14" t="s">
        <v>55</v>
      </c>
      <c r="O581" s="15" t="str">
        <f t="shared" si="63"/>
        <v>Active</v>
      </c>
      <c r="P581" s="16">
        <f t="shared" si="64"/>
        <v>0</v>
      </c>
      <c r="Q581" s="17">
        <f t="shared" si="65"/>
        <v>0</v>
      </c>
      <c r="R581" s="17">
        <f t="shared" si="66"/>
        <v>64669</v>
      </c>
      <c r="S581" s="16">
        <f t="shared" si="67"/>
        <v>2006</v>
      </c>
      <c r="T581" s="16">
        <f t="shared" si="68"/>
        <v>38</v>
      </c>
      <c r="U581" s="18" t="str">
        <f t="shared" si="69"/>
        <v>Sunday</v>
      </c>
    </row>
    <row r="582" spans="1:21" ht="14.25" customHeight="1" x14ac:dyDescent="0.25">
      <c r="A582" s="1" t="s">
        <v>1224</v>
      </c>
      <c r="B582" s="1" t="s">
        <v>1225</v>
      </c>
      <c r="C582" s="1" t="s">
        <v>142</v>
      </c>
      <c r="D582" s="1" t="s">
        <v>8</v>
      </c>
      <c r="E582" s="1" t="s">
        <v>44</v>
      </c>
      <c r="F582" s="1" t="s">
        <v>52</v>
      </c>
      <c r="G582" s="1" t="s">
        <v>104</v>
      </c>
      <c r="H582" s="1">
        <v>61</v>
      </c>
      <c r="I582" s="14">
        <v>39568</v>
      </c>
      <c r="J582" s="1">
        <v>69352</v>
      </c>
      <c r="K582" s="1">
        <v>0</v>
      </c>
      <c r="L582" s="1" t="s">
        <v>19</v>
      </c>
      <c r="M582" s="1" t="s">
        <v>117</v>
      </c>
      <c r="N582" s="14" t="s">
        <v>55</v>
      </c>
      <c r="O582" s="15" t="str">
        <f t="shared" si="63"/>
        <v>Active</v>
      </c>
      <c r="P582" s="16">
        <f t="shared" si="64"/>
        <v>0</v>
      </c>
      <c r="Q582" s="17">
        <f t="shared" si="65"/>
        <v>0</v>
      </c>
      <c r="R582" s="17">
        <f t="shared" si="66"/>
        <v>69352</v>
      </c>
      <c r="S582" s="16">
        <f t="shared" si="67"/>
        <v>2008</v>
      </c>
      <c r="T582" s="16">
        <f t="shared" si="68"/>
        <v>18</v>
      </c>
      <c r="U582" s="18" t="str">
        <f t="shared" si="69"/>
        <v>Wednesday</v>
      </c>
    </row>
    <row r="583" spans="1:21" ht="14.25" customHeight="1" x14ac:dyDescent="0.25">
      <c r="A583" s="1" t="s">
        <v>1226</v>
      </c>
      <c r="B583" s="1" t="s">
        <v>1227</v>
      </c>
      <c r="C583" s="1" t="s">
        <v>142</v>
      </c>
      <c r="D583" s="1" t="s">
        <v>8</v>
      </c>
      <c r="E583" s="1" t="s">
        <v>44</v>
      </c>
      <c r="F583" s="1" t="s">
        <v>52</v>
      </c>
      <c r="G583" s="1" t="s">
        <v>53</v>
      </c>
      <c r="H583" s="1">
        <v>65</v>
      </c>
      <c r="I583" s="14">
        <v>37181</v>
      </c>
      <c r="J583" s="1">
        <v>74631</v>
      </c>
      <c r="K583" s="1">
        <v>0</v>
      </c>
      <c r="L583" s="1" t="s">
        <v>17</v>
      </c>
      <c r="M583" s="1" t="s">
        <v>54</v>
      </c>
      <c r="N583" s="14" t="s">
        <v>55</v>
      </c>
      <c r="O583" s="15" t="str">
        <f t="shared" si="63"/>
        <v>Active</v>
      </c>
      <c r="P583" s="16">
        <f t="shared" si="64"/>
        <v>0</v>
      </c>
      <c r="Q583" s="17">
        <f t="shared" si="65"/>
        <v>0</v>
      </c>
      <c r="R583" s="17">
        <f t="shared" si="66"/>
        <v>74631</v>
      </c>
      <c r="S583" s="16">
        <f t="shared" si="67"/>
        <v>2001</v>
      </c>
      <c r="T583" s="16">
        <f t="shared" si="68"/>
        <v>42</v>
      </c>
      <c r="U583" s="18" t="str">
        <f t="shared" si="69"/>
        <v>Wednesday</v>
      </c>
    </row>
    <row r="584" spans="1:21" ht="14.25" customHeight="1" x14ac:dyDescent="0.25">
      <c r="A584" s="1" t="s">
        <v>1228</v>
      </c>
      <c r="B584" s="1" t="s">
        <v>1229</v>
      </c>
      <c r="C584" s="1" t="s">
        <v>126</v>
      </c>
      <c r="D584" s="1" t="s">
        <v>7</v>
      </c>
      <c r="E584" s="1" t="s">
        <v>59</v>
      </c>
      <c r="F584" s="1" t="s">
        <v>52</v>
      </c>
      <c r="G584" s="1" t="s">
        <v>104</v>
      </c>
      <c r="H584" s="1">
        <v>54</v>
      </c>
      <c r="I584" s="14">
        <v>41028</v>
      </c>
      <c r="J584" s="1">
        <v>96441</v>
      </c>
      <c r="K584" s="1">
        <v>0</v>
      </c>
      <c r="L584" s="1" t="s">
        <v>19</v>
      </c>
      <c r="M584" s="1" t="s">
        <v>236</v>
      </c>
      <c r="N584" s="14" t="s">
        <v>55</v>
      </c>
      <c r="O584" s="15" t="str">
        <f t="shared" si="63"/>
        <v>Active</v>
      </c>
      <c r="P584" s="16">
        <f t="shared" si="64"/>
        <v>0</v>
      </c>
      <c r="Q584" s="17">
        <f t="shared" si="65"/>
        <v>0</v>
      </c>
      <c r="R584" s="17">
        <f t="shared" si="66"/>
        <v>96441</v>
      </c>
      <c r="S584" s="16">
        <f t="shared" si="67"/>
        <v>2012</v>
      </c>
      <c r="T584" s="16">
        <f t="shared" si="68"/>
        <v>18</v>
      </c>
      <c r="U584" s="18" t="str">
        <f t="shared" si="69"/>
        <v>Sunday</v>
      </c>
    </row>
    <row r="585" spans="1:21" ht="14.25" customHeight="1" x14ac:dyDescent="0.25">
      <c r="A585" s="1" t="s">
        <v>1230</v>
      </c>
      <c r="B585" s="1" t="s">
        <v>1231</v>
      </c>
      <c r="C585" s="1" t="s">
        <v>131</v>
      </c>
      <c r="D585" s="1" t="s">
        <v>7</v>
      </c>
      <c r="E585" s="1" t="s">
        <v>59</v>
      </c>
      <c r="F585" s="1" t="s">
        <v>52</v>
      </c>
      <c r="G585" s="1" t="s">
        <v>53</v>
      </c>
      <c r="H585" s="1">
        <v>46</v>
      </c>
      <c r="I585" s="14">
        <v>40836</v>
      </c>
      <c r="J585" s="1">
        <v>114250</v>
      </c>
      <c r="K585" s="1">
        <v>0.14000000000000001</v>
      </c>
      <c r="L585" s="1" t="s">
        <v>17</v>
      </c>
      <c r="M585" s="1" t="s">
        <v>152</v>
      </c>
      <c r="N585" s="14" t="s">
        <v>55</v>
      </c>
      <c r="O585" s="15" t="str">
        <f t="shared" si="63"/>
        <v>Active</v>
      </c>
      <c r="P585" s="16">
        <f t="shared" si="64"/>
        <v>0</v>
      </c>
      <c r="Q585" s="17">
        <f t="shared" si="65"/>
        <v>15995.000000000002</v>
      </c>
      <c r="R585" s="17">
        <f t="shared" si="66"/>
        <v>130245</v>
      </c>
      <c r="S585" s="16">
        <f t="shared" si="67"/>
        <v>2011</v>
      </c>
      <c r="T585" s="16">
        <f t="shared" si="68"/>
        <v>43</v>
      </c>
      <c r="U585" s="18" t="str">
        <f t="shared" si="69"/>
        <v>Thursday</v>
      </c>
    </row>
    <row r="586" spans="1:21" ht="14.25" customHeight="1" x14ac:dyDescent="0.25">
      <c r="A586" s="1" t="s">
        <v>1232</v>
      </c>
      <c r="B586" s="1" t="s">
        <v>1233</v>
      </c>
      <c r="C586" s="1" t="s">
        <v>64</v>
      </c>
      <c r="D586" s="1" t="s">
        <v>2</v>
      </c>
      <c r="E586" s="1" t="s">
        <v>72</v>
      </c>
      <c r="F586" s="1" t="s">
        <v>52</v>
      </c>
      <c r="G586" s="1" t="s">
        <v>104</v>
      </c>
      <c r="H586" s="1">
        <v>36</v>
      </c>
      <c r="I586" s="14">
        <v>44192</v>
      </c>
      <c r="J586" s="1">
        <v>70165</v>
      </c>
      <c r="K586" s="1">
        <v>7.0000000000000007E-2</v>
      </c>
      <c r="L586" s="1" t="s">
        <v>19</v>
      </c>
      <c r="M586" s="1" t="s">
        <v>112</v>
      </c>
      <c r="N586" s="14" t="s">
        <v>55</v>
      </c>
      <c r="O586" s="15" t="str">
        <f t="shared" si="63"/>
        <v>Active</v>
      </c>
      <c r="P586" s="16">
        <f t="shared" si="64"/>
        <v>0</v>
      </c>
      <c r="Q586" s="17">
        <f t="shared" si="65"/>
        <v>4911.55</v>
      </c>
      <c r="R586" s="17">
        <f t="shared" si="66"/>
        <v>75076.55</v>
      </c>
      <c r="S586" s="16">
        <f t="shared" si="67"/>
        <v>2020</v>
      </c>
      <c r="T586" s="16">
        <f t="shared" si="68"/>
        <v>53</v>
      </c>
      <c r="U586" s="18" t="str">
        <f t="shared" si="69"/>
        <v>Sunday</v>
      </c>
    </row>
    <row r="587" spans="1:21" ht="14.25" customHeight="1" x14ac:dyDescent="0.25">
      <c r="A587" s="1" t="s">
        <v>1234</v>
      </c>
      <c r="B587" s="1" t="s">
        <v>1235</v>
      </c>
      <c r="C587" s="1" t="s">
        <v>75</v>
      </c>
      <c r="D587" s="1" t="s">
        <v>2</v>
      </c>
      <c r="E587" s="1" t="s">
        <v>72</v>
      </c>
      <c r="F587" s="1" t="s">
        <v>52</v>
      </c>
      <c r="G587" s="1" t="s">
        <v>53</v>
      </c>
      <c r="H587" s="1">
        <v>60</v>
      </c>
      <c r="I587" s="14">
        <v>36554</v>
      </c>
      <c r="J587" s="1">
        <v>109059</v>
      </c>
      <c r="K587" s="1">
        <v>7.0000000000000007E-2</v>
      </c>
      <c r="L587" s="1" t="s">
        <v>17</v>
      </c>
      <c r="M587" s="1" t="s">
        <v>152</v>
      </c>
      <c r="N587" s="14" t="s">
        <v>55</v>
      </c>
      <c r="O587" s="15" t="str">
        <f t="shared" si="63"/>
        <v>Active</v>
      </c>
      <c r="P587" s="16">
        <f t="shared" si="64"/>
        <v>0</v>
      </c>
      <c r="Q587" s="17">
        <f t="shared" si="65"/>
        <v>7634.130000000001</v>
      </c>
      <c r="R587" s="17">
        <f t="shared" si="66"/>
        <v>116693.13</v>
      </c>
      <c r="S587" s="16">
        <f t="shared" si="67"/>
        <v>2000</v>
      </c>
      <c r="T587" s="16">
        <f t="shared" si="68"/>
        <v>5</v>
      </c>
      <c r="U587" s="18" t="str">
        <f t="shared" si="69"/>
        <v>Saturday</v>
      </c>
    </row>
    <row r="588" spans="1:21" ht="14.25" customHeight="1" x14ac:dyDescent="0.25">
      <c r="A588" s="1" t="s">
        <v>1236</v>
      </c>
      <c r="B588" s="1" t="s">
        <v>1237</v>
      </c>
      <c r="C588" s="1" t="s">
        <v>199</v>
      </c>
      <c r="D588" s="1" t="s">
        <v>7</v>
      </c>
      <c r="E588" s="1" t="s">
        <v>44</v>
      </c>
      <c r="F588" s="1" t="s">
        <v>45</v>
      </c>
      <c r="G588" s="1" t="s">
        <v>53</v>
      </c>
      <c r="H588" s="1">
        <v>30</v>
      </c>
      <c r="I588" s="14">
        <v>42322</v>
      </c>
      <c r="J588" s="1">
        <v>77442</v>
      </c>
      <c r="K588" s="1">
        <v>0</v>
      </c>
      <c r="L588" s="1" t="s">
        <v>11</v>
      </c>
      <c r="M588" s="1" t="s">
        <v>107</v>
      </c>
      <c r="N588" s="14" t="s">
        <v>55</v>
      </c>
      <c r="O588" s="15" t="str">
        <f t="shared" si="63"/>
        <v>Active</v>
      </c>
      <c r="P588" s="16">
        <f t="shared" si="64"/>
        <v>0</v>
      </c>
      <c r="Q588" s="17">
        <f t="shared" si="65"/>
        <v>0</v>
      </c>
      <c r="R588" s="17">
        <f t="shared" si="66"/>
        <v>77442</v>
      </c>
      <c r="S588" s="16">
        <f t="shared" si="67"/>
        <v>2015</v>
      </c>
      <c r="T588" s="16">
        <f t="shared" si="68"/>
        <v>46</v>
      </c>
      <c r="U588" s="18" t="str">
        <f t="shared" si="69"/>
        <v>Saturday</v>
      </c>
    </row>
    <row r="589" spans="1:21" ht="14.25" customHeight="1" x14ac:dyDescent="0.25">
      <c r="A589" s="1" t="s">
        <v>1238</v>
      </c>
      <c r="B589" s="1" t="s">
        <v>1239</v>
      </c>
      <c r="C589" s="1" t="s">
        <v>142</v>
      </c>
      <c r="D589" s="1" t="s">
        <v>4</v>
      </c>
      <c r="E589" s="1" t="s">
        <v>72</v>
      </c>
      <c r="F589" s="1" t="s">
        <v>45</v>
      </c>
      <c r="G589" s="1" t="s">
        <v>104</v>
      </c>
      <c r="H589" s="1">
        <v>34</v>
      </c>
      <c r="I589" s="14">
        <v>41066</v>
      </c>
      <c r="J589" s="1">
        <v>72126</v>
      </c>
      <c r="K589" s="1">
        <v>0</v>
      </c>
      <c r="L589" s="1" t="s">
        <v>19</v>
      </c>
      <c r="M589" s="1" t="s">
        <v>112</v>
      </c>
      <c r="N589" s="14" t="s">
        <v>55</v>
      </c>
      <c r="O589" s="15" t="str">
        <f t="shared" si="63"/>
        <v>Active</v>
      </c>
      <c r="P589" s="16">
        <f t="shared" si="64"/>
        <v>0</v>
      </c>
      <c r="Q589" s="17">
        <f t="shared" si="65"/>
        <v>0</v>
      </c>
      <c r="R589" s="17">
        <f t="shared" si="66"/>
        <v>72126</v>
      </c>
      <c r="S589" s="16">
        <f t="shared" si="67"/>
        <v>2012</v>
      </c>
      <c r="T589" s="16">
        <f t="shared" si="68"/>
        <v>23</v>
      </c>
      <c r="U589" s="18" t="str">
        <f t="shared" si="69"/>
        <v>Wednesday</v>
      </c>
    </row>
    <row r="590" spans="1:21" ht="14.25" customHeight="1" x14ac:dyDescent="0.25">
      <c r="A590" s="1" t="s">
        <v>1240</v>
      </c>
      <c r="B590" s="1" t="s">
        <v>1241</v>
      </c>
      <c r="C590" s="1" t="s">
        <v>480</v>
      </c>
      <c r="D590" s="1" t="s">
        <v>2</v>
      </c>
      <c r="E590" s="1" t="s">
        <v>51</v>
      </c>
      <c r="F590" s="1" t="s">
        <v>52</v>
      </c>
      <c r="G590" s="1" t="s">
        <v>60</v>
      </c>
      <c r="H590" s="1">
        <v>55</v>
      </c>
      <c r="I590" s="14">
        <v>41565</v>
      </c>
      <c r="J590" s="1">
        <v>70334</v>
      </c>
      <c r="K590" s="1">
        <v>0</v>
      </c>
      <c r="L590" s="1" t="s">
        <v>11</v>
      </c>
      <c r="M590" s="1" t="s">
        <v>79</v>
      </c>
      <c r="N590" s="14" t="s">
        <v>55</v>
      </c>
      <c r="O590" s="15" t="str">
        <f t="shared" si="63"/>
        <v>Active</v>
      </c>
      <c r="P590" s="16">
        <f t="shared" si="64"/>
        <v>0</v>
      </c>
      <c r="Q590" s="17">
        <f t="shared" si="65"/>
        <v>0</v>
      </c>
      <c r="R590" s="17">
        <f t="shared" si="66"/>
        <v>70334</v>
      </c>
      <c r="S590" s="16">
        <f t="shared" si="67"/>
        <v>2013</v>
      </c>
      <c r="T590" s="16">
        <f t="shared" si="68"/>
        <v>42</v>
      </c>
      <c r="U590" s="18" t="str">
        <f t="shared" si="69"/>
        <v>Friday</v>
      </c>
    </row>
    <row r="591" spans="1:21" ht="14.25" customHeight="1" x14ac:dyDescent="0.25">
      <c r="A591" s="1" t="s">
        <v>1242</v>
      </c>
      <c r="B591" s="1" t="s">
        <v>1243</v>
      </c>
      <c r="C591" s="1" t="s">
        <v>126</v>
      </c>
      <c r="D591" s="1" t="s">
        <v>7</v>
      </c>
      <c r="E591" s="1" t="s">
        <v>44</v>
      </c>
      <c r="F591" s="1" t="s">
        <v>52</v>
      </c>
      <c r="G591" s="1" t="s">
        <v>53</v>
      </c>
      <c r="H591" s="1">
        <v>59</v>
      </c>
      <c r="I591" s="14">
        <v>40170</v>
      </c>
      <c r="J591" s="1">
        <v>78006</v>
      </c>
      <c r="K591" s="1">
        <v>0</v>
      </c>
      <c r="L591" s="1" t="s">
        <v>11</v>
      </c>
      <c r="M591" s="1" t="s">
        <v>79</v>
      </c>
      <c r="N591" s="14" t="s">
        <v>55</v>
      </c>
      <c r="O591" s="15" t="str">
        <f t="shared" si="63"/>
        <v>Active</v>
      </c>
      <c r="P591" s="16">
        <f t="shared" si="64"/>
        <v>0</v>
      </c>
      <c r="Q591" s="17">
        <f t="shared" si="65"/>
        <v>0</v>
      </c>
      <c r="R591" s="17">
        <f t="shared" si="66"/>
        <v>78006</v>
      </c>
      <c r="S591" s="16">
        <f t="shared" si="67"/>
        <v>2009</v>
      </c>
      <c r="T591" s="16">
        <f t="shared" si="68"/>
        <v>52</v>
      </c>
      <c r="U591" s="18" t="str">
        <f t="shared" si="69"/>
        <v>Wednesday</v>
      </c>
    </row>
    <row r="592" spans="1:21" ht="14.25" customHeight="1" x14ac:dyDescent="0.25">
      <c r="A592" s="1" t="s">
        <v>1244</v>
      </c>
      <c r="B592" s="1" t="s">
        <v>1245</v>
      </c>
      <c r="C592" s="1" t="s">
        <v>58</v>
      </c>
      <c r="D592" s="1" t="s">
        <v>2</v>
      </c>
      <c r="E592" s="1" t="s">
        <v>51</v>
      </c>
      <c r="F592" s="1" t="s">
        <v>45</v>
      </c>
      <c r="G592" s="1" t="s">
        <v>104</v>
      </c>
      <c r="H592" s="1">
        <v>28</v>
      </c>
      <c r="I592" s="14">
        <v>44221</v>
      </c>
      <c r="J592" s="1">
        <v>160385</v>
      </c>
      <c r="K592" s="1">
        <v>0.23</v>
      </c>
      <c r="L592" s="1" t="s">
        <v>11</v>
      </c>
      <c r="M592" s="1" t="s">
        <v>79</v>
      </c>
      <c r="N592" s="14">
        <v>44334</v>
      </c>
      <c r="O592" s="15" t="str">
        <f t="shared" si="63"/>
        <v>Not Active</v>
      </c>
      <c r="P592" s="16">
        <f t="shared" si="64"/>
        <v>1</v>
      </c>
      <c r="Q592" s="17">
        <f t="shared" si="65"/>
        <v>36888.550000000003</v>
      </c>
      <c r="R592" s="17">
        <f t="shared" si="66"/>
        <v>197273.55</v>
      </c>
      <c r="S592" s="16">
        <f t="shared" si="67"/>
        <v>2021</v>
      </c>
      <c r="T592" s="16">
        <f t="shared" si="68"/>
        <v>5</v>
      </c>
      <c r="U592" s="18" t="str">
        <f t="shared" si="69"/>
        <v>Monday</v>
      </c>
    </row>
    <row r="593" spans="1:21" ht="14.25" customHeight="1" x14ac:dyDescent="0.25">
      <c r="A593" s="1" t="s">
        <v>1246</v>
      </c>
      <c r="B593" s="1" t="s">
        <v>1247</v>
      </c>
      <c r="C593" s="1" t="s">
        <v>99</v>
      </c>
      <c r="D593" s="1" t="s">
        <v>3</v>
      </c>
      <c r="E593" s="1" t="s">
        <v>72</v>
      </c>
      <c r="F593" s="1" t="s">
        <v>45</v>
      </c>
      <c r="G593" s="1" t="s">
        <v>60</v>
      </c>
      <c r="H593" s="1">
        <v>36</v>
      </c>
      <c r="I593" s="14">
        <v>41650</v>
      </c>
      <c r="J593" s="1">
        <v>202323</v>
      </c>
      <c r="K593" s="1">
        <v>0.39</v>
      </c>
      <c r="L593" s="1" t="s">
        <v>11</v>
      </c>
      <c r="M593" s="1" t="s">
        <v>61</v>
      </c>
      <c r="N593" s="14" t="s">
        <v>55</v>
      </c>
      <c r="O593" s="15" t="str">
        <f t="shared" si="63"/>
        <v>Active</v>
      </c>
      <c r="P593" s="16">
        <f t="shared" si="64"/>
        <v>0</v>
      </c>
      <c r="Q593" s="17">
        <f t="shared" si="65"/>
        <v>78905.97</v>
      </c>
      <c r="R593" s="17">
        <f t="shared" si="66"/>
        <v>281228.96999999997</v>
      </c>
      <c r="S593" s="16">
        <f t="shared" si="67"/>
        <v>2014</v>
      </c>
      <c r="T593" s="16">
        <f t="shared" si="68"/>
        <v>2</v>
      </c>
      <c r="U593" s="18" t="str">
        <f t="shared" si="69"/>
        <v>Saturday</v>
      </c>
    </row>
    <row r="594" spans="1:21" ht="14.25" customHeight="1" x14ac:dyDescent="0.25">
      <c r="A594" s="1" t="s">
        <v>1248</v>
      </c>
      <c r="B594" s="1" t="s">
        <v>1249</v>
      </c>
      <c r="C594" s="1" t="s">
        <v>43</v>
      </c>
      <c r="D594" s="1" t="s">
        <v>6</v>
      </c>
      <c r="E594" s="1" t="s">
        <v>72</v>
      </c>
      <c r="F594" s="1" t="s">
        <v>45</v>
      </c>
      <c r="G594" s="1" t="s">
        <v>104</v>
      </c>
      <c r="H594" s="1">
        <v>29</v>
      </c>
      <c r="I594" s="14">
        <v>44025</v>
      </c>
      <c r="J594" s="1">
        <v>141555</v>
      </c>
      <c r="K594" s="1">
        <v>0.11</v>
      </c>
      <c r="L594" s="1" t="s">
        <v>19</v>
      </c>
      <c r="M594" s="1" t="s">
        <v>112</v>
      </c>
      <c r="N594" s="14" t="s">
        <v>55</v>
      </c>
      <c r="O594" s="15" t="str">
        <f t="shared" si="63"/>
        <v>Active</v>
      </c>
      <c r="P594" s="16">
        <f t="shared" si="64"/>
        <v>0</v>
      </c>
      <c r="Q594" s="17">
        <f t="shared" si="65"/>
        <v>15571.05</v>
      </c>
      <c r="R594" s="17">
        <f t="shared" si="66"/>
        <v>157126.04999999999</v>
      </c>
      <c r="S594" s="16">
        <f t="shared" si="67"/>
        <v>2020</v>
      </c>
      <c r="T594" s="16">
        <f t="shared" si="68"/>
        <v>29</v>
      </c>
      <c r="U594" s="18" t="str">
        <f t="shared" si="69"/>
        <v>Monday</v>
      </c>
    </row>
    <row r="595" spans="1:21" ht="14.25" customHeight="1" x14ac:dyDescent="0.25">
      <c r="A595" s="1" t="s">
        <v>1250</v>
      </c>
      <c r="B595" s="1" t="s">
        <v>1251</v>
      </c>
      <c r="C595" s="1" t="s">
        <v>58</v>
      </c>
      <c r="D595" s="1" t="s">
        <v>3</v>
      </c>
      <c r="E595" s="1" t="s">
        <v>59</v>
      </c>
      <c r="F595" s="1" t="s">
        <v>45</v>
      </c>
      <c r="G595" s="1" t="s">
        <v>53</v>
      </c>
      <c r="H595" s="1">
        <v>34</v>
      </c>
      <c r="I595" s="14">
        <v>44032</v>
      </c>
      <c r="J595" s="1">
        <v>184960</v>
      </c>
      <c r="K595" s="1">
        <v>0.18</v>
      </c>
      <c r="L595" s="1" t="s">
        <v>11</v>
      </c>
      <c r="M595" s="1" t="s">
        <v>47</v>
      </c>
      <c r="N595" s="14" t="s">
        <v>55</v>
      </c>
      <c r="O595" s="15" t="str">
        <f t="shared" si="63"/>
        <v>Active</v>
      </c>
      <c r="P595" s="16">
        <f t="shared" si="64"/>
        <v>0</v>
      </c>
      <c r="Q595" s="17">
        <f t="shared" si="65"/>
        <v>33292.799999999996</v>
      </c>
      <c r="R595" s="17">
        <f t="shared" si="66"/>
        <v>218252.79999999999</v>
      </c>
      <c r="S595" s="16">
        <f t="shared" si="67"/>
        <v>2020</v>
      </c>
      <c r="T595" s="16">
        <f t="shared" si="68"/>
        <v>30</v>
      </c>
      <c r="U595" s="18" t="str">
        <f t="shared" si="69"/>
        <v>Monday</v>
      </c>
    </row>
    <row r="596" spans="1:21" ht="14.25" customHeight="1" x14ac:dyDescent="0.25">
      <c r="A596" s="1" t="s">
        <v>1252</v>
      </c>
      <c r="B596" s="1" t="s">
        <v>1253</v>
      </c>
      <c r="C596" s="1" t="s">
        <v>99</v>
      </c>
      <c r="D596" s="1" t="s">
        <v>2</v>
      </c>
      <c r="E596" s="1" t="s">
        <v>51</v>
      </c>
      <c r="F596" s="1" t="s">
        <v>52</v>
      </c>
      <c r="G596" s="1" t="s">
        <v>53</v>
      </c>
      <c r="H596" s="1">
        <v>37</v>
      </c>
      <c r="I596" s="14">
        <v>40719</v>
      </c>
      <c r="J596" s="1">
        <v>221592</v>
      </c>
      <c r="K596" s="1">
        <v>0.31</v>
      </c>
      <c r="L596" s="1" t="s">
        <v>11</v>
      </c>
      <c r="M596" s="1" t="s">
        <v>107</v>
      </c>
      <c r="N596" s="14" t="s">
        <v>55</v>
      </c>
      <c r="O596" s="15" t="str">
        <f t="shared" si="63"/>
        <v>Active</v>
      </c>
      <c r="P596" s="16">
        <f t="shared" si="64"/>
        <v>0</v>
      </c>
      <c r="Q596" s="17">
        <f t="shared" si="65"/>
        <v>68693.52</v>
      </c>
      <c r="R596" s="17">
        <f t="shared" si="66"/>
        <v>290285.52</v>
      </c>
      <c r="S596" s="16">
        <f t="shared" si="67"/>
        <v>2011</v>
      </c>
      <c r="T596" s="16">
        <f t="shared" si="68"/>
        <v>26</v>
      </c>
      <c r="U596" s="18" t="str">
        <f t="shared" si="69"/>
        <v>Saturday</v>
      </c>
    </row>
    <row r="597" spans="1:21" ht="14.25" customHeight="1" x14ac:dyDescent="0.25">
      <c r="A597" s="1" t="s">
        <v>1254</v>
      </c>
      <c r="B597" s="1" t="s">
        <v>1255</v>
      </c>
      <c r="C597" s="1" t="s">
        <v>182</v>
      </c>
      <c r="D597" s="1" t="s">
        <v>6</v>
      </c>
      <c r="E597" s="1" t="s">
        <v>51</v>
      </c>
      <c r="F597" s="1" t="s">
        <v>45</v>
      </c>
      <c r="G597" s="1" t="s">
        <v>53</v>
      </c>
      <c r="H597" s="1">
        <v>44</v>
      </c>
      <c r="I597" s="14">
        <v>39841</v>
      </c>
      <c r="J597" s="1">
        <v>53301</v>
      </c>
      <c r="K597" s="1">
        <v>0</v>
      </c>
      <c r="L597" s="1" t="s">
        <v>11</v>
      </c>
      <c r="M597" s="1" t="s">
        <v>47</v>
      </c>
      <c r="N597" s="14" t="s">
        <v>55</v>
      </c>
      <c r="O597" s="15" t="str">
        <f t="shared" si="63"/>
        <v>Active</v>
      </c>
      <c r="P597" s="16">
        <f t="shared" si="64"/>
        <v>0</v>
      </c>
      <c r="Q597" s="17">
        <f t="shared" si="65"/>
        <v>0</v>
      </c>
      <c r="R597" s="17">
        <f t="shared" si="66"/>
        <v>53301</v>
      </c>
      <c r="S597" s="16">
        <f t="shared" si="67"/>
        <v>2009</v>
      </c>
      <c r="T597" s="16">
        <f t="shared" si="68"/>
        <v>5</v>
      </c>
      <c r="U597" s="18" t="str">
        <f t="shared" si="69"/>
        <v>Wednesday</v>
      </c>
    </row>
    <row r="598" spans="1:21" ht="14.25" customHeight="1" x14ac:dyDescent="0.25">
      <c r="A598" s="1" t="s">
        <v>1256</v>
      </c>
      <c r="B598" s="1" t="s">
        <v>1257</v>
      </c>
      <c r="C598" s="1" t="s">
        <v>225</v>
      </c>
      <c r="D598" s="1" t="s">
        <v>2</v>
      </c>
      <c r="E598" s="1" t="s">
        <v>72</v>
      </c>
      <c r="F598" s="1" t="s">
        <v>52</v>
      </c>
      <c r="G598" s="1" t="s">
        <v>53</v>
      </c>
      <c r="H598" s="1">
        <v>45</v>
      </c>
      <c r="I598" s="14">
        <v>36587</v>
      </c>
      <c r="J598" s="1">
        <v>91276</v>
      </c>
      <c r="K598" s="1">
        <v>0</v>
      </c>
      <c r="L598" s="1" t="s">
        <v>11</v>
      </c>
      <c r="M598" s="1" t="s">
        <v>47</v>
      </c>
      <c r="N598" s="14" t="s">
        <v>55</v>
      </c>
      <c r="O598" s="15" t="str">
        <f t="shared" si="63"/>
        <v>Active</v>
      </c>
      <c r="P598" s="16">
        <f t="shared" si="64"/>
        <v>0</v>
      </c>
      <c r="Q598" s="17">
        <f t="shared" si="65"/>
        <v>0</v>
      </c>
      <c r="R598" s="17">
        <f t="shared" si="66"/>
        <v>91276</v>
      </c>
      <c r="S598" s="16">
        <f t="shared" si="67"/>
        <v>2000</v>
      </c>
      <c r="T598" s="16">
        <f t="shared" si="68"/>
        <v>10</v>
      </c>
      <c r="U598" s="18" t="str">
        <f t="shared" si="69"/>
        <v>Thursday</v>
      </c>
    </row>
    <row r="599" spans="1:21" ht="14.25" customHeight="1" x14ac:dyDescent="0.25">
      <c r="A599" s="1" t="s">
        <v>1258</v>
      </c>
      <c r="B599" s="1" t="s">
        <v>1259</v>
      </c>
      <c r="C599" s="1" t="s">
        <v>43</v>
      </c>
      <c r="D599" s="1" t="s">
        <v>6</v>
      </c>
      <c r="E599" s="1" t="s">
        <v>44</v>
      </c>
      <c r="F599" s="1" t="s">
        <v>45</v>
      </c>
      <c r="G599" s="1" t="s">
        <v>53</v>
      </c>
      <c r="H599" s="1">
        <v>52</v>
      </c>
      <c r="I599" s="14">
        <v>42983</v>
      </c>
      <c r="J599" s="1">
        <v>140042</v>
      </c>
      <c r="K599" s="1">
        <v>0.13</v>
      </c>
      <c r="L599" s="1" t="s">
        <v>11</v>
      </c>
      <c r="M599" s="1" t="s">
        <v>82</v>
      </c>
      <c r="N599" s="14" t="s">
        <v>55</v>
      </c>
      <c r="O599" s="15" t="str">
        <f t="shared" si="63"/>
        <v>Active</v>
      </c>
      <c r="P599" s="16">
        <f t="shared" si="64"/>
        <v>0</v>
      </c>
      <c r="Q599" s="17">
        <f t="shared" si="65"/>
        <v>18205.46</v>
      </c>
      <c r="R599" s="17">
        <f t="shared" si="66"/>
        <v>158247.46</v>
      </c>
      <c r="S599" s="16">
        <f t="shared" si="67"/>
        <v>2017</v>
      </c>
      <c r="T599" s="16">
        <f t="shared" si="68"/>
        <v>36</v>
      </c>
      <c r="U599" s="18" t="str">
        <f t="shared" si="69"/>
        <v>Tuesday</v>
      </c>
    </row>
    <row r="600" spans="1:21" ht="14.25" customHeight="1" x14ac:dyDescent="0.25">
      <c r="A600" s="1" t="s">
        <v>328</v>
      </c>
      <c r="B600" s="1" t="s">
        <v>1260</v>
      </c>
      <c r="C600" s="1" t="s">
        <v>78</v>
      </c>
      <c r="D600" s="1" t="s">
        <v>5</v>
      </c>
      <c r="E600" s="1" t="s">
        <v>51</v>
      </c>
      <c r="F600" s="1" t="s">
        <v>45</v>
      </c>
      <c r="G600" s="1" t="s">
        <v>53</v>
      </c>
      <c r="H600" s="1">
        <v>40</v>
      </c>
      <c r="I600" s="14">
        <v>43440</v>
      </c>
      <c r="J600" s="1">
        <v>57225</v>
      </c>
      <c r="K600" s="1">
        <v>0</v>
      </c>
      <c r="L600" s="1" t="s">
        <v>11</v>
      </c>
      <c r="M600" s="1" t="s">
        <v>107</v>
      </c>
      <c r="N600" s="14" t="s">
        <v>55</v>
      </c>
      <c r="O600" s="15" t="str">
        <f t="shared" si="63"/>
        <v>Active</v>
      </c>
      <c r="P600" s="16">
        <f t="shared" si="64"/>
        <v>0</v>
      </c>
      <c r="Q600" s="17">
        <f t="shared" si="65"/>
        <v>0</v>
      </c>
      <c r="R600" s="17">
        <f t="shared" si="66"/>
        <v>57225</v>
      </c>
      <c r="S600" s="16">
        <f t="shared" si="67"/>
        <v>2018</v>
      </c>
      <c r="T600" s="16">
        <f t="shared" si="68"/>
        <v>49</v>
      </c>
      <c r="U600" s="18" t="str">
        <f t="shared" si="69"/>
        <v>Thursday</v>
      </c>
    </row>
    <row r="601" spans="1:21" ht="14.25" customHeight="1" x14ac:dyDescent="0.25">
      <c r="A601" s="1" t="s">
        <v>1261</v>
      </c>
      <c r="B601" s="1" t="s">
        <v>1262</v>
      </c>
      <c r="C601" s="1" t="s">
        <v>75</v>
      </c>
      <c r="D601" s="1" t="s">
        <v>6</v>
      </c>
      <c r="E601" s="1" t="s">
        <v>59</v>
      </c>
      <c r="F601" s="1" t="s">
        <v>45</v>
      </c>
      <c r="G601" s="1" t="s">
        <v>104</v>
      </c>
      <c r="H601" s="1">
        <v>55</v>
      </c>
      <c r="I601" s="14">
        <v>40233</v>
      </c>
      <c r="J601" s="1">
        <v>102839</v>
      </c>
      <c r="K601" s="1">
        <v>0.05</v>
      </c>
      <c r="L601" s="1" t="s">
        <v>11</v>
      </c>
      <c r="M601" s="1" t="s">
        <v>79</v>
      </c>
      <c r="N601" s="14" t="s">
        <v>55</v>
      </c>
      <c r="O601" s="15" t="str">
        <f t="shared" si="63"/>
        <v>Active</v>
      </c>
      <c r="P601" s="16">
        <f t="shared" si="64"/>
        <v>0</v>
      </c>
      <c r="Q601" s="17">
        <f t="shared" si="65"/>
        <v>5141.9500000000007</v>
      </c>
      <c r="R601" s="17">
        <f t="shared" si="66"/>
        <v>107980.95</v>
      </c>
      <c r="S601" s="16">
        <f t="shared" si="67"/>
        <v>2010</v>
      </c>
      <c r="T601" s="16">
        <f t="shared" si="68"/>
        <v>9</v>
      </c>
      <c r="U601" s="18" t="str">
        <f t="shared" si="69"/>
        <v>Wednesday</v>
      </c>
    </row>
    <row r="602" spans="1:21" ht="14.25" customHeight="1" x14ac:dyDescent="0.25">
      <c r="A602" s="1" t="s">
        <v>1263</v>
      </c>
      <c r="B602" s="1" t="s">
        <v>1264</v>
      </c>
      <c r="C602" s="1" t="s">
        <v>58</v>
      </c>
      <c r="D602" s="1" t="s">
        <v>8</v>
      </c>
      <c r="E602" s="1" t="s">
        <v>44</v>
      </c>
      <c r="F602" s="1" t="s">
        <v>52</v>
      </c>
      <c r="G602" s="1" t="s">
        <v>53</v>
      </c>
      <c r="H602" s="1">
        <v>29</v>
      </c>
      <c r="I602" s="14">
        <v>44454</v>
      </c>
      <c r="J602" s="1">
        <v>199783</v>
      </c>
      <c r="K602" s="1">
        <v>0.21</v>
      </c>
      <c r="L602" s="1" t="s">
        <v>11</v>
      </c>
      <c r="M602" s="1" t="s">
        <v>61</v>
      </c>
      <c r="N602" s="14">
        <v>44661</v>
      </c>
      <c r="O602" s="15" t="str">
        <f t="shared" si="63"/>
        <v>Not Active</v>
      </c>
      <c r="P602" s="16">
        <f t="shared" si="64"/>
        <v>1</v>
      </c>
      <c r="Q602" s="17">
        <f t="shared" si="65"/>
        <v>41954.43</v>
      </c>
      <c r="R602" s="17">
        <f t="shared" si="66"/>
        <v>241737.43</v>
      </c>
      <c r="S602" s="16">
        <f t="shared" si="67"/>
        <v>2021</v>
      </c>
      <c r="T602" s="16">
        <f t="shared" si="68"/>
        <v>38</v>
      </c>
      <c r="U602" s="18" t="str">
        <f t="shared" si="69"/>
        <v>Wednesday</v>
      </c>
    </row>
    <row r="603" spans="1:21" ht="14.25" customHeight="1" x14ac:dyDescent="0.25">
      <c r="A603" s="1" t="s">
        <v>1265</v>
      </c>
      <c r="B603" s="1" t="s">
        <v>1266</v>
      </c>
      <c r="C603" s="1" t="s">
        <v>161</v>
      </c>
      <c r="D603" s="1" t="s">
        <v>6</v>
      </c>
      <c r="E603" s="1" t="s">
        <v>44</v>
      </c>
      <c r="F603" s="1" t="s">
        <v>52</v>
      </c>
      <c r="G603" s="1" t="s">
        <v>104</v>
      </c>
      <c r="H603" s="1">
        <v>32</v>
      </c>
      <c r="I603" s="14">
        <v>44295</v>
      </c>
      <c r="J603" s="1">
        <v>70980</v>
      </c>
      <c r="K603" s="1">
        <v>0</v>
      </c>
      <c r="L603" s="1" t="s">
        <v>19</v>
      </c>
      <c r="M603" s="1" t="s">
        <v>117</v>
      </c>
      <c r="N603" s="14" t="s">
        <v>55</v>
      </c>
      <c r="O603" s="15" t="str">
        <f t="shared" si="63"/>
        <v>Active</v>
      </c>
      <c r="P603" s="16">
        <f t="shared" si="64"/>
        <v>0</v>
      </c>
      <c r="Q603" s="17">
        <f t="shared" si="65"/>
        <v>0</v>
      </c>
      <c r="R603" s="17">
        <f t="shared" si="66"/>
        <v>70980</v>
      </c>
      <c r="S603" s="16">
        <f t="shared" si="67"/>
        <v>2021</v>
      </c>
      <c r="T603" s="16">
        <f t="shared" si="68"/>
        <v>15</v>
      </c>
      <c r="U603" s="18" t="str">
        <f t="shared" si="69"/>
        <v>Friday</v>
      </c>
    </row>
    <row r="604" spans="1:21" ht="14.25" customHeight="1" x14ac:dyDescent="0.25">
      <c r="A604" s="1" t="s">
        <v>1267</v>
      </c>
      <c r="B604" s="1" t="s">
        <v>1268</v>
      </c>
      <c r="C604" s="1" t="s">
        <v>75</v>
      </c>
      <c r="D604" s="1" t="s">
        <v>8</v>
      </c>
      <c r="E604" s="1" t="s">
        <v>72</v>
      </c>
      <c r="F604" s="1" t="s">
        <v>52</v>
      </c>
      <c r="G604" s="1" t="s">
        <v>60</v>
      </c>
      <c r="H604" s="1">
        <v>51</v>
      </c>
      <c r="I604" s="14">
        <v>35456</v>
      </c>
      <c r="J604" s="1">
        <v>104431</v>
      </c>
      <c r="K604" s="1">
        <v>7.0000000000000007E-2</v>
      </c>
      <c r="L604" s="1" t="s">
        <v>11</v>
      </c>
      <c r="M604" s="1" t="s">
        <v>68</v>
      </c>
      <c r="N604" s="14" t="s">
        <v>55</v>
      </c>
      <c r="O604" s="15" t="str">
        <f t="shared" si="63"/>
        <v>Active</v>
      </c>
      <c r="P604" s="16">
        <f t="shared" si="64"/>
        <v>0</v>
      </c>
      <c r="Q604" s="17">
        <f t="shared" si="65"/>
        <v>7310.170000000001</v>
      </c>
      <c r="R604" s="17">
        <f t="shared" si="66"/>
        <v>111741.17</v>
      </c>
      <c r="S604" s="16">
        <f t="shared" si="67"/>
        <v>1997</v>
      </c>
      <c r="T604" s="16">
        <f t="shared" si="68"/>
        <v>5</v>
      </c>
      <c r="U604" s="18" t="str">
        <f t="shared" si="69"/>
        <v>Sunday</v>
      </c>
    </row>
    <row r="605" spans="1:21" ht="14.25" customHeight="1" x14ac:dyDescent="0.25">
      <c r="A605" s="1" t="s">
        <v>1269</v>
      </c>
      <c r="B605" s="1" t="s">
        <v>1270</v>
      </c>
      <c r="C605" s="1" t="s">
        <v>202</v>
      </c>
      <c r="D605" s="1" t="s">
        <v>6</v>
      </c>
      <c r="E605" s="1" t="s">
        <v>59</v>
      </c>
      <c r="F605" s="1" t="s">
        <v>52</v>
      </c>
      <c r="G605" s="1" t="s">
        <v>60</v>
      </c>
      <c r="H605" s="1">
        <v>28</v>
      </c>
      <c r="I605" s="14">
        <v>44374</v>
      </c>
      <c r="J605" s="1">
        <v>48510</v>
      </c>
      <c r="K605" s="1">
        <v>0</v>
      </c>
      <c r="L605" s="1" t="s">
        <v>11</v>
      </c>
      <c r="M605" s="1" t="s">
        <v>61</v>
      </c>
      <c r="N605" s="14" t="s">
        <v>55</v>
      </c>
      <c r="O605" s="15" t="str">
        <f t="shared" si="63"/>
        <v>Active</v>
      </c>
      <c r="P605" s="16">
        <f t="shared" si="64"/>
        <v>0</v>
      </c>
      <c r="Q605" s="17">
        <f t="shared" si="65"/>
        <v>0</v>
      </c>
      <c r="R605" s="17">
        <f t="shared" si="66"/>
        <v>48510</v>
      </c>
      <c r="S605" s="16">
        <f t="shared" si="67"/>
        <v>2021</v>
      </c>
      <c r="T605" s="16">
        <f t="shared" si="68"/>
        <v>27</v>
      </c>
      <c r="U605" s="18" t="str">
        <f t="shared" si="69"/>
        <v>Sunday</v>
      </c>
    </row>
    <row r="606" spans="1:21" ht="14.25" customHeight="1" x14ac:dyDescent="0.25">
      <c r="A606" s="1" t="s">
        <v>1271</v>
      </c>
      <c r="B606" s="1" t="s">
        <v>1272</v>
      </c>
      <c r="C606" s="1" t="s">
        <v>126</v>
      </c>
      <c r="D606" s="1" t="s">
        <v>7</v>
      </c>
      <c r="E606" s="1" t="s">
        <v>59</v>
      </c>
      <c r="F606" s="1" t="s">
        <v>52</v>
      </c>
      <c r="G606" s="1" t="s">
        <v>46</v>
      </c>
      <c r="H606" s="1">
        <v>27</v>
      </c>
      <c r="I606" s="14">
        <v>43613</v>
      </c>
      <c r="J606" s="1">
        <v>70110</v>
      </c>
      <c r="K606" s="1">
        <v>0</v>
      </c>
      <c r="L606" s="1" t="s">
        <v>11</v>
      </c>
      <c r="M606" s="1" t="s">
        <v>79</v>
      </c>
      <c r="N606" s="14">
        <v>44203</v>
      </c>
      <c r="O606" s="15" t="str">
        <f t="shared" si="63"/>
        <v>Not Active</v>
      </c>
      <c r="P606" s="16">
        <f t="shared" si="64"/>
        <v>1</v>
      </c>
      <c r="Q606" s="17">
        <f t="shared" si="65"/>
        <v>0</v>
      </c>
      <c r="R606" s="17">
        <f t="shared" si="66"/>
        <v>70110</v>
      </c>
      <c r="S606" s="16">
        <f t="shared" si="67"/>
        <v>2019</v>
      </c>
      <c r="T606" s="16">
        <f t="shared" si="68"/>
        <v>22</v>
      </c>
      <c r="U606" s="18" t="str">
        <f t="shared" si="69"/>
        <v>Tuesday</v>
      </c>
    </row>
    <row r="607" spans="1:21" ht="14.25" customHeight="1" x14ac:dyDescent="0.25">
      <c r="A607" s="1" t="s">
        <v>1273</v>
      </c>
      <c r="B607" s="1" t="s">
        <v>1274</v>
      </c>
      <c r="C607" s="1" t="s">
        <v>58</v>
      </c>
      <c r="D607" s="1" t="s">
        <v>8</v>
      </c>
      <c r="E607" s="1" t="s">
        <v>72</v>
      </c>
      <c r="F607" s="1" t="s">
        <v>52</v>
      </c>
      <c r="G607" s="1" t="s">
        <v>53</v>
      </c>
      <c r="H607" s="1">
        <v>45</v>
      </c>
      <c r="I607" s="14">
        <v>39519</v>
      </c>
      <c r="J607" s="1">
        <v>186138</v>
      </c>
      <c r="K607" s="1">
        <v>0.28000000000000003</v>
      </c>
      <c r="L607" s="1" t="s">
        <v>17</v>
      </c>
      <c r="M607" s="1" t="s">
        <v>54</v>
      </c>
      <c r="N607" s="14" t="s">
        <v>55</v>
      </c>
      <c r="O607" s="15" t="str">
        <f t="shared" si="63"/>
        <v>Active</v>
      </c>
      <c r="P607" s="16">
        <f t="shared" si="64"/>
        <v>0</v>
      </c>
      <c r="Q607" s="17">
        <f t="shared" si="65"/>
        <v>52118.640000000007</v>
      </c>
      <c r="R607" s="17">
        <f t="shared" si="66"/>
        <v>238256.64000000001</v>
      </c>
      <c r="S607" s="16">
        <f t="shared" si="67"/>
        <v>2008</v>
      </c>
      <c r="T607" s="16">
        <f t="shared" si="68"/>
        <v>11</v>
      </c>
      <c r="U607" s="18" t="str">
        <f t="shared" si="69"/>
        <v>Wednesday</v>
      </c>
    </row>
    <row r="608" spans="1:21" ht="14.25" customHeight="1" x14ac:dyDescent="0.25">
      <c r="A608" s="1" t="s">
        <v>1275</v>
      </c>
      <c r="B608" s="1" t="s">
        <v>1276</v>
      </c>
      <c r="C608" s="1" t="s">
        <v>78</v>
      </c>
      <c r="D608" s="1" t="s">
        <v>5</v>
      </c>
      <c r="E608" s="1" t="s">
        <v>51</v>
      </c>
      <c r="F608" s="1" t="s">
        <v>52</v>
      </c>
      <c r="G608" s="1" t="s">
        <v>104</v>
      </c>
      <c r="H608" s="1">
        <v>58</v>
      </c>
      <c r="I608" s="14">
        <v>40287</v>
      </c>
      <c r="J608" s="1">
        <v>56350</v>
      </c>
      <c r="K608" s="1">
        <v>0</v>
      </c>
      <c r="L608" s="1" t="s">
        <v>19</v>
      </c>
      <c r="M608" s="1" t="s">
        <v>117</v>
      </c>
      <c r="N608" s="14" t="s">
        <v>55</v>
      </c>
      <c r="O608" s="15" t="str">
        <f t="shared" si="63"/>
        <v>Active</v>
      </c>
      <c r="P608" s="16">
        <f t="shared" si="64"/>
        <v>0</v>
      </c>
      <c r="Q608" s="17">
        <f t="shared" si="65"/>
        <v>0</v>
      </c>
      <c r="R608" s="17">
        <f t="shared" si="66"/>
        <v>56350</v>
      </c>
      <c r="S608" s="16">
        <f t="shared" si="67"/>
        <v>2010</v>
      </c>
      <c r="T608" s="16">
        <f t="shared" si="68"/>
        <v>17</v>
      </c>
      <c r="U608" s="18" t="str">
        <f t="shared" si="69"/>
        <v>Monday</v>
      </c>
    </row>
    <row r="609" spans="1:21" ht="14.25" customHeight="1" x14ac:dyDescent="0.25">
      <c r="A609" s="1" t="s">
        <v>371</v>
      </c>
      <c r="B609" s="1" t="s">
        <v>1277</v>
      </c>
      <c r="C609" s="1" t="s">
        <v>43</v>
      </c>
      <c r="D609" s="1" t="s">
        <v>3</v>
      </c>
      <c r="E609" s="1" t="s">
        <v>44</v>
      </c>
      <c r="F609" s="1" t="s">
        <v>45</v>
      </c>
      <c r="G609" s="1" t="s">
        <v>104</v>
      </c>
      <c r="H609" s="1">
        <v>45</v>
      </c>
      <c r="I609" s="14">
        <v>42379</v>
      </c>
      <c r="J609" s="1">
        <v>149761</v>
      </c>
      <c r="K609" s="1">
        <v>0.12</v>
      </c>
      <c r="L609" s="1" t="s">
        <v>11</v>
      </c>
      <c r="M609" s="1" t="s">
        <v>107</v>
      </c>
      <c r="N609" s="14" t="s">
        <v>55</v>
      </c>
      <c r="O609" s="15" t="str">
        <f t="shared" si="63"/>
        <v>Active</v>
      </c>
      <c r="P609" s="16">
        <f t="shared" si="64"/>
        <v>0</v>
      </c>
      <c r="Q609" s="17">
        <f t="shared" si="65"/>
        <v>17971.32</v>
      </c>
      <c r="R609" s="17">
        <f t="shared" si="66"/>
        <v>167732.32</v>
      </c>
      <c r="S609" s="16">
        <f t="shared" si="67"/>
        <v>2016</v>
      </c>
      <c r="T609" s="16">
        <f t="shared" si="68"/>
        <v>3</v>
      </c>
      <c r="U609" s="18" t="str">
        <f t="shared" si="69"/>
        <v>Sunday</v>
      </c>
    </row>
    <row r="610" spans="1:21" ht="14.25" customHeight="1" x14ac:dyDescent="0.25">
      <c r="A610" s="1" t="s">
        <v>1278</v>
      </c>
      <c r="B610" s="1" t="s">
        <v>1279</v>
      </c>
      <c r="C610" s="1" t="s">
        <v>43</v>
      </c>
      <c r="D610" s="1" t="s">
        <v>3</v>
      </c>
      <c r="E610" s="1" t="s">
        <v>72</v>
      </c>
      <c r="F610" s="1" t="s">
        <v>52</v>
      </c>
      <c r="G610" s="1" t="s">
        <v>104</v>
      </c>
      <c r="H610" s="1">
        <v>44</v>
      </c>
      <c r="I610" s="14">
        <v>39305</v>
      </c>
      <c r="J610" s="1">
        <v>126277</v>
      </c>
      <c r="K610" s="1">
        <v>0.13</v>
      </c>
      <c r="L610" s="1" t="s">
        <v>19</v>
      </c>
      <c r="M610" s="1" t="s">
        <v>112</v>
      </c>
      <c r="N610" s="14" t="s">
        <v>55</v>
      </c>
      <c r="O610" s="15" t="str">
        <f t="shared" si="63"/>
        <v>Active</v>
      </c>
      <c r="P610" s="16">
        <f t="shared" si="64"/>
        <v>0</v>
      </c>
      <c r="Q610" s="17">
        <f t="shared" si="65"/>
        <v>16416.010000000002</v>
      </c>
      <c r="R610" s="17">
        <f t="shared" si="66"/>
        <v>142693.01</v>
      </c>
      <c r="S610" s="16">
        <f t="shared" si="67"/>
        <v>2007</v>
      </c>
      <c r="T610" s="16">
        <f t="shared" si="68"/>
        <v>32</v>
      </c>
      <c r="U610" s="18" t="str">
        <f t="shared" si="69"/>
        <v>Saturday</v>
      </c>
    </row>
    <row r="611" spans="1:21" ht="14.25" customHeight="1" x14ac:dyDescent="0.25">
      <c r="A611" s="1" t="s">
        <v>1280</v>
      </c>
      <c r="B611" s="1" t="s">
        <v>1281</v>
      </c>
      <c r="C611" s="1" t="s">
        <v>75</v>
      </c>
      <c r="D611" s="1" t="s">
        <v>4</v>
      </c>
      <c r="E611" s="1" t="s">
        <v>59</v>
      </c>
      <c r="F611" s="1" t="s">
        <v>52</v>
      </c>
      <c r="G611" s="1" t="s">
        <v>60</v>
      </c>
      <c r="H611" s="1">
        <v>33</v>
      </c>
      <c r="I611" s="14">
        <v>41446</v>
      </c>
      <c r="J611" s="1">
        <v>119631</v>
      </c>
      <c r="K611" s="1">
        <v>0.06</v>
      </c>
      <c r="L611" s="1" t="s">
        <v>11</v>
      </c>
      <c r="M611" s="1" t="s">
        <v>68</v>
      </c>
      <c r="N611" s="14" t="s">
        <v>55</v>
      </c>
      <c r="O611" s="15" t="str">
        <f t="shared" si="63"/>
        <v>Active</v>
      </c>
      <c r="P611" s="16">
        <f t="shared" si="64"/>
        <v>0</v>
      </c>
      <c r="Q611" s="17">
        <f t="shared" si="65"/>
        <v>7177.86</v>
      </c>
      <c r="R611" s="17">
        <f t="shared" si="66"/>
        <v>126808.86</v>
      </c>
      <c r="S611" s="16">
        <f t="shared" si="67"/>
        <v>2013</v>
      </c>
      <c r="T611" s="16">
        <f t="shared" si="68"/>
        <v>25</v>
      </c>
      <c r="U611" s="18" t="str">
        <f t="shared" si="69"/>
        <v>Friday</v>
      </c>
    </row>
    <row r="612" spans="1:21" ht="14.25" customHeight="1" x14ac:dyDescent="0.25">
      <c r="A612" s="1" t="s">
        <v>1282</v>
      </c>
      <c r="B612" s="1" t="s">
        <v>1283</v>
      </c>
      <c r="C612" s="1" t="s">
        <v>99</v>
      </c>
      <c r="D612" s="1" t="s">
        <v>2</v>
      </c>
      <c r="E612" s="1" t="s">
        <v>44</v>
      </c>
      <c r="F612" s="1" t="s">
        <v>52</v>
      </c>
      <c r="G612" s="1" t="s">
        <v>53</v>
      </c>
      <c r="H612" s="1">
        <v>26</v>
      </c>
      <c r="I612" s="14">
        <v>43960</v>
      </c>
      <c r="J612" s="1">
        <v>256561</v>
      </c>
      <c r="K612" s="1">
        <v>0.39</v>
      </c>
      <c r="L612" s="1" t="s">
        <v>11</v>
      </c>
      <c r="M612" s="1" t="s">
        <v>82</v>
      </c>
      <c r="N612" s="14" t="s">
        <v>55</v>
      </c>
      <c r="O612" s="15" t="str">
        <f t="shared" si="63"/>
        <v>Active</v>
      </c>
      <c r="P612" s="16">
        <f t="shared" si="64"/>
        <v>0</v>
      </c>
      <c r="Q612" s="17">
        <f t="shared" si="65"/>
        <v>100058.79000000001</v>
      </c>
      <c r="R612" s="17">
        <f t="shared" si="66"/>
        <v>356619.79000000004</v>
      </c>
      <c r="S612" s="16">
        <f t="shared" si="67"/>
        <v>2020</v>
      </c>
      <c r="T612" s="16">
        <f t="shared" si="68"/>
        <v>19</v>
      </c>
      <c r="U612" s="18" t="str">
        <f t="shared" si="69"/>
        <v>Saturday</v>
      </c>
    </row>
    <row r="613" spans="1:21" ht="14.25" customHeight="1" x14ac:dyDescent="0.25">
      <c r="A613" s="1" t="s">
        <v>1284</v>
      </c>
      <c r="B613" s="1" t="s">
        <v>1285</v>
      </c>
      <c r="C613" s="1" t="s">
        <v>390</v>
      </c>
      <c r="D613" s="1" t="s">
        <v>2</v>
      </c>
      <c r="E613" s="1" t="s">
        <v>59</v>
      </c>
      <c r="F613" s="1" t="s">
        <v>45</v>
      </c>
      <c r="G613" s="1" t="s">
        <v>104</v>
      </c>
      <c r="H613" s="1">
        <v>45</v>
      </c>
      <c r="I613" s="14">
        <v>43937</v>
      </c>
      <c r="J613" s="1">
        <v>66958</v>
      </c>
      <c r="K613" s="1">
        <v>0</v>
      </c>
      <c r="L613" s="1" t="s">
        <v>11</v>
      </c>
      <c r="M613" s="1" t="s">
        <v>79</v>
      </c>
      <c r="N613" s="14" t="s">
        <v>55</v>
      </c>
      <c r="O613" s="15" t="str">
        <f t="shared" si="63"/>
        <v>Active</v>
      </c>
      <c r="P613" s="16">
        <f t="shared" si="64"/>
        <v>0</v>
      </c>
      <c r="Q613" s="17">
        <f t="shared" si="65"/>
        <v>0</v>
      </c>
      <c r="R613" s="17">
        <f t="shared" si="66"/>
        <v>66958</v>
      </c>
      <c r="S613" s="16">
        <f t="shared" si="67"/>
        <v>2020</v>
      </c>
      <c r="T613" s="16">
        <f t="shared" si="68"/>
        <v>16</v>
      </c>
      <c r="U613" s="18" t="str">
        <f t="shared" si="69"/>
        <v>Thursday</v>
      </c>
    </row>
    <row r="614" spans="1:21" ht="14.25" customHeight="1" x14ac:dyDescent="0.25">
      <c r="A614" s="1" t="s">
        <v>90</v>
      </c>
      <c r="B614" s="1" t="s">
        <v>1286</v>
      </c>
      <c r="C614" s="1" t="s">
        <v>43</v>
      </c>
      <c r="D614" s="1" t="s">
        <v>4</v>
      </c>
      <c r="E614" s="1" t="s">
        <v>51</v>
      </c>
      <c r="F614" s="1" t="s">
        <v>45</v>
      </c>
      <c r="G614" s="1" t="s">
        <v>53</v>
      </c>
      <c r="H614" s="1">
        <v>46</v>
      </c>
      <c r="I614" s="14">
        <v>38046</v>
      </c>
      <c r="J614" s="1">
        <v>158897</v>
      </c>
      <c r="K614" s="1">
        <v>0.1</v>
      </c>
      <c r="L614" s="1" t="s">
        <v>17</v>
      </c>
      <c r="M614" s="1" t="s">
        <v>54</v>
      </c>
      <c r="N614" s="14" t="s">
        <v>55</v>
      </c>
      <c r="O614" s="15" t="str">
        <f t="shared" si="63"/>
        <v>Active</v>
      </c>
      <c r="P614" s="16">
        <f t="shared" si="64"/>
        <v>0</v>
      </c>
      <c r="Q614" s="17">
        <f t="shared" si="65"/>
        <v>15889.7</v>
      </c>
      <c r="R614" s="17">
        <f t="shared" si="66"/>
        <v>174786.7</v>
      </c>
      <c r="S614" s="16">
        <f t="shared" si="67"/>
        <v>2004</v>
      </c>
      <c r="T614" s="16">
        <f t="shared" si="68"/>
        <v>10</v>
      </c>
      <c r="U614" s="18" t="str">
        <f t="shared" si="69"/>
        <v>Sunday</v>
      </c>
    </row>
    <row r="615" spans="1:21" ht="14.25" customHeight="1" x14ac:dyDescent="0.25">
      <c r="A615" s="1" t="s">
        <v>213</v>
      </c>
      <c r="B615" s="1" t="s">
        <v>1287</v>
      </c>
      <c r="C615" s="1" t="s">
        <v>50</v>
      </c>
      <c r="D615" s="1" t="s">
        <v>2</v>
      </c>
      <c r="E615" s="1" t="s">
        <v>72</v>
      </c>
      <c r="F615" s="1" t="s">
        <v>52</v>
      </c>
      <c r="G615" s="1" t="s">
        <v>60</v>
      </c>
      <c r="H615" s="1">
        <v>37</v>
      </c>
      <c r="I615" s="14">
        <v>39493</v>
      </c>
      <c r="J615" s="1">
        <v>71695</v>
      </c>
      <c r="K615" s="1">
        <v>0</v>
      </c>
      <c r="L615" s="1" t="s">
        <v>11</v>
      </c>
      <c r="M615" s="1" t="s">
        <v>68</v>
      </c>
      <c r="N615" s="14" t="s">
        <v>55</v>
      </c>
      <c r="O615" s="15" t="str">
        <f t="shared" si="63"/>
        <v>Active</v>
      </c>
      <c r="P615" s="16">
        <f t="shared" si="64"/>
        <v>0</v>
      </c>
      <c r="Q615" s="17">
        <f t="shared" si="65"/>
        <v>0</v>
      </c>
      <c r="R615" s="17">
        <f t="shared" si="66"/>
        <v>71695</v>
      </c>
      <c r="S615" s="16">
        <f t="shared" si="67"/>
        <v>2008</v>
      </c>
      <c r="T615" s="16">
        <f t="shared" si="68"/>
        <v>7</v>
      </c>
      <c r="U615" s="18" t="str">
        <f t="shared" si="69"/>
        <v>Friday</v>
      </c>
    </row>
    <row r="616" spans="1:21" ht="14.25" customHeight="1" x14ac:dyDescent="0.25">
      <c r="A616" s="1" t="s">
        <v>1288</v>
      </c>
      <c r="B616" s="1" t="s">
        <v>1289</v>
      </c>
      <c r="C616" s="1" t="s">
        <v>67</v>
      </c>
      <c r="D616" s="1" t="s">
        <v>8</v>
      </c>
      <c r="E616" s="1" t="s">
        <v>72</v>
      </c>
      <c r="F616" s="1" t="s">
        <v>52</v>
      </c>
      <c r="G616" s="1" t="s">
        <v>53</v>
      </c>
      <c r="H616" s="1">
        <v>40</v>
      </c>
      <c r="I616" s="14">
        <v>41904</v>
      </c>
      <c r="J616" s="1">
        <v>73779</v>
      </c>
      <c r="K616" s="1">
        <v>0</v>
      </c>
      <c r="L616" s="1" t="s">
        <v>17</v>
      </c>
      <c r="M616" s="1" t="s">
        <v>54</v>
      </c>
      <c r="N616" s="14">
        <v>43594</v>
      </c>
      <c r="O616" s="15" t="str">
        <f t="shared" si="63"/>
        <v>Not Active</v>
      </c>
      <c r="P616" s="16">
        <f t="shared" si="64"/>
        <v>1</v>
      </c>
      <c r="Q616" s="17">
        <f t="shared" si="65"/>
        <v>0</v>
      </c>
      <c r="R616" s="17">
        <f t="shared" si="66"/>
        <v>73779</v>
      </c>
      <c r="S616" s="16">
        <f t="shared" si="67"/>
        <v>2014</v>
      </c>
      <c r="T616" s="16">
        <f t="shared" si="68"/>
        <v>39</v>
      </c>
      <c r="U616" s="18" t="str">
        <f t="shared" si="69"/>
        <v>Monday</v>
      </c>
    </row>
    <row r="617" spans="1:21" ht="14.25" customHeight="1" x14ac:dyDescent="0.25">
      <c r="A617" s="1" t="s">
        <v>1290</v>
      </c>
      <c r="B617" s="1" t="s">
        <v>1291</v>
      </c>
      <c r="C617" s="1" t="s">
        <v>75</v>
      </c>
      <c r="D617" s="1" t="s">
        <v>4</v>
      </c>
      <c r="E617" s="1" t="s">
        <v>59</v>
      </c>
      <c r="F617" s="1" t="s">
        <v>45</v>
      </c>
      <c r="G617" s="1" t="s">
        <v>53</v>
      </c>
      <c r="H617" s="1">
        <v>45</v>
      </c>
      <c r="I617" s="14">
        <v>40836</v>
      </c>
      <c r="J617" s="1">
        <v>123640</v>
      </c>
      <c r="K617" s="1">
        <v>7.0000000000000007E-2</v>
      </c>
      <c r="L617" s="1" t="s">
        <v>17</v>
      </c>
      <c r="M617" s="1" t="s">
        <v>94</v>
      </c>
      <c r="N617" s="14" t="s">
        <v>55</v>
      </c>
      <c r="O617" s="15" t="str">
        <f t="shared" si="63"/>
        <v>Active</v>
      </c>
      <c r="P617" s="16">
        <f t="shared" si="64"/>
        <v>0</v>
      </c>
      <c r="Q617" s="17">
        <f t="shared" si="65"/>
        <v>8654.8000000000011</v>
      </c>
      <c r="R617" s="17">
        <f t="shared" si="66"/>
        <v>132294.79999999999</v>
      </c>
      <c r="S617" s="16">
        <f t="shared" si="67"/>
        <v>2011</v>
      </c>
      <c r="T617" s="16">
        <f t="shared" si="68"/>
        <v>43</v>
      </c>
      <c r="U617" s="18" t="str">
        <f t="shared" si="69"/>
        <v>Thursday</v>
      </c>
    </row>
    <row r="618" spans="1:21" ht="14.25" customHeight="1" x14ac:dyDescent="0.25">
      <c r="A618" s="1" t="s">
        <v>1216</v>
      </c>
      <c r="B618" s="1" t="s">
        <v>1292</v>
      </c>
      <c r="C618" s="1" t="s">
        <v>78</v>
      </c>
      <c r="D618" s="1" t="s">
        <v>4</v>
      </c>
      <c r="E618" s="1" t="s">
        <v>59</v>
      </c>
      <c r="F618" s="1" t="s">
        <v>45</v>
      </c>
      <c r="G618" s="1" t="s">
        <v>60</v>
      </c>
      <c r="H618" s="1">
        <v>33</v>
      </c>
      <c r="I618" s="14">
        <v>41742</v>
      </c>
      <c r="J618" s="1">
        <v>46878</v>
      </c>
      <c r="K618" s="1">
        <v>0</v>
      </c>
      <c r="L618" s="1" t="s">
        <v>11</v>
      </c>
      <c r="M618" s="1" t="s">
        <v>79</v>
      </c>
      <c r="N618" s="14" t="s">
        <v>55</v>
      </c>
      <c r="O618" s="15" t="str">
        <f t="shared" si="63"/>
        <v>Active</v>
      </c>
      <c r="P618" s="16">
        <f t="shared" si="64"/>
        <v>0</v>
      </c>
      <c r="Q618" s="17">
        <f t="shared" si="65"/>
        <v>0</v>
      </c>
      <c r="R618" s="17">
        <f t="shared" si="66"/>
        <v>46878</v>
      </c>
      <c r="S618" s="16">
        <f t="shared" si="67"/>
        <v>2014</v>
      </c>
      <c r="T618" s="16">
        <f t="shared" si="68"/>
        <v>16</v>
      </c>
      <c r="U618" s="18" t="str">
        <f t="shared" si="69"/>
        <v>Sunday</v>
      </c>
    </row>
    <row r="619" spans="1:21" ht="14.25" customHeight="1" x14ac:dyDescent="0.25">
      <c r="A619" s="1" t="s">
        <v>1293</v>
      </c>
      <c r="B619" s="1" t="s">
        <v>1294</v>
      </c>
      <c r="C619" s="1" t="s">
        <v>78</v>
      </c>
      <c r="D619" s="1" t="s">
        <v>8</v>
      </c>
      <c r="E619" s="1" t="s">
        <v>59</v>
      </c>
      <c r="F619" s="1" t="s">
        <v>45</v>
      </c>
      <c r="G619" s="1" t="s">
        <v>60</v>
      </c>
      <c r="H619" s="1">
        <v>64</v>
      </c>
      <c r="I619" s="14">
        <v>37662</v>
      </c>
      <c r="J619" s="1">
        <v>57032</v>
      </c>
      <c r="K619" s="1">
        <v>0</v>
      </c>
      <c r="L619" s="1" t="s">
        <v>11</v>
      </c>
      <c r="M619" s="1" t="s">
        <v>79</v>
      </c>
      <c r="N619" s="14" t="s">
        <v>55</v>
      </c>
      <c r="O619" s="15" t="str">
        <f t="shared" si="63"/>
        <v>Active</v>
      </c>
      <c r="P619" s="16">
        <f t="shared" si="64"/>
        <v>0</v>
      </c>
      <c r="Q619" s="17">
        <f t="shared" si="65"/>
        <v>0</v>
      </c>
      <c r="R619" s="17">
        <f t="shared" si="66"/>
        <v>57032</v>
      </c>
      <c r="S619" s="16">
        <f t="shared" si="67"/>
        <v>2003</v>
      </c>
      <c r="T619" s="16">
        <f t="shared" si="68"/>
        <v>7</v>
      </c>
      <c r="U619" s="18" t="str">
        <f t="shared" si="69"/>
        <v>Monday</v>
      </c>
    </row>
    <row r="620" spans="1:21" ht="14.25" customHeight="1" x14ac:dyDescent="0.25">
      <c r="A620" s="1" t="s">
        <v>1295</v>
      </c>
      <c r="B620" s="1" t="s">
        <v>1296</v>
      </c>
      <c r="C620" s="1" t="s">
        <v>67</v>
      </c>
      <c r="D620" s="1" t="s">
        <v>4</v>
      </c>
      <c r="E620" s="1" t="s">
        <v>51</v>
      </c>
      <c r="F620" s="1" t="s">
        <v>45</v>
      </c>
      <c r="G620" s="1" t="s">
        <v>104</v>
      </c>
      <c r="H620" s="1">
        <v>57</v>
      </c>
      <c r="I620" s="14">
        <v>39357</v>
      </c>
      <c r="J620" s="1">
        <v>98150</v>
      </c>
      <c r="K620" s="1">
        <v>0</v>
      </c>
      <c r="L620" s="1" t="s">
        <v>19</v>
      </c>
      <c r="M620" s="1" t="s">
        <v>117</v>
      </c>
      <c r="N620" s="14" t="s">
        <v>55</v>
      </c>
      <c r="O620" s="15" t="str">
        <f t="shared" si="63"/>
        <v>Active</v>
      </c>
      <c r="P620" s="16">
        <f t="shared" si="64"/>
        <v>0</v>
      </c>
      <c r="Q620" s="17">
        <f t="shared" si="65"/>
        <v>0</v>
      </c>
      <c r="R620" s="17">
        <f t="shared" si="66"/>
        <v>98150</v>
      </c>
      <c r="S620" s="16">
        <f t="shared" si="67"/>
        <v>2007</v>
      </c>
      <c r="T620" s="16">
        <f t="shared" si="68"/>
        <v>40</v>
      </c>
      <c r="U620" s="18" t="str">
        <f t="shared" si="69"/>
        <v>Tuesday</v>
      </c>
    </row>
    <row r="621" spans="1:21" ht="14.25" customHeight="1" x14ac:dyDescent="0.25">
      <c r="A621" s="1" t="s">
        <v>1297</v>
      </c>
      <c r="B621" s="1" t="s">
        <v>1298</v>
      </c>
      <c r="C621" s="1" t="s">
        <v>58</v>
      </c>
      <c r="D621" s="1" t="s">
        <v>8</v>
      </c>
      <c r="E621" s="1" t="s">
        <v>51</v>
      </c>
      <c r="F621" s="1" t="s">
        <v>45</v>
      </c>
      <c r="G621" s="1" t="s">
        <v>53</v>
      </c>
      <c r="H621" s="1">
        <v>35</v>
      </c>
      <c r="I621" s="14">
        <v>42800</v>
      </c>
      <c r="J621" s="1">
        <v>171426</v>
      </c>
      <c r="K621" s="1">
        <v>0.15</v>
      </c>
      <c r="L621" s="1" t="s">
        <v>17</v>
      </c>
      <c r="M621" s="1" t="s">
        <v>132</v>
      </c>
      <c r="N621" s="14">
        <v>43000</v>
      </c>
      <c r="O621" s="15" t="str">
        <f t="shared" si="63"/>
        <v>Not Active</v>
      </c>
      <c r="P621" s="16">
        <f t="shared" si="64"/>
        <v>1</v>
      </c>
      <c r="Q621" s="17">
        <f t="shared" si="65"/>
        <v>25713.899999999998</v>
      </c>
      <c r="R621" s="17">
        <f t="shared" si="66"/>
        <v>197139.9</v>
      </c>
      <c r="S621" s="16">
        <f t="shared" si="67"/>
        <v>2017</v>
      </c>
      <c r="T621" s="16">
        <f t="shared" si="68"/>
        <v>10</v>
      </c>
      <c r="U621" s="18" t="str">
        <f t="shared" si="69"/>
        <v>Monday</v>
      </c>
    </row>
    <row r="622" spans="1:21" ht="14.25" customHeight="1" x14ac:dyDescent="0.25">
      <c r="A622" s="1" t="s">
        <v>65</v>
      </c>
      <c r="B622" s="1" t="s">
        <v>1299</v>
      </c>
      <c r="C622" s="1" t="s">
        <v>78</v>
      </c>
      <c r="D622" s="1" t="s">
        <v>3</v>
      </c>
      <c r="E622" s="1" t="s">
        <v>51</v>
      </c>
      <c r="F622" s="1" t="s">
        <v>45</v>
      </c>
      <c r="G622" s="1" t="s">
        <v>60</v>
      </c>
      <c r="H622" s="1">
        <v>55</v>
      </c>
      <c r="I622" s="14">
        <v>44302</v>
      </c>
      <c r="J622" s="1">
        <v>48266</v>
      </c>
      <c r="K622" s="1">
        <v>0</v>
      </c>
      <c r="L622" s="1" t="s">
        <v>11</v>
      </c>
      <c r="M622" s="1" t="s">
        <v>61</v>
      </c>
      <c r="N622" s="14" t="s">
        <v>55</v>
      </c>
      <c r="O622" s="15" t="str">
        <f t="shared" si="63"/>
        <v>Active</v>
      </c>
      <c r="P622" s="16">
        <f t="shared" si="64"/>
        <v>0</v>
      </c>
      <c r="Q622" s="17">
        <f t="shared" si="65"/>
        <v>0</v>
      </c>
      <c r="R622" s="17">
        <f t="shared" si="66"/>
        <v>48266</v>
      </c>
      <c r="S622" s="16">
        <f t="shared" si="67"/>
        <v>2021</v>
      </c>
      <c r="T622" s="16">
        <f t="shared" si="68"/>
        <v>16</v>
      </c>
      <c r="U622" s="18" t="str">
        <f t="shared" si="69"/>
        <v>Friday</v>
      </c>
    </row>
    <row r="623" spans="1:21" ht="14.25" customHeight="1" x14ac:dyDescent="0.25">
      <c r="A623" s="1" t="s">
        <v>1300</v>
      </c>
      <c r="B623" s="1" t="s">
        <v>1301</v>
      </c>
      <c r="C623" s="1" t="s">
        <v>99</v>
      </c>
      <c r="D623" s="1" t="s">
        <v>3</v>
      </c>
      <c r="E623" s="1" t="s">
        <v>44</v>
      </c>
      <c r="F623" s="1" t="s">
        <v>52</v>
      </c>
      <c r="G623" s="1" t="s">
        <v>104</v>
      </c>
      <c r="H623" s="1">
        <v>36</v>
      </c>
      <c r="I623" s="14">
        <v>43330</v>
      </c>
      <c r="J623" s="1">
        <v>223404</v>
      </c>
      <c r="K623" s="1">
        <v>0.32</v>
      </c>
      <c r="L623" s="1" t="s">
        <v>11</v>
      </c>
      <c r="M623" s="1" t="s">
        <v>107</v>
      </c>
      <c r="N623" s="14" t="s">
        <v>55</v>
      </c>
      <c r="O623" s="15" t="str">
        <f t="shared" si="63"/>
        <v>Active</v>
      </c>
      <c r="P623" s="16">
        <f t="shared" si="64"/>
        <v>0</v>
      </c>
      <c r="Q623" s="17">
        <f t="shared" si="65"/>
        <v>71489.279999999999</v>
      </c>
      <c r="R623" s="17">
        <f t="shared" si="66"/>
        <v>294893.28000000003</v>
      </c>
      <c r="S623" s="16">
        <f t="shared" si="67"/>
        <v>2018</v>
      </c>
      <c r="T623" s="16">
        <f t="shared" si="68"/>
        <v>33</v>
      </c>
      <c r="U623" s="18" t="str">
        <f t="shared" si="69"/>
        <v>Saturday</v>
      </c>
    </row>
    <row r="624" spans="1:21" ht="14.25" customHeight="1" x14ac:dyDescent="0.25">
      <c r="A624" s="1" t="s">
        <v>1302</v>
      </c>
      <c r="B624" s="1" t="s">
        <v>1303</v>
      </c>
      <c r="C624" s="1" t="s">
        <v>317</v>
      </c>
      <c r="D624" s="1" t="s">
        <v>2</v>
      </c>
      <c r="E624" s="1" t="s">
        <v>59</v>
      </c>
      <c r="F624" s="1" t="s">
        <v>45</v>
      </c>
      <c r="G624" s="1" t="s">
        <v>53</v>
      </c>
      <c r="H624" s="1">
        <v>57</v>
      </c>
      <c r="I624" s="14">
        <v>41649</v>
      </c>
      <c r="J624" s="1">
        <v>74854</v>
      </c>
      <c r="K624" s="1">
        <v>0</v>
      </c>
      <c r="L624" s="1" t="s">
        <v>11</v>
      </c>
      <c r="M624" s="1" t="s">
        <v>47</v>
      </c>
      <c r="N624" s="14" t="s">
        <v>55</v>
      </c>
      <c r="O624" s="15" t="str">
        <f t="shared" si="63"/>
        <v>Active</v>
      </c>
      <c r="P624" s="16">
        <f t="shared" si="64"/>
        <v>0</v>
      </c>
      <c r="Q624" s="17">
        <f t="shared" si="65"/>
        <v>0</v>
      </c>
      <c r="R624" s="17">
        <f t="shared" si="66"/>
        <v>74854</v>
      </c>
      <c r="S624" s="16">
        <f t="shared" si="67"/>
        <v>2014</v>
      </c>
      <c r="T624" s="16">
        <f t="shared" si="68"/>
        <v>2</v>
      </c>
      <c r="U624" s="18" t="str">
        <f t="shared" si="69"/>
        <v>Friday</v>
      </c>
    </row>
    <row r="625" spans="1:21" ht="14.25" customHeight="1" x14ac:dyDescent="0.25">
      <c r="A625" s="1" t="s">
        <v>1304</v>
      </c>
      <c r="B625" s="1" t="s">
        <v>1305</v>
      </c>
      <c r="C625" s="1" t="s">
        <v>99</v>
      </c>
      <c r="D625" s="1" t="s">
        <v>5</v>
      </c>
      <c r="E625" s="1" t="s">
        <v>59</v>
      </c>
      <c r="F625" s="1" t="s">
        <v>45</v>
      </c>
      <c r="G625" s="1" t="s">
        <v>60</v>
      </c>
      <c r="H625" s="1">
        <v>48</v>
      </c>
      <c r="I625" s="14">
        <v>39197</v>
      </c>
      <c r="J625" s="1">
        <v>217783</v>
      </c>
      <c r="K625" s="1">
        <v>0.36</v>
      </c>
      <c r="L625" s="1" t="s">
        <v>11</v>
      </c>
      <c r="M625" s="1" t="s">
        <v>47</v>
      </c>
      <c r="N625" s="14" t="s">
        <v>55</v>
      </c>
      <c r="O625" s="15" t="str">
        <f t="shared" si="63"/>
        <v>Active</v>
      </c>
      <c r="P625" s="16">
        <f t="shared" si="64"/>
        <v>0</v>
      </c>
      <c r="Q625" s="17">
        <f t="shared" si="65"/>
        <v>78401.87999999999</v>
      </c>
      <c r="R625" s="17">
        <f t="shared" si="66"/>
        <v>296184.88</v>
      </c>
      <c r="S625" s="16">
        <f t="shared" si="67"/>
        <v>2007</v>
      </c>
      <c r="T625" s="16">
        <f t="shared" si="68"/>
        <v>17</v>
      </c>
      <c r="U625" s="18" t="str">
        <f t="shared" si="69"/>
        <v>Wednesday</v>
      </c>
    </row>
    <row r="626" spans="1:21" ht="14.25" customHeight="1" x14ac:dyDescent="0.25">
      <c r="A626" s="1" t="s">
        <v>1306</v>
      </c>
      <c r="B626" s="1" t="s">
        <v>1307</v>
      </c>
      <c r="C626" s="1" t="s">
        <v>348</v>
      </c>
      <c r="D626" s="1" t="s">
        <v>2</v>
      </c>
      <c r="E626" s="1" t="s">
        <v>51</v>
      </c>
      <c r="F626" s="1" t="s">
        <v>45</v>
      </c>
      <c r="G626" s="1" t="s">
        <v>104</v>
      </c>
      <c r="H626" s="1">
        <v>53</v>
      </c>
      <c r="I626" s="14">
        <v>38214</v>
      </c>
      <c r="J626" s="1">
        <v>44735</v>
      </c>
      <c r="K626" s="1">
        <v>0</v>
      </c>
      <c r="L626" s="1" t="s">
        <v>19</v>
      </c>
      <c r="M626" s="1" t="s">
        <v>112</v>
      </c>
      <c r="N626" s="14" t="s">
        <v>55</v>
      </c>
      <c r="O626" s="15" t="str">
        <f t="shared" si="63"/>
        <v>Active</v>
      </c>
      <c r="P626" s="16">
        <f t="shared" si="64"/>
        <v>0</v>
      </c>
      <c r="Q626" s="17">
        <f t="shared" si="65"/>
        <v>0</v>
      </c>
      <c r="R626" s="17">
        <f t="shared" si="66"/>
        <v>44735</v>
      </c>
      <c r="S626" s="16">
        <f t="shared" si="67"/>
        <v>2004</v>
      </c>
      <c r="T626" s="16">
        <f t="shared" si="68"/>
        <v>34</v>
      </c>
      <c r="U626" s="18" t="str">
        <f t="shared" si="69"/>
        <v>Sunday</v>
      </c>
    </row>
    <row r="627" spans="1:21" ht="14.25" customHeight="1" x14ac:dyDescent="0.25">
      <c r="A627" s="1" t="s">
        <v>1308</v>
      </c>
      <c r="B627" s="1" t="s">
        <v>1309</v>
      </c>
      <c r="C627" s="1" t="s">
        <v>142</v>
      </c>
      <c r="D627" s="1" t="s">
        <v>3</v>
      </c>
      <c r="E627" s="1" t="s">
        <v>51</v>
      </c>
      <c r="F627" s="1" t="s">
        <v>45</v>
      </c>
      <c r="G627" s="1" t="s">
        <v>60</v>
      </c>
      <c r="H627" s="1">
        <v>41</v>
      </c>
      <c r="I627" s="14">
        <v>39091</v>
      </c>
      <c r="J627" s="1">
        <v>50685</v>
      </c>
      <c r="K627" s="1">
        <v>0</v>
      </c>
      <c r="L627" s="1" t="s">
        <v>11</v>
      </c>
      <c r="M627" s="1" t="s">
        <v>107</v>
      </c>
      <c r="N627" s="14" t="s">
        <v>55</v>
      </c>
      <c r="O627" s="15" t="str">
        <f t="shared" si="63"/>
        <v>Active</v>
      </c>
      <c r="P627" s="16">
        <f t="shared" si="64"/>
        <v>0</v>
      </c>
      <c r="Q627" s="17">
        <f t="shared" si="65"/>
        <v>0</v>
      </c>
      <c r="R627" s="17">
        <f t="shared" si="66"/>
        <v>50685</v>
      </c>
      <c r="S627" s="16">
        <f t="shared" si="67"/>
        <v>2007</v>
      </c>
      <c r="T627" s="16">
        <f t="shared" si="68"/>
        <v>2</v>
      </c>
      <c r="U627" s="18" t="str">
        <f t="shared" si="69"/>
        <v>Tuesday</v>
      </c>
    </row>
    <row r="628" spans="1:21" ht="14.25" customHeight="1" x14ac:dyDescent="0.25">
      <c r="A628" s="1" t="s">
        <v>1310</v>
      </c>
      <c r="B628" s="1" t="s">
        <v>1311</v>
      </c>
      <c r="C628" s="1" t="s">
        <v>142</v>
      </c>
      <c r="D628" s="1" t="s">
        <v>4</v>
      </c>
      <c r="E628" s="1" t="s">
        <v>44</v>
      </c>
      <c r="F628" s="1" t="s">
        <v>52</v>
      </c>
      <c r="G628" s="1" t="s">
        <v>53</v>
      </c>
      <c r="H628" s="1">
        <v>34</v>
      </c>
      <c r="I628" s="14">
        <v>43169</v>
      </c>
      <c r="J628" s="1">
        <v>58993</v>
      </c>
      <c r="K628" s="1">
        <v>0</v>
      </c>
      <c r="L628" s="1" t="s">
        <v>11</v>
      </c>
      <c r="M628" s="1" t="s">
        <v>82</v>
      </c>
      <c r="N628" s="14" t="s">
        <v>55</v>
      </c>
      <c r="O628" s="15" t="str">
        <f t="shared" si="63"/>
        <v>Active</v>
      </c>
      <c r="P628" s="16">
        <f t="shared" si="64"/>
        <v>0</v>
      </c>
      <c r="Q628" s="17">
        <f t="shared" si="65"/>
        <v>0</v>
      </c>
      <c r="R628" s="17">
        <f t="shared" si="66"/>
        <v>58993</v>
      </c>
      <c r="S628" s="16">
        <f t="shared" si="67"/>
        <v>2018</v>
      </c>
      <c r="T628" s="16">
        <f t="shared" si="68"/>
        <v>10</v>
      </c>
      <c r="U628" s="18" t="str">
        <f t="shared" si="69"/>
        <v>Saturday</v>
      </c>
    </row>
    <row r="629" spans="1:21" ht="14.25" customHeight="1" x14ac:dyDescent="0.25">
      <c r="A629" s="1" t="s">
        <v>1312</v>
      </c>
      <c r="B629" s="1" t="s">
        <v>1313</v>
      </c>
      <c r="C629" s="1" t="s">
        <v>199</v>
      </c>
      <c r="D629" s="1" t="s">
        <v>7</v>
      </c>
      <c r="E629" s="1" t="s">
        <v>72</v>
      </c>
      <c r="F629" s="1" t="s">
        <v>52</v>
      </c>
      <c r="G629" s="1" t="s">
        <v>60</v>
      </c>
      <c r="H629" s="1">
        <v>47</v>
      </c>
      <c r="I629" s="14">
        <v>43990</v>
      </c>
      <c r="J629" s="1">
        <v>115765</v>
      </c>
      <c r="K629" s="1">
        <v>0</v>
      </c>
      <c r="L629" s="1" t="s">
        <v>11</v>
      </c>
      <c r="M629" s="1" t="s">
        <v>79</v>
      </c>
      <c r="N629" s="14">
        <v>44229</v>
      </c>
      <c r="O629" s="15" t="str">
        <f t="shared" si="63"/>
        <v>Not Active</v>
      </c>
      <c r="P629" s="16">
        <f t="shared" si="64"/>
        <v>1</v>
      </c>
      <c r="Q629" s="17">
        <f t="shared" si="65"/>
        <v>0</v>
      </c>
      <c r="R629" s="17">
        <f t="shared" si="66"/>
        <v>115765</v>
      </c>
      <c r="S629" s="16">
        <f t="shared" si="67"/>
        <v>2020</v>
      </c>
      <c r="T629" s="16">
        <f t="shared" si="68"/>
        <v>24</v>
      </c>
      <c r="U629" s="18" t="str">
        <f t="shared" si="69"/>
        <v>Monday</v>
      </c>
    </row>
    <row r="630" spans="1:21" ht="14.25" customHeight="1" x14ac:dyDescent="0.25">
      <c r="A630" s="1" t="s">
        <v>1314</v>
      </c>
      <c r="B630" s="1" t="s">
        <v>1315</v>
      </c>
      <c r="C630" s="1" t="s">
        <v>58</v>
      </c>
      <c r="D630" s="1" t="s">
        <v>5</v>
      </c>
      <c r="E630" s="1" t="s">
        <v>51</v>
      </c>
      <c r="F630" s="1" t="s">
        <v>45</v>
      </c>
      <c r="G630" s="1" t="s">
        <v>53</v>
      </c>
      <c r="H630" s="1">
        <v>63</v>
      </c>
      <c r="I630" s="14">
        <v>39147</v>
      </c>
      <c r="J630" s="1">
        <v>193044</v>
      </c>
      <c r="K630" s="1">
        <v>0.15</v>
      </c>
      <c r="L630" s="1" t="s">
        <v>11</v>
      </c>
      <c r="M630" s="1" t="s">
        <v>79</v>
      </c>
      <c r="N630" s="14" t="s">
        <v>55</v>
      </c>
      <c r="O630" s="15" t="str">
        <f t="shared" si="63"/>
        <v>Active</v>
      </c>
      <c r="P630" s="16">
        <f t="shared" si="64"/>
        <v>0</v>
      </c>
      <c r="Q630" s="17">
        <f t="shared" si="65"/>
        <v>28956.6</v>
      </c>
      <c r="R630" s="17">
        <f t="shared" si="66"/>
        <v>222000.6</v>
      </c>
      <c r="S630" s="16">
        <f t="shared" si="67"/>
        <v>2007</v>
      </c>
      <c r="T630" s="16">
        <f t="shared" si="68"/>
        <v>10</v>
      </c>
      <c r="U630" s="18" t="str">
        <f t="shared" si="69"/>
        <v>Tuesday</v>
      </c>
    </row>
    <row r="631" spans="1:21" ht="14.25" customHeight="1" x14ac:dyDescent="0.25">
      <c r="A631" s="1" t="s">
        <v>1316</v>
      </c>
      <c r="B631" s="1" t="s">
        <v>1317</v>
      </c>
      <c r="C631" s="1" t="s">
        <v>78</v>
      </c>
      <c r="D631" s="1" t="s">
        <v>8</v>
      </c>
      <c r="E631" s="1" t="s">
        <v>44</v>
      </c>
      <c r="F631" s="1" t="s">
        <v>45</v>
      </c>
      <c r="G631" s="1" t="s">
        <v>46</v>
      </c>
      <c r="H631" s="1">
        <v>65</v>
      </c>
      <c r="I631" s="14">
        <v>40711</v>
      </c>
      <c r="J631" s="1">
        <v>56686</v>
      </c>
      <c r="K631" s="1">
        <v>0</v>
      </c>
      <c r="L631" s="1" t="s">
        <v>11</v>
      </c>
      <c r="M631" s="1" t="s">
        <v>47</v>
      </c>
      <c r="N631" s="14">
        <v>42164</v>
      </c>
      <c r="O631" s="15" t="str">
        <f t="shared" si="63"/>
        <v>Not Active</v>
      </c>
      <c r="P631" s="16">
        <f t="shared" si="64"/>
        <v>1</v>
      </c>
      <c r="Q631" s="17">
        <f t="shared" si="65"/>
        <v>0</v>
      </c>
      <c r="R631" s="17">
        <f t="shared" si="66"/>
        <v>56686</v>
      </c>
      <c r="S631" s="16">
        <f t="shared" si="67"/>
        <v>2011</v>
      </c>
      <c r="T631" s="16">
        <f t="shared" si="68"/>
        <v>25</v>
      </c>
      <c r="U631" s="18" t="str">
        <f t="shared" si="69"/>
        <v>Friday</v>
      </c>
    </row>
    <row r="632" spans="1:21" ht="14.25" customHeight="1" x14ac:dyDescent="0.25">
      <c r="A632" s="1" t="s">
        <v>1318</v>
      </c>
      <c r="B632" s="1" t="s">
        <v>1319</v>
      </c>
      <c r="C632" s="1" t="s">
        <v>43</v>
      </c>
      <c r="D632" s="1" t="s">
        <v>3</v>
      </c>
      <c r="E632" s="1" t="s">
        <v>51</v>
      </c>
      <c r="F632" s="1" t="s">
        <v>45</v>
      </c>
      <c r="G632" s="1" t="s">
        <v>46</v>
      </c>
      <c r="H632" s="1">
        <v>33</v>
      </c>
      <c r="I632" s="14">
        <v>43763</v>
      </c>
      <c r="J632" s="1">
        <v>131652</v>
      </c>
      <c r="K632" s="1">
        <v>0.11</v>
      </c>
      <c r="L632" s="1" t="s">
        <v>11</v>
      </c>
      <c r="M632" s="1" t="s">
        <v>47</v>
      </c>
      <c r="N632" s="14" t="s">
        <v>55</v>
      </c>
      <c r="O632" s="15" t="str">
        <f t="shared" si="63"/>
        <v>Active</v>
      </c>
      <c r="P632" s="16">
        <f t="shared" si="64"/>
        <v>0</v>
      </c>
      <c r="Q632" s="17">
        <f t="shared" si="65"/>
        <v>14481.72</v>
      </c>
      <c r="R632" s="17">
        <f t="shared" si="66"/>
        <v>146133.72</v>
      </c>
      <c r="S632" s="16">
        <f t="shared" si="67"/>
        <v>2019</v>
      </c>
      <c r="T632" s="16">
        <f t="shared" si="68"/>
        <v>43</v>
      </c>
      <c r="U632" s="18" t="str">
        <f t="shared" si="69"/>
        <v>Friday</v>
      </c>
    </row>
    <row r="633" spans="1:21" ht="14.25" customHeight="1" x14ac:dyDescent="0.25">
      <c r="A633" s="1" t="s">
        <v>1320</v>
      </c>
      <c r="B633" s="1" t="s">
        <v>1321</v>
      </c>
      <c r="C633" s="1" t="s">
        <v>58</v>
      </c>
      <c r="D633" s="1" t="s">
        <v>8</v>
      </c>
      <c r="E633" s="1" t="s">
        <v>51</v>
      </c>
      <c r="F633" s="1" t="s">
        <v>45</v>
      </c>
      <c r="G633" s="1" t="s">
        <v>46</v>
      </c>
      <c r="H633" s="1">
        <v>45</v>
      </c>
      <c r="I633" s="14">
        <v>39507</v>
      </c>
      <c r="J633" s="1">
        <v>150577</v>
      </c>
      <c r="K633" s="1">
        <v>0.25</v>
      </c>
      <c r="L633" s="1" t="s">
        <v>11</v>
      </c>
      <c r="M633" s="1" t="s">
        <v>79</v>
      </c>
      <c r="N633" s="14" t="s">
        <v>55</v>
      </c>
      <c r="O633" s="15" t="str">
        <f t="shared" si="63"/>
        <v>Active</v>
      </c>
      <c r="P633" s="16">
        <f t="shared" si="64"/>
        <v>0</v>
      </c>
      <c r="Q633" s="17">
        <f t="shared" si="65"/>
        <v>37644.25</v>
      </c>
      <c r="R633" s="17">
        <f t="shared" si="66"/>
        <v>188221.25</v>
      </c>
      <c r="S633" s="16">
        <f t="shared" si="67"/>
        <v>2008</v>
      </c>
      <c r="T633" s="16">
        <f t="shared" si="68"/>
        <v>9</v>
      </c>
      <c r="U633" s="18" t="str">
        <f t="shared" si="69"/>
        <v>Friday</v>
      </c>
    </row>
    <row r="634" spans="1:21" ht="14.25" customHeight="1" x14ac:dyDescent="0.25">
      <c r="A634" s="1" t="s">
        <v>568</v>
      </c>
      <c r="B634" s="1" t="s">
        <v>1322</v>
      </c>
      <c r="C634" s="1" t="s">
        <v>131</v>
      </c>
      <c r="D634" s="1" t="s">
        <v>7</v>
      </c>
      <c r="E634" s="1" t="s">
        <v>44</v>
      </c>
      <c r="F634" s="1" t="s">
        <v>45</v>
      </c>
      <c r="G634" s="1" t="s">
        <v>104</v>
      </c>
      <c r="H634" s="1">
        <v>37</v>
      </c>
      <c r="I634" s="14">
        <v>43461</v>
      </c>
      <c r="J634" s="1">
        <v>87359</v>
      </c>
      <c r="K634" s="1">
        <v>0.11</v>
      </c>
      <c r="L634" s="1" t="s">
        <v>19</v>
      </c>
      <c r="M634" s="1" t="s">
        <v>117</v>
      </c>
      <c r="N634" s="14" t="s">
        <v>55</v>
      </c>
      <c r="O634" s="15" t="str">
        <f t="shared" si="63"/>
        <v>Active</v>
      </c>
      <c r="P634" s="16">
        <f t="shared" si="64"/>
        <v>0</v>
      </c>
      <c r="Q634" s="17">
        <f t="shared" si="65"/>
        <v>9609.49</v>
      </c>
      <c r="R634" s="17">
        <f t="shared" si="66"/>
        <v>96968.49</v>
      </c>
      <c r="S634" s="16">
        <f t="shared" si="67"/>
        <v>2018</v>
      </c>
      <c r="T634" s="16">
        <f t="shared" si="68"/>
        <v>52</v>
      </c>
      <c r="U634" s="18" t="str">
        <f t="shared" si="69"/>
        <v>Thursday</v>
      </c>
    </row>
    <row r="635" spans="1:21" ht="14.25" customHeight="1" x14ac:dyDescent="0.25">
      <c r="A635" s="1" t="s">
        <v>1323</v>
      </c>
      <c r="B635" s="1" t="s">
        <v>1324</v>
      </c>
      <c r="C635" s="1" t="s">
        <v>142</v>
      </c>
      <c r="D635" s="1" t="s">
        <v>4</v>
      </c>
      <c r="E635" s="1" t="s">
        <v>59</v>
      </c>
      <c r="F635" s="1" t="s">
        <v>45</v>
      </c>
      <c r="G635" s="1" t="s">
        <v>53</v>
      </c>
      <c r="H635" s="1">
        <v>60</v>
      </c>
      <c r="I635" s="14">
        <v>41647</v>
      </c>
      <c r="J635" s="1">
        <v>51877</v>
      </c>
      <c r="K635" s="1">
        <v>0</v>
      </c>
      <c r="L635" s="1" t="s">
        <v>17</v>
      </c>
      <c r="M635" s="1" t="s">
        <v>132</v>
      </c>
      <c r="N635" s="14" t="s">
        <v>55</v>
      </c>
      <c r="O635" s="15" t="str">
        <f t="shared" si="63"/>
        <v>Active</v>
      </c>
      <c r="P635" s="16">
        <f t="shared" si="64"/>
        <v>0</v>
      </c>
      <c r="Q635" s="17">
        <f t="shared" si="65"/>
        <v>0</v>
      </c>
      <c r="R635" s="17">
        <f t="shared" si="66"/>
        <v>51877</v>
      </c>
      <c r="S635" s="16">
        <f t="shared" si="67"/>
        <v>2014</v>
      </c>
      <c r="T635" s="16">
        <f t="shared" si="68"/>
        <v>2</v>
      </c>
      <c r="U635" s="18" t="str">
        <f t="shared" si="69"/>
        <v>Wednesday</v>
      </c>
    </row>
    <row r="636" spans="1:21" ht="14.25" customHeight="1" x14ac:dyDescent="0.25">
      <c r="A636" s="1" t="s">
        <v>287</v>
      </c>
      <c r="B636" s="1" t="s">
        <v>1325</v>
      </c>
      <c r="C636" s="1" t="s">
        <v>390</v>
      </c>
      <c r="D636" s="1" t="s">
        <v>2</v>
      </c>
      <c r="E636" s="1" t="s">
        <v>51</v>
      </c>
      <c r="F636" s="1" t="s">
        <v>52</v>
      </c>
      <c r="G636" s="1" t="s">
        <v>53</v>
      </c>
      <c r="H636" s="1">
        <v>43</v>
      </c>
      <c r="I636" s="14">
        <v>42753</v>
      </c>
      <c r="J636" s="1">
        <v>86417</v>
      </c>
      <c r="K636" s="1">
        <v>0</v>
      </c>
      <c r="L636" s="1" t="s">
        <v>11</v>
      </c>
      <c r="M636" s="1" t="s">
        <v>61</v>
      </c>
      <c r="N636" s="14" t="s">
        <v>55</v>
      </c>
      <c r="O636" s="15" t="str">
        <f t="shared" si="63"/>
        <v>Active</v>
      </c>
      <c r="P636" s="16">
        <f t="shared" si="64"/>
        <v>0</v>
      </c>
      <c r="Q636" s="17">
        <f t="shared" si="65"/>
        <v>0</v>
      </c>
      <c r="R636" s="17">
        <f t="shared" si="66"/>
        <v>86417</v>
      </c>
      <c r="S636" s="16">
        <f t="shared" si="67"/>
        <v>2017</v>
      </c>
      <c r="T636" s="16">
        <f t="shared" si="68"/>
        <v>3</v>
      </c>
      <c r="U636" s="18" t="str">
        <f t="shared" si="69"/>
        <v>Wednesday</v>
      </c>
    </row>
    <row r="637" spans="1:21" ht="14.25" customHeight="1" x14ac:dyDescent="0.25">
      <c r="A637" s="1" t="s">
        <v>1326</v>
      </c>
      <c r="B637" s="1" t="s">
        <v>1327</v>
      </c>
      <c r="C637" s="1" t="s">
        <v>317</v>
      </c>
      <c r="D637" s="1" t="s">
        <v>2</v>
      </c>
      <c r="E637" s="1" t="s">
        <v>44</v>
      </c>
      <c r="F637" s="1" t="s">
        <v>45</v>
      </c>
      <c r="G637" s="1" t="s">
        <v>53</v>
      </c>
      <c r="H637" s="1">
        <v>65</v>
      </c>
      <c r="I637" s="14">
        <v>37749</v>
      </c>
      <c r="J637" s="1">
        <v>96548</v>
      </c>
      <c r="K637" s="1">
        <v>0</v>
      </c>
      <c r="L637" s="1" t="s">
        <v>11</v>
      </c>
      <c r="M637" s="1" t="s">
        <v>82</v>
      </c>
      <c r="N637" s="14" t="s">
        <v>55</v>
      </c>
      <c r="O637" s="15" t="str">
        <f t="shared" si="63"/>
        <v>Active</v>
      </c>
      <c r="P637" s="16">
        <f t="shared" si="64"/>
        <v>0</v>
      </c>
      <c r="Q637" s="17">
        <f t="shared" si="65"/>
        <v>0</v>
      </c>
      <c r="R637" s="17">
        <f t="shared" si="66"/>
        <v>96548</v>
      </c>
      <c r="S637" s="16">
        <f t="shared" si="67"/>
        <v>2003</v>
      </c>
      <c r="T637" s="16">
        <f t="shared" si="68"/>
        <v>19</v>
      </c>
      <c r="U637" s="18" t="str">
        <f t="shared" si="69"/>
        <v>Thursday</v>
      </c>
    </row>
    <row r="638" spans="1:21" ht="14.25" customHeight="1" x14ac:dyDescent="0.25">
      <c r="A638" s="1" t="s">
        <v>1328</v>
      </c>
      <c r="B638" s="1" t="s">
        <v>1329</v>
      </c>
      <c r="C638" s="1" t="s">
        <v>67</v>
      </c>
      <c r="D638" s="1" t="s">
        <v>5</v>
      </c>
      <c r="E638" s="1" t="s">
        <v>51</v>
      </c>
      <c r="F638" s="1" t="s">
        <v>45</v>
      </c>
      <c r="G638" s="1" t="s">
        <v>53</v>
      </c>
      <c r="H638" s="1">
        <v>43</v>
      </c>
      <c r="I638" s="14">
        <v>41662</v>
      </c>
      <c r="J638" s="1">
        <v>92940</v>
      </c>
      <c r="K638" s="1">
        <v>0</v>
      </c>
      <c r="L638" s="1" t="s">
        <v>17</v>
      </c>
      <c r="M638" s="1" t="s">
        <v>152</v>
      </c>
      <c r="N638" s="14" t="s">
        <v>55</v>
      </c>
      <c r="O638" s="15" t="str">
        <f t="shared" si="63"/>
        <v>Active</v>
      </c>
      <c r="P638" s="16">
        <f t="shared" si="64"/>
        <v>0</v>
      </c>
      <c r="Q638" s="17">
        <f t="shared" si="65"/>
        <v>0</v>
      </c>
      <c r="R638" s="17">
        <f t="shared" si="66"/>
        <v>92940</v>
      </c>
      <c r="S638" s="16">
        <f t="shared" si="67"/>
        <v>2014</v>
      </c>
      <c r="T638" s="16">
        <f t="shared" si="68"/>
        <v>4</v>
      </c>
      <c r="U638" s="18" t="str">
        <f t="shared" si="69"/>
        <v>Thursday</v>
      </c>
    </row>
    <row r="639" spans="1:21" ht="14.25" customHeight="1" x14ac:dyDescent="0.25">
      <c r="A639" s="1" t="s">
        <v>989</v>
      </c>
      <c r="B639" s="1" t="s">
        <v>1330</v>
      </c>
      <c r="C639" s="1" t="s">
        <v>142</v>
      </c>
      <c r="D639" s="1" t="s">
        <v>5</v>
      </c>
      <c r="E639" s="1" t="s">
        <v>59</v>
      </c>
      <c r="F639" s="1" t="s">
        <v>52</v>
      </c>
      <c r="G639" s="1" t="s">
        <v>53</v>
      </c>
      <c r="H639" s="1">
        <v>28</v>
      </c>
      <c r="I639" s="14">
        <v>43336</v>
      </c>
      <c r="J639" s="1">
        <v>61410</v>
      </c>
      <c r="K639" s="1">
        <v>0</v>
      </c>
      <c r="L639" s="1" t="s">
        <v>11</v>
      </c>
      <c r="M639" s="1" t="s">
        <v>68</v>
      </c>
      <c r="N639" s="14" t="s">
        <v>55</v>
      </c>
      <c r="O639" s="15" t="str">
        <f t="shared" si="63"/>
        <v>Active</v>
      </c>
      <c r="P639" s="16">
        <f t="shared" si="64"/>
        <v>0</v>
      </c>
      <c r="Q639" s="17">
        <f t="shared" si="65"/>
        <v>0</v>
      </c>
      <c r="R639" s="17">
        <f t="shared" si="66"/>
        <v>61410</v>
      </c>
      <c r="S639" s="16">
        <f t="shared" si="67"/>
        <v>2018</v>
      </c>
      <c r="T639" s="16">
        <f t="shared" si="68"/>
        <v>34</v>
      </c>
      <c r="U639" s="18" t="str">
        <f t="shared" si="69"/>
        <v>Friday</v>
      </c>
    </row>
    <row r="640" spans="1:21" ht="14.25" customHeight="1" x14ac:dyDescent="0.25">
      <c r="A640" s="1" t="s">
        <v>1331</v>
      </c>
      <c r="B640" s="1" t="s">
        <v>1332</v>
      </c>
      <c r="C640" s="1" t="s">
        <v>75</v>
      </c>
      <c r="D640" s="1" t="s">
        <v>3</v>
      </c>
      <c r="E640" s="1" t="s">
        <v>59</v>
      </c>
      <c r="F640" s="1" t="s">
        <v>45</v>
      </c>
      <c r="G640" s="1" t="s">
        <v>46</v>
      </c>
      <c r="H640" s="1">
        <v>61</v>
      </c>
      <c r="I640" s="14">
        <v>40293</v>
      </c>
      <c r="J640" s="1">
        <v>110302</v>
      </c>
      <c r="K640" s="1">
        <v>0.06</v>
      </c>
      <c r="L640" s="1" t="s">
        <v>11</v>
      </c>
      <c r="M640" s="1" t="s">
        <v>79</v>
      </c>
      <c r="N640" s="14" t="s">
        <v>55</v>
      </c>
      <c r="O640" s="15" t="str">
        <f t="shared" si="63"/>
        <v>Active</v>
      </c>
      <c r="P640" s="16">
        <f t="shared" si="64"/>
        <v>0</v>
      </c>
      <c r="Q640" s="17">
        <f t="shared" si="65"/>
        <v>6618.12</v>
      </c>
      <c r="R640" s="17">
        <f t="shared" si="66"/>
        <v>116920.12</v>
      </c>
      <c r="S640" s="16">
        <f t="shared" si="67"/>
        <v>2010</v>
      </c>
      <c r="T640" s="16">
        <f t="shared" si="68"/>
        <v>18</v>
      </c>
      <c r="U640" s="18" t="str">
        <f t="shared" si="69"/>
        <v>Sunday</v>
      </c>
    </row>
    <row r="641" spans="1:21" ht="14.25" customHeight="1" x14ac:dyDescent="0.25">
      <c r="A641" s="1" t="s">
        <v>1333</v>
      </c>
      <c r="B641" s="1" t="s">
        <v>1334</v>
      </c>
      <c r="C641" s="1" t="s">
        <v>58</v>
      </c>
      <c r="D641" s="1" t="s">
        <v>7</v>
      </c>
      <c r="E641" s="1" t="s">
        <v>59</v>
      </c>
      <c r="F641" s="1" t="s">
        <v>45</v>
      </c>
      <c r="G641" s="1" t="s">
        <v>46</v>
      </c>
      <c r="H641" s="1">
        <v>45</v>
      </c>
      <c r="I641" s="14">
        <v>43212</v>
      </c>
      <c r="J641" s="1">
        <v>187205</v>
      </c>
      <c r="K641" s="1">
        <v>0.24</v>
      </c>
      <c r="L641" s="1" t="s">
        <v>11</v>
      </c>
      <c r="M641" s="1" t="s">
        <v>107</v>
      </c>
      <c r="N641" s="14">
        <v>44732</v>
      </c>
      <c r="O641" s="15" t="str">
        <f t="shared" si="63"/>
        <v>Not Active</v>
      </c>
      <c r="P641" s="16">
        <f t="shared" si="64"/>
        <v>1</v>
      </c>
      <c r="Q641" s="17">
        <f t="shared" si="65"/>
        <v>44929.2</v>
      </c>
      <c r="R641" s="17">
        <f t="shared" si="66"/>
        <v>232134.2</v>
      </c>
      <c r="S641" s="16">
        <f t="shared" si="67"/>
        <v>2018</v>
      </c>
      <c r="T641" s="16">
        <f t="shared" si="68"/>
        <v>17</v>
      </c>
      <c r="U641" s="18" t="str">
        <f t="shared" si="69"/>
        <v>Sunday</v>
      </c>
    </row>
    <row r="642" spans="1:21" ht="14.25" customHeight="1" x14ac:dyDescent="0.25">
      <c r="A642" s="1" t="s">
        <v>1335</v>
      </c>
      <c r="B642" s="1" t="s">
        <v>1336</v>
      </c>
      <c r="C642" s="1" t="s">
        <v>67</v>
      </c>
      <c r="D642" s="1" t="s">
        <v>4</v>
      </c>
      <c r="E642" s="1" t="s">
        <v>72</v>
      </c>
      <c r="F642" s="1" t="s">
        <v>52</v>
      </c>
      <c r="G642" s="1" t="s">
        <v>60</v>
      </c>
      <c r="H642" s="1">
        <v>45</v>
      </c>
      <c r="I642" s="14">
        <v>40618</v>
      </c>
      <c r="J642" s="1">
        <v>81687</v>
      </c>
      <c r="K642" s="1">
        <v>0</v>
      </c>
      <c r="L642" s="1" t="s">
        <v>11</v>
      </c>
      <c r="M642" s="1" t="s">
        <v>68</v>
      </c>
      <c r="N642" s="14" t="s">
        <v>55</v>
      </c>
      <c r="O642" s="15" t="str">
        <f t="shared" si="63"/>
        <v>Active</v>
      </c>
      <c r="P642" s="16">
        <f t="shared" si="64"/>
        <v>0</v>
      </c>
      <c r="Q642" s="17">
        <f t="shared" si="65"/>
        <v>0</v>
      </c>
      <c r="R642" s="17">
        <f t="shared" si="66"/>
        <v>81687</v>
      </c>
      <c r="S642" s="16">
        <f t="shared" si="67"/>
        <v>2011</v>
      </c>
      <c r="T642" s="16">
        <f t="shared" si="68"/>
        <v>12</v>
      </c>
      <c r="U642" s="18" t="str">
        <f t="shared" si="69"/>
        <v>Wednesday</v>
      </c>
    </row>
    <row r="643" spans="1:21" ht="14.25" customHeight="1" x14ac:dyDescent="0.25">
      <c r="A643" s="1" t="s">
        <v>1337</v>
      </c>
      <c r="B643" s="1" t="s">
        <v>1338</v>
      </c>
      <c r="C643" s="1" t="s">
        <v>99</v>
      </c>
      <c r="D643" s="1" t="s">
        <v>2</v>
      </c>
      <c r="E643" s="1" t="s">
        <v>59</v>
      </c>
      <c r="F643" s="1" t="s">
        <v>52</v>
      </c>
      <c r="G643" s="1" t="s">
        <v>104</v>
      </c>
      <c r="H643" s="1">
        <v>54</v>
      </c>
      <c r="I643" s="14">
        <v>40040</v>
      </c>
      <c r="J643" s="1">
        <v>241083</v>
      </c>
      <c r="K643" s="1">
        <v>0.39</v>
      </c>
      <c r="L643" s="1" t="s">
        <v>11</v>
      </c>
      <c r="M643" s="1" t="s">
        <v>107</v>
      </c>
      <c r="N643" s="14" t="s">
        <v>55</v>
      </c>
      <c r="O643" s="15" t="str">
        <f t="shared" ref="O643:O706" si="70">IF(LEN(N643)&gt;0,"Not Active","Active")</f>
        <v>Active</v>
      </c>
      <c r="P643" s="16">
        <f t="shared" ref="P643:P706" si="71">IF(O643="Not Active",1,0)</f>
        <v>0</v>
      </c>
      <c r="Q643" s="17">
        <f t="shared" ref="Q643:Q706" si="72">J643*K643</f>
        <v>94022.37000000001</v>
      </c>
      <c r="R643" s="17">
        <f t="shared" ref="R643:R706" si="73">Q643+J643</f>
        <v>335105.37</v>
      </c>
      <c r="S643" s="16">
        <f t="shared" ref="S643:S706" si="74">YEAR(I643)</f>
        <v>2009</v>
      </c>
      <c r="T643" s="16">
        <f t="shared" ref="T643:T706" si="75">WEEKNUM(I643)</f>
        <v>33</v>
      </c>
      <c r="U643" s="18" t="str">
        <f t="shared" ref="U643:U706" si="76">TEXT(I643,"dddd")</f>
        <v>Saturday</v>
      </c>
    </row>
    <row r="644" spans="1:21" ht="14.25" customHeight="1" x14ac:dyDescent="0.25">
      <c r="A644" s="1" t="s">
        <v>1339</v>
      </c>
      <c r="B644" s="1" t="s">
        <v>1340</v>
      </c>
      <c r="C644" s="1" t="s">
        <v>99</v>
      </c>
      <c r="D644" s="1" t="s">
        <v>3</v>
      </c>
      <c r="E644" s="1" t="s">
        <v>59</v>
      </c>
      <c r="F644" s="1" t="s">
        <v>45</v>
      </c>
      <c r="G644" s="1" t="s">
        <v>46</v>
      </c>
      <c r="H644" s="1">
        <v>38</v>
      </c>
      <c r="I644" s="14">
        <v>43413</v>
      </c>
      <c r="J644" s="1">
        <v>223805</v>
      </c>
      <c r="K644" s="1">
        <v>0.36</v>
      </c>
      <c r="L644" s="1" t="s">
        <v>11</v>
      </c>
      <c r="M644" s="1" t="s">
        <v>61</v>
      </c>
      <c r="N644" s="14" t="s">
        <v>55</v>
      </c>
      <c r="O644" s="15" t="str">
        <f t="shared" si="70"/>
        <v>Active</v>
      </c>
      <c r="P644" s="16">
        <f t="shared" si="71"/>
        <v>0</v>
      </c>
      <c r="Q644" s="17">
        <f t="shared" si="72"/>
        <v>80569.8</v>
      </c>
      <c r="R644" s="17">
        <f t="shared" si="73"/>
        <v>304374.8</v>
      </c>
      <c r="S644" s="16">
        <f t="shared" si="74"/>
        <v>2018</v>
      </c>
      <c r="T644" s="16">
        <f t="shared" si="75"/>
        <v>45</v>
      </c>
      <c r="U644" s="18" t="str">
        <f t="shared" si="76"/>
        <v>Friday</v>
      </c>
    </row>
    <row r="645" spans="1:21" ht="14.25" customHeight="1" x14ac:dyDescent="0.25">
      <c r="A645" s="1" t="s">
        <v>1341</v>
      </c>
      <c r="B645" s="1" t="s">
        <v>1342</v>
      </c>
      <c r="C645" s="1" t="s">
        <v>58</v>
      </c>
      <c r="D645" s="1" t="s">
        <v>5</v>
      </c>
      <c r="E645" s="1" t="s">
        <v>72</v>
      </c>
      <c r="F645" s="1" t="s">
        <v>45</v>
      </c>
      <c r="G645" s="1" t="s">
        <v>60</v>
      </c>
      <c r="H645" s="1">
        <v>27</v>
      </c>
      <c r="I645" s="14">
        <v>44393</v>
      </c>
      <c r="J645" s="1">
        <v>161759</v>
      </c>
      <c r="K645" s="1">
        <v>0.16</v>
      </c>
      <c r="L645" s="1" t="s">
        <v>11</v>
      </c>
      <c r="M645" s="1" t="s">
        <v>79</v>
      </c>
      <c r="N645" s="14" t="s">
        <v>55</v>
      </c>
      <c r="O645" s="15" t="str">
        <f t="shared" si="70"/>
        <v>Active</v>
      </c>
      <c r="P645" s="16">
        <f t="shared" si="71"/>
        <v>0</v>
      </c>
      <c r="Q645" s="17">
        <f t="shared" si="72"/>
        <v>25881.440000000002</v>
      </c>
      <c r="R645" s="17">
        <f t="shared" si="73"/>
        <v>187640.44</v>
      </c>
      <c r="S645" s="16">
        <f t="shared" si="74"/>
        <v>2021</v>
      </c>
      <c r="T645" s="16">
        <f t="shared" si="75"/>
        <v>29</v>
      </c>
      <c r="U645" s="18" t="str">
        <f t="shared" si="76"/>
        <v>Friday</v>
      </c>
    </row>
    <row r="646" spans="1:21" ht="14.25" customHeight="1" x14ac:dyDescent="0.25">
      <c r="A646" s="1" t="s">
        <v>1343</v>
      </c>
      <c r="B646" s="1" t="s">
        <v>1344</v>
      </c>
      <c r="C646" s="1" t="s">
        <v>64</v>
      </c>
      <c r="D646" s="1" t="s">
        <v>2</v>
      </c>
      <c r="E646" s="1" t="s">
        <v>44</v>
      </c>
      <c r="F646" s="1" t="s">
        <v>52</v>
      </c>
      <c r="G646" s="1" t="s">
        <v>46</v>
      </c>
      <c r="H646" s="1">
        <v>40</v>
      </c>
      <c r="I646" s="14">
        <v>43520</v>
      </c>
      <c r="J646" s="1">
        <v>95899</v>
      </c>
      <c r="K646" s="1">
        <v>0.1</v>
      </c>
      <c r="L646" s="1" t="s">
        <v>11</v>
      </c>
      <c r="M646" s="1" t="s">
        <v>107</v>
      </c>
      <c r="N646" s="14">
        <v>44263</v>
      </c>
      <c r="O646" s="15" t="str">
        <f t="shared" si="70"/>
        <v>Not Active</v>
      </c>
      <c r="P646" s="16">
        <f t="shared" si="71"/>
        <v>1</v>
      </c>
      <c r="Q646" s="17">
        <f t="shared" si="72"/>
        <v>9589.9</v>
      </c>
      <c r="R646" s="17">
        <f t="shared" si="73"/>
        <v>105488.9</v>
      </c>
      <c r="S646" s="16">
        <f t="shared" si="74"/>
        <v>2019</v>
      </c>
      <c r="T646" s="16">
        <f t="shared" si="75"/>
        <v>9</v>
      </c>
      <c r="U646" s="18" t="str">
        <f t="shared" si="76"/>
        <v>Sunday</v>
      </c>
    </row>
    <row r="647" spans="1:21" ht="14.25" customHeight="1" x14ac:dyDescent="0.25">
      <c r="A647" s="1" t="s">
        <v>1345</v>
      </c>
      <c r="B647" s="1" t="s">
        <v>1346</v>
      </c>
      <c r="C647" s="1" t="s">
        <v>67</v>
      </c>
      <c r="D647" s="1" t="s">
        <v>3</v>
      </c>
      <c r="E647" s="1" t="s">
        <v>72</v>
      </c>
      <c r="F647" s="1" t="s">
        <v>52</v>
      </c>
      <c r="G647" s="1" t="s">
        <v>53</v>
      </c>
      <c r="H647" s="1">
        <v>49</v>
      </c>
      <c r="I647" s="14">
        <v>43623</v>
      </c>
      <c r="J647" s="1">
        <v>80700</v>
      </c>
      <c r="K647" s="1">
        <v>0</v>
      </c>
      <c r="L647" s="1" t="s">
        <v>11</v>
      </c>
      <c r="M647" s="1" t="s">
        <v>107</v>
      </c>
      <c r="N647" s="14" t="s">
        <v>55</v>
      </c>
      <c r="O647" s="15" t="str">
        <f t="shared" si="70"/>
        <v>Active</v>
      </c>
      <c r="P647" s="16">
        <f t="shared" si="71"/>
        <v>0</v>
      </c>
      <c r="Q647" s="17">
        <f t="shared" si="72"/>
        <v>0</v>
      </c>
      <c r="R647" s="17">
        <f t="shared" si="73"/>
        <v>80700</v>
      </c>
      <c r="S647" s="16">
        <f t="shared" si="74"/>
        <v>2019</v>
      </c>
      <c r="T647" s="16">
        <f t="shared" si="75"/>
        <v>23</v>
      </c>
      <c r="U647" s="18" t="str">
        <f t="shared" si="76"/>
        <v>Friday</v>
      </c>
    </row>
    <row r="648" spans="1:21" ht="14.25" customHeight="1" x14ac:dyDescent="0.25">
      <c r="A648" s="1" t="s">
        <v>791</v>
      </c>
      <c r="B648" s="1" t="s">
        <v>1347</v>
      </c>
      <c r="C648" s="1" t="s">
        <v>75</v>
      </c>
      <c r="D648" s="1" t="s">
        <v>6</v>
      </c>
      <c r="E648" s="1" t="s">
        <v>59</v>
      </c>
      <c r="F648" s="1" t="s">
        <v>52</v>
      </c>
      <c r="G648" s="1" t="s">
        <v>53</v>
      </c>
      <c r="H648" s="1">
        <v>54</v>
      </c>
      <c r="I648" s="14">
        <v>35500</v>
      </c>
      <c r="J648" s="1">
        <v>128136</v>
      </c>
      <c r="K648" s="1">
        <v>0.05</v>
      </c>
      <c r="L648" s="1" t="s">
        <v>17</v>
      </c>
      <c r="M648" s="1" t="s">
        <v>132</v>
      </c>
      <c r="N648" s="14" t="s">
        <v>55</v>
      </c>
      <c r="O648" s="15" t="str">
        <f t="shared" si="70"/>
        <v>Active</v>
      </c>
      <c r="P648" s="16">
        <f t="shared" si="71"/>
        <v>0</v>
      </c>
      <c r="Q648" s="17">
        <f t="shared" si="72"/>
        <v>6406.8</v>
      </c>
      <c r="R648" s="17">
        <f t="shared" si="73"/>
        <v>134542.79999999999</v>
      </c>
      <c r="S648" s="16">
        <f t="shared" si="74"/>
        <v>1997</v>
      </c>
      <c r="T648" s="16">
        <f t="shared" si="75"/>
        <v>11</v>
      </c>
      <c r="U648" s="18" t="str">
        <f t="shared" si="76"/>
        <v>Tuesday</v>
      </c>
    </row>
    <row r="649" spans="1:21" ht="14.25" customHeight="1" x14ac:dyDescent="0.25">
      <c r="A649" s="1" t="s">
        <v>1348</v>
      </c>
      <c r="B649" s="1" t="s">
        <v>1349</v>
      </c>
      <c r="C649" s="1" t="s">
        <v>142</v>
      </c>
      <c r="D649" s="1" t="s">
        <v>8</v>
      </c>
      <c r="E649" s="1" t="s">
        <v>72</v>
      </c>
      <c r="F649" s="1" t="s">
        <v>45</v>
      </c>
      <c r="G649" s="1" t="s">
        <v>60</v>
      </c>
      <c r="H649" s="1">
        <v>39</v>
      </c>
      <c r="I649" s="14">
        <v>42843</v>
      </c>
      <c r="J649" s="1">
        <v>58745</v>
      </c>
      <c r="K649" s="1">
        <v>0</v>
      </c>
      <c r="L649" s="1" t="s">
        <v>11</v>
      </c>
      <c r="M649" s="1" t="s">
        <v>82</v>
      </c>
      <c r="N649" s="14" t="s">
        <v>55</v>
      </c>
      <c r="O649" s="15" t="str">
        <f t="shared" si="70"/>
        <v>Active</v>
      </c>
      <c r="P649" s="16">
        <f t="shared" si="71"/>
        <v>0</v>
      </c>
      <c r="Q649" s="17">
        <f t="shared" si="72"/>
        <v>0</v>
      </c>
      <c r="R649" s="17">
        <f t="shared" si="73"/>
        <v>58745</v>
      </c>
      <c r="S649" s="16">
        <f t="shared" si="74"/>
        <v>2017</v>
      </c>
      <c r="T649" s="16">
        <f t="shared" si="75"/>
        <v>16</v>
      </c>
      <c r="U649" s="18" t="str">
        <f t="shared" si="76"/>
        <v>Tuesday</v>
      </c>
    </row>
    <row r="650" spans="1:21" ht="14.25" customHeight="1" x14ac:dyDescent="0.25">
      <c r="A650" s="1" t="s">
        <v>1350</v>
      </c>
      <c r="B650" s="1" t="s">
        <v>1351</v>
      </c>
      <c r="C650" s="1" t="s">
        <v>50</v>
      </c>
      <c r="D650" s="1" t="s">
        <v>2</v>
      </c>
      <c r="E650" s="1" t="s">
        <v>72</v>
      </c>
      <c r="F650" s="1" t="s">
        <v>45</v>
      </c>
      <c r="G650" s="1" t="s">
        <v>53</v>
      </c>
      <c r="H650" s="1">
        <v>57</v>
      </c>
      <c r="I650" s="14">
        <v>33728</v>
      </c>
      <c r="J650" s="1">
        <v>76202</v>
      </c>
      <c r="K650" s="1">
        <v>0</v>
      </c>
      <c r="L650" s="1" t="s">
        <v>11</v>
      </c>
      <c r="M650" s="1" t="s">
        <v>82</v>
      </c>
      <c r="N650" s="14">
        <v>34686</v>
      </c>
      <c r="O650" s="15" t="str">
        <f t="shared" si="70"/>
        <v>Not Active</v>
      </c>
      <c r="P650" s="16">
        <f t="shared" si="71"/>
        <v>1</v>
      </c>
      <c r="Q650" s="17">
        <f t="shared" si="72"/>
        <v>0</v>
      </c>
      <c r="R650" s="17">
        <f t="shared" si="73"/>
        <v>76202</v>
      </c>
      <c r="S650" s="16">
        <f t="shared" si="74"/>
        <v>1992</v>
      </c>
      <c r="T650" s="16">
        <f t="shared" si="75"/>
        <v>19</v>
      </c>
      <c r="U650" s="18" t="str">
        <f t="shared" si="76"/>
        <v>Monday</v>
      </c>
    </row>
    <row r="651" spans="1:21" ht="14.25" customHeight="1" x14ac:dyDescent="0.25">
      <c r="A651" s="1" t="s">
        <v>1352</v>
      </c>
      <c r="B651" s="1" t="s">
        <v>1353</v>
      </c>
      <c r="C651" s="1" t="s">
        <v>99</v>
      </c>
      <c r="D651" s="1" t="s">
        <v>4</v>
      </c>
      <c r="E651" s="1" t="s">
        <v>59</v>
      </c>
      <c r="F651" s="1" t="s">
        <v>52</v>
      </c>
      <c r="G651" s="1" t="s">
        <v>46</v>
      </c>
      <c r="H651" s="1">
        <v>36</v>
      </c>
      <c r="I651" s="14">
        <v>43178</v>
      </c>
      <c r="J651" s="1">
        <v>195200</v>
      </c>
      <c r="K651" s="1">
        <v>0.36</v>
      </c>
      <c r="L651" s="1" t="s">
        <v>11</v>
      </c>
      <c r="M651" s="1" t="s">
        <v>82</v>
      </c>
      <c r="N651" s="14" t="s">
        <v>55</v>
      </c>
      <c r="O651" s="15" t="str">
        <f t="shared" si="70"/>
        <v>Active</v>
      </c>
      <c r="P651" s="16">
        <f t="shared" si="71"/>
        <v>0</v>
      </c>
      <c r="Q651" s="17">
        <f t="shared" si="72"/>
        <v>70272</v>
      </c>
      <c r="R651" s="17">
        <f t="shared" si="73"/>
        <v>265472</v>
      </c>
      <c r="S651" s="16">
        <f t="shared" si="74"/>
        <v>2018</v>
      </c>
      <c r="T651" s="16">
        <f t="shared" si="75"/>
        <v>12</v>
      </c>
      <c r="U651" s="18" t="str">
        <f t="shared" si="76"/>
        <v>Monday</v>
      </c>
    </row>
    <row r="652" spans="1:21" ht="14.25" customHeight="1" x14ac:dyDescent="0.25">
      <c r="A652" s="1" t="s">
        <v>1354</v>
      </c>
      <c r="B652" s="1" t="s">
        <v>1355</v>
      </c>
      <c r="C652" s="1" t="s">
        <v>142</v>
      </c>
      <c r="D652" s="1" t="s">
        <v>3</v>
      </c>
      <c r="E652" s="1" t="s">
        <v>51</v>
      </c>
      <c r="F652" s="1" t="s">
        <v>45</v>
      </c>
      <c r="G652" s="1" t="s">
        <v>53</v>
      </c>
      <c r="H652" s="1">
        <v>45</v>
      </c>
      <c r="I652" s="14">
        <v>42711</v>
      </c>
      <c r="J652" s="1">
        <v>71454</v>
      </c>
      <c r="K652" s="1">
        <v>0</v>
      </c>
      <c r="L652" s="1" t="s">
        <v>17</v>
      </c>
      <c r="M652" s="1" t="s">
        <v>94</v>
      </c>
      <c r="N652" s="14" t="s">
        <v>55</v>
      </c>
      <c r="O652" s="15" t="str">
        <f t="shared" si="70"/>
        <v>Active</v>
      </c>
      <c r="P652" s="16">
        <f t="shared" si="71"/>
        <v>0</v>
      </c>
      <c r="Q652" s="17">
        <f t="shared" si="72"/>
        <v>0</v>
      </c>
      <c r="R652" s="17">
        <f t="shared" si="73"/>
        <v>71454</v>
      </c>
      <c r="S652" s="16">
        <f t="shared" si="74"/>
        <v>2016</v>
      </c>
      <c r="T652" s="16">
        <f t="shared" si="75"/>
        <v>50</v>
      </c>
      <c r="U652" s="18" t="str">
        <f t="shared" si="76"/>
        <v>Wednesday</v>
      </c>
    </row>
    <row r="653" spans="1:21" ht="14.25" customHeight="1" x14ac:dyDescent="0.25">
      <c r="A653" s="1" t="s">
        <v>1356</v>
      </c>
      <c r="B653" s="1" t="s">
        <v>1357</v>
      </c>
      <c r="C653" s="1" t="s">
        <v>225</v>
      </c>
      <c r="D653" s="1" t="s">
        <v>2</v>
      </c>
      <c r="E653" s="1" t="s">
        <v>51</v>
      </c>
      <c r="F653" s="1" t="s">
        <v>45</v>
      </c>
      <c r="G653" s="1" t="s">
        <v>60</v>
      </c>
      <c r="H653" s="1">
        <v>30</v>
      </c>
      <c r="I653" s="14">
        <v>43864</v>
      </c>
      <c r="J653" s="1">
        <v>94652</v>
      </c>
      <c r="K653" s="1">
        <v>0</v>
      </c>
      <c r="L653" s="1" t="s">
        <v>11</v>
      </c>
      <c r="M653" s="1" t="s">
        <v>47</v>
      </c>
      <c r="N653" s="14" t="s">
        <v>55</v>
      </c>
      <c r="O653" s="15" t="str">
        <f t="shared" si="70"/>
        <v>Active</v>
      </c>
      <c r="P653" s="16">
        <f t="shared" si="71"/>
        <v>0</v>
      </c>
      <c r="Q653" s="17">
        <f t="shared" si="72"/>
        <v>0</v>
      </c>
      <c r="R653" s="17">
        <f t="shared" si="73"/>
        <v>94652</v>
      </c>
      <c r="S653" s="16">
        <f t="shared" si="74"/>
        <v>2020</v>
      </c>
      <c r="T653" s="16">
        <f t="shared" si="75"/>
        <v>6</v>
      </c>
      <c r="U653" s="18" t="str">
        <f t="shared" si="76"/>
        <v>Monday</v>
      </c>
    </row>
    <row r="654" spans="1:21" ht="14.25" customHeight="1" x14ac:dyDescent="0.25">
      <c r="A654" s="1" t="s">
        <v>1358</v>
      </c>
      <c r="B654" s="1" t="s">
        <v>1359</v>
      </c>
      <c r="C654" s="1" t="s">
        <v>50</v>
      </c>
      <c r="D654" s="1" t="s">
        <v>2</v>
      </c>
      <c r="E654" s="1" t="s">
        <v>51</v>
      </c>
      <c r="F654" s="1" t="s">
        <v>52</v>
      </c>
      <c r="G654" s="1" t="s">
        <v>46</v>
      </c>
      <c r="H654" s="1">
        <v>34</v>
      </c>
      <c r="I654" s="14">
        <v>42416</v>
      </c>
      <c r="J654" s="1">
        <v>63411</v>
      </c>
      <c r="K654" s="1">
        <v>0</v>
      </c>
      <c r="L654" s="1" t="s">
        <v>11</v>
      </c>
      <c r="M654" s="1" t="s">
        <v>79</v>
      </c>
      <c r="N654" s="14" t="s">
        <v>55</v>
      </c>
      <c r="O654" s="15" t="str">
        <f t="shared" si="70"/>
        <v>Active</v>
      </c>
      <c r="P654" s="16">
        <f t="shared" si="71"/>
        <v>0</v>
      </c>
      <c r="Q654" s="17">
        <f t="shared" si="72"/>
        <v>0</v>
      </c>
      <c r="R654" s="17">
        <f t="shared" si="73"/>
        <v>63411</v>
      </c>
      <c r="S654" s="16">
        <f t="shared" si="74"/>
        <v>2016</v>
      </c>
      <c r="T654" s="16">
        <f t="shared" si="75"/>
        <v>8</v>
      </c>
      <c r="U654" s="18" t="str">
        <f t="shared" si="76"/>
        <v>Tuesday</v>
      </c>
    </row>
    <row r="655" spans="1:21" ht="14.25" customHeight="1" x14ac:dyDescent="0.25">
      <c r="A655" s="1" t="s">
        <v>1360</v>
      </c>
      <c r="B655" s="1" t="s">
        <v>1361</v>
      </c>
      <c r="C655" s="1" t="s">
        <v>142</v>
      </c>
      <c r="D655" s="1" t="s">
        <v>4</v>
      </c>
      <c r="E655" s="1" t="s">
        <v>59</v>
      </c>
      <c r="F655" s="1" t="s">
        <v>52</v>
      </c>
      <c r="G655" s="1" t="s">
        <v>53</v>
      </c>
      <c r="H655" s="1">
        <v>31</v>
      </c>
      <c r="I655" s="14">
        <v>43878</v>
      </c>
      <c r="J655" s="1">
        <v>67171</v>
      </c>
      <c r="K655" s="1">
        <v>0</v>
      </c>
      <c r="L655" s="1" t="s">
        <v>17</v>
      </c>
      <c r="M655" s="1" t="s">
        <v>54</v>
      </c>
      <c r="N655" s="14">
        <v>44317</v>
      </c>
      <c r="O655" s="15" t="str">
        <f t="shared" si="70"/>
        <v>Not Active</v>
      </c>
      <c r="P655" s="16">
        <f t="shared" si="71"/>
        <v>1</v>
      </c>
      <c r="Q655" s="17">
        <f t="shared" si="72"/>
        <v>0</v>
      </c>
      <c r="R655" s="17">
        <f t="shared" si="73"/>
        <v>67171</v>
      </c>
      <c r="S655" s="16">
        <f t="shared" si="74"/>
        <v>2020</v>
      </c>
      <c r="T655" s="16">
        <f t="shared" si="75"/>
        <v>8</v>
      </c>
      <c r="U655" s="18" t="str">
        <f t="shared" si="76"/>
        <v>Monday</v>
      </c>
    </row>
    <row r="656" spans="1:21" ht="14.25" customHeight="1" x14ac:dyDescent="0.25">
      <c r="A656" s="1" t="s">
        <v>1362</v>
      </c>
      <c r="B656" s="1" t="s">
        <v>1363</v>
      </c>
      <c r="C656" s="1" t="s">
        <v>43</v>
      </c>
      <c r="D656" s="1" t="s">
        <v>5</v>
      </c>
      <c r="E656" s="1" t="s">
        <v>59</v>
      </c>
      <c r="F656" s="1" t="s">
        <v>45</v>
      </c>
      <c r="G656" s="1" t="s">
        <v>104</v>
      </c>
      <c r="H656" s="1">
        <v>28</v>
      </c>
      <c r="I656" s="14">
        <v>43652</v>
      </c>
      <c r="J656" s="1">
        <v>152036</v>
      </c>
      <c r="K656" s="1">
        <v>0.15</v>
      </c>
      <c r="L656" s="1" t="s">
        <v>19</v>
      </c>
      <c r="M656" s="1" t="s">
        <v>117</v>
      </c>
      <c r="N656" s="14" t="s">
        <v>55</v>
      </c>
      <c r="O656" s="15" t="str">
        <f t="shared" si="70"/>
        <v>Active</v>
      </c>
      <c r="P656" s="16">
        <f t="shared" si="71"/>
        <v>0</v>
      </c>
      <c r="Q656" s="17">
        <f t="shared" si="72"/>
        <v>22805.399999999998</v>
      </c>
      <c r="R656" s="17">
        <f t="shared" si="73"/>
        <v>174841.4</v>
      </c>
      <c r="S656" s="16">
        <f t="shared" si="74"/>
        <v>2019</v>
      </c>
      <c r="T656" s="16">
        <f t="shared" si="75"/>
        <v>27</v>
      </c>
      <c r="U656" s="18" t="str">
        <f t="shared" si="76"/>
        <v>Saturday</v>
      </c>
    </row>
    <row r="657" spans="1:21" ht="14.25" customHeight="1" x14ac:dyDescent="0.25">
      <c r="A657" s="1" t="s">
        <v>1364</v>
      </c>
      <c r="B657" s="1" t="s">
        <v>1365</v>
      </c>
      <c r="C657" s="1" t="s">
        <v>89</v>
      </c>
      <c r="D657" s="1" t="s">
        <v>7</v>
      </c>
      <c r="E657" s="1" t="s">
        <v>51</v>
      </c>
      <c r="F657" s="1" t="s">
        <v>45</v>
      </c>
      <c r="G657" s="1" t="s">
        <v>46</v>
      </c>
      <c r="H657" s="1">
        <v>55</v>
      </c>
      <c r="I657" s="14">
        <v>44276</v>
      </c>
      <c r="J657" s="1">
        <v>95562</v>
      </c>
      <c r="K657" s="1">
        <v>0</v>
      </c>
      <c r="L657" s="1" t="s">
        <v>11</v>
      </c>
      <c r="M657" s="1" t="s">
        <v>61</v>
      </c>
      <c r="N657" s="14" t="s">
        <v>55</v>
      </c>
      <c r="O657" s="15" t="str">
        <f t="shared" si="70"/>
        <v>Active</v>
      </c>
      <c r="P657" s="16">
        <f t="shared" si="71"/>
        <v>0</v>
      </c>
      <c r="Q657" s="17">
        <f t="shared" si="72"/>
        <v>0</v>
      </c>
      <c r="R657" s="17">
        <f t="shared" si="73"/>
        <v>95562</v>
      </c>
      <c r="S657" s="16">
        <f t="shared" si="74"/>
        <v>2021</v>
      </c>
      <c r="T657" s="16">
        <f t="shared" si="75"/>
        <v>13</v>
      </c>
      <c r="U657" s="18" t="str">
        <f t="shared" si="76"/>
        <v>Sunday</v>
      </c>
    </row>
    <row r="658" spans="1:21" ht="14.25" customHeight="1" x14ac:dyDescent="0.25">
      <c r="A658" s="1" t="s">
        <v>1366</v>
      </c>
      <c r="B658" s="1" t="s">
        <v>1367</v>
      </c>
      <c r="C658" s="1" t="s">
        <v>67</v>
      </c>
      <c r="D658" s="1" t="s">
        <v>4</v>
      </c>
      <c r="E658" s="1" t="s">
        <v>44</v>
      </c>
      <c r="F658" s="1" t="s">
        <v>52</v>
      </c>
      <c r="G658" s="1" t="s">
        <v>60</v>
      </c>
      <c r="H658" s="1">
        <v>30</v>
      </c>
      <c r="I658" s="14">
        <v>43773</v>
      </c>
      <c r="J658" s="1">
        <v>96092</v>
      </c>
      <c r="K658" s="1">
        <v>0</v>
      </c>
      <c r="L658" s="1" t="s">
        <v>11</v>
      </c>
      <c r="M658" s="1" t="s">
        <v>82</v>
      </c>
      <c r="N658" s="14" t="s">
        <v>55</v>
      </c>
      <c r="O658" s="15" t="str">
        <f t="shared" si="70"/>
        <v>Active</v>
      </c>
      <c r="P658" s="16">
        <f t="shared" si="71"/>
        <v>0</v>
      </c>
      <c r="Q658" s="17">
        <f t="shared" si="72"/>
        <v>0</v>
      </c>
      <c r="R658" s="17">
        <f t="shared" si="73"/>
        <v>96092</v>
      </c>
      <c r="S658" s="16">
        <f t="shared" si="74"/>
        <v>2019</v>
      </c>
      <c r="T658" s="16">
        <f t="shared" si="75"/>
        <v>45</v>
      </c>
      <c r="U658" s="18" t="str">
        <f t="shared" si="76"/>
        <v>Monday</v>
      </c>
    </row>
    <row r="659" spans="1:21" ht="14.25" customHeight="1" x14ac:dyDescent="0.25">
      <c r="A659" s="1" t="s">
        <v>1368</v>
      </c>
      <c r="B659" s="1" t="s">
        <v>1369</v>
      </c>
      <c r="C659" s="1" t="s">
        <v>99</v>
      </c>
      <c r="D659" s="1" t="s">
        <v>7</v>
      </c>
      <c r="E659" s="1" t="s">
        <v>51</v>
      </c>
      <c r="F659" s="1" t="s">
        <v>52</v>
      </c>
      <c r="G659" s="1" t="s">
        <v>53</v>
      </c>
      <c r="H659" s="1">
        <v>63</v>
      </c>
      <c r="I659" s="14">
        <v>41428</v>
      </c>
      <c r="J659" s="1">
        <v>254289</v>
      </c>
      <c r="K659" s="1">
        <v>0.39</v>
      </c>
      <c r="L659" s="1" t="s">
        <v>11</v>
      </c>
      <c r="M659" s="1" t="s">
        <v>61</v>
      </c>
      <c r="N659" s="14" t="s">
        <v>55</v>
      </c>
      <c r="O659" s="15" t="str">
        <f t="shared" si="70"/>
        <v>Active</v>
      </c>
      <c r="P659" s="16">
        <f t="shared" si="71"/>
        <v>0</v>
      </c>
      <c r="Q659" s="17">
        <f t="shared" si="72"/>
        <v>99172.71</v>
      </c>
      <c r="R659" s="17">
        <f t="shared" si="73"/>
        <v>353461.71</v>
      </c>
      <c r="S659" s="16">
        <f t="shared" si="74"/>
        <v>2013</v>
      </c>
      <c r="T659" s="16">
        <f t="shared" si="75"/>
        <v>23</v>
      </c>
      <c r="U659" s="18" t="str">
        <f t="shared" si="76"/>
        <v>Monday</v>
      </c>
    </row>
    <row r="660" spans="1:21" ht="14.25" customHeight="1" x14ac:dyDescent="0.25">
      <c r="A660" s="1" t="s">
        <v>1370</v>
      </c>
      <c r="B660" s="1" t="s">
        <v>1371</v>
      </c>
      <c r="C660" s="1" t="s">
        <v>64</v>
      </c>
      <c r="D660" s="1" t="s">
        <v>2</v>
      </c>
      <c r="E660" s="1" t="s">
        <v>44</v>
      </c>
      <c r="F660" s="1" t="s">
        <v>52</v>
      </c>
      <c r="G660" s="1" t="s">
        <v>60</v>
      </c>
      <c r="H660" s="1">
        <v>26</v>
      </c>
      <c r="I660" s="14">
        <v>43656</v>
      </c>
      <c r="J660" s="1">
        <v>69110</v>
      </c>
      <c r="K660" s="1">
        <v>0.05</v>
      </c>
      <c r="L660" s="1" t="s">
        <v>11</v>
      </c>
      <c r="M660" s="1" t="s">
        <v>61</v>
      </c>
      <c r="N660" s="14" t="s">
        <v>55</v>
      </c>
      <c r="O660" s="15" t="str">
        <f t="shared" si="70"/>
        <v>Active</v>
      </c>
      <c r="P660" s="16">
        <f t="shared" si="71"/>
        <v>0</v>
      </c>
      <c r="Q660" s="17">
        <f t="shared" si="72"/>
        <v>3455.5</v>
      </c>
      <c r="R660" s="17">
        <f t="shared" si="73"/>
        <v>72565.5</v>
      </c>
      <c r="S660" s="16">
        <f t="shared" si="74"/>
        <v>2019</v>
      </c>
      <c r="T660" s="16">
        <f t="shared" si="75"/>
        <v>28</v>
      </c>
      <c r="U660" s="18" t="str">
        <f t="shared" si="76"/>
        <v>Wednesday</v>
      </c>
    </row>
    <row r="661" spans="1:21" ht="14.25" customHeight="1" x14ac:dyDescent="0.25">
      <c r="A661" s="1" t="s">
        <v>1372</v>
      </c>
      <c r="B661" s="1" t="s">
        <v>1373</v>
      </c>
      <c r="C661" s="1" t="s">
        <v>99</v>
      </c>
      <c r="D661" s="1" t="s">
        <v>8</v>
      </c>
      <c r="E661" s="1" t="s">
        <v>59</v>
      </c>
      <c r="F661" s="1" t="s">
        <v>52</v>
      </c>
      <c r="G661" s="1" t="s">
        <v>60</v>
      </c>
      <c r="H661" s="1">
        <v>52</v>
      </c>
      <c r="I661" s="14">
        <v>37418</v>
      </c>
      <c r="J661" s="1">
        <v>236314</v>
      </c>
      <c r="K661" s="1">
        <v>0.34</v>
      </c>
      <c r="L661" s="1" t="s">
        <v>11</v>
      </c>
      <c r="M661" s="1" t="s">
        <v>79</v>
      </c>
      <c r="N661" s="14" t="s">
        <v>55</v>
      </c>
      <c r="O661" s="15" t="str">
        <f t="shared" si="70"/>
        <v>Active</v>
      </c>
      <c r="P661" s="16">
        <f t="shared" si="71"/>
        <v>0</v>
      </c>
      <c r="Q661" s="17">
        <f t="shared" si="72"/>
        <v>80346.760000000009</v>
      </c>
      <c r="R661" s="17">
        <f t="shared" si="73"/>
        <v>316660.76</v>
      </c>
      <c r="S661" s="16">
        <f t="shared" si="74"/>
        <v>2002</v>
      </c>
      <c r="T661" s="16">
        <f t="shared" si="75"/>
        <v>24</v>
      </c>
      <c r="U661" s="18" t="str">
        <f t="shared" si="76"/>
        <v>Tuesday</v>
      </c>
    </row>
    <row r="662" spans="1:21" ht="14.25" customHeight="1" x14ac:dyDescent="0.25">
      <c r="A662" s="1" t="s">
        <v>1374</v>
      </c>
      <c r="B662" s="1" t="s">
        <v>1375</v>
      </c>
      <c r="C662" s="1" t="s">
        <v>78</v>
      </c>
      <c r="D662" s="1" t="s">
        <v>8</v>
      </c>
      <c r="E662" s="1" t="s">
        <v>72</v>
      </c>
      <c r="F662" s="1" t="s">
        <v>52</v>
      </c>
      <c r="G662" s="1" t="s">
        <v>104</v>
      </c>
      <c r="H662" s="1">
        <v>51</v>
      </c>
      <c r="I662" s="14">
        <v>39252</v>
      </c>
      <c r="J662" s="1">
        <v>45206</v>
      </c>
      <c r="K662" s="1">
        <v>0</v>
      </c>
      <c r="L662" s="1" t="s">
        <v>11</v>
      </c>
      <c r="M662" s="1" t="s">
        <v>107</v>
      </c>
      <c r="N662" s="14" t="s">
        <v>55</v>
      </c>
      <c r="O662" s="15" t="str">
        <f t="shared" si="70"/>
        <v>Active</v>
      </c>
      <c r="P662" s="16">
        <f t="shared" si="71"/>
        <v>0</v>
      </c>
      <c r="Q662" s="17">
        <f t="shared" si="72"/>
        <v>0</v>
      </c>
      <c r="R662" s="17">
        <f t="shared" si="73"/>
        <v>45206</v>
      </c>
      <c r="S662" s="16">
        <f t="shared" si="74"/>
        <v>2007</v>
      </c>
      <c r="T662" s="16">
        <f t="shared" si="75"/>
        <v>25</v>
      </c>
      <c r="U662" s="18" t="str">
        <f t="shared" si="76"/>
        <v>Tuesday</v>
      </c>
    </row>
    <row r="663" spans="1:21" ht="14.25" customHeight="1" x14ac:dyDescent="0.25">
      <c r="A663" s="1" t="s">
        <v>1376</v>
      </c>
      <c r="B663" s="1" t="s">
        <v>1377</v>
      </c>
      <c r="C663" s="1" t="s">
        <v>99</v>
      </c>
      <c r="D663" s="1" t="s">
        <v>3</v>
      </c>
      <c r="E663" s="1" t="s">
        <v>44</v>
      </c>
      <c r="F663" s="1" t="s">
        <v>45</v>
      </c>
      <c r="G663" s="1" t="s">
        <v>53</v>
      </c>
      <c r="H663" s="1">
        <v>25</v>
      </c>
      <c r="I663" s="14">
        <v>44515</v>
      </c>
      <c r="J663" s="1">
        <v>210708</v>
      </c>
      <c r="K663" s="1">
        <v>0.33</v>
      </c>
      <c r="L663" s="1" t="s">
        <v>11</v>
      </c>
      <c r="M663" s="1" t="s">
        <v>61</v>
      </c>
      <c r="N663" s="14" t="s">
        <v>55</v>
      </c>
      <c r="O663" s="15" t="str">
        <f t="shared" si="70"/>
        <v>Active</v>
      </c>
      <c r="P663" s="16">
        <f t="shared" si="71"/>
        <v>0</v>
      </c>
      <c r="Q663" s="17">
        <f t="shared" si="72"/>
        <v>69533.64</v>
      </c>
      <c r="R663" s="17">
        <f t="shared" si="73"/>
        <v>280241.64</v>
      </c>
      <c r="S663" s="16">
        <f t="shared" si="74"/>
        <v>2021</v>
      </c>
      <c r="T663" s="16">
        <f t="shared" si="75"/>
        <v>47</v>
      </c>
      <c r="U663" s="18" t="str">
        <f t="shared" si="76"/>
        <v>Monday</v>
      </c>
    </row>
    <row r="664" spans="1:21" ht="14.25" customHeight="1" x14ac:dyDescent="0.25">
      <c r="A664" s="1" t="s">
        <v>1378</v>
      </c>
      <c r="B664" s="1" t="s">
        <v>1379</v>
      </c>
      <c r="C664" s="1" t="s">
        <v>317</v>
      </c>
      <c r="D664" s="1" t="s">
        <v>2</v>
      </c>
      <c r="E664" s="1" t="s">
        <v>72</v>
      </c>
      <c r="F664" s="1" t="s">
        <v>52</v>
      </c>
      <c r="G664" s="1" t="s">
        <v>104</v>
      </c>
      <c r="H664" s="1">
        <v>40</v>
      </c>
      <c r="I664" s="14">
        <v>44465</v>
      </c>
      <c r="J664" s="1">
        <v>87770</v>
      </c>
      <c r="K664" s="1">
        <v>0</v>
      </c>
      <c r="L664" s="1" t="s">
        <v>11</v>
      </c>
      <c r="M664" s="1" t="s">
        <v>82</v>
      </c>
      <c r="N664" s="14" t="s">
        <v>55</v>
      </c>
      <c r="O664" s="15" t="str">
        <f t="shared" si="70"/>
        <v>Active</v>
      </c>
      <c r="P664" s="16">
        <f t="shared" si="71"/>
        <v>0</v>
      </c>
      <c r="Q664" s="17">
        <f t="shared" si="72"/>
        <v>0</v>
      </c>
      <c r="R664" s="17">
        <f t="shared" si="73"/>
        <v>87770</v>
      </c>
      <c r="S664" s="16">
        <f t="shared" si="74"/>
        <v>2021</v>
      </c>
      <c r="T664" s="16">
        <f t="shared" si="75"/>
        <v>40</v>
      </c>
      <c r="U664" s="18" t="str">
        <f t="shared" si="76"/>
        <v>Sunday</v>
      </c>
    </row>
    <row r="665" spans="1:21" ht="14.25" customHeight="1" x14ac:dyDescent="0.25">
      <c r="A665" s="1" t="s">
        <v>1380</v>
      </c>
      <c r="B665" s="1" t="s">
        <v>1381</v>
      </c>
      <c r="C665" s="1" t="s">
        <v>75</v>
      </c>
      <c r="D665" s="1" t="s">
        <v>5</v>
      </c>
      <c r="E665" s="1" t="s">
        <v>72</v>
      </c>
      <c r="F665" s="1" t="s">
        <v>45</v>
      </c>
      <c r="G665" s="1" t="s">
        <v>60</v>
      </c>
      <c r="H665" s="1">
        <v>38</v>
      </c>
      <c r="I665" s="14">
        <v>42228</v>
      </c>
      <c r="J665" s="1">
        <v>106858</v>
      </c>
      <c r="K665" s="1">
        <v>0.05</v>
      </c>
      <c r="L665" s="1" t="s">
        <v>11</v>
      </c>
      <c r="M665" s="1" t="s">
        <v>47</v>
      </c>
      <c r="N665" s="14" t="s">
        <v>55</v>
      </c>
      <c r="O665" s="15" t="str">
        <f t="shared" si="70"/>
        <v>Active</v>
      </c>
      <c r="P665" s="16">
        <f t="shared" si="71"/>
        <v>0</v>
      </c>
      <c r="Q665" s="17">
        <f t="shared" si="72"/>
        <v>5342.9000000000005</v>
      </c>
      <c r="R665" s="17">
        <f t="shared" si="73"/>
        <v>112200.9</v>
      </c>
      <c r="S665" s="16">
        <f t="shared" si="74"/>
        <v>2015</v>
      </c>
      <c r="T665" s="16">
        <f t="shared" si="75"/>
        <v>33</v>
      </c>
      <c r="U665" s="18" t="str">
        <f t="shared" si="76"/>
        <v>Wednesday</v>
      </c>
    </row>
    <row r="666" spans="1:21" ht="14.25" customHeight="1" x14ac:dyDescent="0.25">
      <c r="A666" s="1" t="s">
        <v>1382</v>
      </c>
      <c r="B666" s="1" t="s">
        <v>1383</v>
      </c>
      <c r="C666" s="1" t="s">
        <v>58</v>
      </c>
      <c r="D666" s="1" t="s">
        <v>6</v>
      </c>
      <c r="E666" s="1" t="s">
        <v>72</v>
      </c>
      <c r="F666" s="1" t="s">
        <v>52</v>
      </c>
      <c r="G666" s="1" t="s">
        <v>60</v>
      </c>
      <c r="H666" s="1">
        <v>60</v>
      </c>
      <c r="I666" s="14">
        <v>42108</v>
      </c>
      <c r="J666" s="1">
        <v>155788</v>
      </c>
      <c r="K666" s="1">
        <v>0.17</v>
      </c>
      <c r="L666" s="1" t="s">
        <v>11</v>
      </c>
      <c r="M666" s="1" t="s">
        <v>47</v>
      </c>
      <c r="N666" s="14" t="s">
        <v>55</v>
      </c>
      <c r="O666" s="15" t="str">
        <f t="shared" si="70"/>
        <v>Active</v>
      </c>
      <c r="P666" s="16">
        <f t="shared" si="71"/>
        <v>0</v>
      </c>
      <c r="Q666" s="17">
        <f t="shared" si="72"/>
        <v>26483.960000000003</v>
      </c>
      <c r="R666" s="17">
        <f t="shared" si="73"/>
        <v>182271.96</v>
      </c>
      <c r="S666" s="16">
        <f t="shared" si="74"/>
        <v>2015</v>
      </c>
      <c r="T666" s="16">
        <f t="shared" si="75"/>
        <v>16</v>
      </c>
      <c r="U666" s="18" t="str">
        <f t="shared" si="76"/>
        <v>Tuesday</v>
      </c>
    </row>
    <row r="667" spans="1:21" ht="14.25" customHeight="1" x14ac:dyDescent="0.25">
      <c r="A667" s="1" t="s">
        <v>1384</v>
      </c>
      <c r="B667" s="1" t="s">
        <v>1385</v>
      </c>
      <c r="C667" s="1" t="s">
        <v>161</v>
      </c>
      <c r="D667" s="1" t="s">
        <v>6</v>
      </c>
      <c r="E667" s="1" t="s">
        <v>59</v>
      </c>
      <c r="F667" s="1" t="s">
        <v>45</v>
      </c>
      <c r="G667" s="1" t="s">
        <v>104</v>
      </c>
      <c r="H667" s="1">
        <v>45</v>
      </c>
      <c r="I667" s="14">
        <v>43581</v>
      </c>
      <c r="J667" s="1">
        <v>74891</v>
      </c>
      <c r="K667" s="1">
        <v>0</v>
      </c>
      <c r="L667" s="1" t="s">
        <v>19</v>
      </c>
      <c r="M667" s="1" t="s">
        <v>117</v>
      </c>
      <c r="N667" s="14" t="s">
        <v>55</v>
      </c>
      <c r="O667" s="15" t="str">
        <f t="shared" si="70"/>
        <v>Active</v>
      </c>
      <c r="P667" s="16">
        <f t="shared" si="71"/>
        <v>0</v>
      </c>
      <c r="Q667" s="17">
        <f t="shared" si="72"/>
        <v>0</v>
      </c>
      <c r="R667" s="17">
        <f t="shared" si="73"/>
        <v>74891</v>
      </c>
      <c r="S667" s="16">
        <f t="shared" si="74"/>
        <v>2019</v>
      </c>
      <c r="T667" s="16">
        <f t="shared" si="75"/>
        <v>17</v>
      </c>
      <c r="U667" s="18" t="str">
        <f t="shared" si="76"/>
        <v>Friday</v>
      </c>
    </row>
    <row r="668" spans="1:21" ht="14.25" customHeight="1" x14ac:dyDescent="0.25">
      <c r="A668" s="1" t="s">
        <v>1386</v>
      </c>
      <c r="B668" s="1" t="s">
        <v>1387</v>
      </c>
      <c r="C668" s="1" t="s">
        <v>89</v>
      </c>
      <c r="D668" s="1" t="s">
        <v>7</v>
      </c>
      <c r="E668" s="1" t="s">
        <v>72</v>
      </c>
      <c r="F668" s="1" t="s">
        <v>52</v>
      </c>
      <c r="G668" s="1" t="s">
        <v>53</v>
      </c>
      <c r="H668" s="1">
        <v>28</v>
      </c>
      <c r="I668" s="14">
        <v>44548</v>
      </c>
      <c r="J668" s="1">
        <v>95670</v>
      </c>
      <c r="K668" s="1">
        <v>0</v>
      </c>
      <c r="L668" s="1" t="s">
        <v>11</v>
      </c>
      <c r="M668" s="1" t="s">
        <v>68</v>
      </c>
      <c r="N668" s="14" t="s">
        <v>55</v>
      </c>
      <c r="O668" s="15" t="str">
        <f t="shared" si="70"/>
        <v>Active</v>
      </c>
      <c r="P668" s="16">
        <f t="shared" si="71"/>
        <v>0</v>
      </c>
      <c r="Q668" s="17">
        <f t="shared" si="72"/>
        <v>0</v>
      </c>
      <c r="R668" s="17">
        <f t="shared" si="73"/>
        <v>95670</v>
      </c>
      <c r="S668" s="16">
        <f t="shared" si="74"/>
        <v>2021</v>
      </c>
      <c r="T668" s="16">
        <f t="shared" si="75"/>
        <v>51</v>
      </c>
      <c r="U668" s="18" t="str">
        <f t="shared" si="76"/>
        <v>Saturday</v>
      </c>
    </row>
    <row r="669" spans="1:21" ht="14.25" customHeight="1" x14ac:dyDescent="0.25">
      <c r="A669" s="1" t="s">
        <v>1388</v>
      </c>
      <c r="B669" s="1" t="s">
        <v>1389</v>
      </c>
      <c r="C669" s="1" t="s">
        <v>71</v>
      </c>
      <c r="D669" s="1" t="s">
        <v>4</v>
      </c>
      <c r="E669" s="1" t="s">
        <v>44</v>
      </c>
      <c r="F669" s="1" t="s">
        <v>45</v>
      </c>
      <c r="G669" s="1" t="s">
        <v>46</v>
      </c>
      <c r="H669" s="1">
        <v>65</v>
      </c>
      <c r="I669" s="14">
        <v>36798</v>
      </c>
      <c r="J669" s="1">
        <v>67837</v>
      </c>
      <c r="K669" s="1">
        <v>0</v>
      </c>
      <c r="L669" s="1" t="s">
        <v>11</v>
      </c>
      <c r="M669" s="1" t="s">
        <v>82</v>
      </c>
      <c r="N669" s="14" t="s">
        <v>55</v>
      </c>
      <c r="O669" s="15" t="str">
        <f t="shared" si="70"/>
        <v>Active</v>
      </c>
      <c r="P669" s="16">
        <f t="shared" si="71"/>
        <v>0</v>
      </c>
      <c r="Q669" s="17">
        <f t="shared" si="72"/>
        <v>0</v>
      </c>
      <c r="R669" s="17">
        <f t="shared" si="73"/>
        <v>67837</v>
      </c>
      <c r="S669" s="16">
        <f t="shared" si="74"/>
        <v>2000</v>
      </c>
      <c r="T669" s="16">
        <f t="shared" si="75"/>
        <v>40</v>
      </c>
      <c r="U669" s="18" t="str">
        <f t="shared" si="76"/>
        <v>Friday</v>
      </c>
    </row>
    <row r="670" spans="1:21" ht="14.25" customHeight="1" x14ac:dyDescent="0.25">
      <c r="A670" s="1" t="s">
        <v>1390</v>
      </c>
      <c r="B670" s="1" t="s">
        <v>1391</v>
      </c>
      <c r="C670" s="1" t="s">
        <v>142</v>
      </c>
      <c r="D670" s="1" t="s">
        <v>4</v>
      </c>
      <c r="E670" s="1" t="s">
        <v>44</v>
      </c>
      <c r="F670" s="1" t="s">
        <v>52</v>
      </c>
      <c r="G670" s="1" t="s">
        <v>53</v>
      </c>
      <c r="H670" s="1">
        <v>41</v>
      </c>
      <c r="I670" s="14">
        <v>40333</v>
      </c>
      <c r="J670" s="1">
        <v>72425</v>
      </c>
      <c r="K670" s="1">
        <v>0</v>
      </c>
      <c r="L670" s="1" t="s">
        <v>17</v>
      </c>
      <c r="M670" s="1" t="s">
        <v>132</v>
      </c>
      <c r="N670" s="14" t="s">
        <v>55</v>
      </c>
      <c r="O670" s="15" t="str">
        <f t="shared" si="70"/>
        <v>Active</v>
      </c>
      <c r="P670" s="16">
        <f t="shared" si="71"/>
        <v>0</v>
      </c>
      <c r="Q670" s="17">
        <f t="shared" si="72"/>
        <v>0</v>
      </c>
      <c r="R670" s="17">
        <f t="shared" si="73"/>
        <v>72425</v>
      </c>
      <c r="S670" s="16">
        <f t="shared" si="74"/>
        <v>2010</v>
      </c>
      <c r="T670" s="16">
        <f t="shared" si="75"/>
        <v>23</v>
      </c>
      <c r="U670" s="18" t="str">
        <f t="shared" si="76"/>
        <v>Friday</v>
      </c>
    </row>
    <row r="671" spans="1:21" ht="14.25" customHeight="1" x14ac:dyDescent="0.25">
      <c r="A671" s="1" t="s">
        <v>1392</v>
      </c>
      <c r="B671" s="1" t="s">
        <v>1393</v>
      </c>
      <c r="C671" s="1" t="s">
        <v>67</v>
      </c>
      <c r="D671" s="1" t="s">
        <v>4</v>
      </c>
      <c r="E671" s="1" t="s">
        <v>72</v>
      </c>
      <c r="F671" s="1" t="s">
        <v>45</v>
      </c>
      <c r="G671" s="1" t="s">
        <v>104</v>
      </c>
      <c r="H671" s="1">
        <v>52</v>
      </c>
      <c r="I671" s="14">
        <v>34623</v>
      </c>
      <c r="J671" s="1">
        <v>93103</v>
      </c>
      <c r="K671" s="1">
        <v>0</v>
      </c>
      <c r="L671" s="1" t="s">
        <v>11</v>
      </c>
      <c r="M671" s="1" t="s">
        <v>68</v>
      </c>
      <c r="N671" s="14" t="s">
        <v>55</v>
      </c>
      <c r="O671" s="15" t="str">
        <f t="shared" si="70"/>
        <v>Active</v>
      </c>
      <c r="P671" s="16">
        <f t="shared" si="71"/>
        <v>0</v>
      </c>
      <c r="Q671" s="17">
        <f t="shared" si="72"/>
        <v>0</v>
      </c>
      <c r="R671" s="17">
        <f t="shared" si="73"/>
        <v>93103</v>
      </c>
      <c r="S671" s="16">
        <f t="shared" si="74"/>
        <v>1994</v>
      </c>
      <c r="T671" s="16">
        <f t="shared" si="75"/>
        <v>43</v>
      </c>
      <c r="U671" s="18" t="str">
        <f t="shared" si="76"/>
        <v>Sunday</v>
      </c>
    </row>
    <row r="672" spans="1:21" ht="14.25" customHeight="1" x14ac:dyDescent="0.25">
      <c r="A672" s="1" t="s">
        <v>1394</v>
      </c>
      <c r="B672" s="1" t="s">
        <v>1395</v>
      </c>
      <c r="C672" s="1" t="s">
        <v>89</v>
      </c>
      <c r="D672" s="1" t="s">
        <v>7</v>
      </c>
      <c r="E672" s="1" t="s">
        <v>72</v>
      </c>
      <c r="F672" s="1" t="s">
        <v>45</v>
      </c>
      <c r="G672" s="1" t="s">
        <v>60</v>
      </c>
      <c r="H672" s="1">
        <v>56</v>
      </c>
      <c r="I672" s="14">
        <v>42291</v>
      </c>
      <c r="J672" s="1">
        <v>76272</v>
      </c>
      <c r="K672" s="1">
        <v>0</v>
      </c>
      <c r="L672" s="1" t="s">
        <v>11</v>
      </c>
      <c r="M672" s="1" t="s">
        <v>79</v>
      </c>
      <c r="N672" s="14">
        <v>44491</v>
      </c>
      <c r="O672" s="15" t="str">
        <f t="shared" si="70"/>
        <v>Not Active</v>
      </c>
      <c r="P672" s="16">
        <f t="shared" si="71"/>
        <v>1</v>
      </c>
      <c r="Q672" s="17">
        <f t="shared" si="72"/>
        <v>0</v>
      </c>
      <c r="R672" s="17">
        <f t="shared" si="73"/>
        <v>76272</v>
      </c>
      <c r="S672" s="16">
        <f t="shared" si="74"/>
        <v>2015</v>
      </c>
      <c r="T672" s="16">
        <f t="shared" si="75"/>
        <v>42</v>
      </c>
      <c r="U672" s="18" t="str">
        <f t="shared" si="76"/>
        <v>Wednesday</v>
      </c>
    </row>
    <row r="673" spans="1:21" ht="14.25" customHeight="1" x14ac:dyDescent="0.25">
      <c r="A673" s="1" t="s">
        <v>1396</v>
      </c>
      <c r="B673" s="1" t="s">
        <v>1397</v>
      </c>
      <c r="C673" s="1" t="s">
        <v>142</v>
      </c>
      <c r="D673" s="1" t="s">
        <v>3</v>
      </c>
      <c r="E673" s="1" t="s">
        <v>51</v>
      </c>
      <c r="F673" s="1" t="s">
        <v>45</v>
      </c>
      <c r="G673" s="1" t="s">
        <v>53</v>
      </c>
      <c r="H673" s="1">
        <v>48</v>
      </c>
      <c r="I673" s="14">
        <v>37796</v>
      </c>
      <c r="J673" s="1">
        <v>55760</v>
      </c>
      <c r="K673" s="1">
        <v>0</v>
      </c>
      <c r="L673" s="1" t="s">
        <v>11</v>
      </c>
      <c r="M673" s="1" t="s">
        <v>82</v>
      </c>
      <c r="N673" s="14" t="s">
        <v>55</v>
      </c>
      <c r="O673" s="15" t="str">
        <f t="shared" si="70"/>
        <v>Active</v>
      </c>
      <c r="P673" s="16">
        <f t="shared" si="71"/>
        <v>0</v>
      </c>
      <c r="Q673" s="17">
        <f t="shared" si="72"/>
        <v>0</v>
      </c>
      <c r="R673" s="17">
        <f t="shared" si="73"/>
        <v>55760</v>
      </c>
      <c r="S673" s="16">
        <f t="shared" si="74"/>
        <v>2003</v>
      </c>
      <c r="T673" s="16">
        <f t="shared" si="75"/>
        <v>26</v>
      </c>
      <c r="U673" s="18" t="str">
        <f t="shared" si="76"/>
        <v>Tuesday</v>
      </c>
    </row>
    <row r="674" spans="1:21" ht="14.25" customHeight="1" x14ac:dyDescent="0.25">
      <c r="A674" s="1" t="s">
        <v>1398</v>
      </c>
      <c r="B674" s="1" t="s">
        <v>1399</v>
      </c>
      <c r="C674" s="1" t="s">
        <v>99</v>
      </c>
      <c r="D674" s="1" t="s">
        <v>5</v>
      </c>
      <c r="E674" s="1" t="s">
        <v>72</v>
      </c>
      <c r="F674" s="1" t="s">
        <v>45</v>
      </c>
      <c r="G674" s="1" t="s">
        <v>60</v>
      </c>
      <c r="H674" s="1">
        <v>36</v>
      </c>
      <c r="I674" s="14">
        <v>43843</v>
      </c>
      <c r="J674" s="1">
        <v>253294</v>
      </c>
      <c r="K674" s="1">
        <v>0.4</v>
      </c>
      <c r="L674" s="1" t="s">
        <v>11</v>
      </c>
      <c r="M674" s="1" t="s">
        <v>79</v>
      </c>
      <c r="N674" s="14" t="s">
        <v>55</v>
      </c>
      <c r="O674" s="15" t="str">
        <f t="shared" si="70"/>
        <v>Active</v>
      </c>
      <c r="P674" s="16">
        <f t="shared" si="71"/>
        <v>0</v>
      </c>
      <c r="Q674" s="17">
        <f t="shared" si="72"/>
        <v>101317.6</v>
      </c>
      <c r="R674" s="17">
        <f t="shared" si="73"/>
        <v>354611.6</v>
      </c>
      <c r="S674" s="16">
        <f t="shared" si="74"/>
        <v>2020</v>
      </c>
      <c r="T674" s="16">
        <f t="shared" si="75"/>
        <v>3</v>
      </c>
      <c r="U674" s="18" t="str">
        <f t="shared" si="76"/>
        <v>Monday</v>
      </c>
    </row>
    <row r="675" spans="1:21" ht="14.25" customHeight="1" x14ac:dyDescent="0.25">
      <c r="A675" s="1" t="s">
        <v>1400</v>
      </c>
      <c r="B675" s="1" t="s">
        <v>1401</v>
      </c>
      <c r="C675" s="1" t="s">
        <v>142</v>
      </c>
      <c r="D675" s="1" t="s">
        <v>3</v>
      </c>
      <c r="E675" s="1" t="s">
        <v>72</v>
      </c>
      <c r="F675" s="1" t="s">
        <v>52</v>
      </c>
      <c r="G675" s="1" t="s">
        <v>60</v>
      </c>
      <c r="H675" s="1">
        <v>60</v>
      </c>
      <c r="I675" s="14">
        <v>39310</v>
      </c>
      <c r="J675" s="1">
        <v>58671</v>
      </c>
      <c r="K675" s="1">
        <v>0</v>
      </c>
      <c r="L675" s="1" t="s">
        <v>11</v>
      </c>
      <c r="M675" s="1" t="s">
        <v>107</v>
      </c>
      <c r="N675" s="14" t="s">
        <v>55</v>
      </c>
      <c r="O675" s="15" t="str">
        <f t="shared" si="70"/>
        <v>Active</v>
      </c>
      <c r="P675" s="16">
        <f t="shared" si="71"/>
        <v>0</v>
      </c>
      <c r="Q675" s="17">
        <f t="shared" si="72"/>
        <v>0</v>
      </c>
      <c r="R675" s="17">
        <f t="shared" si="73"/>
        <v>58671</v>
      </c>
      <c r="S675" s="16">
        <f t="shared" si="74"/>
        <v>2007</v>
      </c>
      <c r="T675" s="16">
        <f t="shared" si="75"/>
        <v>33</v>
      </c>
      <c r="U675" s="18" t="str">
        <f t="shared" si="76"/>
        <v>Thursday</v>
      </c>
    </row>
    <row r="676" spans="1:21" ht="14.25" customHeight="1" x14ac:dyDescent="0.25">
      <c r="A676" s="1" t="s">
        <v>1402</v>
      </c>
      <c r="B676" s="1" t="s">
        <v>1403</v>
      </c>
      <c r="C676" s="1" t="s">
        <v>71</v>
      </c>
      <c r="D676" s="1" t="s">
        <v>4</v>
      </c>
      <c r="E676" s="1" t="s">
        <v>44</v>
      </c>
      <c r="F676" s="1" t="s">
        <v>45</v>
      </c>
      <c r="G676" s="1" t="s">
        <v>53</v>
      </c>
      <c r="H676" s="1">
        <v>40</v>
      </c>
      <c r="I676" s="14">
        <v>43175</v>
      </c>
      <c r="J676" s="1">
        <v>55457</v>
      </c>
      <c r="K676" s="1">
        <v>0</v>
      </c>
      <c r="L676" s="1" t="s">
        <v>11</v>
      </c>
      <c r="M676" s="1" t="s">
        <v>107</v>
      </c>
      <c r="N676" s="14" t="s">
        <v>55</v>
      </c>
      <c r="O676" s="15" t="str">
        <f t="shared" si="70"/>
        <v>Active</v>
      </c>
      <c r="P676" s="16">
        <f t="shared" si="71"/>
        <v>0</v>
      </c>
      <c r="Q676" s="17">
        <f t="shared" si="72"/>
        <v>0</v>
      </c>
      <c r="R676" s="17">
        <f t="shared" si="73"/>
        <v>55457</v>
      </c>
      <c r="S676" s="16">
        <f t="shared" si="74"/>
        <v>2018</v>
      </c>
      <c r="T676" s="16">
        <f t="shared" si="75"/>
        <v>11</v>
      </c>
      <c r="U676" s="18" t="str">
        <f t="shared" si="76"/>
        <v>Friday</v>
      </c>
    </row>
    <row r="677" spans="1:21" ht="14.25" customHeight="1" x14ac:dyDescent="0.25">
      <c r="A677" s="1" t="s">
        <v>1404</v>
      </c>
      <c r="B677" s="1" t="s">
        <v>1405</v>
      </c>
      <c r="C677" s="1" t="s">
        <v>71</v>
      </c>
      <c r="D677" s="1" t="s">
        <v>4</v>
      </c>
      <c r="E677" s="1" t="s">
        <v>51</v>
      </c>
      <c r="F677" s="1" t="s">
        <v>45</v>
      </c>
      <c r="G677" s="1" t="s">
        <v>53</v>
      </c>
      <c r="H677" s="1">
        <v>63</v>
      </c>
      <c r="I677" s="14">
        <v>43004</v>
      </c>
      <c r="J677" s="1">
        <v>72340</v>
      </c>
      <c r="K677" s="1">
        <v>0</v>
      </c>
      <c r="L677" s="1" t="s">
        <v>11</v>
      </c>
      <c r="M677" s="1" t="s">
        <v>68</v>
      </c>
      <c r="N677" s="14">
        <v>43558</v>
      </c>
      <c r="O677" s="15" t="str">
        <f t="shared" si="70"/>
        <v>Not Active</v>
      </c>
      <c r="P677" s="16">
        <f t="shared" si="71"/>
        <v>1</v>
      </c>
      <c r="Q677" s="17">
        <f t="shared" si="72"/>
        <v>0</v>
      </c>
      <c r="R677" s="17">
        <f t="shared" si="73"/>
        <v>72340</v>
      </c>
      <c r="S677" s="16">
        <f t="shared" si="74"/>
        <v>2017</v>
      </c>
      <c r="T677" s="16">
        <f t="shared" si="75"/>
        <v>39</v>
      </c>
      <c r="U677" s="18" t="str">
        <f t="shared" si="76"/>
        <v>Tuesday</v>
      </c>
    </row>
    <row r="678" spans="1:21" ht="14.25" customHeight="1" x14ac:dyDescent="0.25">
      <c r="A678" s="1" t="s">
        <v>1406</v>
      </c>
      <c r="B678" s="1" t="s">
        <v>1407</v>
      </c>
      <c r="C678" s="1" t="s">
        <v>75</v>
      </c>
      <c r="D678" s="1" t="s">
        <v>8</v>
      </c>
      <c r="E678" s="1" t="s">
        <v>72</v>
      </c>
      <c r="F678" s="1" t="s">
        <v>45</v>
      </c>
      <c r="G678" s="1" t="s">
        <v>60</v>
      </c>
      <c r="H678" s="1">
        <v>29</v>
      </c>
      <c r="I678" s="14">
        <v>42676</v>
      </c>
      <c r="J678" s="1">
        <v>122054</v>
      </c>
      <c r="K678" s="1">
        <v>0.06</v>
      </c>
      <c r="L678" s="1" t="s">
        <v>11</v>
      </c>
      <c r="M678" s="1" t="s">
        <v>68</v>
      </c>
      <c r="N678" s="14" t="s">
        <v>55</v>
      </c>
      <c r="O678" s="15" t="str">
        <f t="shared" si="70"/>
        <v>Active</v>
      </c>
      <c r="P678" s="16">
        <f t="shared" si="71"/>
        <v>0</v>
      </c>
      <c r="Q678" s="17">
        <f t="shared" si="72"/>
        <v>7323.24</v>
      </c>
      <c r="R678" s="17">
        <f t="shared" si="73"/>
        <v>129377.24</v>
      </c>
      <c r="S678" s="16">
        <f t="shared" si="74"/>
        <v>2016</v>
      </c>
      <c r="T678" s="16">
        <f t="shared" si="75"/>
        <v>45</v>
      </c>
      <c r="U678" s="18" t="str">
        <f t="shared" si="76"/>
        <v>Wednesday</v>
      </c>
    </row>
    <row r="679" spans="1:21" ht="14.25" customHeight="1" x14ac:dyDescent="0.25">
      <c r="A679" s="1" t="s">
        <v>1408</v>
      </c>
      <c r="B679" s="1" t="s">
        <v>1409</v>
      </c>
      <c r="C679" s="1" t="s">
        <v>58</v>
      </c>
      <c r="D679" s="1" t="s">
        <v>2</v>
      </c>
      <c r="E679" s="1" t="s">
        <v>51</v>
      </c>
      <c r="F679" s="1" t="s">
        <v>45</v>
      </c>
      <c r="G679" s="1" t="s">
        <v>53</v>
      </c>
      <c r="H679" s="1">
        <v>27</v>
      </c>
      <c r="I679" s="14">
        <v>43103</v>
      </c>
      <c r="J679" s="1">
        <v>167100</v>
      </c>
      <c r="K679" s="1">
        <v>0.2</v>
      </c>
      <c r="L679" s="1" t="s">
        <v>17</v>
      </c>
      <c r="M679" s="1" t="s">
        <v>152</v>
      </c>
      <c r="N679" s="14" t="s">
        <v>55</v>
      </c>
      <c r="O679" s="15" t="str">
        <f t="shared" si="70"/>
        <v>Active</v>
      </c>
      <c r="P679" s="16">
        <f t="shared" si="71"/>
        <v>0</v>
      </c>
      <c r="Q679" s="17">
        <f t="shared" si="72"/>
        <v>33420</v>
      </c>
      <c r="R679" s="17">
        <f t="shared" si="73"/>
        <v>200520</v>
      </c>
      <c r="S679" s="16">
        <f t="shared" si="74"/>
        <v>2018</v>
      </c>
      <c r="T679" s="16">
        <f t="shared" si="75"/>
        <v>1</v>
      </c>
      <c r="U679" s="18" t="str">
        <f t="shared" si="76"/>
        <v>Wednesday</v>
      </c>
    </row>
    <row r="680" spans="1:21" ht="14.25" customHeight="1" x14ac:dyDescent="0.25">
      <c r="A680" s="1" t="s">
        <v>1410</v>
      </c>
      <c r="B680" s="1" t="s">
        <v>1411</v>
      </c>
      <c r="C680" s="1" t="s">
        <v>50</v>
      </c>
      <c r="D680" s="1" t="s">
        <v>2</v>
      </c>
      <c r="E680" s="1" t="s">
        <v>72</v>
      </c>
      <c r="F680" s="1" t="s">
        <v>45</v>
      </c>
      <c r="G680" s="1" t="s">
        <v>60</v>
      </c>
      <c r="H680" s="1">
        <v>53</v>
      </c>
      <c r="I680" s="14">
        <v>35543</v>
      </c>
      <c r="J680" s="1">
        <v>78153</v>
      </c>
      <c r="K680" s="1">
        <v>0</v>
      </c>
      <c r="L680" s="1" t="s">
        <v>11</v>
      </c>
      <c r="M680" s="1" t="s">
        <v>79</v>
      </c>
      <c r="N680" s="14" t="s">
        <v>55</v>
      </c>
      <c r="O680" s="15" t="str">
        <f t="shared" si="70"/>
        <v>Active</v>
      </c>
      <c r="P680" s="16">
        <f t="shared" si="71"/>
        <v>0</v>
      </c>
      <c r="Q680" s="17">
        <f t="shared" si="72"/>
        <v>0</v>
      </c>
      <c r="R680" s="17">
        <f t="shared" si="73"/>
        <v>78153</v>
      </c>
      <c r="S680" s="16">
        <f t="shared" si="74"/>
        <v>1997</v>
      </c>
      <c r="T680" s="16">
        <f t="shared" si="75"/>
        <v>17</v>
      </c>
      <c r="U680" s="18" t="str">
        <f t="shared" si="76"/>
        <v>Wednesday</v>
      </c>
    </row>
    <row r="681" spans="1:21" ht="14.25" customHeight="1" x14ac:dyDescent="0.25">
      <c r="A681" s="1" t="s">
        <v>1412</v>
      </c>
      <c r="B681" s="1" t="s">
        <v>1413</v>
      </c>
      <c r="C681" s="1" t="s">
        <v>75</v>
      </c>
      <c r="D681" s="1" t="s">
        <v>3</v>
      </c>
      <c r="E681" s="1" t="s">
        <v>51</v>
      </c>
      <c r="F681" s="1" t="s">
        <v>45</v>
      </c>
      <c r="G681" s="1" t="s">
        <v>60</v>
      </c>
      <c r="H681" s="1">
        <v>37</v>
      </c>
      <c r="I681" s="14">
        <v>43935</v>
      </c>
      <c r="J681" s="1">
        <v>103524</v>
      </c>
      <c r="K681" s="1">
        <v>0.09</v>
      </c>
      <c r="L681" s="1" t="s">
        <v>11</v>
      </c>
      <c r="M681" s="1" t="s">
        <v>68</v>
      </c>
      <c r="N681" s="14" t="s">
        <v>55</v>
      </c>
      <c r="O681" s="15" t="str">
        <f t="shared" si="70"/>
        <v>Active</v>
      </c>
      <c r="P681" s="16">
        <f t="shared" si="71"/>
        <v>0</v>
      </c>
      <c r="Q681" s="17">
        <f t="shared" si="72"/>
        <v>9317.16</v>
      </c>
      <c r="R681" s="17">
        <f t="shared" si="73"/>
        <v>112841.16</v>
      </c>
      <c r="S681" s="16">
        <f t="shared" si="74"/>
        <v>2020</v>
      </c>
      <c r="T681" s="16">
        <f t="shared" si="75"/>
        <v>16</v>
      </c>
      <c r="U681" s="18" t="str">
        <f t="shared" si="76"/>
        <v>Tuesday</v>
      </c>
    </row>
    <row r="682" spans="1:21" ht="14.25" customHeight="1" x14ac:dyDescent="0.25">
      <c r="A682" s="1" t="s">
        <v>1414</v>
      </c>
      <c r="B682" s="1" t="s">
        <v>1415</v>
      </c>
      <c r="C682" s="1" t="s">
        <v>75</v>
      </c>
      <c r="D682" s="1" t="s">
        <v>2</v>
      </c>
      <c r="E682" s="1" t="s">
        <v>72</v>
      </c>
      <c r="F682" s="1" t="s">
        <v>52</v>
      </c>
      <c r="G682" s="1" t="s">
        <v>60</v>
      </c>
      <c r="H682" s="1">
        <v>30</v>
      </c>
      <c r="I682" s="14">
        <v>42952</v>
      </c>
      <c r="J682" s="1">
        <v>119906</v>
      </c>
      <c r="K682" s="1">
        <v>0.05</v>
      </c>
      <c r="L682" s="1" t="s">
        <v>11</v>
      </c>
      <c r="M682" s="1" t="s">
        <v>107</v>
      </c>
      <c r="N682" s="14" t="s">
        <v>55</v>
      </c>
      <c r="O682" s="15" t="str">
        <f t="shared" si="70"/>
        <v>Active</v>
      </c>
      <c r="P682" s="16">
        <f t="shared" si="71"/>
        <v>0</v>
      </c>
      <c r="Q682" s="17">
        <f t="shared" si="72"/>
        <v>5995.3</v>
      </c>
      <c r="R682" s="17">
        <f t="shared" si="73"/>
        <v>125901.3</v>
      </c>
      <c r="S682" s="16">
        <f t="shared" si="74"/>
        <v>2017</v>
      </c>
      <c r="T682" s="16">
        <f t="shared" si="75"/>
        <v>31</v>
      </c>
      <c r="U682" s="18" t="str">
        <f t="shared" si="76"/>
        <v>Saturday</v>
      </c>
    </row>
    <row r="683" spans="1:21" ht="14.25" customHeight="1" x14ac:dyDescent="0.25">
      <c r="A683" s="1" t="s">
        <v>1416</v>
      </c>
      <c r="B683" s="1" t="s">
        <v>1417</v>
      </c>
      <c r="C683" s="1" t="s">
        <v>78</v>
      </c>
      <c r="D683" s="1" t="s">
        <v>8</v>
      </c>
      <c r="E683" s="1" t="s">
        <v>59</v>
      </c>
      <c r="F683" s="1" t="s">
        <v>45</v>
      </c>
      <c r="G683" s="1" t="s">
        <v>60</v>
      </c>
      <c r="H683" s="1">
        <v>28</v>
      </c>
      <c r="I683" s="14">
        <v>43847</v>
      </c>
      <c r="J683" s="1">
        <v>45061</v>
      </c>
      <c r="K683" s="1">
        <v>0</v>
      </c>
      <c r="L683" s="1" t="s">
        <v>11</v>
      </c>
      <c r="M683" s="1" t="s">
        <v>79</v>
      </c>
      <c r="N683" s="14" t="s">
        <v>55</v>
      </c>
      <c r="O683" s="15" t="str">
        <f t="shared" si="70"/>
        <v>Active</v>
      </c>
      <c r="P683" s="16">
        <f t="shared" si="71"/>
        <v>0</v>
      </c>
      <c r="Q683" s="17">
        <f t="shared" si="72"/>
        <v>0</v>
      </c>
      <c r="R683" s="17">
        <f t="shared" si="73"/>
        <v>45061</v>
      </c>
      <c r="S683" s="16">
        <f t="shared" si="74"/>
        <v>2020</v>
      </c>
      <c r="T683" s="16">
        <f t="shared" si="75"/>
        <v>3</v>
      </c>
      <c r="U683" s="18" t="str">
        <f t="shared" si="76"/>
        <v>Friday</v>
      </c>
    </row>
    <row r="684" spans="1:21" ht="14.25" customHeight="1" x14ac:dyDescent="0.25">
      <c r="A684" s="1" t="s">
        <v>1418</v>
      </c>
      <c r="B684" s="1" t="s">
        <v>1419</v>
      </c>
      <c r="C684" s="1" t="s">
        <v>460</v>
      </c>
      <c r="D684" s="1" t="s">
        <v>2</v>
      </c>
      <c r="E684" s="1" t="s">
        <v>72</v>
      </c>
      <c r="F684" s="1" t="s">
        <v>52</v>
      </c>
      <c r="G684" s="1" t="s">
        <v>53</v>
      </c>
      <c r="H684" s="1">
        <v>51</v>
      </c>
      <c r="I684" s="14">
        <v>37638</v>
      </c>
      <c r="J684" s="1">
        <v>91399</v>
      </c>
      <c r="K684" s="1">
        <v>0</v>
      </c>
      <c r="L684" s="1" t="s">
        <v>11</v>
      </c>
      <c r="M684" s="1" t="s">
        <v>47</v>
      </c>
      <c r="N684" s="14" t="s">
        <v>55</v>
      </c>
      <c r="O684" s="15" t="str">
        <f t="shared" si="70"/>
        <v>Active</v>
      </c>
      <c r="P684" s="16">
        <f t="shared" si="71"/>
        <v>0</v>
      </c>
      <c r="Q684" s="17">
        <f t="shared" si="72"/>
        <v>0</v>
      </c>
      <c r="R684" s="17">
        <f t="shared" si="73"/>
        <v>91399</v>
      </c>
      <c r="S684" s="16">
        <f t="shared" si="74"/>
        <v>2003</v>
      </c>
      <c r="T684" s="16">
        <f t="shared" si="75"/>
        <v>3</v>
      </c>
      <c r="U684" s="18" t="str">
        <f t="shared" si="76"/>
        <v>Friday</v>
      </c>
    </row>
    <row r="685" spans="1:21" ht="14.25" customHeight="1" x14ac:dyDescent="0.25">
      <c r="A685" s="1" t="s">
        <v>1420</v>
      </c>
      <c r="B685" s="1" t="s">
        <v>1421</v>
      </c>
      <c r="C685" s="1" t="s">
        <v>149</v>
      </c>
      <c r="D685" s="1" t="s">
        <v>2</v>
      </c>
      <c r="E685" s="1" t="s">
        <v>44</v>
      </c>
      <c r="F685" s="1" t="s">
        <v>52</v>
      </c>
      <c r="G685" s="1" t="s">
        <v>104</v>
      </c>
      <c r="H685" s="1">
        <v>28</v>
      </c>
      <c r="I685" s="14">
        <v>43006</v>
      </c>
      <c r="J685" s="1">
        <v>97336</v>
      </c>
      <c r="K685" s="1">
        <v>0</v>
      </c>
      <c r="L685" s="1" t="s">
        <v>11</v>
      </c>
      <c r="M685" s="1" t="s">
        <v>82</v>
      </c>
      <c r="N685" s="14" t="s">
        <v>55</v>
      </c>
      <c r="O685" s="15" t="str">
        <f t="shared" si="70"/>
        <v>Active</v>
      </c>
      <c r="P685" s="16">
        <f t="shared" si="71"/>
        <v>0</v>
      </c>
      <c r="Q685" s="17">
        <f t="shared" si="72"/>
        <v>0</v>
      </c>
      <c r="R685" s="17">
        <f t="shared" si="73"/>
        <v>97336</v>
      </c>
      <c r="S685" s="16">
        <f t="shared" si="74"/>
        <v>2017</v>
      </c>
      <c r="T685" s="16">
        <f t="shared" si="75"/>
        <v>39</v>
      </c>
      <c r="U685" s="18" t="str">
        <f t="shared" si="76"/>
        <v>Thursday</v>
      </c>
    </row>
    <row r="686" spans="1:21" ht="14.25" customHeight="1" x14ac:dyDescent="0.25">
      <c r="A686" s="1" t="s">
        <v>1339</v>
      </c>
      <c r="B686" s="1" t="s">
        <v>1422</v>
      </c>
      <c r="C686" s="1" t="s">
        <v>43</v>
      </c>
      <c r="D686" s="1" t="s">
        <v>5</v>
      </c>
      <c r="E686" s="1" t="s">
        <v>72</v>
      </c>
      <c r="F686" s="1" t="s">
        <v>45</v>
      </c>
      <c r="G686" s="1" t="s">
        <v>46</v>
      </c>
      <c r="H686" s="1">
        <v>31</v>
      </c>
      <c r="I686" s="14">
        <v>42755</v>
      </c>
      <c r="J686" s="1">
        <v>124629</v>
      </c>
      <c r="K686" s="1">
        <v>0.1</v>
      </c>
      <c r="L686" s="1" t="s">
        <v>11</v>
      </c>
      <c r="M686" s="1" t="s">
        <v>107</v>
      </c>
      <c r="N686" s="14" t="s">
        <v>55</v>
      </c>
      <c r="O686" s="15" t="str">
        <f t="shared" si="70"/>
        <v>Active</v>
      </c>
      <c r="P686" s="16">
        <f t="shared" si="71"/>
        <v>0</v>
      </c>
      <c r="Q686" s="17">
        <f t="shared" si="72"/>
        <v>12462.900000000001</v>
      </c>
      <c r="R686" s="17">
        <f t="shared" si="73"/>
        <v>137091.9</v>
      </c>
      <c r="S686" s="16">
        <f t="shared" si="74"/>
        <v>2017</v>
      </c>
      <c r="T686" s="16">
        <f t="shared" si="75"/>
        <v>3</v>
      </c>
      <c r="U686" s="18" t="str">
        <f t="shared" si="76"/>
        <v>Friday</v>
      </c>
    </row>
    <row r="687" spans="1:21" ht="14.25" customHeight="1" x14ac:dyDescent="0.25">
      <c r="A687" s="1" t="s">
        <v>1423</v>
      </c>
      <c r="B687" s="1" t="s">
        <v>1424</v>
      </c>
      <c r="C687" s="1" t="s">
        <v>99</v>
      </c>
      <c r="D687" s="1" t="s">
        <v>6</v>
      </c>
      <c r="E687" s="1" t="s">
        <v>59</v>
      </c>
      <c r="F687" s="1" t="s">
        <v>45</v>
      </c>
      <c r="G687" s="1" t="s">
        <v>60</v>
      </c>
      <c r="H687" s="1">
        <v>28</v>
      </c>
      <c r="I687" s="14">
        <v>44402</v>
      </c>
      <c r="J687" s="1">
        <v>231850</v>
      </c>
      <c r="K687" s="1">
        <v>0.39</v>
      </c>
      <c r="L687" s="1" t="s">
        <v>11</v>
      </c>
      <c r="M687" s="1" t="s">
        <v>79</v>
      </c>
      <c r="N687" s="14" t="s">
        <v>55</v>
      </c>
      <c r="O687" s="15" t="str">
        <f t="shared" si="70"/>
        <v>Active</v>
      </c>
      <c r="P687" s="16">
        <f t="shared" si="71"/>
        <v>0</v>
      </c>
      <c r="Q687" s="17">
        <f t="shared" si="72"/>
        <v>90421.5</v>
      </c>
      <c r="R687" s="17">
        <f t="shared" si="73"/>
        <v>322271.5</v>
      </c>
      <c r="S687" s="16">
        <f t="shared" si="74"/>
        <v>2021</v>
      </c>
      <c r="T687" s="16">
        <f t="shared" si="75"/>
        <v>31</v>
      </c>
      <c r="U687" s="18" t="str">
        <f t="shared" si="76"/>
        <v>Sunday</v>
      </c>
    </row>
    <row r="688" spans="1:21" ht="14.25" customHeight="1" x14ac:dyDescent="0.25">
      <c r="A688" s="1" t="s">
        <v>1425</v>
      </c>
      <c r="B688" s="1" t="s">
        <v>1426</v>
      </c>
      <c r="C688" s="1" t="s">
        <v>75</v>
      </c>
      <c r="D688" s="1" t="s">
        <v>5</v>
      </c>
      <c r="E688" s="1" t="s">
        <v>44</v>
      </c>
      <c r="F688" s="1" t="s">
        <v>52</v>
      </c>
      <c r="G688" s="1" t="s">
        <v>104</v>
      </c>
      <c r="H688" s="1">
        <v>34</v>
      </c>
      <c r="I688" s="14">
        <v>43255</v>
      </c>
      <c r="J688" s="1">
        <v>128329</v>
      </c>
      <c r="K688" s="1">
        <v>0.08</v>
      </c>
      <c r="L688" s="1" t="s">
        <v>11</v>
      </c>
      <c r="M688" s="1" t="s">
        <v>68</v>
      </c>
      <c r="N688" s="14" t="s">
        <v>55</v>
      </c>
      <c r="O688" s="15" t="str">
        <f t="shared" si="70"/>
        <v>Active</v>
      </c>
      <c r="P688" s="16">
        <f t="shared" si="71"/>
        <v>0</v>
      </c>
      <c r="Q688" s="17">
        <f t="shared" si="72"/>
        <v>10266.32</v>
      </c>
      <c r="R688" s="17">
        <f t="shared" si="73"/>
        <v>138595.32</v>
      </c>
      <c r="S688" s="16">
        <f t="shared" si="74"/>
        <v>2018</v>
      </c>
      <c r="T688" s="16">
        <f t="shared" si="75"/>
        <v>23</v>
      </c>
      <c r="U688" s="18" t="str">
        <f t="shared" si="76"/>
        <v>Monday</v>
      </c>
    </row>
    <row r="689" spans="1:21" ht="14.25" customHeight="1" x14ac:dyDescent="0.25">
      <c r="A689" s="1" t="s">
        <v>1427</v>
      </c>
      <c r="B689" s="1" t="s">
        <v>1428</v>
      </c>
      <c r="C689" s="1" t="s">
        <v>99</v>
      </c>
      <c r="D689" s="1" t="s">
        <v>8</v>
      </c>
      <c r="E689" s="1" t="s">
        <v>59</v>
      </c>
      <c r="F689" s="1" t="s">
        <v>52</v>
      </c>
      <c r="G689" s="1" t="s">
        <v>104</v>
      </c>
      <c r="H689" s="1">
        <v>44</v>
      </c>
      <c r="I689" s="14">
        <v>44283</v>
      </c>
      <c r="J689" s="1">
        <v>186033</v>
      </c>
      <c r="K689" s="1">
        <v>0.34</v>
      </c>
      <c r="L689" s="1" t="s">
        <v>19</v>
      </c>
      <c r="M689" s="1" t="s">
        <v>236</v>
      </c>
      <c r="N689" s="14" t="s">
        <v>55</v>
      </c>
      <c r="O689" s="15" t="str">
        <f t="shared" si="70"/>
        <v>Active</v>
      </c>
      <c r="P689" s="16">
        <f t="shared" si="71"/>
        <v>0</v>
      </c>
      <c r="Q689" s="17">
        <f t="shared" si="72"/>
        <v>63251.22</v>
      </c>
      <c r="R689" s="17">
        <f t="shared" si="73"/>
        <v>249284.22</v>
      </c>
      <c r="S689" s="16">
        <f t="shared" si="74"/>
        <v>2021</v>
      </c>
      <c r="T689" s="16">
        <f t="shared" si="75"/>
        <v>14</v>
      </c>
      <c r="U689" s="18" t="str">
        <f t="shared" si="76"/>
        <v>Sunday</v>
      </c>
    </row>
    <row r="690" spans="1:21" ht="14.25" customHeight="1" x14ac:dyDescent="0.25">
      <c r="A690" s="1" t="s">
        <v>1429</v>
      </c>
      <c r="B690" s="1" t="s">
        <v>1430</v>
      </c>
      <c r="C690" s="1" t="s">
        <v>43</v>
      </c>
      <c r="D690" s="1" t="s">
        <v>8</v>
      </c>
      <c r="E690" s="1" t="s">
        <v>51</v>
      </c>
      <c r="F690" s="1" t="s">
        <v>52</v>
      </c>
      <c r="G690" s="1" t="s">
        <v>53</v>
      </c>
      <c r="H690" s="1">
        <v>60</v>
      </c>
      <c r="I690" s="14">
        <v>44403</v>
      </c>
      <c r="J690" s="1">
        <v>121480</v>
      </c>
      <c r="K690" s="1">
        <v>0.14000000000000001</v>
      </c>
      <c r="L690" s="1" t="s">
        <v>11</v>
      </c>
      <c r="M690" s="1" t="s">
        <v>68</v>
      </c>
      <c r="N690" s="14" t="s">
        <v>55</v>
      </c>
      <c r="O690" s="15" t="str">
        <f t="shared" si="70"/>
        <v>Active</v>
      </c>
      <c r="P690" s="16">
        <f t="shared" si="71"/>
        <v>0</v>
      </c>
      <c r="Q690" s="17">
        <f t="shared" si="72"/>
        <v>17007.2</v>
      </c>
      <c r="R690" s="17">
        <f t="shared" si="73"/>
        <v>138487.20000000001</v>
      </c>
      <c r="S690" s="16">
        <f t="shared" si="74"/>
        <v>2021</v>
      </c>
      <c r="T690" s="16">
        <f t="shared" si="75"/>
        <v>31</v>
      </c>
      <c r="U690" s="18" t="str">
        <f t="shared" si="76"/>
        <v>Monday</v>
      </c>
    </row>
    <row r="691" spans="1:21" ht="14.25" customHeight="1" x14ac:dyDescent="0.25">
      <c r="A691" s="1" t="s">
        <v>1431</v>
      </c>
      <c r="B691" s="1" t="s">
        <v>1432</v>
      </c>
      <c r="C691" s="1" t="s">
        <v>58</v>
      </c>
      <c r="D691" s="1" t="s">
        <v>6</v>
      </c>
      <c r="E691" s="1" t="s">
        <v>59</v>
      </c>
      <c r="F691" s="1" t="s">
        <v>45</v>
      </c>
      <c r="G691" s="1" t="s">
        <v>60</v>
      </c>
      <c r="H691" s="1">
        <v>41</v>
      </c>
      <c r="I691" s="14">
        <v>40319</v>
      </c>
      <c r="J691" s="1">
        <v>153275</v>
      </c>
      <c r="K691" s="1">
        <v>0.24</v>
      </c>
      <c r="L691" s="1" t="s">
        <v>11</v>
      </c>
      <c r="M691" s="1" t="s">
        <v>107</v>
      </c>
      <c r="N691" s="14" t="s">
        <v>55</v>
      </c>
      <c r="O691" s="15" t="str">
        <f t="shared" si="70"/>
        <v>Active</v>
      </c>
      <c r="P691" s="16">
        <f t="shared" si="71"/>
        <v>0</v>
      </c>
      <c r="Q691" s="17">
        <f t="shared" si="72"/>
        <v>36786</v>
      </c>
      <c r="R691" s="17">
        <f t="shared" si="73"/>
        <v>190061</v>
      </c>
      <c r="S691" s="16">
        <f t="shared" si="74"/>
        <v>2010</v>
      </c>
      <c r="T691" s="16">
        <f t="shared" si="75"/>
        <v>21</v>
      </c>
      <c r="U691" s="18" t="str">
        <f t="shared" si="76"/>
        <v>Friday</v>
      </c>
    </row>
    <row r="692" spans="1:21" ht="14.25" customHeight="1" x14ac:dyDescent="0.25">
      <c r="A692" s="1" t="s">
        <v>1433</v>
      </c>
      <c r="B692" s="1" t="s">
        <v>1434</v>
      </c>
      <c r="C692" s="1" t="s">
        <v>67</v>
      </c>
      <c r="D692" s="1" t="s">
        <v>4</v>
      </c>
      <c r="E692" s="1" t="s">
        <v>44</v>
      </c>
      <c r="F692" s="1" t="s">
        <v>45</v>
      </c>
      <c r="G692" s="1" t="s">
        <v>53</v>
      </c>
      <c r="H692" s="1">
        <v>62</v>
      </c>
      <c r="I692" s="14">
        <v>43969</v>
      </c>
      <c r="J692" s="1">
        <v>97830</v>
      </c>
      <c r="K692" s="1">
        <v>0</v>
      </c>
      <c r="L692" s="1" t="s">
        <v>11</v>
      </c>
      <c r="M692" s="1" t="s">
        <v>82</v>
      </c>
      <c r="N692" s="14" t="s">
        <v>55</v>
      </c>
      <c r="O692" s="15" t="str">
        <f t="shared" si="70"/>
        <v>Active</v>
      </c>
      <c r="P692" s="16">
        <f t="shared" si="71"/>
        <v>0</v>
      </c>
      <c r="Q692" s="17">
        <f t="shared" si="72"/>
        <v>0</v>
      </c>
      <c r="R692" s="17">
        <f t="shared" si="73"/>
        <v>97830</v>
      </c>
      <c r="S692" s="16">
        <f t="shared" si="74"/>
        <v>2020</v>
      </c>
      <c r="T692" s="16">
        <f t="shared" si="75"/>
        <v>21</v>
      </c>
      <c r="U692" s="18" t="str">
        <f t="shared" si="76"/>
        <v>Monday</v>
      </c>
    </row>
    <row r="693" spans="1:21" ht="14.25" customHeight="1" x14ac:dyDescent="0.25">
      <c r="A693" s="1" t="s">
        <v>1435</v>
      </c>
      <c r="B693" s="1" t="s">
        <v>1436</v>
      </c>
      <c r="C693" s="1" t="s">
        <v>99</v>
      </c>
      <c r="D693" s="1" t="s">
        <v>8</v>
      </c>
      <c r="E693" s="1" t="s">
        <v>72</v>
      </c>
      <c r="F693" s="1" t="s">
        <v>45</v>
      </c>
      <c r="G693" s="1" t="s">
        <v>104</v>
      </c>
      <c r="H693" s="1">
        <v>47</v>
      </c>
      <c r="I693" s="14">
        <v>36232</v>
      </c>
      <c r="J693" s="1">
        <v>239394</v>
      </c>
      <c r="K693" s="1">
        <v>0.32</v>
      </c>
      <c r="L693" s="1" t="s">
        <v>11</v>
      </c>
      <c r="M693" s="1" t="s">
        <v>82</v>
      </c>
      <c r="N693" s="14" t="s">
        <v>55</v>
      </c>
      <c r="O693" s="15" t="str">
        <f t="shared" si="70"/>
        <v>Active</v>
      </c>
      <c r="P693" s="16">
        <f t="shared" si="71"/>
        <v>0</v>
      </c>
      <c r="Q693" s="17">
        <f t="shared" si="72"/>
        <v>76606.080000000002</v>
      </c>
      <c r="R693" s="17">
        <f t="shared" si="73"/>
        <v>316000.08</v>
      </c>
      <c r="S693" s="16">
        <f t="shared" si="74"/>
        <v>1999</v>
      </c>
      <c r="T693" s="16">
        <f t="shared" si="75"/>
        <v>11</v>
      </c>
      <c r="U693" s="18" t="str">
        <f t="shared" si="76"/>
        <v>Saturday</v>
      </c>
    </row>
    <row r="694" spans="1:21" ht="14.25" customHeight="1" x14ac:dyDescent="0.25">
      <c r="A694" s="1" t="s">
        <v>685</v>
      </c>
      <c r="B694" s="1" t="s">
        <v>1437</v>
      </c>
      <c r="C694" s="1" t="s">
        <v>78</v>
      </c>
      <c r="D694" s="1" t="s">
        <v>3</v>
      </c>
      <c r="E694" s="1" t="s">
        <v>59</v>
      </c>
      <c r="F694" s="1" t="s">
        <v>45</v>
      </c>
      <c r="G694" s="1" t="s">
        <v>53</v>
      </c>
      <c r="H694" s="1">
        <v>62</v>
      </c>
      <c r="I694" s="14">
        <v>37519</v>
      </c>
      <c r="J694" s="1">
        <v>49738</v>
      </c>
      <c r="K694" s="1">
        <v>0</v>
      </c>
      <c r="L694" s="1" t="s">
        <v>17</v>
      </c>
      <c r="M694" s="1" t="s">
        <v>132</v>
      </c>
      <c r="N694" s="14" t="s">
        <v>55</v>
      </c>
      <c r="O694" s="15" t="str">
        <f t="shared" si="70"/>
        <v>Active</v>
      </c>
      <c r="P694" s="16">
        <f t="shared" si="71"/>
        <v>0</v>
      </c>
      <c r="Q694" s="17">
        <f t="shared" si="72"/>
        <v>0</v>
      </c>
      <c r="R694" s="17">
        <f t="shared" si="73"/>
        <v>49738</v>
      </c>
      <c r="S694" s="16">
        <f t="shared" si="74"/>
        <v>2002</v>
      </c>
      <c r="T694" s="16">
        <f t="shared" si="75"/>
        <v>38</v>
      </c>
      <c r="U694" s="18" t="str">
        <f t="shared" si="76"/>
        <v>Friday</v>
      </c>
    </row>
    <row r="695" spans="1:21" ht="14.25" customHeight="1" x14ac:dyDescent="0.25">
      <c r="A695" s="1" t="s">
        <v>1438</v>
      </c>
      <c r="B695" s="1" t="s">
        <v>1439</v>
      </c>
      <c r="C695" s="1" t="s">
        <v>78</v>
      </c>
      <c r="D695" s="1" t="s">
        <v>5</v>
      </c>
      <c r="E695" s="1" t="s">
        <v>51</v>
      </c>
      <c r="F695" s="1" t="s">
        <v>45</v>
      </c>
      <c r="G695" s="1" t="s">
        <v>104</v>
      </c>
      <c r="H695" s="1">
        <v>33</v>
      </c>
      <c r="I695" s="14">
        <v>43247</v>
      </c>
      <c r="J695" s="1">
        <v>45049</v>
      </c>
      <c r="K695" s="1">
        <v>0</v>
      </c>
      <c r="L695" s="1" t="s">
        <v>11</v>
      </c>
      <c r="M695" s="1" t="s">
        <v>47</v>
      </c>
      <c r="N695" s="14" t="s">
        <v>55</v>
      </c>
      <c r="O695" s="15" t="str">
        <f t="shared" si="70"/>
        <v>Active</v>
      </c>
      <c r="P695" s="16">
        <f t="shared" si="71"/>
        <v>0</v>
      </c>
      <c r="Q695" s="17">
        <f t="shared" si="72"/>
        <v>0</v>
      </c>
      <c r="R695" s="17">
        <f t="shared" si="73"/>
        <v>45049</v>
      </c>
      <c r="S695" s="16">
        <f t="shared" si="74"/>
        <v>2018</v>
      </c>
      <c r="T695" s="16">
        <f t="shared" si="75"/>
        <v>22</v>
      </c>
      <c r="U695" s="18" t="str">
        <f t="shared" si="76"/>
        <v>Sunday</v>
      </c>
    </row>
    <row r="696" spans="1:21" ht="14.25" customHeight="1" x14ac:dyDescent="0.25">
      <c r="A696" s="1" t="s">
        <v>1440</v>
      </c>
      <c r="B696" s="1" t="s">
        <v>1441</v>
      </c>
      <c r="C696" s="1" t="s">
        <v>58</v>
      </c>
      <c r="D696" s="1" t="s">
        <v>3</v>
      </c>
      <c r="E696" s="1" t="s">
        <v>44</v>
      </c>
      <c r="F696" s="1" t="s">
        <v>45</v>
      </c>
      <c r="G696" s="1" t="s">
        <v>53</v>
      </c>
      <c r="H696" s="1">
        <v>27</v>
      </c>
      <c r="I696" s="14">
        <v>43977</v>
      </c>
      <c r="J696" s="1">
        <v>153628</v>
      </c>
      <c r="K696" s="1">
        <v>0.28999999999999998</v>
      </c>
      <c r="L696" s="1" t="s">
        <v>17</v>
      </c>
      <c r="M696" s="1" t="s">
        <v>54</v>
      </c>
      <c r="N696" s="14">
        <v>44177</v>
      </c>
      <c r="O696" s="15" t="str">
        <f t="shared" si="70"/>
        <v>Not Active</v>
      </c>
      <c r="P696" s="16">
        <f t="shared" si="71"/>
        <v>1</v>
      </c>
      <c r="Q696" s="17">
        <f t="shared" si="72"/>
        <v>44552.119999999995</v>
      </c>
      <c r="R696" s="17">
        <f t="shared" si="73"/>
        <v>198180.12</v>
      </c>
      <c r="S696" s="16">
        <f t="shared" si="74"/>
        <v>2020</v>
      </c>
      <c r="T696" s="16">
        <f t="shared" si="75"/>
        <v>22</v>
      </c>
      <c r="U696" s="18" t="str">
        <f t="shared" si="76"/>
        <v>Tuesday</v>
      </c>
    </row>
    <row r="697" spans="1:21" ht="14.25" customHeight="1" x14ac:dyDescent="0.25">
      <c r="A697" s="1" t="s">
        <v>1442</v>
      </c>
      <c r="B697" s="1" t="s">
        <v>1443</v>
      </c>
      <c r="C697" s="1" t="s">
        <v>43</v>
      </c>
      <c r="D697" s="1" t="s">
        <v>4</v>
      </c>
      <c r="E697" s="1" t="s">
        <v>51</v>
      </c>
      <c r="F697" s="1" t="s">
        <v>52</v>
      </c>
      <c r="G697" s="1" t="s">
        <v>53</v>
      </c>
      <c r="H697" s="1">
        <v>25</v>
      </c>
      <c r="I697" s="14">
        <v>44362</v>
      </c>
      <c r="J697" s="1">
        <v>142731</v>
      </c>
      <c r="K697" s="1">
        <v>0.11</v>
      </c>
      <c r="L697" s="1" t="s">
        <v>17</v>
      </c>
      <c r="M697" s="1" t="s">
        <v>94</v>
      </c>
      <c r="N697" s="14">
        <v>44715</v>
      </c>
      <c r="O697" s="15" t="str">
        <f t="shared" si="70"/>
        <v>Not Active</v>
      </c>
      <c r="P697" s="16">
        <f t="shared" si="71"/>
        <v>1</v>
      </c>
      <c r="Q697" s="17">
        <f t="shared" si="72"/>
        <v>15700.41</v>
      </c>
      <c r="R697" s="17">
        <f t="shared" si="73"/>
        <v>158431.41</v>
      </c>
      <c r="S697" s="16">
        <f t="shared" si="74"/>
        <v>2021</v>
      </c>
      <c r="T697" s="16">
        <f t="shared" si="75"/>
        <v>25</v>
      </c>
      <c r="U697" s="18" t="str">
        <f t="shared" si="76"/>
        <v>Tuesday</v>
      </c>
    </row>
    <row r="698" spans="1:21" ht="14.25" customHeight="1" x14ac:dyDescent="0.25">
      <c r="A698" s="1" t="s">
        <v>1444</v>
      </c>
      <c r="B698" s="1" t="s">
        <v>1445</v>
      </c>
      <c r="C698" s="1" t="s">
        <v>43</v>
      </c>
      <c r="D698" s="1" t="s">
        <v>8</v>
      </c>
      <c r="E698" s="1" t="s">
        <v>59</v>
      </c>
      <c r="F698" s="1" t="s">
        <v>45</v>
      </c>
      <c r="G698" s="1" t="s">
        <v>104</v>
      </c>
      <c r="H698" s="1">
        <v>29</v>
      </c>
      <c r="I698" s="14">
        <v>43966</v>
      </c>
      <c r="J698" s="1">
        <v>137106</v>
      </c>
      <c r="K698" s="1">
        <v>0.12</v>
      </c>
      <c r="L698" s="1" t="s">
        <v>19</v>
      </c>
      <c r="M698" s="1" t="s">
        <v>236</v>
      </c>
      <c r="N698" s="14" t="s">
        <v>55</v>
      </c>
      <c r="O698" s="15" t="str">
        <f t="shared" si="70"/>
        <v>Active</v>
      </c>
      <c r="P698" s="16">
        <f t="shared" si="71"/>
        <v>0</v>
      </c>
      <c r="Q698" s="17">
        <f t="shared" si="72"/>
        <v>16452.72</v>
      </c>
      <c r="R698" s="17">
        <f t="shared" si="73"/>
        <v>153558.72</v>
      </c>
      <c r="S698" s="16">
        <f t="shared" si="74"/>
        <v>2020</v>
      </c>
      <c r="T698" s="16">
        <f t="shared" si="75"/>
        <v>20</v>
      </c>
      <c r="U698" s="18" t="str">
        <f t="shared" si="76"/>
        <v>Friday</v>
      </c>
    </row>
    <row r="699" spans="1:21" ht="14.25" customHeight="1" x14ac:dyDescent="0.25">
      <c r="A699" s="1" t="s">
        <v>270</v>
      </c>
      <c r="B699" s="1" t="s">
        <v>1446</v>
      </c>
      <c r="C699" s="1" t="s">
        <v>99</v>
      </c>
      <c r="D699" s="1" t="s">
        <v>3</v>
      </c>
      <c r="E699" s="1" t="s">
        <v>72</v>
      </c>
      <c r="F699" s="1" t="s">
        <v>45</v>
      </c>
      <c r="G699" s="1" t="s">
        <v>53</v>
      </c>
      <c r="H699" s="1">
        <v>54</v>
      </c>
      <c r="I699" s="14">
        <v>39330</v>
      </c>
      <c r="J699" s="1">
        <v>183239</v>
      </c>
      <c r="K699" s="1">
        <v>0.32</v>
      </c>
      <c r="L699" s="1" t="s">
        <v>11</v>
      </c>
      <c r="M699" s="1" t="s">
        <v>47</v>
      </c>
      <c r="N699" s="14" t="s">
        <v>55</v>
      </c>
      <c r="O699" s="15" t="str">
        <f t="shared" si="70"/>
        <v>Active</v>
      </c>
      <c r="P699" s="16">
        <f t="shared" si="71"/>
        <v>0</v>
      </c>
      <c r="Q699" s="17">
        <f t="shared" si="72"/>
        <v>58636.480000000003</v>
      </c>
      <c r="R699" s="17">
        <f t="shared" si="73"/>
        <v>241875.48</v>
      </c>
      <c r="S699" s="16">
        <f t="shared" si="74"/>
        <v>2007</v>
      </c>
      <c r="T699" s="16">
        <f t="shared" si="75"/>
        <v>36</v>
      </c>
      <c r="U699" s="18" t="str">
        <f t="shared" si="76"/>
        <v>Wednesday</v>
      </c>
    </row>
    <row r="700" spans="1:21" ht="14.25" customHeight="1" x14ac:dyDescent="0.25">
      <c r="A700" s="1" t="s">
        <v>1038</v>
      </c>
      <c r="B700" s="1" t="s">
        <v>1447</v>
      </c>
      <c r="C700" s="1" t="s">
        <v>78</v>
      </c>
      <c r="D700" s="1" t="s">
        <v>5</v>
      </c>
      <c r="E700" s="1" t="s">
        <v>51</v>
      </c>
      <c r="F700" s="1" t="s">
        <v>45</v>
      </c>
      <c r="G700" s="1" t="s">
        <v>60</v>
      </c>
      <c r="H700" s="1">
        <v>28</v>
      </c>
      <c r="I700" s="14">
        <v>43610</v>
      </c>
      <c r="J700" s="1">
        <v>45819</v>
      </c>
      <c r="K700" s="1">
        <v>0</v>
      </c>
      <c r="L700" s="1" t="s">
        <v>11</v>
      </c>
      <c r="M700" s="1" t="s">
        <v>79</v>
      </c>
      <c r="N700" s="14" t="s">
        <v>55</v>
      </c>
      <c r="O700" s="15" t="str">
        <f t="shared" si="70"/>
        <v>Active</v>
      </c>
      <c r="P700" s="16">
        <f t="shared" si="71"/>
        <v>0</v>
      </c>
      <c r="Q700" s="17">
        <f t="shared" si="72"/>
        <v>0</v>
      </c>
      <c r="R700" s="17">
        <f t="shared" si="73"/>
        <v>45819</v>
      </c>
      <c r="S700" s="16">
        <f t="shared" si="74"/>
        <v>2019</v>
      </c>
      <c r="T700" s="16">
        <f t="shared" si="75"/>
        <v>21</v>
      </c>
      <c r="U700" s="18" t="str">
        <f t="shared" si="76"/>
        <v>Saturday</v>
      </c>
    </row>
    <row r="701" spans="1:21" ht="14.25" customHeight="1" x14ac:dyDescent="0.25">
      <c r="A701" s="1" t="s">
        <v>1448</v>
      </c>
      <c r="B701" s="1" t="s">
        <v>1449</v>
      </c>
      <c r="C701" s="1" t="s">
        <v>78</v>
      </c>
      <c r="D701" s="1" t="s">
        <v>5</v>
      </c>
      <c r="E701" s="1" t="s">
        <v>44</v>
      </c>
      <c r="F701" s="1" t="s">
        <v>45</v>
      </c>
      <c r="G701" s="1" t="s">
        <v>53</v>
      </c>
      <c r="H701" s="1">
        <v>54</v>
      </c>
      <c r="I701" s="14">
        <v>39080</v>
      </c>
      <c r="J701" s="1">
        <v>55518</v>
      </c>
      <c r="K701" s="1">
        <v>0</v>
      </c>
      <c r="L701" s="1" t="s">
        <v>11</v>
      </c>
      <c r="M701" s="1" t="s">
        <v>107</v>
      </c>
      <c r="N701" s="14" t="s">
        <v>55</v>
      </c>
      <c r="O701" s="15" t="str">
        <f t="shared" si="70"/>
        <v>Active</v>
      </c>
      <c r="P701" s="16">
        <f t="shared" si="71"/>
        <v>0</v>
      </c>
      <c r="Q701" s="17">
        <f t="shared" si="72"/>
        <v>0</v>
      </c>
      <c r="R701" s="17">
        <f t="shared" si="73"/>
        <v>55518</v>
      </c>
      <c r="S701" s="16">
        <f t="shared" si="74"/>
        <v>2006</v>
      </c>
      <c r="T701" s="16">
        <f t="shared" si="75"/>
        <v>52</v>
      </c>
      <c r="U701" s="18" t="str">
        <f t="shared" si="76"/>
        <v>Friday</v>
      </c>
    </row>
    <row r="702" spans="1:21" ht="14.25" customHeight="1" x14ac:dyDescent="0.25">
      <c r="A702" s="1" t="s">
        <v>1450</v>
      </c>
      <c r="B702" s="1" t="s">
        <v>1451</v>
      </c>
      <c r="C702" s="1" t="s">
        <v>75</v>
      </c>
      <c r="D702" s="1" t="s">
        <v>8</v>
      </c>
      <c r="E702" s="1" t="s">
        <v>51</v>
      </c>
      <c r="F702" s="1" t="s">
        <v>45</v>
      </c>
      <c r="G702" s="1" t="s">
        <v>53</v>
      </c>
      <c r="H702" s="1">
        <v>50</v>
      </c>
      <c r="I702" s="14">
        <v>40979</v>
      </c>
      <c r="J702" s="1">
        <v>108134</v>
      </c>
      <c r="K702" s="1">
        <v>0.1</v>
      </c>
      <c r="L702" s="1" t="s">
        <v>17</v>
      </c>
      <c r="M702" s="1" t="s">
        <v>94</v>
      </c>
      <c r="N702" s="14" t="s">
        <v>55</v>
      </c>
      <c r="O702" s="15" t="str">
        <f t="shared" si="70"/>
        <v>Active</v>
      </c>
      <c r="P702" s="16">
        <f t="shared" si="71"/>
        <v>0</v>
      </c>
      <c r="Q702" s="17">
        <f t="shared" si="72"/>
        <v>10813.400000000001</v>
      </c>
      <c r="R702" s="17">
        <f t="shared" si="73"/>
        <v>118947.4</v>
      </c>
      <c r="S702" s="16">
        <f t="shared" si="74"/>
        <v>2012</v>
      </c>
      <c r="T702" s="16">
        <f t="shared" si="75"/>
        <v>11</v>
      </c>
      <c r="U702" s="18" t="str">
        <f t="shared" si="76"/>
        <v>Sunday</v>
      </c>
    </row>
    <row r="703" spans="1:21" ht="14.25" customHeight="1" x14ac:dyDescent="0.25">
      <c r="A703" s="1" t="s">
        <v>1452</v>
      </c>
      <c r="B703" s="1" t="s">
        <v>1453</v>
      </c>
      <c r="C703" s="1" t="s">
        <v>75</v>
      </c>
      <c r="D703" s="1" t="s">
        <v>8</v>
      </c>
      <c r="E703" s="1" t="s">
        <v>44</v>
      </c>
      <c r="F703" s="1" t="s">
        <v>45</v>
      </c>
      <c r="G703" s="1" t="s">
        <v>46</v>
      </c>
      <c r="H703" s="1">
        <v>55</v>
      </c>
      <c r="I703" s="14">
        <v>33958</v>
      </c>
      <c r="J703" s="1">
        <v>113950</v>
      </c>
      <c r="K703" s="1">
        <v>0.09</v>
      </c>
      <c r="L703" s="1" t="s">
        <v>11</v>
      </c>
      <c r="M703" s="1" t="s">
        <v>79</v>
      </c>
      <c r="N703" s="14" t="s">
        <v>55</v>
      </c>
      <c r="O703" s="15" t="str">
        <f t="shared" si="70"/>
        <v>Active</v>
      </c>
      <c r="P703" s="16">
        <f t="shared" si="71"/>
        <v>0</v>
      </c>
      <c r="Q703" s="17">
        <f t="shared" si="72"/>
        <v>10255.5</v>
      </c>
      <c r="R703" s="17">
        <f t="shared" si="73"/>
        <v>124205.5</v>
      </c>
      <c r="S703" s="16">
        <f t="shared" si="74"/>
        <v>1992</v>
      </c>
      <c r="T703" s="16">
        <f t="shared" si="75"/>
        <v>52</v>
      </c>
      <c r="U703" s="18" t="str">
        <f t="shared" si="76"/>
        <v>Sunday</v>
      </c>
    </row>
    <row r="704" spans="1:21" ht="14.25" customHeight="1" x14ac:dyDescent="0.25">
      <c r="A704" s="1" t="s">
        <v>1086</v>
      </c>
      <c r="B704" s="1" t="s">
        <v>1454</v>
      </c>
      <c r="C704" s="1" t="s">
        <v>99</v>
      </c>
      <c r="D704" s="1" t="s">
        <v>8</v>
      </c>
      <c r="E704" s="1" t="s">
        <v>59</v>
      </c>
      <c r="F704" s="1" t="s">
        <v>45</v>
      </c>
      <c r="G704" s="1" t="s">
        <v>53</v>
      </c>
      <c r="H704" s="1">
        <v>52</v>
      </c>
      <c r="I704" s="14">
        <v>35886</v>
      </c>
      <c r="J704" s="1">
        <v>182035</v>
      </c>
      <c r="K704" s="1">
        <v>0.3</v>
      </c>
      <c r="L704" s="1" t="s">
        <v>11</v>
      </c>
      <c r="M704" s="1" t="s">
        <v>61</v>
      </c>
      <c r="N704" s="14" t="s">
        <v>55</v>
      </c>
      <c r="O704" s="15" t="str">
        <f t="shared" si="70"/>
        <v>Active</v>
      </c>
      <c r="P704" s="16">
        <f t="shared" si="71"/>
        <v>0</v>
      </c>
      <c r="Q704" s="17">
        <f t="shared" si="72"/>
        <v>54610.5</v>
      </c>
      <c r="R704" s="17">
        <f t="shared" si="73"/>
        <v>236645.5</v>
      </c>
      <c r="S704" s="16">
        <f t="shared" si="74"/>
        <v>1998</v>
      </c>
      <c r="T704" s="16">
        <f t="shared" si="75"/>
        <v>14</v>
      </c>
      <c r="U704" s="18" t="str">
        <f t="shared" si="76"/>
        <v>Wednesday</v>
      </c>
    </row>
    <row r="705" spans="1:21" ht="14.25" customHeight="1" x14ac:dyDescent="0.25">
      <c r="A705" s="1" t="s">
        <v>223</v>
      </c>
      <c r="B705" s="1" t="s">
        <v>1455</v>
      </c>
      <c r="C705" s="1" t="s">
        <v>58</v>
      </c>
      <c r="D705" s="1" t="s">
        <v>5</v>
      </c>
      <c r="E705" s="1" t="s">
        <v>59</v>
      </c>
      <c r="F705" s="1" t="s">
        <v>52</v>
      </c>
      <c r="G705" s="1" t="s">
        <v>53</v>
      </c>
      <c r="H705" s="1">
        <v>35</v>
      </c>
      <c r="I705" s="14">
        <v>42963</v>
      </c>
      <c r="J705" s="1">
        <v>181356</v>
      </c>
      <c r="K705" s="1">
        <v>0.23</v>
      </c>
      <c r="L705" s="1" t="s">
        <v>17</v>
      </c>
      <c r="M705" s="1" t="s">
        <v>132</v>
      </c>
      <c r="N705" s="14" t="s">
        <v>55</v>
      </c>
      <c r="O705" s="15" t="str">
        <f t="shared" si="70"/>
        <v>Active</v>
      </c>
      <c r="P705" s="16">
        <f t="shared" si="71"/>
        <v>0</v>
      </c>
      <c r="Q705" s="17">
        <f t="shared" si="72"/>
        <v>41711.880000000005</v>
      </c>
      <c r="R705" s="17">
        <f t="shared" si="73"/>
        <v>223067.88</v>
      </c>
      <c r="S705" s="16">
        <f t="shared" si="74"/>
        <v>2017</v>
      </c>
      <c r="T705" s="16">
        <f t="shared" si="75"/>
        <v>33</v>
      </c>
      <c r="U705" s="18" t="str">
        <f t="shared" si="76"/>
        <v>Wednesday</v>
      </c>
    </row>
    <row r="706" spans="1:21" ht="14.25" customHeight="1" x14ac:dyDescent="0.25">
      <c r="A706" s="1" t="s">
        <v>1456</v>
      </c>
      <c r="B706" s="1" t="s">
        <v>1457</v>
      </c>
      <c r="C706" s="1" t="s">
        <v>71</v>
      </c>
      <c r="D706" s="1" t="s">
        <v>4</v>
      </c>
      <c r="E706" s="1" t="s">
        <v>72</v>
      </c>
      <c r="F706" s="1" t="s">
        <v>45</v>
      </c>
      <c r="G706" s="1" t="s">
        <v>46</v>
      </c>
      <c r="H706" s="1">
        <v>26</v>
      </c>
      <c r="I706" s="14">
        <v>43698</v>
      </c>
      <c r="J706" s="1">
        <v>66084</v>
      </c>
      <c r="K706" s="1">
        <v>0</v>
      </c>
      <c r="L706" s="1" t="s">
        <v>11</v>
      </c>
      <c r="M706" s="1" t="s">
        <v>47</v>
      </c>
      <c r="N706" s="14" t="s">
        <v>55</v>
      </c>
      <c r="O706" s="15" t="str">
        <f t="shared" si="70"/>
        <v>Active</v>
      </c>
      <c r="P706" s="16">
        <f t="shared" si="71"/>
        <v>0</v>
      </c>
      <c r="Q706" s="17">
        <f t="shared" si="72"/>
        <v>0</v>
      </c>
      <c r="R706" s="17">
        <f t="shared" si="73"/>
        <v>66084</v>
      </c>
      <c r="S706" s="16">
        <f t="shared" si="74"/>
        <v>2019</v>
      </c>
      <c r="T706" s="16">
        <f t="shared" si="75"/>
        <v>34</v>
      </c>
      <c r="U706" s="18" t="str">
        <f t="shared" si="76"/>
        <v>Wednesday</v>
      </c>
    </row>
    <row r="707" spans="1:21" ht="14.25" customHeight="1" x14ac:dyDescent="0.25">
      <c r="A707" s="1" t="s">
        <v>1458</v>
      </c>
      <c r="B707" s="1" t="s">
        <v>1459</v>
      </c>
      <c r="C707" s="1" t="s">
        <v>390</v>
      </c>
      <c r="D707" s="1" t="s">
        <v>2</v>
      </c>
      <c r="E707" s="1" t="s">
        <v>59</v>
      </c>
      <c r="F707" s="1" t="s">
        <v>45</v>
      </c>
      <c r="G707" s="1" t="s">
        <v>104</v>
      </c>
      <c r="H707" s="1">
        <v>43</v>
      </c>
      <c r="I707" s="14">
        <v>40290</v>
      </c>
      <c r="J707" s="1">
        <v>76912</v>
      </c>
      <c r="K707" s="1">
        <v>0</v>
      </c>
      <c r="L707" s="1" t="s">
        <v>19</v>
      </c>
      <c r="M707" s="1" t="s">
        <v>236</v>
      </c>
      <c r="N707" s="14" t="s">
        <v>55</v>
      </c>
      <c r="O707" s="15" t="str">
        <f t="shared" ref="O707:O770" si="77">IF(LEN(N707)&gt;0,"Not Active","Active")</f>
        <v>Active</v>
      </c>
      <c r="P707" s="16">
        <f t="shared" ref="P707:P770" si="78">IF(O707="Not Active",1,0)</f>
        <v>0</v>
      </c>
      <c r="Q707" s="17">
        <f t="shared" ref="Q707:Q770" si="79">J707*K707</f>
        <v>0</v>
      </c>
      <c r="R707" s="17">
        <f t="shared" ref="R707:R770" si="80">Q707+J707</f>
        <v>76912</v>
      </c>
      <c r="S707" s="16">
        <f t="shared" ref="S707:S770" si="81">YEAR(I707)</f>
        <v>2010</v>
      </c>
      <c r="T707" s="16">
        <f t="shared" ref="T707:T770" si="82">WEEKNUM(I707)</f>
        <v>17</v>
      </c>
      <c r="U707" s="18" t="str">
        <f t="shared" ref="U707:U770" si="83">TEXT(I707,"dddd")</f>
        <v>Thursday</v>
      </c>
    </row>
    <row r="708" spans="1:21" ht="14.25" customHeight="1" x14ac:dyDescent="0.25">
      <c r="A708" s="1" t="s">
        <v>1460</v>
      </c>
      <c r="B708" s="1" t="s">
        <v>1461</v>
      </c>
      <c r="C708" s="1" t="s">
        <v>241</v>
      </c>
      <c r="D708" s="1" t="s">
        <v>7</v>
      </c>
      <c r="E708" s="1" t="s">
        <v>44</v>
      </c>
      <c r="F708" s="1" t="s">
        <v>45</v>
      </c>
      <c r="G708" s="1" t="s">
        <v>53</v>
      </c>
      <c r="H708" s="1">
        <v>63</v>
      </c>
      <c r="I708" s="14">
        <v>43227</v>
      </c>
      <c r="J708" s="1">
        <v>67987</v>
      </c>
      <c r="K708" s="1">
        <v>0</v>
      </c>
      <c r="L708" s="1" t="s">
        <v>11</v>
      </c>
      <c r="M708" s="1" t="s">
        <v>79</v>
      </c>
      <c r="N708" s="14" t="s">
        <v>55</v>
      </c>
      <c r="O708" s="15" t="str">
        <f t="shared" si="77"/>
        <v>Active</v>
      </c>
      <c r="P708" s="16">
        <f t="shared" si="78"/>
        <v>0</v>
      </c>
      <c r="Q708" s="17">
        <f t="shared" si="79"/>
        <v>0</v>
      </c>
      <c r="R708" s="17">
        <f t="shared" si="80"/>
        <v>67987</v>
      </c>
      <c r="S708" s="16">
        <f t="shared" si="81"/>
        <v>2018</v>
      </c>
      <c r="T708" s="16">
        <f t="shared" si="82"/>
        <v>19</v>
      </c>
      <c r="U708" s="18" t="str">
        <f t="shared" si="83"/>
        <v>Monday</v>
      </c>
    </row>
    <row r="709" spans="1:21" ht="14.25" customHeight="1" x14ac:dyDescent="0.25">
      <c r="A709" s="1" t="s">
        <v>1462</v>
      </c>
      <c r="B709" s="1" t="s">
        <v>1463</v>
      </c>
      <c r="C709" s="1" t="s">
        <v>142</v>
      </c>
      <c r="D709" s="1" t="s">
        <v>8</v>
      </c>
      <c r="E709" s="1" t="s">
        <v>51</v>
      </c>
      <c r="F709" s="1" t="s">
        <v>52</v>
      </c>
      <c r="G709" s="1" t="s">
        <v>60</v>
      </c>
      <c r="H709" s="1">
        <v>65</v>
      </c>
      <c r="I709" s="14">
        <v>38584</v>
      </c>
      <c r="J709" s="1">
        <v>59833</v>
      </c>
      <c r="K709" s="1">
        <v>0</v>
      </c>
      <c r="L709" s="1" t="s">
        <v>11</v>
      </c>
      <c r="M709" s="1" t="s">
        <v>107</v>
      </c>
      <c r="N709" s="14" t="s">
        <v>55</v>
      </c>
      <c r="O709" s="15" t="str">
        <f t="shared" si="77"/>
        <v>Active</v>
      </c>
      <c r="P709" s="16">
        <f t="shared" si="78"/>
        <v>0</v>
      </c>
      <c r="Q709" s="17">
        <f t="shared" si="79"/>
        <v>0</v>
      </c>
      <c r="R709" s="17">
        <f t="shared" si="80"/>
        <v>59833</v>
      </c>
      <c r="S709" s="16">
        <f t="shared" si="81"/>
        <v>2005</v>
      </c>
      <c r="T709" s="16">
        <f t="shared" si="82"/>
        <v>34</v>
      </c>
      <c r="U709" s="18" t="str">
        <f t="shared" si="83"/>
        <v>Saturday</v>
      </c>
    </row>
    <row r="710" spans="1:21" ht="14.25" customHeight="1" x14ac:dyDescent="0.25">
      <c r="A710" s="1" t="s">
        <v>1464</v>
      </c>
      <c r="B710" s="1" t="s">
        <v>1465</v>
      </c>
      <c r="C710" s="1" t="s">
        <v>43</v>
      </c>
      <c r="D710" s="1" t="s">
        <v>8</v>
      </c>
      <c r="E710" s="1" t="s">
        <v>59</v>
      </c>
      <c r="F710" s="1" t="s">
        <v>52</v>
      </c>
      <c r="G710" s="1" t="s">
        <v>53</v>
      </c>
      <c r="H710" s="1">
        <v>45</v>
      </c>
      <c r="I710" s="14">
        <v>38453</v>
      </c>
      <c r="J710" s="1">
        <v>128468</v>
      </c>
      <c r="K710" s="1">
        <v>0.11</v>
      </c>
      <c r="L710" s="1" t="s">
        <v>11</v>
      </c>
      <c r="M710" s="1" t="s">
        <v>61</v>
      </c>
      <c r="N710" s="14" t="s">
        <v>55</v>
      </c>
      <c r="O710" s="15" t="str">
        <f t="shared" si="77"/>
        <v>Active</v>
      </c>
      <c r="P710" s="16">
        <f t="shared" si="78"/>
        <v>0</v>
      </c>
      <c r="Q710" s="17">
        <f t="shared" si="79"/>
        <v>14131.48</v>
      </c>
      <c r="R710" s="17">
        <f t="shared" si="80"/>
        <v>142599.48000000001</v>
      </c>
      <c r="S710" s="16">
        <f t="shared" si="81"/>
        <v>2005</v>
      </c>
      <c r="T710" s="16">
        <f t="shared" si="82"/>
        <v>16</v>
      </c>
      <c r="U710" s="18" t="str">
        <f t="shared" si="83"/>
        <v>Monday</v>
      </c>
    </row>
    <row r="711" spans="1:21" ht="14.25" customHeight="1" x14ac:dyDescent="0.25">
      <c r="A711" s="1" t="s">
        <v>604</v>
      </c>
      <c r="B711" s="1" t="s">
        <v>1466</v>
      </c>
      <c r="C711" s="1" t="s">
        <v>75</v>
      </c>
      <c r="D711" s="1" t="s">
        <v>4</v>
      </c>
      <c r="E711" s="1" t="s">
        <v>72</v>
      </c>
      <c r="F711" s="1" t="s">
        <v>52</v>
      </c>
      <c r="G711" s="1" t="s">
        <v>46</v>
      </c>
      <c r="H711" s="1">
        <v>42</v>
      </c>
      <c r="I711" s="14">
        <v>40692</v>
      </c>
      <c r="J711" s="1">
        <v>102440</v>
      </c>
      <c r="K711" s="1">
        <v>0.06</v>
      </c>
      <c r="L711" s="1" t="s">
        <v>11</v>
      </c>
      <c r="M711" s="1" t="s">
        <v>61</v>
      </c>
      <c r="N711" s="14" t="s">
        <v>55</v>
      </c>
      <c r="O711" s="15" t="str">
        <f t="shared" si="77"/>
        <v>Active</v>
      </c>
      <c r="P711" s="16">
        <f t="shared" si="78"/>
        <v>0</v>
      </c>
      <c r="Q711" s="17">
        <f t="shared" si="79"/>
        <v>6146.4</v>
      </c>
      <c r="R711" s="17">
        <f t="shared" si="80"/>
        <v>108586.4</v>
      </c>
      <c r="S711" s="16">
        <f t="shared" si="81"/>
        <v>2011</v>
      </c>
      <c r="T711" s="16">
        <f t="shared" si="82"/>
        <v>23</v>
      </c>
      <c r="U711" s="18" t="str">
        <f t="shared" si="83"/>
        <v>Sunday</v>
      </c>
    </row>
    <row r="712" spans="1:21" ht="14.25" customHeight="1" x14ac:dyDescent="0.25">
      <c r="A712" s="1" t="s">
        <v>1467</v>
      </c>
      <c r="B712" s="1" t="s">
        <v>1468</v>
      </c>
      <c r="C712" s="1" t="s">
        <v>99</v>
      </c>
      <c r="D712" s="1" t="s">
        <v>2</v>
      </c>
      <c r="E712" s="1" t="s">
        <v>59</v>
      </c>
      <c r="F712" s="1" t="s">
        <v>52</v>
      </c>
      <c r="G712" s="1" t="s">
        <v>46</v>
      </c>
      <c r="H712" s="1">
        <v>59</v>
      </c>
      <c r="I712" s="14">
        <v>40542</v>
      </c>
      <c r="J712" s="1">
        <v>246619</v>
      </c>
      <c r="K712" s="1">
        <v>0.36</v>
      </c>
      <c r="L712" s="1" t="s">
        <v>11</v>
      </c>
      <c r="M712" s="1" t="s">
        <v>79</v>
      </c>
      <c r="N712" s="14" t="s">
        <v>55</v>
      </c>
      <c r="O712" s="15" t="str">
        <f t="shared" si="77"/>
        <v>Active</v>
      </c>
      <c r="P712" s="16">
        <f t="shared" si="78"/>
        <v>0</v>
      </c>
      <c r="Q712" s="17">
        <f t="shared" si="79"/>
        <v>88782.84</v>
      </c>
      <c r="R712" s="17">
        <f t="shared" si="80"/>
        <v>335401.83999999997</v>
      </c>
      <c r="S712" s="16">
        <f t="shared" si="81"/>
        <v>2010</v>
      </c>
      <c r="T712" s="16">
        <f t="shared" si="82"/>
        <v>53</v>
      </c>
      <c r="U712" s="18" t="str">
        <f t="shared" si="83"/>
        <v>Thursday</v>
      </c>
    </row>
    <row r="713" spans="1:21" ht="14.25" customHeight="1" x14ac:dyDescent="0.25">
      <c r="A713" s="1" t="s">
        <v>1469</v>
      </c>
      <c r="B713" s="1" t="s">
        <v>1470</v>
      </c>
      <c r="C713" s="1" t="s">
        <v>75</v>
      </c>
      <c r="D713" s="1" t="s">
        <v>6</v>
      </c>
      <c r="E713" s="1" t="s">
        <v>72</v>
      </c>
      <c r="F713" s="1" t="s">
        <v>45</v>
      </c>
      <c r="G713" s="1" t="s">
        <v>104</v>
      </c>
      <c r="H713" s="1">
        <v>42</v>
      </c>
      <c r="I713" s="14">
        <v>43058</v>
      </c>
      <c r="J713" s="1">
        <v>101143</v>
      </c>
      <c r="K713" s="1">
        <v>0.06</v>
      </c>
      <c r="L713" s="1" t="s">
        <v>11</v>
      </c>
      <c r="M713" s="1" t="s">
        <v>79</v>
      </c>
      <c r="N713" s="14" t="s">
        <v>55</v>
      </c>
      <c r="O713" s="15" t="str">
        <f t="shared" si="77"/>
        <v>Active</v>
      </c>
      <c r="P713" s="16">
        <f t="shared" si="78"/>
        <v>0</v>
      </c>
      <c r="Q713" s="17">
        <f t="shared" si="79"/>
        <v>6068.58</v>
      </c>
      <c r="R713" s="17">
        <f t="shared" si="80"/>
        <v>107211.58</v>
      </c>
      <c r="S713" s="16">
        <f t="shared" si="81"/>
        <v>2017</v>
      </c>
      <c r="T713" s="16">
        <f t="shared" si="82"/>
        <v>47</v>
      </c>
      <c r="U713" s="18" t="str">
        <f t="shared" si="83"/>
        <v>Sunday</v>
      </c>
    </row>
    <row r="714" spans="1:21" ht="14.25" customHeight="1" x14ac:dyDescent="0.25">
      <c r="A714" s="1" t="s">
        <v>1471</v>
      </c>
      <c r="B714" s="1" t="s">
        <v>1472</v>
      </c>
      <c r="C714" s="1" t="s">
        <v>202</v>
      </c>
      <c r="D714" s="1" t="s">
        <v>6</v>
      </c>
      <c r="E714" s="1" t="s">
        <v>51</v>
      </c>
      <c r="F714" s="1" t="s">
        <v>45</v>
      </c>
      <c r="G714" s="1" t="s">
        <v>104</v>
      </c>
      <c r="H714" s="1">
        <v>45</v>
      </c>
      <c r="I714" s="14">
        <v>38639</v>
      </c>
      <c r="J714" s="1">
        <v>51404</v>
      </c>
      <c r="K714" s="1">
        <v>0</v>
      </c>
      <c r="L714" s="1" t="s">
        <v>19</v>
      </c>
      <c r="M714" s="1" t="s">
        <v>112</v>
      </c>
      <c r="N714" s="14">
        <v>40153</v>
      </c>
      <c r="O714" s="15" t="str">
        <f t="shared" si="77"/>
        <v>Not Active</v>
      </c>
      <c r="P714" s="16">
        <f t="shared" si="78"/>
        <v>1</v>
      </c>
      <c r="Q714" s="17">
        <f t="shared" si="79"/>
        <v>0</v>
      </c>
      <c r="R714" s="17">
        <f t="shared" si="80"/>
        <v>51404</v>
      </c>
      <c r="S714" s="16">
        <f t="shared" si="81"/>
        <v>2005</v>
      </c>
      <c r="T714" s="16">
        <f t="shared" si="82"/>
        <v>42</v>
      </c>
      <c r="U714" s="18" t="str">
        <f t="shared" si="83"/>
        <v>Friday</v>
      </c>
    </row>
    <row r="715" spans="1:21" ht="14.25" customHeight="1" x14ac:dyDescent="0.25">
      <c r="A715" s="1" t="s">
        <v>1473</v>
      </c>
      <c r="B715" s="1" t="s">
        <v>1474</v>
      </c>
      <c r="C715" s="1" t="s">
        <v>193</v>
      </c>
      <c r="D715" s="1" t="s">
        <v>7</v>
      </c>
      <c r="E715" s="1" t="s">
        <v>59</v>
      </c>
      <c r="F715" s="1" t="s">
        <v>52</v>
      </c>
      <c r="G715" s="1" t="s">
        <v>60</v>
      </c>
      <c r="H715" s="1">
        <v>45</v>
      </c>
      <c r="I715" s="14">
        <v>42329</v>
      </c>
      <c r="J715" s="1">
        <v>87292</v>
      </c>
      <c r="K715" s="1">
        <v>0</v>
      </c>
      <c r="L715" s="1" t="s">
        <v>11</v>
      </c>
      <c r="M715" s="1" t="s">
        <v>107</v>
      </c>
      <c r="N715" s="14" t="s">
        <v>55</v>
      </c>
      <c r="O715" s="15" t="str">
        <f t="shared" si="77"/>
        <v>Active</v>
      </c>
      <c r="P715" s="16">
        <f t="shared" si="78"/>
        <v>0</v>
      </c>
      <c r="Q715" s="17">
        <f t="shared" si="79"/>
        <v>0</v>
      </c>
      <c r="R715" s="17">
        <f t="shared" si="80"/>
        <v>87292</v>
      </c>
      <c r="S715" s="16">
        <f t="shared" si="81"/>
        <v>2015</v>
      </c>
      <c r="T715" s="16">
        <f t="shared" si="82"/>
        <v>47</v>
      </c>
      <c r="U715" s="18" t="str">
        <f t="shared" si="83"/>
        <v>Saturday</v>
      </c>
    </row>
    <row r="716" spans="1:21" ht="14.25" customHeight="1" x14ac:dyDescent="0.25">
      <c r="A716" s="1" t="s">
        <v>1475</v>
      </c>
      <c r="B716" s="1" t="s">
        <v>1476</v>
      </c>
      <c r="C716" s="1" t="s">
        <v>58</v>
      </c>
      <c r="D716" s="1" t="s">
        <v>8</v>
      </c>
      <c r="E716" s="1" t="s">
        <v>59</v>
      </c>
      <c r="F716" s="1" t="s">
        <v>45</v>
      </c>
      <c r="G716" s="1" t="s">
        <v>53</v>
      </c>
      <c r="H716" s="1">
        <v>28</v>
      </c>
      <c r="I716" s="14">
        <v>43810</v>
      </c>
      <c r="J716" s="1">
        <v>182321</v>
      </c>
      <c r="K716" s="1">
        <v>0.28000000000000003</v>
      </c>
      <c r="L716" s="1" t="s">
        <v>17</v>
      </c>
      <c r="M716" s="1" t="s">
        <v>132</v>
      </c>
      <c r="N716" s="14" t="s">
        <v>55</v>
      </c>
      <c r="O716" s="15" t="str">
        <f t="shared" si="77"/>
        <v>Active</v>
      </c>
      <c r="P716" s="16">
        <f t="shared" si="78"/>
        <v>0</v>
      </c>
      <c r="Q716" s="17">
        <f t="shared" si="79"/>
        <v>51049.880000000005</v>
      </c>
      <c r="R716" s="17">
        <f t="shared" si="80"/>
        <v>233370.88</v>
      </c>
      <c r="S716" s="16">
        <f t="shared" si="81"/>
        <v>2019</v>
      </c>
      <c r="T716" s="16">
        <f t="shared" si="82"/>
        <v>50</v>
      </c>
      <c r="U716" s="18" t="str">
        <f t="shared" si="83"/>
        <v>Wednesday</v>
      </c>
    </row>
    <row r="717" spans="1:21" ht="14.25" customHeight="1" x14ac:dyDescent="0.25">
      <c r="A717" s="1" t="s">
        <v>1339</v>
      </c>
      <c r="B717" s="1" t="s">
        <v>1477</v>
      </c>
      <c r="C717" s="1" t="s">
        <v>348</v>
      </c>
      <c r="D717" s="1" t="s">
        <v>2</v>
      </c>
      <c r="E717" s="1" t="s">
        <v>72</v>
      </c>
      <c r="F717" s="1" t="s">
        <v>52</v>
      </c>
      <c r="G717" s="1" t="s">
        <v>60</v>
      </c>
      <c r="H717" s="1">
        <v>51</v>
      </c>
      <c r="I717" s="14">
        <v>41697</v>
      </c>
      <c r="J717" s="1">
        <v>53929</v>
      </c>
      <c r="K717" s="1">
        <v>0</v>
      </c>
      <c r="L717" s="1" t="s">
        <v>11</v>
      </c>
      <c r="M717" s="1" t="s">
        <v>79</v>
      </c>
      <c r="N717" s="14">
        <v>43091</v>
      </c>
      <c r="O717" s="15" t="str">
        <f t="shared" si="77"/>
        <v>Not Active</v>
      </c>
      <c r="P717" s="16">
        <f t="shared" si="78"/>
        <v>1</v>
      </c>
      <c r="Q717" s="17">
        <f t="shared" si="79"/>
        <v>0</v>
      </c>
      <c r="R717" s="17">
        <f t="shared" si="80"/>
        <v>53929</v>
      </c>
      <c r="S717" s="16">
        <f t="shared" si="81"/>
        <v>2014</v>
      </c>
      <c r="T717" s="16">
        <f t="shared" si="82"/>
        <v>9</v>
      </c>
      <c r="U717" s="18" t="str">
        <f t="shared" si="83"/>
        <v>Thursday</v>
      </c>
    </row>
    <row r="718" spans="1:21" ht="14.25" customHeight="1" x14ac:dyDescent="0.25">
      <c r="A718" s="1" t="s">
        <v>1478</v>
      </c>
      <c r="B718" s="1" t="s">
        <v>1479</v>
      </c>
      <c r="C718" s="1" t="s">
        <v>99</v>
      </c>
      <c r="D718" s="1" t="s">
        <v>5</v>
      </c>
      <c r="E718" s="1" t="s">
        <v>51</v>
      </c>
      <c r="F718" s="1" t="s">
        <v>45</v>
      </c>
      <c r="G718" s="1" t="s">
        <v>53</v>
      </c>
      <c r="H718" s="1">
        <v>38</v>
      </c>
      <c r="I718" s="14">
        <v>41256</v>
      </c>
      <c r="J718" s="1">
        <v>191571</v>
      </c>
      <c r="K718" s="1">
        <v>0.32</v>
      </c>
      <c r="L718" s="1" t="s">
        <v>11</v>
      </c>
      <c r="M718" s="1" t="s">
        <v>82</v>
      </c>
      <c r="N718" s="14" t="s">
        <v>55</v>
      </c>
      <c r="O718" s="15" t="str">
        <f t="shared" si="77"/>
        <v>Active</v>
      </c>
      <c r="P718" s="16">
        <f t="shared" si="78"/>
        <v>0</v>
      </c>
      <c r="Q718" s="17">
        <f t="shared" si="79"/>
        <v>61302.720000000001</v>
      </c>
      <c r="R718" s="17">
        <f t="shared" si="80"/>
        <v>252873.72</v>
      </c>
      <c r="S718" s="16">
        <f t="shared" si="81"/>
        <v>2012</v>
      </c>
      <c r="T718" s="16">
        <f t="shared" si="82"/>
        <v>50</v>
      </c>
      <c r="U718" s="18" t="str">
        <f t="shared" si="83"/>
        <v>Thursday</v>
      </c>
    </row>
    <row r="719" spans="1:21" ht="14.25" customHeight="1" x14ac:dyDescent="0.25">
      <c r="A719" s="1" t="s">
        <v>1480</v>
      </c>
      <c r="B719" s="1" t="s">
        <v>1481</v>
      </c>
      <c r="C719" s="1" t="s">
        <v>43</v>
      </c>
      <c r="D719" s="1" t="s">
        <v>5</v>
      </c>
      <c r="E719" s="1" t="s">
        <v>72</v>
      </c>
      <c r="F719" s="1" t="s">
        <v>45</v>
      </c>
      <c r="G719" s="1" t="s">
        <v>60</v>
      </c>
      <c r="H719" s="1">
        <v>62</v>
      </c>
      <c r="I719" s="14">
        <v>39843</v>
      </c>
      <c r="J719" s="1">
        <v>150555</v>
      </c>
      <c r="K719" s="1">
        <v>0.13</v>
      </c>
      <c r="L719" s="1" t="s">
        <v>11</v>
      </c>
      <c r="M719" s="1" t="s">
        <v>68</v>
      </c>
      <c r="N719" s="14" t="s">
        <v>55</v>
      </c>
      <c r="O719" s="15" t="str">
        <f t="shared" si="77"/>
        <v>Active</v>
      </c>
      <c r="P719" s="16">
        <f t="shared" si="78"/>
        <v>0</v>
      </c>
      <c r="Q719" s="17">
        <f t="shared" si="79"/>
        <v>19572.150000000001</v>
      </c>
      <c r="R719" s="17">
        <f t="shared" si="80"/>
        <v>170127.15</v>
      </c>
      <c r="S719" s="16">
        <f t="shared" si="81"/>
        <v>2009</v>
      </c>
      <c r="T719" s="16">
        <f t="shared" si="82"/>
        <v>5</v>
      </c>
      <c r="U719" s="18" t="str">
        <f t="shared" si="83"/>
        <v>Friday</v>
      </c>
    </row>
    <row r="720" spans="1:21" ht="14.25" customHeight="1" x14ac:dyDescent="0.25">
      <c r="A720" s="1" t="s">
        <v>1482</v>
      </c>
      <c r="B720" s="1" t="s">
        <v>1483</v>
      </c>
      <c r="C720" s="1" t="s">
        <v>75</v>
      </c>
      <c r="D720" s="1" t="s">
        <v>3</v>
      </c>
      <c r="E720" s="1" t="s">
        <v>72</v>
      </c>
      <c r="F720" s="1" t="s">
        <v>52</v>
      </c>
      <c r="G720" s="1" t="s">
        <v>53</v>
      </c>
      <c r="H720" s="1">
        <v>52</v>
      </c>
      <c r="I720" s="14">
        <v>40091</v>
      </c>
      <c r="J720" s="1">
        <v>122890</v>
      </c>
      <c r="K720" s="1">
        <v>7.0000000000000007E-2</v>
      </c>
      <c r="L720" s="1" t="s">
        <v>17</v>
      </c>
      <c r="M720" s="1" t="s">
        <v>94</v>
      </c>
      <c r="N720" s="14" t="s">
        <v>55</v>
      </c>
      <c r="O720" s="15" t="str">
        <f t="shared" si="77"/>
        <v>Active</v>
      </c>
      <c r="P720" s="16">
        <f t="shared" si="78"/>
        <v>0</v>
      </c>
      <c r="Q720" s="17">
        <f t="shared" si="79"/>
        <v>8602.3000000000011</v>
      </c>
      <c r="R720" s="17">
        <f t="shared" si="80"/>
        <v>131492.29999999999</v>
      </c>
      <c r="S720" s="16">
        <f t="shared" si="81"/>
        <v>2009</v>
      </c>
      <c r="T720" s="16">
        <f t="shared" si="82"/>
        <v>41</v>
      </c>
      <c r="U720" s="18" t="str">
        <f t="shared" si="83"/>
        <v>Monday</v>
      </c>
    </row>
    <row r="721" spans="1:21" ht="14.25" customHeight="1" x14ac:dyDescent="0.25">
      <c r="A721" s="1" t="s">
        <v>1484</v>
      </c>
      <c r="B721" s="1" t="s">
        <v>1485</v>
      </c>
      <c r="C721" s="1" t="s">
        <v>99</v>
      </c>
      <c r="D721" s="1" t="s">
        <v>3</v>
      </c>
      <c r="E721" s="1" t="s">
        <v>44</v>
      </c>
      <c r="F721" s="1" t="s">
        <v>52</v>
      </c>
      <c r="G721" s="1" t="s">
        <v>53</v>
      </c>
      <c r="H721" s="1">
        <v>52</v>
      </c>
      <c r="I721" s="14">
        <v>35576</v>
      </c>
      <c r="J721" s="1">
        <v>216999</v>
      </c>
      <c r="K721" s="1">
        <v>0.37</v>
      </c>
      <c r="L721" s="1" t="s">
        <v>11</v>
      </c>
      <c r="M721" s="1" t="s">
        <v>79</v>
      </c>
      <c r="N721" s="14" t="s">
        <v>55</v>
      </c>
      <c r="O721" s="15" t="str">
        <f t="shared" si="77"/>
        <v>Active</v>
      </c>
      <c r="P721" s="16">
        <f t="shared" si="78"/>
        <v>0</v>
      </c>
      <c r="Q721" s="17">
        <f t="shared" si="79"/>
        <v>80289.63</v>
      </c>
      <c r="R721" s="17">
        <f t="shared" si="80"/>
        <v>297288.63</v>
      </c>
      <c r="S721" s="16">
        <f t="shared" si="81"/>
        <v>1997</v>
      </c>
      <c r="T721" s="16">
        <f t="shared" si="82"/>
        <v>22</v>
      </c>
      <c r="U721" s="18" t="str">
        <f t="shared" si="83"/>
        <v>Monday</v>
      </c>
    </row>
    <row r="722" spans="1:21" ht="14.25" customHeight="1" x14ac:dyDescent="0.25">
      <c r="A722" s="1" t="s">
        <v>1486</v>
      </c>
      <c r="B722" s="1" t="s">
        <v>1487</v>
      </c>
      <c r="C722" s="1" t="s">
        <v>75</v>
      </c>
      <c r="D722" s="1" t="s">
        <v>6</v>
      </c>
      <c r="E722" s="1" t="s">
        <v>72</v>
      </c>
      <c r="F722" s="1" t="s">
        <v>52</v>
      </c>
      <c r="G722" s="1" t="s">
        <v>53</v>
      </c>
      <c r="H722" s="1">
        <v>48</v>
      </c>
      <c r="I722" s="14">
        <v>42201</v>
      </c>
      <c r="J722" s="1">
        <v>110565</v>
      </c>
      <c r="K722" s="1">
        <v>0.09</v>
      </c>
      <c r="L722" s="1" t="s">
        <v>17</v>
      </c>
      <c r="M722" s="1" t="s">
        <v>132</v>
      </c>
      <c r="N722" s="14" t="s">
        <v>55</v>
      </c>
      <c r="O722" s="15" t="str">
        <f t="shared" si="77"/>
        <v>Active</v>
      </c>
      <c r="P722" s="16">
        <f t="shared" si="78"/>
        <v>0</v>
      </c>
      <c r="Q722" s="17">
        <f t="shared" si="79"/>
        <v>9950.85</v>
      </c>
      <c r="R722" s="17">
        <f t="shared" si="80"/>
        <v>120515.85</v>
      </c>
      <c r="S722" s="16">
        <f t="shared" si="81"/>
        <v>2015</v>
      </c>
      <c r="T722" s="16">
        <f t="shared" si="82"/>
        <v>29</v>
      </c>
      <c r="U722" s="18" t="str">
        <f t="shared" si="83"/>
        <v>Thursday</v>
      </c>
    </row>
    <row r="723" spans="1:21" ht="14.25" customHeight="1" x14ac:dyDescent="0.25">
      <c r="A723" s="1" t="s">
        <v>1488</v>
      </c>
      <c r="B723" s="1" t="s">
        <v>1489</v>
      </c>
      <c r="C723" s="1" t="s">
        <v>137</v>
      </c>
      <c r="D723" s="1" t="s">
        <v>2</v>
      </c>
      <c r="E723" s="1" t="s">
        <v>59</v>
      </c>
      <c r="F723" s="1" t="s">
        <v>52</v>
      </c>
      <c r="G723" s="1" t="s">
        <v>60</v>
      </c>
      <c r="H723" s="1">
        <v>38</v>
      </c>
      <c r="I723" s="14">
        <v>42113</v>
      </c>
      <c r="J723" s="1">
        <v>48762</v>
      </c>
      <c r="K723" s="1">
        <v>0</v>
      </c>
      <c r="L723" s="1" t="s">
        <v>11</v>
      </c>
      <c r="M723" s="1" t="s">
        <v>47</v>
      </c>
      <c r="N723" s="14" t="s">
        <v>55</v>
      </c>
      <c r="O723" s="15" t="str">
        <f t="shared" si="77"/>
        <v>Active</v>
      </c>
      <c r="P723" s="16">
        <f t="shared" si="78"/>
        <v>0</v>
      </c>
      <c r="Q723" s="17">
        <f t="shared" si="79"/>
        <v>0</v>
      </c>
      <c r="R723" s="17">
        <f t="shared" si="80"/>
        <v>48762</v>
      </c>
      <c r="S723" s="16">
        <f t="shared" si="81"/>
        <v>2015</v>
      </c>
      <c r="T723" s="16">
        <f t="shared" si="82"/>
        <v>17</v>
      </c>
      <c r="U723" s="18" t="str">
        <f t="shared" si="83"/>
        <v>Sunday</v>
      </c>
    </row>
    <row r="724" spans="1:21" ht="14.25" customHeight="1" x14ac:dyDescent="0.25">
      <c r="A724" s="1" t="s">
        <v>1490</v>
      </c>
      <c r="B724" s="1" t="s">
        <v>1491</v>
      </c>
      <c r="C724" s="1" t="s">
        <v>295</v>
      </c>
      <c r="D724" s="1" t="s">
        <v>7</v>
      </c>
      <c r="E724" s="1" t="s">
        <v>59</v>
      </c>
      <c r="F724" s="1" t="s">
        <v>45</v>
      </c>
      <c r="G724" s="1" t="s">
        <v>53</v>
      </c>
      <c r="H724" s="1">
        <v>51</v>
      </c>
      <c r="I724" s="14">
        <v>42777</v>
      </c>
      <c r="J724" s="1">
        <v>87036</v>
      </c>
      <c r="K724" s="1">
        <v>0</v>
      </c>
      <c r="L724" s="1" t="s">
        <v>17</v>
      </c>
      <c r="M724" s="1" t="s">
        <v>54</v>
      </c>
      <c r="N724" s="14" t="s">
        <v>55</v>
      </c>
      <c r="O724" s="15" t="str">
        <f t="shared" si="77"/>
        <v>Active</v>
      </c>
      <c r="P724" s="16">
        <f t="shared" si="78"/>
        <v>0</v>
      </c>
      <c r="Q724" s="17">
        <f t="shared" si="79"/>
        <v>0</v>
      </c>
      <c r="R724" s="17">
        <f t="shared" si="80"/>
        <v>87036</v>
      </c>
      <c r="S724" s="16">
        <f t="shared" si="81"/>
        <v>2017</v>
      </c>
      <c r="T724" s="16">
        <f t="shared" si="82"/>
        <v>6</v>
      </c>
      <c r="U724" s="18" t="str">
        <f t="shared" si="83"/>
        <v>Saturday</v>
      </c>
    </row>
    <row r="725" spans="1:21" ht="14.25" customHeight="1" x14ac:dyDescent="0.25">
      <c r="A725" s="1" t="s">
        <v>1492</v>
      </c>
      <c r="B725" s="1" t="s">
        <v>1493</v>
      </c>
      <c r="C725" s="1" t="s">
        <v>58</v>
      </c>
      <c r="D725" s="1" t="s">
        <v>8</v>
      </c>
      <c r="E725" s="1" t="s">
        <v>59</v>
      </c>
      <c r="F725" s="1" t="s">
        <v>52</v>
      </c>
      <c r="G725" s="1" t="s">
        <v>60</v>
      </c>
      <c r="H725" s="1">
        <v>32</v>
      </c>
      <c r="I725" s="14">
        <v>42702</v>
      </c>
      <c r="J725" s="1">
        <v>177443</v>
      </c>
      <c r="K725" s="1">
        <v>0.16</v>
      </c>
      <c r="L725" s="1" t="s">
        <v>11</v>
      </c>
      <c r="M725" s="1" t="s">
        <v>47</v>
      </c>
      <c r="N725" s="14" t="s">
        <v>55</v>
      </c>
      <c r="O725" s="15" t="str">
        <f t="shared" si="77"/>
        <v>Active</v>
      </c>
      <c r="P725" s="16">
        <f t="shared" si="78"/>
        <v>0</v>
      </c>
      <c r="Q725" s="17">
        <f t="shared" si="79"/>
        <v>28390.880000000001</v>
      </c>
      <c r="R725" s="17">
        <f t="shared" si="80"/>
        <v>205833.88</v>
      </c>
      <c r="S725" s="16">
        <f t="shared" si="81"/>
        <v>2016</v>
      </c>
      <c r="T725" s="16">
        <f t="shared" si="82"/>
        <v>49</v>
      </c>
      <c r="U725" s="18" t="str">
        <f t="shared" si="83"/>
        <v>Monday</v>
      </c>
    </row>
    <row r="726" spans="1:21" ht="14.25" customHeight="1" x14ac:dyDescent="0.25">
      <c r="A726" s="1" t="s">
        <v>1494</v>
      </c>
      <c r="B726" s="1" t="s">
        <v>1495</v>
      </c>
      <c r="C726" s="1" t="s">
        <v>149</v>
      </c>
      <c r="D726" s="1" t="s">
        <v>2</v>
      </c>
      <c r="E726" s="1" t="s">
        <v>44</v>
      </c>
      <c r="F726" s="1" t="s">
        <v>45</v>
      </c>
      <c r="G726" s="1" t="s">
        <v>53</v>
      </c>
      <c r="H726" s="1">
        <v>36</v>
      </c>
      <c r="I726" s="14">
        <v>42489</v>
      </c>
      <c r="J726" s="1">
        <v>75862</v>
      </c>
      <c r="K726" s="1">
        <v>0</v>
      </c>
      <c r="L726" s="1" t="s">
        <v>11</v>
      </c>
      <c r="M726" s="1" t="s">
        <v>82</v>
      </c>
      <c r="N726" s="14" t="s">
        <v>55</v>
      </c>
      <c r="O726" s="15" t="str">
        <f t="shared" si="77"/>
        <v>Active</v>
      </c>
      <c r="P726" s="16">
        <f t="shared" si="78"/>
        <v>0</v>
      </c>
      <c r="Q726" s="17">
        <f t="shared" si="79"/>
        <v>0</v>
      </c>
      <c r="R726" s="17">
        <f t="shared" si="80"/>
        <v>75862</v>
      </c>
      <c r="S726" s="16">
        <f t="shared" si="81"/>
        <v>2016</v>
      </c>
      <c r="T726" s="16">
        <f t="shared" si="82"/>
        <v>18</v>
      </c>
      <c r="U726" s="18" t="str">
        <f t="shared" si="83"/>
        <v>Friday</v>
      </c>
    </row>
    <row r="727" spans="1:21" ht="14.25" customHeight="1" x14ac:dyDescent="0.25">
      <c r="A727" s="1" t="s">
        <v>1496</v>
      </c>
      <c r="B727" s="1" t="s">
        <v>1497</v>
      </c>
      <c r="C727" s="1" t="s">
        <v>161</v>
      </c>
      <c r="D727" s="1" t="s">
        <v>6</v>
      </c>
      <c r="E727" s="1" t="s">
        <v>44</v>
      </c>
      <c r="F727" s="1" t="s">
        <v>45</v>
      </c>
      <c r="G727" s="1" t="s">
        <v>53</v>
      </c>
      <c r="H727" s="1">
        <v>45</v>
      </c>
      <c r="I727" s="14">
        <v>43581</v>
      </c>
      <c r="J727" s="1">
        <v>90870</v>
      </c>
      <c r="K727" s="1">
        <v>0</v>
      </c>
      <c r="L727" s="1" t="s">
        <v>11</v>
      </c>
      <c r="M727" s="1" t="s">
        <v>61</v>
      </c>
      <c r="N727" s="14" t="s">
        <v>55</v>
      </c>
      <c r="O727" s="15" t="str">
        <f t="shared" si="77"/>
        <v>Active</v>
      </c>
      <c r="P727" s="16">
        <f t="shared" si="78"/>
        <v>0</v>
      </c>
      <c r="Q727" s="17">
        <f t="shared" si="79"/>
        <v>0</v>
      </c>
      <c r="R727" s="17">
        <f t="shared" si="80"/>
        <v>90870</v>
      </c>
      <c r="S727" s="16">
        <f t="shared" si="81"/>
        <v>2019</v>
      </c>
      <c r="T727" s="16">
        <f t="shared" si="82"/>
        <v>17</v>
      </c>
      <c r="U727" s="18" t="str">
        <f t="shared" si="83"/>
        <v>Friday</v>
      </c>
    </row>
    <row r="728" spans="1:21" ht="14.25" customHeight="1" x14ac:dyDescent="0.25">
      <c r="A728" s="1" t="s">
        <v>1498</v>
      </c>
      <c r="B728" s="1" t="s">
        <v>1499</v>
      </c>
      <c r="C728" s="1" t="s">
        <v>131</v>
      </c>
      <c r="D728" s="1" t="s">
        <v>7</v>
      </c>
      <c r="E728" s="1" t="s">
        <v>72</v>
      </c>
      <c r="F728" s="1" t="s">
        <v>45</v>
      </c>
      <c r="G728" s="1" t="s">
        <v>53</v>
      </c>
      <c r="H728" s="1">
        <v>32</v>
      </c>
      <c r="I728" s="14">
        <v>41977</v>
      </c>
      <c r="J728" s="1">
        <v>99202</v>
      </c>
      <c r="K728" s="1">
        <v>0.11</v>
      </c>
      <c r="L728" s="1" t="s">
        <v>11</v>
      </c>
      <c r="M728" s="1" t="s">
        <v>68</v>
      </c>
      <c r="N728" s="14" t="s">
        <v>55</v>
      </c>
      <c r="O728" s="15" t="str">
        <f t="shared" si="77"/>
        <v>Active</v>
      </c>
      <c r="P728" s="16">
        <f t="shared" si="78"/>
        <v>0</v>
      </c>
      <c r="Q728" s="17">
        <f t="shared" si="79"/>
        <v>10912.22</v>
      </c>
      <c r="R728" s="17">
        <f t="shared" si="80"/>
        <v>110114.22</v>
      </c>
      <c r="S728" s="16">
        <f t="shared" si="81"/>
        <v>2014</v>
      </c>
      <c r="T728" s="16">
        <f t="shared" si="82"/>
        <v>49</v>
      </c>
      <c r="U728" s="18" t="str">
        <f t="shared" si="83"/>
        <v>Thursday</v>
      </c>
    </row>
    <row r="729" spans="1:21" ht="14.25" customHeight="1" x14ac:dyDescent="0.25">
      <c r="A729" s="1" t="s">
        <v>1500</v>
      </c>
      <c r="B729" s="1" t="s">
        <v>1501</v>
      </c>
      <c r="C729" s="1" t="s">
        <v>67</v>
      </c>
      <c r="D729" s="1" t="s">
        <v>8</v>
      </c>
      <c r="E729" s="1" t="s">
        <v>72</v>
      </c>
      <c r="F729" s="1" t="s">
        <v>52</v>
      </c>
      <c r="G729" s="1" t="s">
        <v>53</v>
      </c>
      <c r="H729" s="1">
        <v>45</v>
      </c>
      <c r="I729" s="14">
        <v>39347</v>
      </c>
      <c r="J729" s="1">
        <v>92293</v>
      </c>
      <c r="K729" s="1">
        <v>0</v>
      </c>
      <c r="L729" s="1" t="s">
        <v>17</v>
      </c>
      <c r="M729" s="1" t="s">
        <v>152</v>
      </c>
      <c r="N729" s="14" t="s">
        <v>55</v>
      </c>
      <c r="O729" s="15" t="str">
        <f t="shared" si="77"/>
        <v>Active</v>
      </c>
      <c r="P729" s="16">
        <f t="shared" si="78"/>
        <v>0</v>
      </c>
      <c r="Q729" s="17">
        <f t="shared" si="79"/>
        <v>0</v>
      </c>
      <c r="R729" s="17">
        <f t="shared" si="80"/>
        <v>92293</v>
      </c>
      <c r="S729" s="16">
        <f t="shared" si="81"/>
        <v>2007</v>
      </c>
      <c r="T729" s="16">
        <f t="shared" si="82"/>
        <v>38</v>
      </c>
      <c r="U729" s="18" t="str">
        <f t="shared" si="83"/>
        <v>Saturday</v>
      </c>
    </row>
    <row r="730" spans="1:21" ht="14.25" customHeight="1" x14ac:dyDescent="0.25">
      <c r="A730" s="1" t="s">
        <v>1502</v>
      </c>
      <c r="B730" s="1" t="s">
        <v>1503</v>
      </c>
      <c r="C730" s="1" t="s">
        <v>390</v>
      </c>
      <c r="D730" s="1" t="s">
        <v>2</v>
      </c>
      <c r="E730" s="1" t="s">
        <v>72</v>
      </c>
      <c r="F730" s="1" t="s">
        <v>52</v>
      </c>
      <c r="G730" s="1" t="s">
        <v>60</v>
      </c>
      <c r="H730" s="1">
        <v>54</v>
      </c>
      <c r="I730" s="14">
        <v>33785</v>
      </c>
      <c r="J730" s="1">
        <v>63196</v>
      </c>
      <c r="K730" s="1">
        <v>0</v>
      </c>
      <c r="L730" s="1" t="s">
        <v>11</v>
      </c>
      <c r="M730" s="1" t="s">
        <v>61</v>
      </c>
      <c r="N730" s="14">
        <v>41938</v>
      </c>
      <c r="O730" s="15" t="str">
        <f t="shared" si="77"/>
        <v>Not Active</v>
      </c>
      <c r="P730" s="16">
        <f t="shared" si="78"/>
        <v>1</v>
      </c>
      <c r="Q730" s="17">
        <f t="shared" si="79"/>
        <v>0</v>
      </c>
      <c r="R730" s="17">
        <f t="shared" si="80"/>
        <v>63196</v>
      </c>
      <c r="S730" s="16">
        <f t="shared" si="81"/>
        <v>1992</v>
      </c>
      <c r="T730" s="16">
        <f t="shared" si="82"/>
        <v>27</v>
      </c>
      <c r="U730" s="18" t="str">
        <f t="shared" si="83"/>
        <v>Tuesday</v>
      </c>
    </row>
    <row r="731" spans="1:21" ht="14.25" customHeight="1" x14ac:dyDescent="0.25">
      <c r="A731" s="1" t="s">
        <v>1504</v>
      </c>
      <c r="B731" s="1" t="s">
        <v>1505</v>
      </c>
      <c r="C731" s="1" t="s">
        <v>295</v>
      </c>
      <c r="D731" s="1" t="s">
        <v>7</v>
      </c>
      <c r="E731" s="1" t="s">
        <v>59</v>
      </c>
      <c r="F731" s="1" t="s">
        <v>45</v>
      </c>
      <c r="G731" s="1" t="s">
        <v>53</v>
      </c>
      <c r="H731" s="1">
        <v>48</v>
      </c>
      <c r="I731" s="14">
        <v>41032</v>
      </c>
      <c r="J731" s="1">
        <v>65340</v>
      </c>
      <c r="K731" s="1">
        <v>0</v>
      </c>
      <c r="L731" s="1" t="s">
        <v>17</v>
      </c>
      <c r="M731" s="1" t="s">
        <v>94</v>
      </c>
      <c r="N731" s="14">
        <v>43229</v>
      </c>
      <c r="O731" s="15" t="str">
        <f t="shared" si="77"/>
        <v>Not Active</v>
      </c>
      <c r="P731" s="16">
        <f t="shared" si="78"/>
        <v>1</v>
      </c>
      <c r="Q731" s="17">
        <f t="shared" si="79"/>
        <v>0</v>
      </c>
      <c r="R731" s="17">
        <f t="shared" si="80"/>
        <v>65340</v>
      </c>
      <c r="S731" s="16">
        <f t="shared" si="81"/>
        <v>2012</v>
      </c>
      <c r="T731" s="16">
        <f t="shared" si="82"/>
        <v>18</v>
      </c>
      <c r="U731" s="18" t="str">
        <f t="shared" si="83"/>
        <v>Thursday</v>
      </c>
    </row>
    <row r="732" spans="1:21" ht="14.25" customHeight="1" x14ac:dyDescent="0.25">
      <c r="A732" s="1" t="s">
        <v>1506</v>
      </c>
      <c r="B732" s="1" t="s">
        <v>1507</v>
      </c>
      <c r="C732" s="1" t="s">
        <v>99</v>
      </c>
      <c r="D732" s="1" t="s">
        <v>8</v>
      </c>
      <c r="E732" s="1" t="s">
        <v>72</v>
      </c>
      <c r="F732" s="1" t="s">
        <v>52</v>
      </c>
      <c r="G732" s="1" t="s">
        <v>53</v>
      </c>
      <c r="H732" s="1">
        <v>45</v>
      </c>
      <c r="I732" s="14">
        <v>42271</v>
      </c>
      <c r="J732" s="1">
        <v>202680</v>
      </c>
      <c r="K732" s="1">
        <v>0.32</v>
      </c>
      <c r="L732" s="1" t="s">
        <v>11</v>
      </c>
      <c r="M732" s="1" t="s">
        <v>68</v>
      </c>
      <c r="N732" s="14">
        <v>44790</v>
      </c>
      <c r="O732" s="15" t="str">
        <f t="shared" si="77"/>
        <v>Not Active</v>
      </c>
      <c r="P732" s="16">
        <f t="shared" si="78"/>
        <v>1</v>
      </c>
      <c r="Q732" s="17">
        <f t="shared" si="79"/>
        <v>64857.599999999999</v>
      </c>
      <c r="R732" s="17">
        <f t="shared" si="80"/>
        <v>267537.59999999998</v>
      </c>
      <c r="S732" s="16">
        <f t="shared" si="81"/>
        <v>2015</v>
      </c>
      <c r="T732" s="16">
        <f t="shared" si="82"/>
        <v>39</v>
      </c>
      <c r="U732" s="18" t="str">
        <f t="shared" si="83"/>
        <v>Thursday</v>
      </c>
    </row>
    <row r="733" spans="1:21" ht="14.25" customHeight="1" x14ac:dyDescent="0.25">
      <c r="A733" s="1" t="s">
        <v>1508</v>
      </c>
      <c r="B733" s="1" t="s">
        <v>1509</v>
      </c>
      <c r="C733" s="1" t="s">
        <v>64</v>
      </c>
      <c r="D733" s="1" t="s">
        <v>2</v>
      </c>
      <c r="E733" s="1" t="s">
        <v>51</v>
      </c>
      <c r="F733" s="1" t="s">
        <v>45</v>
      </c>
      <c r="G733" s="1" t="s">
        <v>104</v>
      </c>
      <c r="H733" s="1">
        <v>46</v>
      </c>
      <c r="I733" s="14">
        <v>42849</v>
      </c>
      <c r="J733" s="1">
        <v>77461</v>
      </c>
      <c r="K733" s="1">
        <v>0.09</v>
      </c>
      <c r="L733" s="1" t="s">
        <v>19</v>
      </c>
      <c r="M733" s="1" t="s">
        <v>236</v>
      </c>
      <c r="N733" s="14" t="s">
        <v>55</v>
      </c>
      <c r="O733" s="15" t="str">
        <f t="shared" si="77"/>
        <v>Active</v>
      </c>
      <c r="P733" s="16">
        <f t="shared" si="78"/>
        <v>0</v>
      </c>
      <c r="Q733" s="17">
        <f t="shared" si="79"/>
        <v>6971.49</v>
      </c>
      <c r="R733" s="17">
        <f t="shared" si="80"/>
        <v>84432.49</v>
      </c>
      <c r="S733" s="16">
        <f t="shared" si="81"/>
        <v>2017</v>
      </c>
      <c r="T733" s="16">
        <f t="shared" si="82"/>
        <v>17</v>
      </c>
      <c r="U733" s="18" t="str">
        <f t="shared" si="83"/>
        <v>Monday</v>
      </c>
    </row>
    <row r="734" spans="1:21" ht="14.25" customHeight="1" x14ac:dyDescent="0.25">
      <c r="A734" s="1" t="s">
        <v>1510</v>
      </c>
      <c r="B734" s="1" t="s">
        <v>1511</v>
      </c>
      <c r="C734" s="1" t="s">
        <v>199</v>
      </c>
      <c r="D734" s="1" t="s">
        <v>7</v>
      </c>
      <c r="E734" s="1" t="s">
        <v>44</v>
      </c>
      <c r="F734" s="1" t="s">
        <v>45</v>
      </c>
      <c r="G734" s="1" t="s">
        <v>53</v>
      </c>
      <c r="H734" s="1">
        <v>40</v>
      </c>
      <c r="I734" s="14">
        <v>42622</v>
      </c>
      <c r="J734" s="1">
        <v>109680</v>
      </c>
      <c r="K734" s="1">
        <v>0</v>
      </c>
      <c r="L734" s="1" t="s">
        <v>17</v>
      </c>
      <c r="M734" s="1" t="s">
        <v>152</v>
      </c>
      <c r="N734" s="14" t="s">
        <v>55</v>
      </c>
      <c r="O734" s="15" t="str">
        <f t="shared" si="77"/>
        <v>Active</v>
      </c>
      <c r="P734" s="16">
        <f t="shared" si="78"/>
        <v>0</v>
      </c>
      <c r="Q734" s="17">
        <f t="shared" si="79"/>
        <v>0</v>
      </c>
      <c r="R734" s="17">
        <f t="shared" si="80"/>
        <v>109680</v>
      </c>
      <c r="S734" s="16">
        <f t="shared" si="81"/>
        <v>2016</v>
      </c>
      <c r="T734" s="16">
        <f t="shared" si="82"/>
        <v>37</v>
      </c>
      <c r="U734" s="18" t="str">
        <f t="shared" si="83"/>
        <v>Friday</v>
      </c>
    </row>
    <row r="735" spans="1:21" ht="14.25" customHeight="1" x14ac:dyDescent="0.25">
      <c r="A735" s="1" t="s">
        <v>373</v>
      </c>
      <c r="B735" s="1" t="s">
        <v>1512</v>
      </c>
      <c r="C735" s="1" t="s">
        <v>58</v>
      </c>
      <c r="D735" s="1" t="s">
        <v>4</v>
      </c>
      <c r="E735" s="1" t="s">
        <v>51</v>
      </c>
      <c r="F735" s="1" t="s">
        <v>45</v>
      </c>
      <c r="G735" s="1" t="s">
        <v>46</v>
      </c>
      <c r="H735" s="1">
        <v>61</v>
      </c>
      <c r="I735" s="14">
        <v>35661</v>
      </c>
      <c r="J735" s="1">
        <v>159567</v>
      </c>
      <c r="K735" s="1">
        <v>0.28000000000000003</v>
      </c>
      <c r="L735" s="1" t="s">
        <v>11</v>
      </c>
      <c r="M735" s="1" t="s">
        <v>68</v>
      </c>
      <c r="N735" s="14" t="s">
        <v>55</v>
      </c>
      <c r="O735" s="15" t="str">
        <f t="shared" si="77"/>
        <v>Active</v>
      </c>
      <c r="P735" s="16">
        <f t="shared" si="78"/>
        <v>0</v>
      </c>
      <c r="Q735" s="17">
        <f t="shared" si="79"/>
        <v>44678.76</v>
      </c>
      <c r="R735" s="17">
        <f t="shared" si="80"/>
        <v>204245.76000000001</v>
      </c>
      <c r="S735" s="16">
        <f t="shared" si="81"/>
        <v>1997</v>
      </c>
      <c r="T735" s="16">
        <f t="shared" si="82"/>
        <v>34</v>
      </c>
      <c r="U735" s="18" t="str">
        <f t="shared" si="83"/>
        <v>Tuesday</v>
      </c>
    </row>
    <row r="736" spans="1:21" ht="14.25" customHeight="1" x14ac:dyDescent="0.25">
      <c r="A736" s="1" t="s">
        <v>1513</v>
      </c>
      <c r="B736" s="1" t="s">
        <v>1514</v>
      </c>
      <c r="C736" s="1" t="s">
        <v>295</v>
      </c>
      <c r="D736" s="1" t="s">
        <v>7</v>
      </c>
      <c r="E736" s="1" t="s">
        <v>59</v>
      </c>
      <c r="F736" s="1" t="s">
        <v>52</v>
      </c>
      <c r="G736" s="1" t="s">
        <v>104</v>
      </c>
      <c r="H736" s="1">
        <v>54</v>
      </c>
      <c r="I736" s="14">
        <v>41237</v>
      </c>
      <c r="J736" s="1">
        <v>94407</v>
      </c>
      <c r="K736" s="1">
        <v>0</v>
      </c>
      <c r="L736" s="1" t="s">
        <v>19</v>
      </c>
      <c r="M736" s="1" t="s">
        <v>236</v>
      </c>
      <c r="N736" s="14" t="s">
        <v>55</v>
      </c>
      <c r="O736" s="15" t="str">
        <f t="shared" si="77"/>
        <v>Active</v>
      </c>
      <c r="P736" s="16">
        <f t="shared" si="78"/>
        <v>0</v>
      </c>
      <c r="Q736" s="17">
        <f t="shared" si="79"/>
        <v>0</v>
      </c>
      <c r="R736" s="17">
        <f t="shared" si="80"/>
        <v>94407</v>
      </c>
      <c r="S736" s="16">
        <f t="shared" si="81"/>
        <v>2012</v>
      </c>
      <c r="T736" s="16">
        <f t="shared" si="82"/>
        <v>47</v>
      </c>
      <c r="U736" s="18" t="str">
        <f t="shared" si="83"/>
        <v>Saturday</v>
      </c>
    </row>
    <row r="737" spans="1:21" ht="14.25" customHeight="1" x14ac:dyDescent="0.25">
      <c r="A737" s="1" t="s">
        <v>1515</v>
      </c>
      <c r="B737" s="1" t="s">
        <v>1516</v>
      </c>
      <c r="C737" s="1" t="s">
        <v>99</v>
      </c>
      <c r="D737" s="1" t="s">
        <v>6</v>
      </c>
      <c r="E737" s="1" t="s">
        <v>72</v>
      </c>
      <c r="F737" s="1" t="s">
        <v>52</v>
      </c>
      <c r="G737" s="1" t="s">
        <v>104</v>
      </c>
      <c r="H737" s="1">
        <v>62</v>
      </c>
      <c r="I737" s="14">
        <v>37484</v>
      </c>
      <c r="J737" s="1">
        <v>234594</v>
      </c>
      <c r="K737" s="1">
        <v>0.33</v>
      </c>
      <c r="L737" s="1" t="s">
        <v>11</v>
      </c>
      <c r="M737" s="1" t="s">
        <v>47</v>
      </c>
      <c r="N737" s="14" t="s">
        <v>55</v>
      </c>
      <c r="O737" s="15" t="str">
        <f t="shared" si="77"/>
        <v>Active</v>
      </c>
      <c r="P737" s="16">
        <f t="shared" si="78"/>
        <v>0</v>
      </c>
      <c r="Q737" s="17">
        <f t="shared" si="79"/>
        <v>77416.02</v>
      </c>
      <c r="R737" s="17">
        <f t="shared" si="80"/>
        <v>312010.02</v>
      </c>
      <c r="S737" s="16">
        <f t="shared" si="81"/>
        <v>2002</v>
      </c>
      <c r="T737" s="16">
        <f t="shared" si="82"/>
        <v>33</v>
      </c>
      <c r="U737" s="18" t="str">
        <f t="shared" si="83"/>
        <v>Friday</v>
      </c>
    </row>
    <row r="738" spans="1:21" ht="14.25" customHeight="1" x14ac:dyDescent="0.25">
      <c r="A738" s="1" t="s">
        <v>1517</v>
      </c>
      <c r="B738" s="1" t="s">
        <v>1518</v>
      </c>
      <c r="C738" s="1" t="s">
        <v>348</v>
      </c>
      <c r="D738" s="1" t="s">
        <v>2</v>
      </c>
      <c r="E738" s="1" t="s">
        <v>59</v>
      </c>
      <c r="F738" s="1" t="s">
        <v>52</v>
      </c>
      <c r="G738" s="1" t="s">
        <v>60</v>
      </c>
      <c r="H738" s="1">
        <v>48</v>
      </c>
      <c r="I738" s="14">
        <v>37298</v>
      </c>
      <c r="J738" s="1">
        <v>43080</v>
      </c>
      <c r="K738" s="1">
        <v>0</v>
      </c>
      <c r="L738" s="1" t="s">
        <v>11</v>
      </c>
      <c r="M738" s="1" t="s">
        <v>82</v>
      </c>
      <c r="N738" s="14" t="s">
        <v>55</v>
      </c>
      <c r="O738" s="15" t="str">
        <f t="shared" si="77"/>
        <v>Active</v>
      </c>
      <c r="P738" s="16">
        <f t="shared" si="78"/>
        <v>0</v>
      </c>
      <c r="Q738" s="17">
        <f t="shared" si="79"/>
        <v>0</v>
      </c>
      <c r="R738" s="17">
        <f t="shared" si="80"/>
        <v>43080</v>
      </c>
      <c r="S738" s="16">
        <f t="shared" si="81"/>
        <v>2002</v>
      </c>
      <c r="T738" s="16">
        <f t="shared" si="82"/>
        <v>7</v>
      </c>
      <c r="U738" s="18" t="str">
        <f t="shared" si="83"/>
        <v>Monday</v>
      </c>
    </row>
    <row r="739" spans="1:21" ht="14.25" customHeight="1" x14ac:dyDescent="0.25">
      <c r="A739" s="1" t="s">
        <v>1519</v>
      </c>
      <c r="B739" s="1" t="s">
        <v>1520</v>
      </c>
      <c r="C739" s="1" t="s">
        <v>75</v>
      </c>
      <c r="D739" s="1" t="s">
        <v>8</v>
      </c>
      <c r="E739" s="1" t="s">
        <v>51</v>
      </c>
      <c r="F739" s="1" t="s">
        <v>45</v>
      </c>
      <c r="G739" s="1" t="s">
        <v>104</v>
      </c>
      <c r="H739" s="1">
        <v>29</v>
      </c>
      <c r="I739" s="14">
        <v>44325</v>
      </c>
      <c r="J739" s="1">
        <v>129541</v>
      </c>
      <c r="K739" s="1">
        <v>0.08</v>
      </c>
      <c r="L739" s="1" t="s">
        <v>11</v>
      </c>
      <c r="M739" s="1" t="s">
        <v>68</v>
      </c>
      <c r="N739" s="14">
        <v>44340</v>
      </c>
      <c r="O739" s="15" t="str">
        <f t="shared" si="77"/>
        <v>Not Active</v>
      </c>
      <c r="P739" s="16">
        <f t="shared" si="78"/>
        <v>1</v>
      </c>
      <c r="Q739" s="17">
        <f t="shared" si="79"/>
        <v>10363.280000000001</v>
      </c>
      <c r="R739" s="17">
        <f t="shared" si="80"/>
        <v>139904.28</v>
      </c>
      <c r="S739" s="16">
        <f t="shared" si="81"/>
        <v>2021</v>
      </c>
      <c r="T739" s="16">
        <f t="shared" si="82"/>
        <v>20</v>
      </c>
      <c r="U739" s="18" t="str">
        <f t="shared" si="83"/>
        <v>Sunday</v>
      </c>
    </row>
    <row r="740" spans="1:21" ht="14.25" customHeight="1" x14ac:dyDescent="0.25">
      <c r="A740" s="1" t="s">
        <v>1521</v>
      </c>
      <c r="B740" s="1" t="s">
        <v>1522</v>
      </c>
      <c r="C740" s="1" t="s">
        <v>58</v>
      </c>
      <c r="D740" s="1" t="s">
        <v>4</v>
      </c>
      <c r="E740" s="1" t="s">
        <v>44</v>
      </c>
      <c r="F740" s="1" t="s">
        <v>52</v>
      </c>
      <c r="G740" s="1" t="s">
        <v>104</v>
      </c>
      <c r="H740" s="1">
        <v>39</v>
      </c>
      <c r="I740" s="14">
        <v>41635</v>
      </c>
      <c r="J740" s="1">
        <v>165756</v>
      </c>
      <c r="K740" s="1">
        <v>0.28000000000000003</v>
      </c>
      <c r="L740" s="1" t="s">
        <v>11</v>
      </c>
      <c r="M740" s="1" t="s">
        <v>107</v>
      </c>
      <c r="N740" s="14">
        <v>43991</v>
      </c>
      <c r="O740" s="15" t="str">
        <f t="shared" si="77"/>
        <v>Not Active</v>
      </c>
      <c r="P740" s="16">
        <f t="shared" si="78"/>
        <v>1</v>
      </c>
      <c r="Q740" s="17">
        <f t="shared" si="79"/>
        <v>46411.680000000008</v>
      </c>
      <c r="R740" s="17">
        <f t="shared" si="80"/>
        <v>212167.67999999999</v>
      </c>
      <c r="S740" s="16">
        <f t="shared" si="81"/>
        <v>2013</v>
      </c>
      <c r="T740" s="16">
        <f t="shared" si="82"/>
        <v>52</v>
      </c>
      <c r="U740" s="18" t="str">
        <f t="shared" si="83"/>
        <v>Friday</v>
      </c>
    </row>
    <row r="741" spans="1:21" ht="14.25" customHeight="1" x14ac:dyDescent="0.25">
      <c r="A741" s="1" t="s">
        <v>1523</v>
      </c>
      <c r="B741" s="1" t="s">
        <v>1524</v>
      </c>
      <c r="C741" s="1" t="s">
        <v>43</v>
      </c>
      <c r="D741" s="1" t="s">
        <v>3</v>
      </c>
      <c r="E741" s="1" t="s">
        <v>59</v>
      </c>
      <c r="F741" s="1" t="s">
        <v>52</v>
      </c>
      <c r="G741" s="1" t="s">
        <v>53</v>
      </c>
      <c r="H741" s="1">
        <v>44</v>
      </c>
      <c r="I741" s="14">
        <v>40274</v>
      </c>
      <c r="J741" s="1">
        <v>142878</v>
      </c>
      <c r="K741" s="1">
        <v>0.12</v>
      </c>
      <c r="L741" s="1" t="s">
        <v>11</v>
      </c>
      <c r="M741" s="1" t="s">
        <v>107</v>
      </c>
      <c r="N741" s="14" t="s">
        <v>55</v>
      </c>
      <c r="O741" s="15" t="str">
        <f t="shared" si="77"/>
        <v>Active</v>
      </c>
      <c r="P741" s="16">
        <f t="shared" si="78"/>
        <v>0</v>
      </c>
      <c r="Q741" s="17">
        <f t="shared" si="79"/>
        <v>17145.36</v>
      </c>
      <c r="R741" s="17">
        <f t="shared" si="80"/>
        <v>160023.35999999999</v>
      </c>
      <c r="S741" s="16">
        <f t="shared" si="81"/>
        <v>2010</v>
      </c>
      <c r="T741" s="16">
        <f t="shared" si="82"/>
        <v>15</v>
      </c>
      <c r="U741" s="18" t="str">
        <f t="shared" si="83"/>
        <v>Tuesday</v>
      </c>
    </row>
    <row r="742" spans="1:21" ht="14.25" customHeight="1" x14ac:dyDescent="0.25">
      <c r="A742" s="1" t="s">
        <v>1525</v>
      </c>
      <c r="B742" s="1" t="s">
        <v>1526</v>
      </c>
      <c r="C742" s="1" t="s">
        <v>58</v>
      </c>
      <c r="D742" s="1" t="s">
        <v>7</v>
      </c>
      <c r="E742" s="1" t="s">
        <v>51</v>
      </c>
      <c r="F742" s="1" t="s">
        <v>52</v>
      </c>
      <c r="G742" s="1" t="s">
        <v>60</v>
      </c>
      <c r="H742" s="1">
        <v>52</v>
      </c>
      <c r="I742" s="14">
        <v>39018</v>
      </c>
      <c r="J742" s="1">
        <v>187992</v>
      </c>
      <c r="K742" s="1">
        <v>0.28000000000000003</v>
      </c>
      <c r="L742" s="1" t="s">
        <v>11</v>
      </c>
      <c r="M742" s="1" t="s">
        <v>79</v>
      </c>
      <c r="N742" s="14" t="s">
        <v>55</v>
      </c>
      <c r="O742" s="15" t="str">
        <f t="shared" si="77"/>
        <v>Active</v>
      </c>
      <c r="P742" s="16">
        <f t="shared" si="78"/>
        <v>0</v>
      </c>
      <c r="Q742" s="17">
        <f t="shared" si="79"/>
        <v>52637.760000000002</v>
      </c>
      <c r="R742" s="17">
        <f t="shared" si="80"/>
        <v>240629.76000000001</v>
      </c>
      <c r="S742" s="16">
        <f t="shared" si="81"/>
        <v>2006</v>
      </c>
      <c r="T742" s="16">
        <f t="shared" si="82"/>
        <v>43</v>
      </c>
      <c r="U742" s="18" t="str">
        <f t="shared" si="83"/>
        <v>Saturday</v>
      </c>
    </row>
    <row r="743" spans="1:21" ht="14.25" customHeight="1" x14ac:dyDescent="0.25">
      <c r="A743" s="1" t="s">
        <v>1527</v>
      </c>
      <c r="B743" s="1" t="s">
        <v>1528</v>
      </c>
      <c r="C743" s="1" t="s">
        <v>99</v>
      </c>
      <c r="D743" s="1" t="s">
        <v>6</v>
      </c>
      <c r="E743" s="1" t="s">
        <v>59</v>
      </c>
      <c r="F743" s="1" t="s">
        <v>45</v>
      </c>
      <c r="G743" s="1" t="s">
        <v>104</v>
      </c>
      <c r="H743" s="1">
        <v>45</v>
      </c>
      <c r="I743" s="14">
        <v>43521</v>
      </c>
      <c r="J743" s="1">
        <v>249801</v>
      </c>
      <c r="K743" s="1">
        <v>0.39</v>
      </c>
      <c r="L743" s="1" t="s">
        <v>19</v>
      </c>
      <c r="M743" s="1" t="s">
        <v>236</v>
      </c>
      <c r="N743" s="14" t="s">
        <v>55</v>
      </c>
      <c r="O743" s="15" t="str">
        <f t="shared" si="77"/>
        <v>Active</v>
      </c>
      <c r="P743" s="16">
        <f t="shared" si="78"/>
        <v>0</v>
      </c>
      <c r="Q743" s="17">
        <f t="shared" si="79"/>
        <v>97422.39</v>
      </c>
      <c r="R743" s="17">
        <f t="shared" si="80"/>
        <v>347223.39</v>
      </c>
      <c r="S743" s="16">
        <f t="shared" si="81"/>
        <v>2019</v>
      </c>
      <c r="T743" s="16">
        <f t="shared" si="82"/>
        <v>9</v>
      </c>
      <c r="U743" s="18" t="str">
        <f t="shared" si="83"/>
        <v>Monday</v>
      </c>
    </row>
    <row r="744" spans="1:21" ht="14.25" customHeight="1" x14ac:dyDescent="0.25">
      <c r="A744" s="1" t="s">
        <v>1529</v>
      </c>
      <c r="B744" s="1" t="s">
        <v>1530</v>
      </c>
      <c r="C744" s="1" t="s">
        <v>503</v>
      </c>
      <c r="D744" s="1" t="s">
        <v>2</v>
      </c>
      <c r="E744" s="1" t="s">
        <v>44</v>
      </c>
      <c r="F744" s="1" t="s">
        <v>52</v>
      </c>
      <c r="G744" s="1" t="s">
        <v>60</v>
      </c>
      <c r="H744" s="1">
        <v>48</v>
      </c>
      <c r="I744" s="14">
        <v>38987</v>
      </c>
      <c r="J744" s="1">
        <v>76505</v>
      </c>
      <c r="K744" s="1">
        <v>0</v>
      </c>
      <c r="L744" s="1" t="s">
        <v>11</v>
      </c>
      <c r="M744" s="1" t="s">
        <v>47</v>
      </c>
      <c r="N744" s="14">
        <v>39180</v>
      </c>
      <c r="O744" s="15" t="str">
        <f t="shared" si="77"/>
        <v>Not Active</v>
      </c>
      <c r="P744" s="16">
        <f t="shared" si="78"/>
        <v>1</v>
      </c>
      <c r="Q744" s="17">
        <f t="shared" si="79"/>
        <v>0</v>
      </c>
      <c r="R744" s="17">
        <f t="shared" si="80"/>
        <v>76505</v>
      </c>
      <c r="S744" s="16">
        <f t="shared" si="81"/>
        <v>2006</v>
      </c>
      <c r="T744" s="16">
        <f t="shared" si="82"/>
        <v>39</v>
      </c>
      <c r="U744" s="18" t="str">
        <f t="shared" si="83"/>
        <v>Wednesday</v>
      </c>
    </row>
    <row r="745" spans="1:21" ht="14.25" customHeight="1" x14ac:dyDescent="0.25">
      <c r="A745" s="1" t="s">
        <v>1531</v>
      </c>
      <c r="B745" s="1" t="s">
        <v>1532</v>
      </c>
      <c r="C745" s="1" t="s">
        <v>480</v>
      </c>
      <c r="D745" s="1" t="s">
        <v>2</v>
      </c>
      <c r="E745" s="1" t="s">
        <v>72</v>
      </c>
      <c r="F745" s="1" t="s">
        <v>52</v>
      </c>
      <c r="G745" s="1" t="s">
        <v>104</v>
      </c>
      <c r="H745" s="1">
        <v>39</v>
      </c>
      <c r="I745" s="14">
        <v>42664</v>
      </c>
      <c r="J745" s="1">
        <v>84297</v>
      </c>
      <c r="K745" s="1">
        <v>0</v>
      </c>
      <c r="L745" s="1" t="s">
        <v>19</v>
      </c>
      <c r="M745" s="1" t="s">
        <v>112</v>
      </c>
      <c r="N745" s="14" t="s">
        <v>55</v>
      </c>
      <c r="O745" s="15" t="str">
        <f t="shared" si="77"/>
        <v>Active</v>
      </c>
      <c r="P745" s="16">
        <f t="shared" si="78"/>
        <v>0</v>
      </c>
      <c r="Q745" s="17">
        <f t="shared" si="79"/>
        <v>0</v>
      </c>
      <c r="R745" s="17">
        <f t="shared" si="80"/>
        <v>84297</v>
      </c>
      <c r="S745" s="16">
        <f t="shared" si="81"/>
        <v>2016</v>
      </c>
      <c r="T745" s="16">
        <f t="shared" si="82"/>
        <v>43</v>
      </c>
      <c r="U745" s="18" t="str">
        <f t="shared" si="83"/>
        <v>Friday</v>
      </c>
    </row>
    <row r="746" spans="1:21" ht="14.25" customHeight="1" x14ac:dyDescent="0.25">
      <c r="A746" s="1" t="s">
        <v>1533</v>
      </c>
      <c r="B746" s="1" t="s">
        <v>1534</v>
      </c>
      <c r="C746" s="1" t="s">
        <v>67</v>
      </c>
      <c r="D746" s="1" t="s">
        <v>4</v>
      </c>
      <c r="E746" s="1" t="s">
        <v>59</v>
      </c>
      <c r="F746" s="1" t="s">
        <v>45</v>
      </c>
      <c r="G746" s="1" t="s">
        <v>104</v>
      </c>
      <c r="H746" s="1">
        <v>53</v>
      </c>
      <c r="I746" s="14">
        <v>42744</v>
      </c>
      <c r="J746" s="1">
        <v>75769</v>
      </c>
      <c r="K746" s="1">
        <v>0</v>
      </c>
      <c r="L746" s="1" t="s">
        <v>19</v>
      </c>
      <c r="M746" s="1" t="s">
        <v>112</v>
      </c>
      <c r="N746" s="14">
        <v>44029</v>
      </c>
      <c r="O746" s="15" t="str">
        <f t="shared" si="77"/>
        <v>Not Active</v>
      </c>
      <c r="P746" s="16">
        <f t="shared" si="78"/>
        <v>1</v>
      </c>
      <c r="Q746" s="17">
        <f t="shared" si="79"/>
        <v>0</v>
      </c>
      <c r="R746" s="17">
        <f t="shared" si="80"/>
        <v>75769</v>
      </c>
      <c r="S746" s="16">
        <f t="shared" si="81"/>
        <v>2017</v>
      </c>
      <c r="T746" s="16">
        <f t="shared" si="82"/>
        <v>2</v>
      </c>
      <c r="U746" s="18" t="str">
        <f t="shared" si="83"/>
        <v>Monday</v>
      </c>
    </row>
    <row r="747" spans="1:21" ht="14.25" customHeight="1" x14ac:dyDescent="0.25">
      <c r="A747" s="1" t="s">
        <v>221</v>
      </c>
      <c r="B747" s="1" t="s">
        <v>1535</v>
      </c>
      <c r="C747" s="1" t="s">
        <v>99</v>
      </c>
      <c r="D747" s="1" t="s">
        <v>5</v>
      </c>
      <c r="E747" s="1" t="s">
        <v>59</v>
      </c>
      <c r="F747" s="1" t="s">
        <v>52</v>
      </c>
      <c r="G747" s="1" t="s">
        <v>60</v>
      </c>
      <c r="H747" s="1">
        <v>41</v>
      </c>
      <c r="I747" s="14">
        <v>41503</v>
      </c>
      <c r="J747" s="1">
        <v>235619</v>
      </c>
      <c r="K747" s="1">
        <v>0.3</v>
      </c>
      <c r="L747" s="1" t="s">
        <v>11</v>
      </c>
      <c r="M747" s="1" t="s">
        <v>47</v>
      </c>
      <c r="N747" s="14" t="s">
        <v>55</v>
      </c>
      <c r="O747" s="15" t="str">
        <f t="shared" si="77"/>
        <v>Active</v>
      </c>
      <c r="P747" s="16">
        <f t="shared" si="78"/>
        <v>0</v>
      </c>
      <c r="Q747" s="17">
        <f t="shared" si="79"/>
        <v>70685.7</v>
      </c>
      <c r="R747" s="17">
        <f t="shared" si="80"/>
        <v>306304.7</v>
      </c>
      <c r="S747" s="16">
        <f t="shared" si="81"/>
        <v>2013</v>
      </c>
      <c r="T747" s="16">
        <f t="shared" si="82"/>
        <v>33</v>
      </c>
      <c r="U747" s="18" t="str">
        <f t="shared" si="83"/>
        <v>Saturday</v>
      </c>
    </row>
    <row r="748" spans="1:21" ht="14.25" customHeight="1" x14ac:dyDescent="0.25">
      <c r="A748" s="1" t="s">
        <v>1536</v>
      </c>
      <c r="B748" s="1" t="s">
        <v>1537</v>
      </c>
      <c r="C748" s="1" t="s">
        <v>58</v>
      </c>
      <c r="D748" s="1" t="s">
        <v>7</v>
      </c>
      <c r="E748" s="1" t="s">
        <v>59</v>
      </c>
      <c r="F748" s="1" t="s">
        <v>52</v>
      </c>
      <c r="G748" s="1" t="s">
        <v>104</v>
      </c>
      <c r="H748" s="1">
        <v>40</v>
      </c>
      <c r="I748" s="14">
        <v>43868</v>
      </c>
      <c r="J748" s="1">
        <v>187187</v>
      </c>
      <c r="K748" s="1">
        <v>0.18</v>
      </c>
      <c r="L748" s="1" t="s">
        <v>19</v>
      </c>
      <c r="M748" s="1" t="s">
        <v>112</v>
      </c>
      <c r="N748" s="14" t="s">
        <v>55</v>
      </c>
      <c r="O748" s="15" t="str">
        <f t="shared" si="77"/>
        <v>Active</v>
      </c>
      <c r="P748" s="16">
        <f t="shared" si="78"/>
        <v>0</v>
      </c>
      <c r="Q748" s="17">
        <f t="shared" si="79"/>
        <v>33693.659999999996</v>
      </c>
      <c r="R748" s="17">
        <f t="shared" si="80"/>
        <v>220880.66</v>
      </c>
      <c r="S748" s="16">
        <f t="shared" si="81"/>
        <v>2020</v>
      </c>
      <c r="T748" s="16">
        <f t="shared" si="82"/>
        <v>6</v>
      </c>
      <c r="U748" s="18" t="str">
        <f t="shared" si="83"/>
        <v>Friday</v>
      </c>
    </row>
    <row r="749" spans="1:21" ht="14.25" customHeight="1" x14ac:dyDescent="0.25">
      <c r="A749" s="1" t="s">
        <v>113</v>
      </c>
      <c r="B749" s="1" t="s">
        <v>1538</v>
      </c>
      <c r="C749" s="1" t="s">
        <v>269</v>
      </c>
      <c r="D749" s="1" t="s">
        <v>2</v>
      </c>
      <c r="E749" s="1" t="s">
        <v>44</v>
      </c>
      <c r="F749" s="1" t="s">
        <v>52</v>
      </c>
      <c r="G749" s="1" t="s">
        <v>104</v>
      </c>
      <c r="H749" s="1">
        <v>48</v>
      </c>
      <c r="I749" s="14">
        <v>38560</v>
      </c>
      <c r="J749" s="1">
        <v>68987</v>
      </c>
      <c r="K749" s="1">
        <v>0</v>
      </c>
      <c r="L749" s="1" t="s">
        <v>11</v>
      </c>
      <c r="M749" s="1" t="s">
        <v>61</v>
      </c>
      <c r="N749" s="14">
        <v>38829</v>
      </c>
      <c r="O749" s="15" t="str">
        <f t="shared" si="77"/>
        <v>Not Active</v>
      </c>
      <c r="P749" s="16">
        <f t="shared" si="78"/>
        <v>1</v>
      </c>
      <c r="Q749" s="17">
        <f t="shared" si="79"/>
        <v>0</v>
      </c>
      <c r="R749" s="17">
        <f t="shared" si="80"/>
        <v>68987</v>
      </c>
      <c r="S749" s="16">
        <f t="shared" si="81"/>
        <v>2005</v>
      </c>
      <c r="T749" s="16">
        <f t="shared" si="82"/>
        <v>31</v>
      </c>
      <c r="U749" s="18" t="str">
        <f t="shared" si="83"/>
        <v>Wednesday</v>
      </c>
    </row>
    <row r="750" spans="1:21" ht="14.25" customHeight="1" x14ac:dyDescent="0.25">
      <c r="A750" s="1" t="s">
        <v>1539</v>
      </c>
      <c r="B750" s="1" t="s">
        <v>1540</v>
      </c>
      <c r="C750" s="1" t="s">
        <v>58</v>
      </c>
      <c r="D750" s="1" t="s">
        <v>7</v>
      </c>
      <c r="E750" s="1" t="s">
        <v>59</v>
      </c>
      <c r="F750" s="1" t="s">
        <v>52</v>
      </c>
      <c r="G750" s="1" t="s">
        <v>60</v>
      </c>
      <c r="H750" s="1">
        <v>41</v>
      </c>
      <c r="I750" s="14">
        <v>39156</v>
      </c>
      <c r="J750" s="1">
        <v>155926</v>
      </c>
      <c r="K750" s="1">
        <v>0.24</v>
      </c>
      <c r="L750" s="1" t="s">
        <v>11</v>
      </c>
      <c r="M750" s="1" t="s">
        <v>107</v>
      </c>
      <c r="N750" s="14">
        <v>39598</v>
      </c>
      <c r="O750" s="15" t="str">
        <f t="shared" si="77"/>
        <v>Not Active</v>
      </c>
      <c r="P750" s="16">
        <f t="shared" si="78"/>
        <v>1</v>
      </c>
      <c r="Q750" s="17">
        <f t="shared" si="79"/>
        <v>37422.239999999998</v>
      </c>
      <c r="R750" s="17">
        <f t="shared" si="80"/>
        <v>193348.24</v>
      </c>
      <c r="S750" s="16">
        <f t="shared" si="81"/>
        <v>2007</v>
      </c>
      <c r="T750" s="16">
        <f t="shared" si="82"/>
        <v>11</v>
      </c>
      <c r="U750" s="18" t="str">
        <f t="shared" si="83"/>
        <v>Thursday</v>
      </c>
    </row>
    <row r="751" spans="1:21" ht="14.25" customHeight="1" x14ac:dyDescent="0.25">
      <c r="A751" s="1" t="s">
        <v>1541</v>
      </c>
      <c r="B751" s="1" t="s">
        <v>1542</v>
      </c>
      <c r="C751" s="1" t="s">
        <v>67</v>
      </c>
      <c r="D751" s="1" t="s">
        <v>5</v>
      </c>
      <c r="E751" s="1" t="s">
        <v>59</v>
      </c>
      <c r="F751" s="1" t="s">
        <v>52</v>
      </c>
      <c r="G751" s="1" t="s">
        <v>53</v>
      </c>
      <c r="H751" s="1">
        <v>54</v>
      </c>
      <c r="I751" s="14">
        <v>42494</v>
      </c>
      <c r="J751" s="1">
        <v>93668</v>
      </c>
      <c r="K751" s="1">
        <v>0</v>
      </c>
      <c r="L751" s="1" t="s">
        <v>11</v>
      </c>
      <c r="M751" s="1" t="s">
        <v>61</v>
      </c>
      <c r="N751" s="14" t="s">
        <v>55</v>
      </c>
      <c r="O751" s="15" t="str">
        <f t="shared" si="77"/>
        <v>Active</v>
      </c>
      <c r="P751" s="16">
        <f t="shared" si="78"/>
        <v>0</v>
      </c>
      <c r="Q751" s="17">
        <f t="shared" si="79"/>
        <v>0</v>
      </c>
      <c r="R751" s="17">
        <f t="shared" si="80"/>
        <v>93668</v>
      </c>
      <c r="S751" s="16">
        <f t="shared" si="81"/>
        <v>2016</v>
      </c>
      <c r="T751" s="16">
        <f t="shared" si="82"/>
        <v>19</v>
      </c>
      <c r="U751" s="18" t="str">
        <f t="shared" si="83"/>
        <v>Wednesday</v>
      </c>
    </row>
    <row r="752" spans="1:21" ht="14.25" customHeight="1" x14ac:dyDescent="0.25">
      <c r="A752" s="1" t="s">
        <v>1543</v>
      </c>
      <c r="B752" s="1" t="s">
        <v>1544</v>
      </c>
      <c r="C752" s="1" t="s">
        <v>182</v>
      </c>
      <c r="D752" s="1" t="s">
        <v>6</v>
      </c>
      <c r="E752" s="1" t="s">
        <v>44</v>
      </c>
      <c r="F752" s="1" t="s">
        <v>52</v>
      </c>
      <c r="G752" s="1" t="s">
        <v>60</v>
      </c>
      <c r="H752" s="1">
        <v>38</v>
      </c>
      <c r="I752" s="14">
        <v>43798</v>
      </c>
      <c r="J752" s="1">
        <v>69647</v>
      </c>
      <c r="K752" s="1">
        <v>0</v>
      </c>
      <c r="L752" s="1" t="s">
        <v>11</v>
      </c>
      <c r="M752" s="1" t="s">
        <v>79</v>
      </c>
      <c r="N752" s="14">
        <v>44671</v>
      </c>
      <c r="O752" s="15" t="str">
        <f t="shared" si="77"/>
        <v>Not Active</v>
      </c>
      <c r="P752" s="16">
        <f t="shared" si="78"/>
        <v>1</v>
      </c>
      <c r="Q752" s="17">
        <f t="shared" si="79"/>
        <v>0</v>
      </c>
      <c r="R752" s="17">
        <f t="shared" si="80"/>
        <v>69647</v>
      </c>
      <c r="S752" s="16">
        <f t="shared" si="81"/>
        <v>2019</v>
      </c>
      <c r="T752" s="16">
        <f t="shared" si="82"/>
        <v>48</v>
      </c>
      <c r="U752" s="18" t="str">
        <f t="shared" si="83"/>
        <v>Friday</v>
      </c>
    </row>
    <row r="753" spans="1:21" ht="14.25" customHeight="1" x14ac:dyDescent="0.25">
      <c r="A753" s="1" t="s">
        <v>1545</v>
      </c>
      <c r="B753" s="1" t="s">
        <v>1546</v>
      </c>
      <c r="C753" s="1" t="s">
        <v>317</v>
      </c>
      <c r="D753" s="1" t="s">
        <v>2</v>
      </c>
      <c r="E753" s="1" t="s">
        <v>72</v>
      </c>
      <c r="F753" s="1" t="s">
        <v>52</v>
      </c>
      <c r="G753" s="1" t="s">
        <v>53</v>
      </c>
      <c r="H753" s="1">
        <v>57</v>
      </c>
      <c r="I753" s="14">
        <v>37798</v>
      </c>
      <c r="J753" s="1">
        <v>63318</v>
      </c>
      <c r="K753" s="1">
        <v>0</v>
      </c>
      <c r="L753" s="1" t="s">
        <v>11</v>
      </c>
      <c r="M753" s="1" t="s">
        <v>107</v>
      </c>
      <c r="N753" s="14" t="s">
        <v>55</v>
      </c>
      <c r="O753" s="15" t="str">
        <f t="shared" si="77"/>
        <v>Active</v>
      </c>
      <c r="P753" s="16">
        <f t="shared" si="78"/>
        <v>0</v>
      </c>
      <c r="Q753" s="17">
        <f t="shared" si="79"/>
        <v>0</v>
      </c>
      <c r="R753" s="17">
        <f t="shared" si="80"/>
        <v>63318</v>
      </c>
      <c r="S753" s="16">
        <f t="shared" si="81"/>
        <v>2003</v>
      </c>
      <c r="T753" s="16">
        <f t="shared" si="82"/>
        <v>26</v>
      </c>
      <c r="U753" s="18" t="str">
        <f t="shared" si="83"/>
        <v>Thursday</v>
      </c>
    </row>
    <row r="754" spans="1:21" ht="14.25" customHeight="1" x14ac:dyDescent="0.25">
      <c r="A754" s="1" t="s">
        <v>1547</v>
      </c>
      <c r="B754" s="1" t="s">
        <v>1548</v>
      </c>
      <c r="C754" s="1" t="s">
        <v>67</v>
      </c>
      <c r="D754" s="1" t="s">
        <v>8</v>
      </c>
      <c r="E754" s="1" t="s">
        <v>51</v>
      </c>
      <c r="F754" s="1" t="s">
        <v>52</v>
      </c>
      <c r="G754" s="1" t="s">
        <v>53</v>
      </c>
      <c r="H754" s="1">
        <v>63</v>
      </c>
      <c r="I754" s="14">
        <v>42778</v>
      </c>
      <c r="J754" s="1">
        <v>77629</v>
      </c>
      <c r="K754" s="1">
        <v>0</v>
      </c>
      <c r="L754" s="1" t="s">
        <v>17</v>
      </c>
      <c r="M754" s="1" t="s">
        <v>132</v>
      </c>
      <c r="N754" s="14" t="s">
        <v>55</v>
      </c>
      <c r="O754" s="15" t="str">
        <f t="shared" si="77"/>
        <v>Active</v>
      </c>
      <c r="P754" s="16">
        <f t="shared" si="78"/>
        <v>0</v>
      </c>
      <c r="Q754" s="17">
        <f t="shared" si="79"/>
        <v>0</v>
      </c>
      <c r="R754" s="17">
        <f t="shared" si="80"/>
        <v>77629</v>
      </c>
      <c r="S754" s="16">
        <f t="shared" si="81"/>
        <v>2017</v>
      </c>
      <c r="T754" s="16">
        <f t="shared" si="82"/>
        <v>7</v>
      </c>
      <c r="U754" s="18" t="str">
        <f t="shared" si="83"/>
        <v>Sunday</v>
      </c>
    </row>
    <row r="755" spans="1:21" ht="14.25" customHeight="1" x14ac:dyDescent="0.25">
      <c r="A755" s="1" t="s">
        <v>1549</v>
      </c>
      <c r="B755" s="1" t="s">
        <v>1550</v>
      </c>
      <c r="C755" s="1" t="s">
        <v>43</v>
      </c>
      <c r="D755" s="1" t="s">
        <v>6</v>
      </c>
      <c r="E755" s="1" t="s">
        <v>51</v>
      </c>
      <c r="F755" s="1" t="s">
        <v>52</v>
      </c>
      <c r="G755" s="1" t="s">
        <v>53</v>
      </c>
      <c r="H755" s="1">
        <v>62</v>
      </c>
      <c r="I755" s="14">
        <v>43061</v>
      </c>
      <c r="J755" s="1">
        <v>138808</v>
      </c>
      <c r="K755" s="1">
        <v>0.15</v>
      </c>
      <c r="L755" s="1" t="s">
        <v>17</v>
      </c>
      <c r="M755" s="1" t="s">
        <v>54</v>
      </c>
      <c r="N755" s="14" t="s">
        <v>55</v>
      </c>
      <c r="O755" s="15" t="str">
        <f t="shared" si="77"/>
        <v>Active</v>
      </c>
      <c r="P755" s="16">
        <f t="shared" si="78"/>
        <v>0</v>
      </c>
      <c r="Q755" s="17">
        <f t="shared" si="79"/>
        <v>20821.2</v>
      </c>
      <c r="R755" s="17">
        <f t="shared" si="80"/>
        <v>159629.20000000001</v>
      </c>
      <c r="S755" s="16">
        <f t="shared" si="81"/>
        <v>2017</v>
      </c>
      <c r="T755" s="16">
        <f t="shared" si="82"/>
        <v>47</v>
      </c>
      <c r="U755" s="18" t="str">
        <f t="shared" si="83"/>
        <v>Wednesday</v>
      </c>
    </row>
    <row r="756" spans="1:21" ht="14.25" customHeight="1" x14ac:dyDescent="0.25">
      <c r="A756" s="1" t="s">
        <v>1551</v>
      </c>
      <c r="B756" s="1" t="s">
        <v>1552</v>
      </c>
      <c r="C756" s="1" t="s">
        <v>149</v>
      </c>
      <c r="D756" s="1" t="s">
        <v>2</v>
      </c>
      <c r="E756" s="1" t="s">
        <v>44</v>
      </c>
      <c r="F756" s="1" t="s">
        <v>45</v>
      </c>
      <c r="G756" s="1" t="s">
        <v>60</v>
      </c>
      <c r="H756" s="1">
        <v>49</v>
      </c>
      <c r="I756" s="14">
        <v>41703</v>
      </c>
      <c r="J756" s="1">
        <v>88777</v>
      </c>
      <c r="K756" s="1">
        <v>0</v>
      </c>
      <c r="L756" s="1" t="s">
        <v>11</v>
      </c>
      <c r="M756" s="1" t="s">
        <v>61</v>
      </c>
      <c r="N756" s="14" t="s">
        <v>55</v>
      </c>
      <c r="O756" s="15" t="str">
        <f t="shared" si="77"/>
        <v>Active</v>
      </c>
      <c r="P756" s="16">
        <f t="shared" si="78"/>
        <v>0</v>
      </c>
      <c r="Q756" s="17">
        <f t="shared" si="79"/>
        <v>0</v>
      </c>
      <c r="R756" s="17">
        <f t="shared" si="80"/>
        <v>88777</v>
      </c>
      <c r="S756" s="16">
        <f t="shared" si="81"/>
        <v>2014</v>
      </c>
      <c r="T756" s="16">
        <f t="shared" si="82"/>
        <v>10</v>
      </c>
      <c r="U756" s="18" t="str">
        <f t="shared" si="83"/>
        <v>Wednesday</v>
      </c>
    </row>
    <row r="757" spans="1:21" ht="14.25" customHeight="1" x14ac:dyDescent="0.25">
      <c r="A757" s="1" t="s">
        <v>1553</v>
      </c>
      <c r="B757" s="1" t="s">
        <v>1554</v>
      </c>
      <c r="C757" s="1" t="s">
        <v>58</v>
      </c>
      <c r="D757" s="1" t="s">
        <v>5</v>
      </c>
      <c r="E757" s="1" t="s">
        <v>72</v>
      </c>
      <c r="F757" s="1" t="s">
        <v>45</v>
      </c>
      <c r="G757" s="1" t="s">
        <v>53</v>
      </c>
      <c r="H757" s="1">
        <v>60</v>
      </c>
      <c r="I757" s="14">
        <v>38121</v>
      </c>
      <c r="J757" s="1">
        <v>186378</v>
      </c>
      <c r="K757" s="1">
        <v>0.26</v>
      </c>
      <c r="L757" s="1" t="s">
        <v>17</v>
      </c>
      <c r="M757" s="1" t="s">
        <v>54</v>
      </c>
      <c r="N757" s="14" t="s">
        <v>55</v>
      </c>
      <c r="O757" s="15" t="str">
        <f t="shared" si="77"/>
        <v>Active</v>
      </c>
      <c r="P757" s="16">
        <f t="shared" si="78"/>
        <v>0</v>
      </c>
      <c r="Q757" s="17">
        <f t="shared" si="79"/>
        <v>48458.28</v>
      </c>
      <c r="R757" s="17">
        <f t="shared" si="80"/>
        <v>234836.28</v>
      </c>
      <c r="S757" s="16">
        <f t="shared" si="81"/>
        <v>2004</v>
      </c>
      <c r="T757" s="16">
        <f t="shared" si="82"/>
        <v>20</v>
      </c>
      <c r="U757" s="18" t="str">
        <f t="shared" si="83"/>
        <v>Friday</v>
      </c>
    </row>
    <row r="758" spans="1:21" ht="14.25" customHeight="1" x14ac:dyDescent="0.25">
      <c r="A758" s="1" t="s">
        <v>1555</v>
      </c>
      <c r="B758" s="1" t="s">
        <v>1556</v>
      </c>
      <c r="C758" s="1" t="s">
        <v>126</v>
      </c>
      <c r="D758" s="1" t="s">
        <v>7</v>
      </c>
      <c r="E758" s="1" t="s">
        <v>44</v>
      </c>
      <c r="F758" s="1" t="s">
        <v>45</v>
      </c>
      <c r="G758" s="1" t="s">
        <v>53</v>
      </c>
      <c r="H758" s="1">
        <v>45</v>
      </c>
      <c r="I758" s="14">
        <v>42117</v>
      </c>
      <c r="J758" s="1">
        <v>60017</v>
      </c>
      <c r="K758" s="1">
        <v>0</v>
      </c>
      <c r="L758" s="1" t="s">
        <v>11</v>
      </c>
      <c r="M758" s="1" t="s">
        <v>61</v>
      </c>
      <c r="N758" s="14" t="s">
        <v>55</v>
      </c>
      <c r="O758" s="15" t="str">
        <f t="shared" si="77"/>
        <v>Active</v>
      </c>
      <c r="P758" s="16">
        <f t="shared" si="78"/>
        <v>0</v>
      </c>
      <c r="Q758" s="17">
        <f t="shared" si="79"/>
        <v>0</v>
      </c>
      <c r="R758" s="17">
        <f t="shared" si="80"/>
        <v>60017</v>
      </c>
      <c r="S758" s="16">
        <f t="shared" si="81"/>
        <v>2015</v>
      </c>
      <c r="T758" s="16">
        <f t="shared" si="82"/>
        <v>17</v>
      </c>
      <c r="U758" s="18" t="str">
        <f t="shared" si="83"/>
        <v>Thursday</v>
      </c>
    </row>
    <row r="759" spans="1:21" ht="14.25" customHeight="1" x14ac:dyDescent="0.25">
      <c r="A759" s="1" t="s">
        <v>1557</v>
      </c>
      <c r="B759" s="1" t="s">
        <v>1558</v>
      </c>
      <c r="C759" s="1" t="s">
        <v>43</v>
      </c>
      <c r="D759" s="1" t="s">
        <v>4</v>
      </c>
      <c r="E759" s="1" t="s">
        <v>59</v>
      </c>
      <c r="F759" s="1" t="s">
        <v>45</v>
      </c>
      <c r="G759" s="1" t="s">
        <v>104</v>
      </c>
      <c r="H759" s="1">
        <v>45</v>
      </c>
      <c r="I759" s="14">
        <v>43305</v>
      </c>
      <c r="J759" s="1">
        <v>148991</v>
      </c>
      <c r="K759" s="1">
        <v>0.12</v>
      </c>
      <c r="L759" s="1" t="s">
        <v>19</v>
      </c>
      <c r="M759" s="1" t="s">
        <v>236</v>
      </c>
      <c r="N759" s="14" t="s">
        <v>55</v>
      </c>
      <c r="O759" s="15" t="str">
        <f t="shared" si="77"/>
        <v>Active</v>
      </c>
      <c r="P759" s="16">
        <f t="shared" si="78"/>
        <v>0</v>
      </c>
      <c r="Q759" s="17">
        <f t="shared" si="79"/>
        <v>17878.919999999998</v>
      </c>
      <c r="R759" s="17">
        <f t="shared" si="80"/>
        <v>166869.91999999998</v>
      </c>
      <c r="S759" s="16">
        <f t="shared" si="81"/>
        <v>2018</v>
      </c>
      <c r="T759" s="16">
        <f t="shared" si="82"/>
        <v>30</v>
      </c>
      <c r="U759" s="18" t="str">
        <f t="shared" si="83"/>
        <v>Tuesday</v>
      </c>
    </row>
    <row r="760" spans="1:21" ht="14.25" customHeight="1" x14ac:dyDescent="0.25">
      <c r="A760" s="1" t="s">
        <v>1559</v>
      </c>
      <c r="B760" s="1" t="s">
        <v>1560</v>
      </c>
      <c r="C760" s="1" t="s">
        <v>193</v>
      </c>
      <c r="D760" s="1" t="s">
        <v>7</v>
      </c>
      <c r="E760" s="1" t="s">
        <v>59</v>
      </c>
      <c r="F760" s="1" t="s">
        <v>45</v>
      </c>
      <c r="G760" s="1" t="s">
        <v>104</v>
      </c>
      <c r="H760" s="1">
        <v>52</v>
      </c>
      <c r="I760" s="14">
        <v>39532</v>
      </c>
      <c r="J760" s="1">
        <v>97398</v>
      </c>
      <c r="K760" s="1">
        <v>0</v>
      </c>
      <c r="L760" s="1" t="s">
        <v>19</v>
      </c>
      <c r="M760" s="1" t="s">
        <v>112</v>
      </c>
      <c r="N760" s="14" t="s">
        <v>55</v>
      </c>
      <c r="O760" s="15" t="str">
        <f t="shared" si="77"/>
        <v>Active</v>
      </c>
      <c r="P760" s="16">
        <f t="shared" si="78"/>
        <v>0</v>
      </c>
      <c r="Q760" s="17">
        <f t="shared" si="79"/>
        <v>0</v>
      </c>
      <c r="R760" s="17">
        <f t="shared" si="80"/>
        <v>97398</v>
      </c>
      <c r="S760" s="16">
        <f t="shared" si="81"/>
        <v>2008</v>
      </c>
      <c r="T760" s="16">
        <f t="shared" si="82"/>
        <v>13</v>
      </c>
      <c r="U760" s="18" t="str">
        <f t="shared" si="83"/>
        <v>Tuesday</v>
      </c>
    </row>
    <row r="761" spans="1:21" ht="14.25" customHeight="1" x14ac:dyDescent="0.25">
      <c r="A761" s="1" t="s">
        <v>1561</v>
      </c>
      <c r="B761" s="1" t="s">
        <v>1562</v>
      </c>
      <c r="C761" s="1" t="s">
        <v>161</v>
      </c>
      <c r="D761" s="1" t="s">
        <v>6</v>
      </c>
      <c r="E761" s="1" t="s">
        <v>51</v>
      </c>
      <c r="F761" s="1" t="s">
        <v>45</v>
      </c>
      <c r="G761" s="1" t="s">
        <v>53</v>
      </c>
      <c r="H761" s="1">
        <v>63</v>
      </c>
      <c r="I761" s="14">
        <v>39204</v>
      </c>
      <c r="J761" s="1">
        <v>72805</v>
      </c>
      <c r="K761" s="1">
        <v>0</v>
      </c>
      <c r="L761" s="1" t="s">
        <v>17</v>
      </c>
      <c r="M761" s="1" t="s">
        <v>94</v>
      </c>
      <c r="N761" s="14" t="s">
        <v>55</v>
      </c>
      <c r="O761" s="15" t="str">
        <f t="shared" si="77"/>
        <v>Active</v>
      </c>
      <c r="P761" s="16">
        <f t="shared" si="78"/>
        <v>0</v>
      </c>
      <c r="Q761" s="17">
        <f t="shared" si="79"/>
        <v>0</v>
      </c>
      <c r="R761" s="17">
        <f t="shared" si="80"/>
        <v>72805</v>
      </c>
      <c r="S761" s="16">
        <f t="shared" si="81"/>
        <v>2007</v>
      </c>
      <c r="T761" s="16">
        <f t="shared" si="82"/>
        <v>18</v>
      </c>
      <c r="U761" s="18" t="str">
        <f t="shared" si="83"/>
        <v>Wednesday</v>
      </c>
    </row>
    <row r="762" spans="1:21" ht="14.25" customHeight="1" x14ac:dyDescent="0.25">
      <c r="A762" s="1" t="s">
        <v>1563</v>
      </c>
      <c r="B762" s="1" t="s">
        <v>1564</v>
      </c>
      <c r="C762" s="1" t="s">
        <v>312</v>
      </c>
      <c r="D762" s="1" t="s">
        <v>4</v>
      </c>
      <c r="E762" s="1" t="s">
        <v>44</v>
      </c>
      <c r="F762" s="1" t="s">
        <v>45</v>
      </c>
      <c r="G762" s="1" t="s">
        <v>53</v>
      </c>
      <c r="H762" s="1">
        <v>46</v>
      </c>
      <c r="I762" s="14">
        <v>44213</v>
      </c>
      <c r="J762" s="1">
        <v>72131</v>
      </c>
      <c r="K762" s="1">
        <v>0</v>
      </c>
      <c r="L762" s="1" t="s">
        <v>17</v>
      </c>
      <c r="M762" s="1" t="s">
        <v>94</v>
      </c>
      <c r="N762" s="14" t="s">
        <v>55</v>
      </c>
      <c r="O762" s="15" t="str">
        <f t="shared" si="77"/>
        <v>Active</v>
      </c>
      <c r="P762" s="16">
        <f t="shared" si="78"/>
        <v>0</v>
      </c>
      <c r="Q762" s="17">
        <f t="shared" si="79"/>
        <v>0</v>
      </c>
      <c r="R762" s="17">
        <f t="shared" si="80"/>
        <v>72131</v>
      </c>
      <c r="S762" s="16">
        <f t="shared" si="81"/>
        <v>2021</v>
      </c>
      <c r="T762" s="16">
        <f t="shared" si="82"/>
        <v>4</v>
      </c>
      <c r="U762" s="18" t="str">
        <f t="shared" si="83"/>
        <v>Sunday</v>
      </c>
    </row>
    <row r="763" spans="1:21" ht="14.25" customHeight="1" x14ac:dyDescent="0.25">
      <c r="A763" s="1" t="s">
        <v>1565</v>
      </c>
      <c r="B763" s="1" t="s">
        <v>1566</v>
      </c>
      <c r="C763" s="1" t="s">
        <v>75</v>
      </c>
      <c r="D763" s="1" t="s">
        <v>6</v>
      </c>
      <c r="E763" s="1" t="s">
        <v>51</v>
      </c>
      <c r="F763" s="1" t="s">
        <v>52</v>
      </c>
      <c r="G763" s="1" t="s">
        <v>60</v>
      </c>
      <c r="H763" s="1">
        <v>64</v>
      </c>
      <c r="I763" s="14">
        <v>33964</v>
      </c>
      <c r="J763" s="1">
        <v>104668</v>
      </c>
      <c r="K763" s="1">
        <v>0.08</v>
      </c>
      <c r="L763" s="1" t="s">
        <v>11</v>
      </c>
      <c r="M763" s="1" t="s">
        <v>107</v>
      </c>
      <c r="N763" s="14" t="s">
        <v>55</v>
      </c>
      <c r="O763" s="15" t="str">
        <f t="shared" si="77"/>
        <v>Active</v>
      </c>
      <c r="P763" s="16">
        <f t="shared" si="78"/>
        <v>0</v>
      </c>
      <c r="Q763" s="17">
        <f t="shared" si="79"/>
        <v>8373.44</v>
      </c>
      <c r="R763" s="17">
        <f t="shared" si="80"/>
        <v>113041.44</v>
      </c>
      <c r="S763" s="16">
        <f t="shared" si="81"/>
        <v>1992</v>
      </c>
      <c r="T763" s="16">
        <f t="shared" si="82"/>
        <v>52</v>
      </c>
      <c r="U763" s="18" t="str">
        <f t="shared" si="83"/>
        <v>Saturday</v>
      </c>
    </row>
    <row r="764" spans="1:21" ht="14.25" customHeight="1" x14ac:dyDescent="0.25">
      <c r="A764" s="1" t="s">
        <v>1567</v>
      </c>
      <c r="B764" s="1" t="s">
        <v>1568</v>
      </c>
      <c r="C764" s="1" t="s">
        <v>67</v>
      </c>
      <c r="D764" s="1" t="s">
        <v>4</v>
      </c>
      <c r="E764" s="1" t="s">
        <v>51</v>
      </c>
      <c r="F764" s="1" t="s">
        <v>45</v>
      </c>
      <c r="G764" s="1" t="s">
        <v>60</v>
      </c>
      <c r="H764" s="1">
        <v>53</v>
      </c>
      <c r="I764" s="14">
        <v>42952</v>
      </c>
      <c r="J764" s="1">
        <v>89769</v>
      </c>
      <c r="K764" s="1">
        <v>0</v>
      </c>
      <c r="L764" s="1" t="s">
        <v>11</v>
      </c>
      <c r="M764" s="1" t="s">
        <v>47</v>
      </c>
      <c r="N764" s="14" t="s">
        <v>55</v>
      </c>
      <c r="O764" s="15" t="str">
        <f t="shared" si="77"/>
        <v>Active</v>
      </c>
      <c r="P764" s="16">
        <f t="shared" si="78"/>
        <v>0</v>
      </c>
      <c r="Q764" s="17">
        <f t="shared" si="79"/>
        <v>0</v>
      </c>
      <c r="R764" s="17">
        <f t="shared" si="80"/>
        <v>89769</v>
      </c>
      <c r="S764" s="16">
        <f t="shared" si="81"/>
        <v>2017</v>
      </c>
      <c r="T764" s="16">
        <f t="shared" si="82"/>
        <v>31</v>
      </c>
      <c r="U764" s="18" t="str">
        <f t="shared" si="83"/>
        <v>Saturday</v>
      </c>
    </row>
    <row r="765" spans="1:21" ht="14.25" customHeight="1" x14ac:dyDescent="0.25">
      <c r="A765" s="1" t="s">
        <v>1569</v>
      </c>
      <c r="B765" s="1" t="s">
        <v>1570</v>
      </c>
      <c r="C765" s="1" t="s">
        <v>75</v>
      </c>
      <c r="D765" s="1" t="s">
        <v>4</v>
      </c>
      <c r="E765" s="1" t="s">
        <v>72</v>
      </c>
      <c r="F765" s="1" t="s">
        <v>45</v>
      </c>
      <c r="G765" s="1" t="s">
        <v>53</v>
      </c>
      <c r="H765" s="1">
        <v>27</v>
      </c>
      <c r="I765" s="14">
        <v>43358</v>
      </c>
      <c r="J765" s="1">
        <v>127616</v>
      </c>
      <c r="K765" s="1">
        <v>7.0000000000000007E-2</v>
      </c>
      <c r="L765" s="1" t="s">
        <v>11</v>
      </c>
      <c r="M765" s="1" t="s">
        <v>107</v>
      </c>
      <c r="N765" s="14" t="s">
        <v>55</v>
      </c>
      <c r="O765" s="15" t="str">
        <f t="shared" si="77"/>
        <v>Active</v>
      </c>
      <c r="P765" s="16">
        <f t="shared" si="78"/>
        <v>0</v>
      </c>
      <c r="Q765" s="17">
        <f t="shared" si="79"/>
        <v>8933.1200000000008</v>
      </c>
      <c r="R765" s="17">
        <f t="shared" si="80"/>
        <v>136549.12</v>
      </c>
      <c r="S765" s="16">
        <f t="shared" si="81"/>
        <v>2018</v>
      </c>
      <c r="T765" s="16">
        <f t="shared" si="82"/>
        <v>37</v>
      </c>
      <c r="U765" s="18" t="str">
        <f t="shared" si="83"/>
        <v>Saturday</v>
      </c>
    </row>
    <row r="766" spans="1:21" ht="14.25" customHeight="1" x14ac:dyDescent="0.25">
      <c r="A766" s="1" t="s">
        <v>568</v>
      </c>
      <c r="B766" s="1" t="s">
        <v>1571</v>
      </c>
      <c r="C766" s="1" t="s">
        <v>75</v>
      </c>
      <c r="D766" s="1" t="s">
        <v>6</v>
      </c>
      <c r="E766" s="1" t="s">
        <v>72</v>
      </c>
      <c r="F766" s="1" t="s">
        <v>52</v>
      </c>
      <c r="G766" s="1" t="s">
        <v>60</v>
      </c>
      <c r="H766" s="1">
        <v>45</v>
      </c>
      <c r="I766" s="14">
        <v>41099</v>
      </c>
      <c r="J766" s="1">
        <v>109883</v>
      </c>
      <c r="K766" s="1">
        <v>7.0000000000000007E-2</v>
      </c>
      <c r="L766" s="1" t="s">
        <v>11</v>
      </c>
      <c r="M766" s="1" t="s">
        <v>107</v>
      </c>
      <c r="N766" s="14" t="s">
        <v>55</v>
      </c>
      <c r="O766" s="15" t="str">
        <f t="shared" si="77"/>
        <v>Active</v>
      </c>
      <c r="P766" s="16">
        <f t="shared" si="78"/>
        <v>0</v>
      </c>
      <c r="Q766" s="17">
        <f t="shared" si="79"/>
        <v>7691.81</v>
      </c>
      <c r="R766" s="17">
        <f t="shared" si="80"/>
        <v>117574.81</v>
      </c>
      <c r="S766" s="16">
        <f t="shared" si="81"/>
        <v>2012</v>
      </c>
      <c r="T766" s="16">
        <f t="shared" si="82"/>
        <v>28</v>
      </c>
      <c r="U766" s="18" t="str">
        <f t="shared" si="83"/>
        <v>Monday</v>
      </c>
    </row>
    <row r="767" spans="1:21" ht="14.25" customHeight="1" x14ac:dyDescent="0.25">
      <c r="A767" s="1" t="s">
        <v>1572</v>
      </c>
      <c r="B767" s="1" t="s">
        <v>1573</v>
      </c>
      <c r="C767" s="1" t="s">
        <v>202</v>
      </c>
      <c r="D767" s="1" t="s">
        <v>6</v>
      </c>
      <c r="E767" s="1" t="s">
        <v>51</v>
      </c>
      <c r="F767" s="1" t="s">
        <v>45</v>
      </c>
      <c r="G767" s="1" t="s">
        <v>53</v>
      </c>
      <c r="H767" s="1">
        <v>25</v>
      </c>
      <c r="I767" s="14">
        <v>44270</v>
      </c>
      <c r="J767" s="1">
        <v>47974</v>
      </c>
      <c r="K767" s="1">
        <v>0</v>
      </c>
      <c r="L767" s="1" t="s">
        <v>17</v>
      </c>
      <c r="M767" s="1" t="s">
        <v>54</v>
      </c>
      <c r="N767" s="14" t="s">
        <v>55</v>
      </c>
      <c r="O767" s="15" t="str">
        <f t="shared" si="77"/>
        <v>Active</v>
      </c>
      <c r="P767" s="16">
        <f t="shared" si="78"/>
        <v>0</v>
      </c>
      <c r="Q767" s="17">
        <f t="shared" si="79"/>
        <v>0</v>
      </c>
      <c r="R767" s="17">
        <f t="shared" si="80"/>
        <v>47974</v>
      </c>
      <c r="S767" s="16">
        <f t="shared" si="81"/>
        <v>2021</v>
      </c>
      <c r="T767" s="16">
        <f t="shared" si="82"/>
        <v>12</v>
      </c>
      <c r="U767" s="18" t="str">
        <f t="shared" si="83"/>
        <v>Monday</v>
      </c>
    </row>
    <row r="768" spans="1:21" ht="14.25" customHeight="1" x14ac:dyDescent="0.25">
      <c r="A768" s="1" t="s">
        <v>1574</v>
      </c>
      <c r="B768" s="1" t="s">
        <v>1575</v>
      </c>
      <c r="C768" s="1" t="s">
        <v>43</v>
      </c>
      <c r="D768" s="1" t="s">
        <v>2</v>
      </c>
      <c r="E768" s="1" t="s">
        <v>59</v>
      </c>
      <c r="F768" s="1" t="s">
        <v>45</v>
      </c>
      <c r="G768" s="1" t="s">
        <v>60</v>
      </c>
      <c r="H768" s="1">
        <v>43</v>
      </c>
      <c r="I768" s="14">
        <v>42090</v>
      </c>
      <c r="J768" s="1">
        <v>120321</v>
      </c>
      <c r="K768" s="1">
        <v>0.12</v>
      </c>
      <c r="L768" s="1" t="s">
        <v>11</v>
      </c>
      <c r="M768" s="1" t="s">
        <v>82</v>
      </c>
      <c r="N768" s="14" t="s">
        <v>55</v>
      </c>
      <c r="O768" s="15" t="str">
        <f t="shared" si="77"/>
        <v>Active</v>
      </c>
      <c r="P768" s="16">
        <f t="shared" si="78"/>
        <v>0</v>
      </c>
      <c r="Q768" s="17">
        <f t="shared" si="79"/>
        <v>14438.519999999999</v>
      </c>
      <c r="R768" s="17">
        <f t="shared" si="80"/>
        <v>134759.51999999999</v>
      </c>
      <c r="S768" s="16">
        <f t="shared" si="81"/>
        <v>2015</v>
      </c>
      <c r="T768" s="16">
        <f t="shared" si="82"/>
        <v>13</v>
      </c>
      <c r="U768" s="18" t="str">
        <f t="shared" si="83"/>
        <v>Friday</v>
      </c>
    </row>
    <row r="769" spans="1:21" ht="14.25" customHeight="1" x14ac:dyDescent="0.25">
      <c r="A769" s="1" t="s">
        <v>1576</v>
      </c>
      <c r="B769" s="1" t="s">
        <v>1577</v>
      </c>
      <c r="C769" s="1" t="s">
        <v>137</v>
      </c>
      <c r="D769" s="1" t="s">
        <v>2</v>
      </c>
      <c r="E769" s="1" t="s">
        <v>51</v>
      </c>
      <c r="F769" s="1" t="s">
        <v>45</v>
      </c>
      <c r="G769" s="1" t="s">
        <v>104</v>
      </c>
      <c r="H769" s="1">
        <v>61</v>
      </c>
      <c r="I769" s="14">
        <v>41861</v>
      </c>
      <c r="J769" s="1">
        <v>57446</v>
      </c>
      <c r="K769" s="1">
        <v>0</v>
      </c>
      <c r="L769" s="1" t="s">
        <v>11</v>
      </c>
      <c r="M769" s="1" t="s">
        <v>68</v>
      </c>
      <c r="N769" s="14" t="s">
        <v>55</v>
      </c>
      <c r="O769" s="15" t="str">
        <f t="shared" si="77"/>
        <v>Active</v>
      </c>
      <c r="P769" s="16">
        <f t="shared" si="78"/>
        <v>0</v>
      </c>
      <c r="Q769" s="17">
        <f t="shared" si="79"/>
        <v>0</v>
      </c>
      <c r="R769" s="17">
        <f t="shared" si="80"/>
        <v>57446</v>
      </c>
      <c r="S769" s="16">
        <f t="shared" si="81"/>
        <v>2014</v>
      </c>
      <c r="T769" s="16">
        <f t="shared" si="82"/>
        <v>33</v>
      </c>
      <c r="U769" s="18" t="str">
        <f t="shared" si="83"/>
        <v>Sunday</v>
      </c>
    </row>
    <row r="770" spans="1:21" ht="14.25" customHeight="1" x14ac:dyDescent="0.25">
      <c r="A770" s="1" t="s">
        <v>1578</v>
      </c>
      <c r="B770" s="1" t="s">
        <v>1579</v>
      </c>
      <c r="C770" s="1" t="s">
        <v>58</v>
      </c>
      <c r="D770" s="1" t="s">
        <v>5</v>
      </c>
      <c r="E770" s="1" t="s">
        <v>44</v>
      </c>
      <c r="F770" s="1" t="s">
        <v>45</v>
      </c>
      <c r="G770" s="1" t="s">
        <v>60</v>
      </c>
      <c r="H770" s="1">
        <v>42</v>
      </c>
      <c r="I770" s="14">
        <v>39968</v>
      </c>
      <c r="J770" s="1">
        <v>174099</v>
      </c>
      <c r="K770" s="1">
        <v>0.26</v>
      </c>
      <c r="L770" s="1" t="s">
        <v>11</v>
      </c>
      <c r="M770" s="1" t="s">
        <v>82</v>
      </c>
      <c r="N770" s="14" t="s">
        <v>55</v>
      </c>
      <c r="O770" s="15" t="str">
        <f t="shared" si="77"/>
        <v>Active</v>
      </c>
      <c r="P770" s="16">
        <f t="shared" si="78"/>
        <v>0</v>
      </c>
      <c r="Q770" s="17">
        <f t="shared" si="79"/>
        <v>45265.74</v>
      </c>
      <c r="R770" s="17">
        <f t="shared" si="80"/>
        <v>219364.74</v>
      </c>
      <c r="S770" s="16">
        <f t="shared" si="81"/>
        <v>2009</v>
      </c>
      <c r="T770" s="16">
        <f t="shared" si="82"/>
        <v>23</v>
      </c>
      <c r="U770" s="18" t="str">
        <f t="shared" si="83"/>
        <v>Thursday</v>
      </c>
    </row>
    <row r="771" spans="1:21" ht="14.25" customHeight="1" x14ac:dyDescent="0.25">
      <c r="A771" s="1" t="s">
        <v>1580</v>
      </c>
      <c r="B771" s="1" t="s">
        <v>1581</v>
      </c>
      <c r="C771" s="1" t="s">
        <v>43</v>
      </c>
      <c r="D771" s="1" t="s">
        <v>3</v>
      </c>
      <c r="E771" s="1" t="s">
        <v>51</v>
      </c>
      <c r="F771" s="1" t="s">
        <v>52</v>
      </c>
      <c r="G771" s="1" t="s">
        <v>53</v>
      </c>
      <c r="H771" s="1">
        <v>63</v>
      </c>
      <c r="I771" s="14">
        <v>37295</v>
      </c>
      <c r="J771" s="1">
        <v>128703</v>
      </c>
      <c r="K771" s="1">
        <v>0.13</v>
      </c>
      <c r="L771" s="1" t="s">
        <v>11</v>
      </c>
      <c r="M771" s="1" t="s">
        <v>82</v>
      </c>
      <c r="N771" s="14" t="s">
        <v>55</v>
      </c>
      <c r="O771" s="15" t="str">
        <f t="shared" ref="O771:O834" si="84">IF(LEN(N771)&gt;0,"Not Active","Active")</f>
        <v>Active</v>
      </c>
      <c r="P771" s="16">
        <f t="shared" ref="P771:P834" si="85">IF(O771="Not Active",1,0)</f>
        <v>0</v>
      </c>
      <c r="Q771" s="17">
        <f t="shared" ref="Q771:Q834" si="86">J771*K771</f>
        <v>16731.39</v>
      </c>
      <c r="R771" s="17">
        <f t="shared" ref="R771:R834" si="87">Q771+J771</f>
        <v>145434.39000000001</v>
      </c>
      <c r="S771" s="16">
        <f t="shared" ref="S771:S834" si="88">YEAR(I771)</f>
        <v>2002</v>
      </c>
      <c r="T771" s="16">
        <f t="shared" ref="T771:T834" si="89">WEEKNUM(I771)</f>
        <v>6</v>
      </c>
      <c r="U771" s="18" t="str">
        <f t="shared" ref="U771:U834" si="90">TEXT(I771,"dddd")</f>
        <v>Friday</v>
      </c>
    </row>
    <row r="772" spans="1:21" ht="14.25" customHeight="1" x14ac:dyDescent="0.25">
      <c r="A772" s="1" t="s">
        <v>1582</v>
      </c>
      <c r="B772" s="1" t="s">
        <v>1583</v>
      </c>
      <c r="C772" s="1" t="s">
        <v>193</v>
      </c>
      <c r="D772" s="1" t="s">
        <v>7</v>
      </c>
      <c r="E772" s="1" t="s">
        <v>72</v>
      </c>
      <c r="F772" s="1" t="s">
        <v>45</v>
      </c>
      <c r="G772" s="1" t="s">
        <v>60</v>
      </c>
      <c r="H772" s="1">
        <v>32</v>
      </c>
      <c r="I772" s="14">
        <v>42317</v>
      </c>
      <c r="J772" s="1">
        <v>65247</v>
      </c>
      <c r="K772" s="1">
        <v>0</v>
      </c>
      <c r="L772" s="1" t="s">
        <v>11</v>
      </c>
      <c r="M772" s="1" t="s">
        <v>68</v>
      </c>
      <c r="N772" s="14" t="s">
        <v>55</v>
      </c>
      <c r="O772" s="15" t="str">
        <f t="shared" si="84"/>
        <v>Active</v>
      </c>
      <c r="P772" s="16">
        <f t="shared" si="85"/>
        <v>0</v>
      </c>
      <c r="Q772" s="17">
        <f t="shared" si="86"/>
        <v>0</v>
      </c>
      <c r="R772" s="17">
        <f t="shared" si="87"/>
        <v>65247</v>
      </c>
      <c r="S772" s="16">
        <f t="shared" si="88"/>
        <v>2015</v>
      </c>
      <c r="T772" s="16">
        <f t="shared" si="89"/>
        <v>46</v>
      </c>
      <c r="U772" s="18" t="str">
        <f t="shared" si="90"/>
        <v>Monday</v>
      </c>
    </row>
    <row r="773" spans="1:21" ht="14.25" customHeight="1" x14ac:dyDescent="0.25">
      <c r="A773" s="1" t="s">
        <v>1584</v>
      </c>
      <c r="B773" s="1" t="s">
        <v>1585</v>
      </c>
      <c r="C773" s="1" t="s">
        <v>126</v>
      </c>
      <c r="D773" s="1" t="s">
        <v>7</v>
      </c>
      <c r="E773" s="1" t="s">
        <v>44</v>
      </c>
      <c r="F773" s="1" t="s">
        <v>52</v>
      </c>
      <c r="G773" s="1" t="s">
        <v>104</v>
      </c>
      <c r="H773" s="1">
        <v>27</v>
      </c>
      <c r="I773" s="14">
        <v>43371</v>
      </c>
      <c r="J773" s="1">
        <v>64247</v>
      </c>
      <c r="K773" s="1">
        <v>0</v>
      </c>
      <c r="L773" s="1" t="s">
        <v>19</v>
      </c>
      <c r="M773" s="1" t="s">
        <v>117</v>
      </c>
      <c r="N773" s="14" t="s">
        <v>55</v>
      </c>
      <c r="O773" s="15" t="str">
        <f t="shared" si="84"/>
        <v>Active</v>
      </c>
      <c r="P773" s="16">
        <f t="shared" si="85"/>
        <v>0</v>
      </c>
      <c r="Q773" s="17">
        <f t="shared" si="86"/>
        <v>0</v>
      </c>
      <c r="R773" s="17">
        <f t="shared" si="87"/>
        <v>64247</v>
      </c>
      <c r="S773" s="16">
        <f t="shared" si="88"/>
        <v>2018</v>
      </c>
      <c r="T773" s="16">
        <f t="shared" si="89"/>
        <v>39</v>
      </c>
      <c r="U773" s="18" t="str">
        <f t="shared" si="90"/>
        <v>Friday</v>
      </c>
    </row>
    <row r="774" spans="1:21" ht="14.25" customHeight="1" x14ac:dyDescent="0.25">
      <c r="A774" s="1" t="s">
        <v>1586</v>
      </c>
      <c r="B774" s="1" t="s">
        <v>1587</v>
      </c>
      <c r="C774" s="1" t="s">
        <v>75</v>
      </c>
      <c r="D774" s="1" t="s">
        <v>6</v>
      </c>
      <c r="E774" s="1" t="s">
        <v>44</v>
      </c>
      <c r="F774" s="1" t="s">
        <v>45</v>
      </c>
      <c r="G774" s="1" t="s">
        <v>60</v>
      </c>
      <c r="H774" s="1">
        <v>33</v>
      </c>
      <c r="I774" s="14">
        <v>41071</v>
      </c>
      <c r="J774" s="1">
        <v>118253</v>
      </c>
      <c r="K774" s="1">
        <v>0.08</v>
      </c>
      <c r="L774" s="1" t="s">
        <v>11</v>
      </c>
      <c r="M774" s="1" t="s">
        <v>82</v>
      </c>
      <c r="N774" s="14" t="s">
        <v>55</v>
      </c>
      <c r="O774" s="15" t="str">
        <f t="shared" si="84"/>
        <v>Active</v>
      </c>
      <c r="P774" s="16">
        <f t="shared" si="85"/>
        <v>0</v>
      </c>
      <c r="Q774" s="17">
        <f t="shared" si="86"/>
        <v>9460.24</v>
      </c>
      <c r="R774" s="17">
        <f t="shared" si="87"/>
        <v>127713.24</v>
      </c>
      <c r="S774" s="16">
        <f t="shared" si="88"/>
        <v>2012</v>
      </c>
      <c r="T774" s="16">
        <f t="shared" si="89"/>
        <v>24</v>
      </c>
      <c r="U774" s="18" t="str">
        <f t="shared" si="90"/>
        <v>Monday</v>
      </c>
    </row>
    <row r="775" spans="1:21" ht="14.25" customHeight="1" x14ac:dyDescent="0.25">
      <c r="A775" s="1" t="s">
        <v>1588</v>
      </c>
      <c r="B775" s="1" t="s">
        <v>1589</v>
      </c>
      <c r="C775" s="1" t="s">
        <v>199</v>
      </c>
      <c r="D775" s="1" t="s">
        <v>7</v>
      </c>
      <c r="E775" s="1" t="s">
        <v>51</v>
      </c>
      <c r="F775" s="1" t="s">
        <v>45</v>
      </c>
      <c r="G775" s="1" t="s">
        <v>53</v>
      </c>
      <c r="H775" s="1">
        <v>45</v>
      </c>
      <c r="I775" s="14">
        <v>38057</v>
      </c>
      <c r="J775" s="1">
        <v>109422</v>
      </c>
      <c r="K775" s="1">
        <v>0</v>
      </c>
      <c r="L775" s="1" t="s">
        <v>17</v>
      </c>
      <c r="M775" s="1" t="s">
        <v>54</v>
      </c>
      <c r="N775" s="14" t="s">
        <v>55</v>
      </c>
      <c r="O775" s="15" t="str">
        <f t="shared" si="84"/>
        <v>Active</v>
      </c>
      <c r="P775" s="16">
        <f t="shared" si="85"/>
        <v>0</v>
      </c>
      <c r="Q775" s="17">
        <f t="shared" si="86"/>
        <v>0</v>
      </c>
      <c r="R775" s="17">
        <f t="shared" si="87"/>
        <v>109422</v>
      </c>
      <c r="S775" s="16">
        <f t="shared" si="88"/>
        <v>2004</v>
      </c>
      <c r="T775" s="16">
        <f t="shared" si="89"/>
        <v>11</v>
      </c>
      <c r="U775" s="18" t="str">
        <f t="shared" si="90"/>
        <v>Thursday</v>
      </c>
    </row>
    <row r="776" spans="1:21" ht="14.25" customHeight="1" x14ac:dyDescent="0.25">
      <c r="A776" s="1" t="s">
        <v>1590</v>
      </c>
      <c r="B776" s="1" t="s">
        <v>1591</v>
      </c>
      <c r="C776" s="1" t="s">
        <v>75</v>
      </c>
      <c r="D776" s="1" t="s">
        <v>6</v>
      </c>
      <c r="E776" s="1" t="s">
        <v>72</v>
      </c>
      <c r="F776" s="1" t="s">
        <v>52</v>
      </c>
      <c r="G776" s="1" t="s">
        <v>53</v>
      </c>
      <c r="H776" s="1">
        <v>41</v>
      </c>
      <c r="I776" s="14">
        <v>43502</v>
      </c>
      <c r="J776" s="1">
        <v>126950</v>
      </c>
      <c r="K776" s="1">
        <v>0.1</v>
      </c>
      <c r="L776" s="1" t="s">
        <v>11</v>
      </c>
      <c r="M776" s="1" t="s">
        <v>61</v>
      </c>
      <c r="N776" s="14" t="s">
        <v>55</v>
      </c>
      <c r="O776" s="15" t="str">
        <f t="shared" si="84"/>
        <v>Active</v>
      </c>
      <c r="P776" s="16">
        <f t="shared" si="85"/>
        <v>0</v>
      </c>
      <c r="Q776" s="17">
        <f t="shared" si="86"/>
        <v>12695</v>
      </c>
      <c r="R776" s="17">
        <f t="shared" si="87"/>
        <v>139645</v>
      </c>
      <c r="S776" s="16">
        <f t="shared" si="88"/>
        <v>2019</v>
      </c>
      <c r="T776" s="16">
        <f t="shared" si="89"/>
        <v>6</v>
      </c>
      <c r="U776" s="18" t="str">
        <f t="shared" si="90"/>
        <v>Wednesday</v>
      </c>
    </row>
    <row r="777" spans="1:21" ht="14.25" customHeight="1" x14ac:dyDescent="0.25">
      <c r="A777" s="1" t="s">
        <v>1592</v>
      </c>
      <c r="B777" s="1" t="s">
        <v>1593</v>
      </c>
      <c r="C777" s="1" t="s">
        <v>149</v>
      </c>
      <c r="D777" s="1" t="s">
        <v>2</v>
      </c>
      <c r="E777" s="1" t="s">
        <v>51</v>
      </c>
      <c r="F777" s="1" t="s">
        <v>45</v>
      </c>
      <c r="G777" s="1" t="s">
        <v>53</v>
      </c>
      <c r="H777" s="1">
        <v>36</v>
      </c>
      <c r="I777" s="14">
        <v>41964</v>
      </c>
      <c r="J777" s="1">
        <v>97500</v>
      </c>
      <c r="K777" s="1">
        <v>0</v>
      </c>
      <c r="L777" s="1" t="s">
        <v>11</v>
      </c>
      <c r="M777" s="1" t="s">
        <v>79</v>
      </c>
      <c r="N777" s="14" t="s">
        <v>55</v>
      </c>
      <c r="O777" s="15" t="str">
        <f t="shared" si="84"/>
        <v>Active</v>
      </c>
      <c r="P777" s="16">
        <f t="shared" si="85"/>
        <v>0</v>
      </c>
      <c r="Q777" s="17">
        <f t="shared" si="86"/>
        <v>0</v>
      </c>
      <c r="R777" s="17">
        <f t="shared" si="87"/>
        <v>97500</v>
      </c>
      <c r="S777" s="16">
        <f t="shared" si="88"/>
        <v>2014</v>
      </c>
      <c r="T777" s="16">
        <f t="shared" si="89"/>
        <v>47</v>
      </c>
      <c r="U777" s="18" t="str">
        <f t="shared" si="90"/>
        <v>Friday</v>
      </c>
    </row>
    <row r="778" spans="1:21" ht="14.25" customHeight="1" x14ac:dyDescent="0.25">
      <c r="A778" s="1" t="s">
        <v>1594</v>
      </c>
      <c r="B778" s="1" t="s">
        <v>1595</v>
      </c>
      <c r="C778" s="1" t="s">
        <v>137</v>
      </c>
      <c r="D778" s="1" t="s">
        <v>2</v>
      </c>
      <c r="E778" s="1" t="s">
        <v>51</v>
      </c>
      <c r="F778" s="1" t="s">
        <v>52</v>
      </c>
      <c r="G778" s="1" t="s">
        <v>53</v>
      </c>
      <c r="H778" s="1">
        <v>25</v>
      </c>
      <c r="I778" s="14">
        <v>44213</v>
      </c>
      <c r="J778" s="1">
        <v>41844</v>
      </c>
      <c r="K778" s="1">
        <v>0</v>
      </c>
      <c r="L778" s="1" t="s">
        <v>17</v>
      </c>
      <c r="M778" s="1" t="s">
        <v>54</v>
      </c>
      <c r="N778" s="14" t="s">
        <v>55</v>
      </c>
      <c r="O778" s="15" t="str">
        <f t="shared" si="84"/>
        <v>Active</v>
      </c>
      <c r="P778" s="16">
        <f t="shared" si="85"/>
        <v>0</v>
      </c>
      <c r="Q778" s="17">
        <f t="shared" si="86"/>
        <v>0</v>
      </c>
      <c r="R778" s="17">
        <f t="shared" si="87"/>
        <v>41844</v>
      </c>
      <c r="S778" s="16">
        <f t="shared" si="88"/>
        <v>2021</v>
      </c>
      <c r="T778" s="16">
        <f t="shared" si="89"/>
        <v>4</v>
      </c>
      <c r="U778" s="18" t="str">
        <f t="shared" si="90"/>
        <v>Sunday</v>
      </c>
    </row>
    <row r="779" spans="1:21" ht="14.25" customHeight="1" x14ac:dyDescent="0.25">
      <c r="A779" s="1" t="s">
        <v>1596</v>
      </c>
      <c r="B779" s="1" t="s">
        <v>1597</v>
      </c>
      <c r="C779" s="1" t="s">
        <v>142</v>
      </c>
      <c r="D779" s="1" t="s">
        <v>5</v>
      </c>
      <c r="E779" s="1" t="s">
        <v>44</v>
      </c>
      <c r="F779" s="1" t="s">
        <v>52</v>
      </c>
      <c r="G779" s="1" t="s">
        <v>53</v>
      </c>
      <c r="H779" s="1">
        <v>43</v>
      </c>
      <c r="I779" s="14">
        <v>41680</v>
      </c>
      <c r="J779" s="1">
        <v>58875</v>
      </c>
      <c r="K779" s="1">
        <v>0</v>
      </c>
      <c r="L779" s="1" t="s">
        <v>17</v>
      </c>
      <c r="M779" s="1" t="s">
        <v>152</v>
      </c>
      <c r="N779" s="14" t="s">
        <v>55</v>
      </c>
      <c r="O779" s="15" t="str">
        <f t="shared" si="84"/>
        <v>Active</v>
      </c>
      <c r="P779" s="16">
        <f t="shared" si="85"/>
        <v>0</v>
      </c>
      <c r="Q779" s="17">
        <f t="shared" si="86"/>
        <v>0</v>
      </c>
      <c r="R779" s="17">
        <f t="shared" si="87"/>
        <v>58875</v>
      </c>
      <c r="S779" s="16">
        <f t="shared" si="88"/>
        <v>2014</v>
      </c>
      <c r="T779" s="16">
        <f t="shared" si="89"/>
        <v>7</v>
      </c>
      <c r="U779" s="18" t="str">
        <f t="shared" si="90"/>
        <v>Monday</v>
      </c>
    </row>
    <row r="780" spans="1:21" ht="14.25" customHeight="1" x14ac:dyDescent="0.25">
      <c r="A780" s="1" t="s">
        <v>1598</v>
      </c>
      <c r="B780" s="1" t="s">
        <v>1599</v>
      </c>
      <c r="C780" s="1" t="s">
        <v>71</v>
      </c>
      <c r="D780" s="1" t="s">
        <v>4</v>
      </c>
      <c r="E780" s="1" t="s">
        <v>51</v>
      </c>
      <c r="F780" s="1" t="s">
        <v>45</v>
      </c>
      <c r="G780" s="1" t="s">
        <v>53</v>
      </c>
      <c r="H780" s="1">
        <v>37</v>
      </c>
      <c r="I780" s="14">
        <v>42318</v>
      </c>
      <c r="J780" s="1">
        <v>64204</v>
      </c>
      <c r="K780" s="1">
        <v>0</v>
      </c>
      <c r="L780" s="1" t="s">
        <v>11</v>
      </c>
      <c r="M780" s="1" t="s">
        <v>107</v>
      </c>
      <c r="N780" s="14">
        <v>44306</v>
      </c>
      <c r="O780" s="15" t="str">
        <f t="shared" si="84"/>
        <v>Not Active</v>
      </c>
      <c r="P780" s="16">
        <f t="shared" si="85"/>
        <v>1</v>
      </c>
      <c r="Q780" s="17">
        <f t="shared" si="86"/>
        <v>0</v>
      </c>
      <c r="R780" s="17">
        <f t="shared" si="87"/>
        <v>64204</v>
      </c>
      <c r="S780" s="16">
        <f t="shared" si="88"/>
        <v>2015</v>
      </c>
      <c r="T780" s="16">
        <f t="shared" si="89"/>
        <v>46</v>
      </c>
      <c r="U780" s="18" t="str">
        <f t="shared" si="90"/>
        <v>Tuesday</v>
      </c>
    </row>
    <row r="781" spans="1:21" ht="14.25" customHeight="1" x14ac:dyDescent="0.25">
      <c r="A781" s="1" t="s">
        <v>1600</v>
      </c>
      <c r="B781" s="1" t="s">
        <v>1601</v>
      </c>
      <c r="C781" s="1" t="s">
        <v>142</v>
      </c>
      <c r="D781" s="1" t="s">
        <v>4</v>
      </c>
      <c r="E781" s="1" t="s">
        <v>72</v>
      </c>
      <c r="F781" s="1" t="s">
        <v>45</v>
      </c>
      <c r="G781" s="1" t="s">
        <v>53</v>
      </c>
      <c r="H781" s="1">
        <v>42</v>
      </c>
      <c r="I781" s="14">
        <v>40307</v>
      </c>
      <c r="J781" s="1">
        <v>67743</v>
      </c>
      <c r="K781" s="1">
        <v>0</v>
      </c>
      <c r="L781" s="1" t="s">
        <v>17</v>
      </c>
      <c r="M781" s="1" t="s">
        <v>132</v>
      </c>
      <c r="N781" s="14">
        <v>41998</v>
      </c>
      <c r="O781" s="15" t="str">
        <f t="shared" si="84"/>
        <v>Not Active</v>
      </c>
      <c r="P781" s="16">
        <f t="shared" si="85"/>
        <v>1</v>
      </c>
      <c r="Q781" s="17">
        <f t="shared" si="86"/>
        <v>0</v>
      </c>
      <c r="R781" s="17">
        <f t="shared" si="87"/>
        <v>67743</v>
      </c>
      <c r="S781" s="16">
        <f t="shared" si="88"/>
        <v>2010</v>
      </c>
      <c r="T781" s="16">
        <f t="shared" si="89"/>
        <v>20</v>
      </c>
      <c r="U781" s="18" t="str">
        <f t="shared" si="90"/>
        <v>Sunday</v>
      </c>
    </row>
    <row r="782" spans="1:21" ht="14.25" customHeight="1" x14ac:dyDescent="0.25">
      <c r="A782" s="1" t="s">
        <v>1602</v>
      </c>
      <c r="B782" s="1" t="s">
        <v>1247</v>
      </c>
      <c r="C782" s="1" t="s">
        <v>312</v>
      </c>
      <c r="D782" s="1" t="s">
        <v>4</v>
      </c>
      <c r="E782" s="1" t="s">
        <v>59</v>
      </c>
      <c r="F782" s="1" t="s">
        <v>45</v>
      </c>
      <c r="G782" s="1" t="s">
        <v>46</v>
      </c>
      <c r="H782" s="1">
        <v>60</v>
      </c>
      <c r="I782" s="14">
        <v>35641</v>
      </c>
      <c r="J782" s="1">
        <v>71677</v>
      </c>
      <c r="K782" s="1">
        <v>0</v>
      </c>
      <c r="L782" s="1" t="s">
        <v>11</v>
      </c>
      <c r="M782" s="1" t="s">
        <v>107</v>
      </c>
      <c r="N782" s="14" t="s">
        <v>55</v>
      </c>
      <c r="O782" s="15" t="str">
        <f t="shared" si="84"/>
        <v>Active</v>
      </c>
      <c r="P782" s="16">
        <f t="shared" si="85"/>
        <v>0</v>
      </c>
      <c r="Q782" s="17">
        <f t="shared" si="86"/>
        <v>0</v>
      </c>
      <c r="R782" s="17">
        <f t="shared" si="87"/>
        <v>71677</v>
      </c>
      <c r="S782" s="16">
        <f t="shared" si="88"/>
        <v>1997</v>
      </c>
      <c r="T782" s="16">
        <f t="shared" si="89"/>
        <v>31</v>
      </c>
      <c r="U782" s="18" t="str">
        <f t="shared" si="90"/>
        <v>Wednesday</v>
      </c>
    </row>
    <row r="783" spans="1:21" ht="14.25" customHeight="1" x14ac:dyDescent="0.25">
      <c r="A783" s="1" t="s">
        <v>1603</v>
      </c>
      <c r="B783" s="1" t="s">
        <v>1604</v>
      </c>
      <c r="C783" s="1" t="s">
        <v>137</v>
      </c>
      <c r="D783" s="1" t="s">
        <v>2</v>
      </c>
      <c r="E783" s="1" t="s">
        <v>59</v>
      </c>
      <c r="F783" s="1" t="s">
        <v>52</v>
      </c>
      <c r="G783" s="1" t="s">
        <v>53</v>
      </c>
      <c r="H783" s="1">
        <v>61</v>
      </c>
      <c r="I783" s="14">
        <v>36793</v>
      </c>
      <c r="J783" s="1">
        <v>40063</v>
      </c>
      <c r="K783" s="1">
        <v>0</v>
      </c>
      <c r="L783" s="1" t="s">
        <v>11</v>
      </c>
      <c r="M783" s="1" t="s">
        <v>79</v>
      </c>
      <c r="N783" s="14" t="s">
        <v>55</v>
      </c>
      <c r="O783" s="15" t="str">
        <f t="shared" si="84"/>
        <v>Active</v>
      </c>
      <c r="P783" s="16">
        <f t="shared" si="85"/>
        <v>0</v>
      </c>
      <c r="Q783" s="17">
        <f t="shared" si="86"/>
        <v>0</v>
      </c>
      <c r="R783" s="17">
        <f t="shared" si="87"/>
        <v>40063</v>
      </c>
      <c r="S783" s="16">
        <f t="shared" si="88"/>
        <v>2000</v>
      </c>
      <c r="T783" s="16">
        <f t="shared" si="89"/>
        <v>40</v>
      </c>
      <c r="U783" s="18" t="str">
        <f t="shared" si="90"/>
        <v>Sunday</v>
      </c>
    </row>
    <row r="784" spans="1:21" ht="14.25" customHeight="1" x14ac:dyDescent="0.25">
      <c r="A784" s="1" t="s">
        <v>1605</v>
      </c>
      <c r="B784" s="1" t="s">
        <v>1606</v>
      </c>
      <c r="C784" s="1" t="s">
        <v>137</v>
      </c>
      <c r="D784" s="1" t="s">
        <v>2</v>
      </c>
      <c r="E784" s="1" t="s">
        <v>51</v>
      </c>
      <c r="F784" s="1" t="s">
        <v>45</v>
      </c>
      <c r="G784" s="1" t="s">
        <v>60</v>
      </c>
      <c r="H784" s="1">
        <v>55</v>
      </c>
      <c r="I784" s="14">
        <v>38107</v>
      </c>
      <c r="J784" s="1">
        <v>40124</v>
      </c>
      <c r="K784" s="1">
        <v>0</v>
      </c>
      <c r="L784" s="1" t="s">
        <v>11</v>
      </c>
      <c r="M784" s="1" t="s">
        <v>82</v>
      </c>
      <c r="N784" s="14" t="s">
        <v>55</v>
      </c>
      <c r="O784" s="15" t="str">
        <f t="shared" si="84"/>
        <v>Active</v>
      </c>
      <c r="P784" s="16">
        <f t="shared" si="85"/>
        <v>0</v>
      </c>
      <c r="Q784" s="17">
        <f t="shared" si="86"/>
        <v>0</v>
      </c>
      <c r="R784" s="17">
        <f t="shared" si="87"/>
        <v>40124</v>
      </c>
      <c r="S784" s="16">
        <f t="shared" si="88"/>
        <v>2004</v>
      </c>
      <c r="T784" s="16">
        <f t="shared" si="89"/>
        <v>18</v>
      </c>
      <c r="U784" s="18" t="str">
        <f t="shared" si="90"/>
        <v>Friday</v>
      </c>
    </row>
    <row r="785" spans="1:21" ht="14.25" customHeight="1" x14ac:dyDescent="0.25">
      <c r="A785" s="1" t="s">
        <v>1607</v>
      </c>
      <c r="B785" s="1" t="s">
        <v>1608</v>
      </c>
      <c r="C785" s="1" t="s">
        <v>196</v>
      </c>
      <c r="D785" s="1" t="s">
        <v>7</v>
      </c>
      <c r="E785" s="1" t="s">
        <v>51</v>
      </c>
      <c r="F785" s="1" t="s">
        <v>52</v>
      </c>
      <c r="G785" s="1" t="s">
        <v>53</v>
      </c>
      <c r="H785" s="1">
        <v>57</v>
      </c>
      <c r="I785" s="14">
        <v>43157</v>
      </c>
      <c r="J785" s="1">
        <v>103183</v>
      </c>
      <c r="K785" s="1">
        <v>0</v>
      </c>
      <c r="L785" s="1" t="s">
        <v>11</v>
      </c>
      <c r="M785" s="1" t="s">
        <v>82</v>
      </c>
      <c r="N785" s="14">
        <v>44386</v>
      </c>
      <c r="O785" s="15" t="str">
        <f t="shared" si="84"/>
        <v>Not Active</v>
      </c>
      <c r="P785" s="16">
        <f t="shared" si="85"/>
        <v>1</v>
      </c>
      <c r="Q785" s="17">
        <f t="shared" si="86"/>
        <v>0</v>
      </c>
      <c r="R785" s="17">
        <f t="shared" si="87"/>
        <v>103183</v>
      </c>
      <c r="S785" s="16">
        <f t="shared" si="88"/>
        <v>2018</v>
      </c>
      <c r="T785" s="16">
        <f t="shared" si="89"/>
        <v>9</v>
      </c>
      <c r="U785" s="18" t="str">
        <f t="shared" si="90"/>
        <v>Monday</v>
      </c>
    </row>
    <row r="786" spans="1:21" ht="14.25" customHeight="1" x14ac:dyDescent="0.25">
      <c r="A786" s="1" t="s">
        <v>1609</v>
      </c>
      <c r="B786" s="1" t="s">
        <v>1610</v>
      </c>
      <c r="C786" s="1" t="s">
        <v>317</v>
      </c>
      <c r="D786" s="1" t="s">
        <v>2</v>
      </c>
      <c r="E786" s="1" t="s">
        <v>72</v>
      </c>
      <c r="F786" s="1" t="s">
        <v>52</v>
      </c>
      <c r="G786" s="1" t="s">
        <v>53</v>
      </c>
      <c r="H786" s="1">
        <v>54</v>
      </c>
      <c r="I786" s="14">
        <v>35961</v>
      </c>
      <c r="J786" s="1">
        <v>95239</v>
      </c>
      <c r="K786" s="1">
        <v>0</v>
      </c>
      <c r="L786" s="1" t="s">
        <v>11</v>
      </c>
      <c r="M786" s="1" t="s">
        <v>68</v>
      </c>
      <c r="N786" s="14" t="s">
        <v>55</v>
      </c>
      <c r="O786" s="15" t="str">
        <f t="shared" si="84"/>
        <v>Active</v>
      </c>
      <c r="P786" s="16">
        <f t="shared" si="85"/>
        <v>0</v>
      </c>
      <c r="Q786" s="17">
        <f t="shared" si="86"/>
        <v>0</v>
      </c>
      <c r="R786" s="17">
        <f t="shared" si="87"/>
        <v>95239</v>
      </c>
      <c r="S786" s="16">
        <f t="shared" si="88"/>
        <v>1998</v>
      </c>
      <c r="T786" s="16">
        <f t="shared" si="89"/>
        <v>25</v>
      </c>
      <c r="U786" s="18" t="str">
        <f t="shared" si="90"/>
        <v>Monday</v>
      </c>
    </row>
    <row r="787" spans="1:21" ht="14.25" customHeight="1" x14ac:dyDescent="0.25">
      <c r="A787" s="1" t="s">
        <v>1611</v>
      </c>
      <c r="B787" s="1" t="s">
        <v>1327</v>
      </c>
      <c r="C787" s="1" t="s">
        <v>295</v>
      </c>
      <c r="D787" s="1" t="s">
        <v>7</v>
      </c>
      <c r="E787" s="1" t="s">
        <v>51</v>
      </c>
      <c r="F787" s="1" t="s">
        <v>45</v>
      </c>
      <c r="G787" s="1" t="s">
        <v>53</v>
      </c>
      <c r="H787" s="1">
        <v>29</v>
      </c>
      <c r="I787" s="14">
        <v>43778</v>
      </c>
      <c r="J787" s="1">
        <v>75012</v>
      </c>
      <c r="K787" s="1">
        <v>0</v>
      </c>
      <c r="L787" s="1" t="s">
        <v>11</v>
      </c>
      <c r="M787" s="1" t="s">
        <v>61</v>
      </c>
      <c r="N787" s="14" t="s">
        <v>55</v>
      </c>
      <c r="O787" s="15" t="str">
        <f t="shared" si="84"/>
        <v>Active</v>
      </c>
      <c r="P787" s="16">
        <f t="shared" si="85"/>
        <v>0</v>
      </c>
      <c r="Q787" s="17">
        <f t="shared" si="86"/>
        <v>0</v>
      </c>
      <c r="R787" s="17">
        <f t="shared" si="87"/>
        <v>75012</v>
      </c>
      <c r="S787" s="16">
        <f t="shared" si="88"/>
        <v>2019</v>
      </c>
      <c r="T787" s="16">
        <f t="shared" si="89"/>
        <v>45</v>
      </c>
      <c r="U787" s="18" t="str">
        <f t="shared" si="90"/>
        <v>Saturday</v>
      </c>
    </row>
    <row r="788" spans="1:21" ht="14.25" customHeight="1" x14ac:dyDescent="0.25">
      <c r="A788" s="1" t="s">
        <v>1612</v>
      </c>
      <c r="B788" s="1" t="s">
        <v>1613</v>
      </c>
      <c r="C788" s="1" t="s">
        <v>266</v>
      </c>
      <c r="D788" s="1" t="s">
        <v>2</v>
      </c>
      <c r="E788" s="1" t="s">
        <v>51</v>
      </c>
      <c r="F788" s="1" t="s">
        <v>45</v>
      </c>
      <c r="G788" s="1" t="s">
        <v>53</v>
      </c>
      <c r="H788" s="1">
        <v>33</v>
      </c>
      <c r="I788" s="14">
        <v>41819</v>
      </c>
      <c r="J788" s="1">
        <v>96366</v>
      </c>
      <c r="K788" s="1">
        <v>0</v>
      </c>
      <c r="L788" s="1" t="s">
        <v>17</v>
      </c>
      <c r="M788" s="1" t="s">
        <v>152</v>
      </c>
      <c r="N788" s="14" t="s">
        <v>55</v>
      </c>
      <c r="O788" s="15" t="str">
        <f t="shared" si="84"/>
        <v>Active</v>
      </c>
      <c r="P788" s="16">
        <f t="shared" si="85"/>
        <v>0</v>
      </c>
      <c r="Q788" s="17">
        <f t="shared" si="86"/>
        <v>0</v>
      </c>
      <c r="R788" s="17">
        <f t="shared" si="87"/>
        <v>96366</v>
      </c>
      <c r="S788" s="16">
        <f t="shared" si="88"/>
        <v>2014</v>
      </c>
      <c r="T788" s="16">
        <f t="shared" si="89"/>
        <v>27</v>
      </c>
      <c r="U788" s="18" t="str">
        <f t="shared" si="90"/>
        <v>Sunday</v>
      </c>
    </row>
    <row r="789" spans="1:21" ht="14.25" customHeight="1" x14ac:dyDescent="0.25">
      <c r="A789" s="1" t="s">
        <v>1614</v>
      </c>
      <c r="B789" s="1" t="s">
        <v>1615</v>
      </c>
      <c r="C789" s="1" t="s">
        <v>78</v>
      </c>
      <c r="D789" s="1" t="s">
        <v>8</v>
      </c>
      <c r="E789" s="1" t="s">
        <v>72</v>
      </c>
      <c r="F789" s="1" t="s">
        <v>45</v>
      </c>
      <c r="G789" s="1" t="s">
        <v>53</v>
      </c>
      <c r="H789" s="1">
        <v>39</v>
      </c>
      <c r="I789" s="14">
        <v>41849</v>
      </c>
      <c r="J789" s="1">
        <v>40897</v>
      </c>
      <c r="K789" s="1">
        <v>0</v>
      </c>
      <c r="L789" s="1" t="s">
        <v>11</v>
      </c>
      <c r="M789" s="1" t="s">
        <v>47</v>
      </c>
      <c r="N789" s="14" t="s">
        <v>55</v>
      </c>
      <c r="O789" s="15" t="str">
        <f t="shared" si="84"/>
        <v>Active</v>
      </c>
      <c r="P789" s="16">
        <f t="shared" si="85"/>
        <v>0</v>
      </c>
      <c r="Q789" s="17">
        <f t="shared" si="86"/>
        <v>0</v>
      </c>
      <c r="R789" s="17">
        <f t="shared" si="87"/>
        <v>40897</v>
      </c>
      <c r="S789" s="16">
        <f t="shared" si="88"/>
        <v>2014</v>
      </c>
      <c r="T789" s="16">
        <f t="shared" si="89"/>
        <v>31</v>
      </c>
      <c r="U789" s="18" t="str">
        <f t="shared" si="90"/>
        <v>Tuesday</v>
      </c>
    </row>
    <row r="790" spans="1:21" ht="14.25" customHeight="1" x14ac:dyDescent="0.25">
      <c r="A790" s="1" t="s">
        <v>1616</v>
      </c>
      <c r="B790" s="1" t="s">
        <v>1617</v>
      </c>
      <c r="C790" s="1" t="s">
        <v>75</v>
      </c>
      <c r="D790" s="1" t="s">
        <v>3</v>
      </c>
      <c r="E790" s="1" t="s">
        <v>44</v>
      </c>
      <c r="F790" s="1" t="s">
        <v>45</v>
      </c>
      <c r="G790" s="1" t="s">
        <v>53</v>
      </c>
      <c r="H790" s="1">
        <v>37</v>
      </c>
      <c r="I790" s="14">
        <v>42605</v>
      </c>
      <c r="J790" s="1">
        <v>124928</v>
      </c>
      <c r="K790" s="1">
        <v>0.06</v>
      </c>
      <c r="L790" s="1" t="s">
        <v>17</v>
      </c>
      <c r="M790" s="1" t="s">
        <v>54</v>
      </c>
      <c r="N790" s="14" t="s">
        <v>55</v>
      </c>
      <c r="O790" s="15" t="str">
        <f t="shared" si="84"/>
        <v>Active</v>
      </c>
      <c r="P790" s="16">
        <f t="shared" si="85"/>
        <v>0</v>
      </c>
      <c r="Q790" s="17">
        <f t="shared" si="86"/>
        <v>7495.6799999999994</v>
      </c>
      <c r="R790" s="17">
        <f t="shared" si="87"/>
        <v>132423.67999999999</v>
      </c>
      <c r="S790" s="16">
        <f t="shared" si="88"/>
        <v>2016</v>
      </c>
      <c r="T790" s="16">
        <f t="shared" si="89"/>
        <v>35</v>
      </c>
      <c r="U790" s="18" t="str">
        <f t="shared" si="90"/>
        <v>Tuesday</v>
      </c>
    </row>
    <row r="791" spans="1:21" ht="14.25" customHeight="1" x14ac:dyDescent="0.25">
      <c r="A791" s="1" t="s">
        <v>1618</v>
      </c>
      <c r="B791" s="1" t="s">
        <v>1619</v>
      </c>
      <c r="C791" s="1" t="s">
        <v>75</v>
      </c>
      <c r="D791" s="1" t="s">
        <v>3</v>
      </c>
      <c r="E791" s="1" t="s">
        <v>59</v>
      </c>
      <c r="F791" s="1" t="s">
        <v>45</v>
      </c>
      <c r="G791" s="1" t="s">
        <v>104</v>
      </c>
      <c r="H791" s="1">
        <v>51</v>
      </c>
      <c r="I791" s="14">
        <v>41439</v>
      </c>
      <c r="J791" s="1">
        <v>108221</v>
      </c>
      <c r="K791" s="1">
        <v>0.05</v>
      </c>
      <c r="L791" s="1" t="s">
        <v>19</v>
      </c>
      <c r="M791" s="1" t="s">
        <v>112</v>
      </c>
      <c r="N791" s="14" t="s">
        <v>55</v>
      </c>
      <c r="O791" s="15" t="str">
        <f t="shared" si="84"/>
        <v>Active</v>
      </c>
      <c r="P791" s="16">
        <f t="shared" si="85"/>
        <v>0</v>
      </c>
      <c r="Q791" s="17">
        <f t="shared" si="86"/>
        <v>5411.05</v>
      </c>
      <c r="R791" s="17">
        <f t="shared" si="87"/>
        <v>113632.05</v>
      </c>
      <c r="S791" s="16">
        <f t="shared" si="88"/>
        <v>2013</v>
      </c>
      <c r="T791" s="16">
        <f t="shared" si="89"/>
        <v>24</v>
      </c>
      <c r="U791" s="18" t="str">
        <f t="shared" si="90"/>
        <v>Friday</v>
      </c>
    </row>
    <row r="792" spans="1:21" ht="14.25" customHeight="1" x14ac:dyDescent="0.25">
      <c r="A792" s="1" t="s">
        <v>520</v>
      </c>
      <c r="B792" s="1" t="s">
        <v>1620</v>
      </c>
      <c r="C792" s="1" t="s">
        <v>161</v>
      </c>
      <c r="D792" s="1" t="s">
        <v>6</v>
      </c>
      <c r="E792" s="1" t="s">
        <v>72</v>
      </c>
      <c r="F792" s="1" t="s">
        <v>52</v>
      </c>
      <c r="G792" s="1" t="s">
        <v>60</v>
      </c>
      <c r="H792" s="1">
        <v>46</v>
      </c>
      <c r="I792" s="14">
        <v>39133</v>
      </c>
      <c r="J792" s="1">
        <v>75579</v>
      </c>
      <c r="K792" s="1">
        <v>0</v>
      </c>
      <c r="L792" s="1" t="s">
        <v>11</v>
      </c>
      <c r="M792" s="1" t="s">
        <v>47</v>
      </c>
      <c r="N792" s="14" t="s">
        <v>55</v>
      </c>
      <c r="O792" s="15" t="str">
        <f t="shared" si="84"/>
        <v>Active</v>
      </c>
      <c r="P792" s="16">
        <f t="shared" si="85"/>
        <v>0</v>
      </c>
      <c r="Q792" s="17">
        <f t="shared" si="86"/>
        <v>0</v>
      </c>
      <c r="R792" s="17">
        <f t="shared" si="87"/>
        <v>75579</v>
      </c>
      <c r="S792" s="16">
        <f t="shared" si="88"/>
        <v>2007</v>
      </c>
      <c r="T792" s="16">
        <f t="shared" si="89"/>
        <v>8</v>
      </c>
      <c r="U792" s="18" t="str">
        <f t="shared" si="90"/>
        <v>Tuesday</v>
      </c>
    </row>
    <row r="793" spans="1:21" ht="14.25" customHeight="1" x14ac:dyDescent="0.25">
      <c r="A793" s="1" t="s">
        <v>1621</v>
      </c>
      <c r="B793" s="1" t="s">
        <v>1622</v>
      </c>
      <c r="C793" s="1" t="s">
        <v>43</v>
      </c>
      <c r="D793" s="1" t="s">
        <v>6</v>
      </c>
      <c r="E793" s="1" t="s">
        <v>51</v>
      </c>
      <c r="F793" s="1" t="s">
        <v>52</v>
      </c>
      <c r="G793" s="1" t="s">
        <v>104</v>
      </c>
      <c r="H793" s="1">
        <v>41</v>
      </c>
      <c r="I793" s="14">
        <v>42365</v>
      </c>
      <c r="J793" s="1">
        <v>129903</v>
      </c>
      <c r="K793" s="1">
        <v>0.13</v>
      </c>
      <c r="L793" s="1" t="s">
        <v>19</v>
      </c>
      <c r="M793" s="1" t="s">
        <v>236</v>
      </c>
      <c r="N793" s="14" t="s">
        <v>55</v>
      </c>
      <c r="O793" s="15" t="str">
        <f t="shared" si="84"/>
        <v>Active</v>
      </c>
      <c r="P793" s="16">
        <f t="shared" si="85"/>
        <v>0</v>
      </c>
      <c r="Q793" s="17">
        <f t="shared" si="86"/>
        <v>16887.39</v>
      </c>
      <c r="R793" s="17">
        <f t="shared" si="87"/>
        <v>146790.39000000001</v>
      </c>
      <c r="S793" s="16">
        <f t="shared" si="88"/>
        <v>2015</v>
      </c>
      <c r="T793" s="16">
        <f t="shared" si="89"/>
        <v>53</v>
      </c>
      <c r="U793" s="18" t="str">
        <f t="shared" si="90"/>
        <v>Sunday</v>
      </c>
    </row>
    <row r="794" spans="1:21" ht="14.25" customHeight="1" x14ac:dyDescent="0.25">
      <c r="A794" s="1" t="s">
        <v>1623</v>
      </c>
      <c r="B794" s="1" t="s">
        <v>1624</v>
      </c>
      <c r="C794" s="1" t="s">
        <v>58</v>
      </c>
      <c r="D794" s="1" t="s">
        <v>3</v>
      </c>
      <c r="E794" s="1" t="s">
        <v>44</v>
      </c>
      <c r="F794" s="1" t="s">
        <v>45</v>
      </c>
      <c r="G794" s="1" t="s">
        <v>53</v>
      </c>
      <c r="H794" s="1">
        <v>25</v>
      </c>
      <c r="I794" s="14">
        <v>44303</v>
      </c>
      <c r="J794" s="1">
        <v>186870</v>
      </c>
      <c r="K794" s="1">
        <v>0.2</v>
      </c>
      <c r="L794" s="1" t="s">
        <v>17</v>
      </c>
      <c r="M794" s="1" t="s">
        <v>94</v>
      </c>
      <c r="N794" s="14" t="s">
        <v>55</v>
      </c>
      <c r="O794" s="15" t="str">
        <f t="shared" si="84"/>
        <v>Active</v>
      </c>
      <c r="P794" s="16">
        <f t="shared" si="85"/>
        <v>0</v>
      </c>
      <c r="Q794" s="17">
        <f t="shared" si="86"/>
        <v>37374</v>
      </c>
      <c r="R794" s="17">
        <f t="shared" si="87"/>
        <v>224244</v>
      </c>
      <c r="S794" s="16">
        <f t="shared" si="88"/>
        <v>2021</v>
      </c>
      <c r="T794" s="16">
        <f t="shared" si="89"/>
        <v>16</v>
      </c>
      <c r="U794" s="18" t="str">
        <f t="shared" si="90"/>
        <v>Saturday</v>
      </c>
    </row>
    <row r="795" spans="1:21" ht="14.25" customHeight="1" x14ac:dyDescent="0.25">
      <c r="A795" s="1" t="s">
        <v>1625</v>
      </c>
      <c r="B795" s="1" t="s">
        <v>1626</v>
      </c>
      <c r="C795" s="1" t="s">
        <v>142</v>
      </c>
      <c r="D795" s="1" t="s">
        <v>4</v>
      </c>
      <c r="E795" s="1" t="s">
        <v>44</v>
      </c>
      <c r="F795" s="1" t="s">
        <v>52</v>
      </c>
      <c r="G795" s="1" t="s">
        <v>60</v>
      </c>
      <c r="H795" s="1">
        <v>37</v>
      </c>
      <c r="I795" s="14">
        <v>40291</v>
      </c>
      <c r="J795" s="1">
        <v>57531</v>
      </c>
      <c r="K795" s="1">
        <v>0</v>
      </c>
      <c r="L795" s="1" t="s">
        <v>11</v>
      </c>
      <c r="M795" s="1" t="s">
        <v>61</v>
      </c>
      <c r="N795" s="14" t="s">
        <v>55</v>
      </c>
      <c r="O795" s="15" t="str">
        <f t="shared" si="84"/>
        <v>Active</v>
      </c>
      <c r="P795" s="16">
        <f t="shared" si="85"/>
        <v>0</v>
      </c>
      <c r="Q795" s="17">
        <f t="shared" si="86"/>
        <v>0</v>
      </c>
      <c r="R795" s="17">
        <f t="shared" si="87"/>
        <v>57531</v>
      </c>
      <c r="S795" s="16">
        <f t="shared" si="88"/>
        <v>2010</v>
      </c>
      <c r="T795" s="16">
        <f t="shared" si="89"/>
        <v>17</v>
      </c>
      <c r="U795" s="18" t="str">
        <f t="shared" si="90"/>
        <v>Friday</v>
      </c>
    </row>
    <row r="796" spans="1:21" ht="14.25" customHeight="1" x14ac:dyDescent="0.25">
      <c r="A796" s="1" t="s">
        <v>1627</v>
      </c>
      <c r="B796" s="1" t="s">
        <v>1628</v>
      </c>
      <c r="C796" s="1" t="s">
        <v>78</v>
      </c>
      <c r="D796" s="1" t="s">
        <v>3</v>
      </c>
      <c r="E796" s="1" t="s">
        <v>44</v>
      </c>
      <c r="F796" s="1" t="s">
        <v>52</v>
      </c>
      <c r="G796" s="1" t="s">
        <v>53</v>
      </c>
      <c r="H796" s="1">
        <v>46</v>
      </c>
      <c r="I796" s="14">
        <v>40657</v>
      </c>
      <c r="J796" s="1">
        <v>55894</v>
      </c>
      <c r="K796" s="1">
        <v>0</v>
      </c>
      <c r="L796" s="1" t="s">
        <v>11</v>
      </c>
      <c r="M796" s="1" t="s">
        <v>47</v>
      </c>
      <c r="N796" s="14" t="s">
        <v>55</v>
      </c>
      <c r="O796" s="15" t="str">
        <f t="shared" si="84"/>
        <v>Active</v>
      </c>
      <c r="P796" s="16">
        <f t="shared" si="85"/>
        <v>0</v>
      </c>
      <c r="Q796" s="17">
        <f t="shared" si="86"/>
        <v>0</v>
      </c>
      <c r="R796" s="17">
        <f t="shared" si="87"/>
        <v>55894</v>
      </c>
      <c r="S796" s="16">
        <f t="shared" si="88"/>
        <v>2011</v>
      </c>
      <c r="T796" s="16">
        <f t="shared" si="89"/>
        <v>18</v>
      </c>
      <c r="U796" s="18" t="str">
        <f t="shared" si="90"/>
        <v>Sunday</v>
      </c>
    </row>
    <row r="797" spans="1:21" ht="14.25" customHeight="1" x14ac:dyDescent="0.25">
      <c r="A797" s="1" t="s">
        <v>1629</v>
      </c>
      <c r="B797" s="1" t="s">
        <v>1630</v>
      </c>
      <c r="C797" s="1" t="s">
        <v>193</v>
      </c>
      <c r="D797" s="1" t="s">
        <v>7</v>
      </c>
      <c r="E797" s="1" t="s">
        <v>51</v>
      </c>
      <c r="F797" s="1" t="s">
        <v>45</v>
      </c>
      <c r="G797" s="1" t="s">
        <v>53</v>
      </c>
      <c r="H797" s="1">
        <v>42</v>
      </c>
      <c r="I797" s="14">
        <v>41026</v>
      </c>
      <c r="J797" s="1">
        <v>72903</v>
      </c>
      <c r="K797" s="1">
        <v>0</v>
      </c>
      <c r="L797" s="1" t="s">
        <v>11</v>
      </c>
      <c r="M797" s="1" t="s">
        <v>68</v>
      </c>
      <c r="N797" s="14" t="s">
        <v>55</v>
      </c>
      <c r="O797" s="15" t="str">
        <f t="shared" si="84"/>
        <v>Active</v>
      </c>
      <c r="P797" s="16">
        <f t="shared" si="85"/>
        <v>0</v>
      </c>
      <c r="Q797" s="17">
        <f t="shared" si="86"/>
        <v>0</v>
      </c>
      <c r="R797" s="17">
        <f t="shared" si="87"/>
        <v>72903</v>
      </c>
      <c r="S797" s="16">
        <f t="shared" si="88"/>
        <v>2012</v>
      </c>
      <c r="T797" s="16">
        <f t="shared" si="89"/>
        <v>17</v>
      </c>
      <c r="U797" s="18" t="str">
        <f t="shared" si="90"/>
        <v>Friday</v>
      </c>
    </row>
    <row r="798" spans="1:21" ht="14.25" customHeight="1" x14ac:dyDescent="0.25">
      <c r="A798" s="1" t="s">
        <v>489</v>
      </c>
      <c r="B798" s="1" t="s">
        <v>1631</v>
      </c>
      <c r="C798" s="1" t="s">
        <v>78</v>
      </c>
      <c r="D798" s="1" t="s">
        <v>3</v>
      </c>
      <c r="E798" s="1" t="s">
        <v>72</v>
      </c>
      <c r="F798" s="1" t="s">
        <v>52</v>
      </c>
      <c r="G798" s="1" t="s">
        <v>53</v>
      </c>
      <c r="H798" s="1">
        <v>37</v>
      </c>
      <c r="I798" s="14">
        <v>42317</v>
      </c>
      <c r="J798" s="1">
        <v>45369</v>
      </c>
      <c r="K798" s="1">
        <v>0</v>
      </c>
      <c r="L798" s="1" t="s">
        <v>17</v>
      </c>
      <c r="M798" s="1" t="s">
        <v>132</v>
      </c>
      <c r="N798" s="14" t="s">
        <v>55</v>
      </c>
      <c r="O798" s="15" t="str">
        <f t="shared" si="84"/>
        <v>Active</v>
      </c>
      <c r="P798" s="16">
        <f t="shared" si="85"/>
        <v>0</v>
      </c>
      <c r="Q798" s="17">
        <f t="shared" si="86"/>
        <v>0</v>
      </c>
      <c r="R798" s="17">
        <f t="shared" si="87"/>
        <v>45369</v>
      </c>
      <c r="S798" s="16">
        <f t="shared" si="88"/>
        <v>2015</v>
      </c>
      <c r="T798" s="16">
        <f t="shared" si="89"/>
        <v>46</v>
      </c>
      <c r="U798" s="18" t="str">
        <f t="shared" si="90"/>
        <v>Monday</v>
      </c>
    </row>
    <row r="799" spans="1:21" ht="14.25" customHeight="1" x14ac:dyDescent="0.25">
      <c r="A799" s="1" t="s">
        <v>1632</v>
      </c>
      <c r="B799" s="1" t="s">
        <v>1633</v>
      </c>
      <c r="C799" s="1" t="s">
        <v>75</v>
      </c>
      <c r="D799" s="1" t="s">
        <v>3</v>
      </c>
      <c r="E799" s="1" t="s">
        <v>59</v>
      </c>
      <c r="F799" s="1" t="s">
        <v>52</v>
      </c>
      <c r="G799" s="1" t="s">
        <v>60</v>
      </c>
      <c r="H799" s="1">
        <v>60</v>
      </c>
      <c r="I799" s="14">
        <v>40344</v>
      </c>
      <c r="J799" s="1">
        <v>106578</v>
      </c>
      <c r="K799" s="1">
        <v>0.09</v>
      </c>
      <c r="L799" s="1" t="s">
        <v>11</v>
      </c>
      <c r="M799" s="1" t="s">
        <v>79</v>
      </c>
      <c r="N799" s="14" t="s">
        <v>55</v>
      </c>
      <c r="O799" s="15" t="str">
        <f t="shared" si="84"/>
        <v>Active</v>
      </c>
      <c r="P799" s="16">
        <f t="shared" si="85"/>
        <v>0</v>
      </c>
      <c r="Q799" s="17">
        <f t="shared" si="86"/>
        <v>9592.02</v>
      </c>
      <c r="R799" s="17">
        <f t="shared" si="87"/>
        <v>116170.02</v>
      </c>
      <c r="S799" s="16">
        <f t="shared" si="88"/>
        <v>2010</v>
      </c>
      <c r="T799" s="16">
        <f t="shared" si="89"/>
        <v>25</v>
      </c>
      <c r="U799" s="18" t="str">
        <f t="shared" si="90"/>
        <v>Tuesday</v>
      </c>
    </row>
    <row r="800" spans="1:21" ht="14.25" customHeight="1" x14ac:dyDescent="0.25">
      <c r="A800" s="1" t="s">
        <v>1634</v>
      </c>
      <c r="B800" s="1" t="s">
        <v>1635</v>
      </c>
      <c r="C800" s="1" t="s">
        <v>161</v>
      </c>
      <c r="D800" s="1" t="s">
        <v>6</v>
      </c>
      <c r="E800" s="1" t="s">
        <v>44</v>
      </c>
      <c r="F800" s="1" t="s">
        <v>45</v>
      </c>
      <c r="G800" s="1" t="s">
        <v>104</v>
      </c>
      <c r="H800" s="1">
        <v>52</v>
      </c>
      <c r="I800" s="14">
        <v>36416</v>
      </c>
      <c r="J800" s="1">
        <v>92994</v>
      </c>
      <c r="K800" s="1">
        <v>0</v>
      </c>
      <c r="L800" s="1" t="s">
        <v>11</v>
      </c>
      <c r="M800" s="1" t="s">
        <v>61</v>
      </c>
      <c r="N800" s="14" t="s">
        <v>55</v>
      </c>
      <c r="O800" s="15" t="str">
        <f t="shared" si="84"/>
        <v>Active</v>
      </c>
      <c r="P800" s="16">
        <f t="shared" si="85"/>
        <v>0</v>
      </c>
      <c r="Q800" s="17">
        <f t="shared" si="86"/>
        <v>0</v>
      </c>
      <c r="R800" s="17">
        <f t="shared" si="87"/>
        <v>92994</v>
      </c>
      <c r="S800" s="16">
        <f t="shared" si="88"/>
        <v>1999</v>
      </c>
      <c r="T800" s="16">
        <f t="shared" si="89"/>
        <v>38</v>
      </c>
      <c r="U800" s="18" t="str">
        <f t="shared" si="90"/>
        <v>Monday</v>
      </c>
    </row>
    <row r="801" spans="1:21" ht="14.25" customHeight="1" x14ac:dyDescent="0.25">
      <c r="A801" s="1" t="s">
        <v>1636</v>
      </c>
      <c r="B801" s="1" t="s">
        <v>1637</v>
      </c>
      <c r="C801" s="1" t="s">
        <v>67</v>
      </c>
      <c r="D801" s="1" t="s">
        <v>4</v>
      </c>
      <c r="E801" s="1" t="s">
        <v>59</v>
      </c>
      <c r="F801" s="1" t="s">
        <v>52</v>
      </c>
      <c r="G801" s="1" t="s">
        <v>53</v>
      </c>
      <c r="H801" s="1">
        <v>59</v>
      </c>
      <c r="I801" s="14">
        <v>35502</v>
      </c>
      <c r="J801" s="1">
        <v>83685</v>
      </c>
      <c r="K801" s="1">
        <v>0</v>
      </c>
      <c r="L801" s="1" t="s">
        <v>17</v>
      </c>
      <c r="M801" s="1" t="s">
        <v>132</v>
      </c>
      <c r="N801" s="14" t="s">
        <v>55</v>
      </c>
      <c r="O801" s="15" t="str">
        <f t="shared" si="84"/>
        <v>Active</v>
      </c>
      <c r="P801" s="16">
        <f t="shared" si="85"/>
        <v>0</v>
      </c>
      <c r="Q801" s="17">
        <f t="shared" si="86"/>
        <v>0</v>
      </c>
      <c r="R801" s="17">
        <f t="shared" si="87"/>
        <v>83685</v>
      </c>
      <c r="S801" s="16">
        <f t="shared" si="88"/>
        <v>1997</v>
      </c>
      <c r="T801" s="16">
        <f t="shared" si="89"/>
        <v>11</v>
      </c>
      <c r="U801" s="18" t="str">
        <f t="shared" si="90"/>
        <v>Thursday</v>
      </c>
    </row>
    <row r="802" spans="1:21" ht="14.25" customHeight="1" x14ac:dyDescent="0.25">
      <c r="A802" s="1" t="s">
        <v>320</v>
      </c>
      <c r="B802" s="1" t="s">
        <v>1638</v>
      </c>
      <c r="C802" s="1" t="s">
        <v>225</v>
      </c>
      <c r="D802" s="1" t="s">
        <v>2</v>
      </c>
      <c r="E802" s="1" t="s">
        <v>44</v>
      </c>
      <c r="F802" s="1" t="s">
        <v>52</v>
      </c>
      <c r="G802" s="1" t="s">
        <v>60</v>
      </c>
      <c r="H802" s="1">
        <v>48</v>
      </c>
      <c r="I802" s="14">
        <v>40435</v>
      </c>
      <c r="J802" s="1">
        <v>99335</v>
      </c>
      <c r="K802" s="1">
        <v>0</v>
      </c>
      <c r="L802" s="1" t="s">
        <v>11</v>
      </c>
      <c r="M802" s="1" t="s">
        <v>68</v>
      </c>
      <c r="N802" s="14" t="s">
        <v>55</v>
      </c>
      <c r="O802" s="15" t="str">
        <f t="shared" si="84"/>
        <v>Active</v>
      </c>
      <c r="P802" s="16">
        <f t="shared" si="85"/>
        <v>0</v>
      </c>
      <c r="Q802" s="17">
        <f t="shared" si="86"/>
        <v>0</v>
      </c>
      <c r="R802" s="17">
        <f t="shared" si="87"/>
        <v>99335</v>
      </c>
      <c r="S802" s="16">
        <f t="shared" si="88"/>
        <v>2010</v>
      </c>
      <c r="T802" s="16">
        <f t="shared" si="89"/>
        <v>38</v>
      </c>
      <c r="U802" s="18" t="str">
        <f t="shared" si="90"/>
        <v>Tuesday</v>
      </c>
    </row>
    <row r="803" spans="1:21" ht="14.25" customHeight="1" x14ac:dyDescent="0.25">
      <c r="A803" s="1" t="s">
        <v>1639</v>
      </c>
      <c r="B803" s="1" t="s">
        <v>1640</v>
      </c>
      <c r="C803" s="1" t="s">
        <v>43</v>
      </c>
      <c r="D803" s="1" t="s">
        <v>6</v>
      </c>
      <c r="E803" s="1" t="s">
        <v>51</v>
      </c>
      <c r="F803" s="1" t="s">
        <v>52</v>
      </c>
      <c r="G803" s="1" t="s">
        <v>60</v>
      </c>
      <c r="H803" s="1">
        <v>42</v>
      </c>
      <c r="I803" s="14">
        <v>41382</v>
      </c>
      <c r="J803" s="1">
        <v>131179</v>
      </c>
      <c r="K803" s="1">
        <v>0.15</v>
      </c>
      <c r="L803" s="1" t="s">
        <v>11</v>
      </c>
      <c r="M803" s="1" t="s">
        <v>107</v>
      </c>
      <c r="N803" s="14" t="s">
        <v>55</v>
      </c>
      <c r="O803" s="15" t="str">
        <f t="shared" si="84"/>
        <v>Active</v>
      </c>
      <c r="P803" s="16">
        <f t="shared" si="85"/>
        <v>0</v>
      </c>
      <c r="Q803" s="17">
        <f t="shared" si="86"/>
        <v>19676.849999999999</v>
      </c>
      <c r="R803" s="17">
        <f t="shared" si="87"/>
        <v>150855.85</v>
      </c>
      <c r="S803" s="16">
        <f t="shared" si="88"/>
        <v>2013</v>
      </c>
      <c r="T803" s="16">
        <f t="shared" si="89"/>
        <v>16</v>
      </c>
      <c r="U803" s="18" t="str">
        <f t="shared" si="90"/>
        <v>Thursday</v>
      </c>
    </row>
    <row r="804" spans="1:21" ht="14.25" customHeight="1" x14ac:dyDescent="0.25">
      <c r="A804" s="1" t="s">
        <v>1641</v>
      </c>
      <c r="B804" s="1" t="s">
        <v>1642</v>
      </c>
      <c r="C804" s="1" t="s">
        <v>64</v>
      </c>
      <c r="D804" s="1" t="s">
        <v>2</v>
      </c>
      <c r="E804" s="1" t="s">
        <v>59</v>
      </c>
      <c r="F804" s="1" t="s">
        <v>52</v>
      </c>
      <c r="G804" s="1" t="s">
        <v>53</v>
      </c>
      <c r="H804" s="1">
        <v>35</v>
      </c>
      <c r="I804" s="14">
        <v>42493</v>
      </c>
      <c r="J804" s="1">
        <v>73899</v>
      </c>
      <c r="K804" s="1">
        <v>0.05</v>
      </c>
      <c r="L804" s="1" t="s">
        <v>17</v>
      </c>
      <c r="M804" s="1" t="s">
        <v>152</v>
      </c>
      <c r="N804" s="14" t="s">
        <v>55</v>
      </c>
      <c r="O804" s="15" t="str">
        <f t="shared" si="84"/>
        <v>Active</v>
      </c>
      <c r="P804" s="16">
        <f t="shared" si="85"/>
        <v>0</v>
      </c>
      <c r="Q804" s="17">
        <f t="shared" si="86"/>
        <v>3694.9500000000003</v>
      </c>
      <c r="R804" s="17">
        <f t="shared" si="87"/>
        <v>77593.95</v>
      </c>
      <c r="S804" s="16">
        <f t="shared" si="88"/>
        <v>2016</v>
      </c>
      <c r="T804" s="16">
        <f t="shared" si="89"/>
        <v>19</v>
      </c>
      <c r="U804" s="18" t="str">
        <f t="shared" si="90"/>
        <v>Tuesday</v>
      </c>
    </row>
    <row r="805" spans="1:21" ht="14.25" customHeight="1" x14ac:dyDescent="0.25">
      <c r="A805" s="1" t="s">
        <v>1643</v>
      </c>
      <c r="B805" s="1" t="s">
        <v>1644</v>
      </c>
      <c r="C805" s="1" t="s">
        <v>99</v>
      </c>
      <c r="D805" s="1" t="s">
        <v>5</v>
      </c>
      <c r="E805" s="1" t="s">
        <v>51</v>
      </c>
      <c r="F805" s="1" t="s">
        <v>52</v>
      </c>
      <c r="G805" s="1" t="s">
        <v>53</v>
      </c>
      <c r="H805" s="1">
        <v>64</v>
      </c>
      <c r="I805" s="14">
        <v>41362</v>
      </c>
      <c r="J805" s="1">
        <v>252325</v>
      </c>
      <c r="K805" s="1">
        <v>0.4</v>
      </c>
      <c r="L805" s="1" t="s">
        <v>11</v>
      </c>
      <c r="M805" s="1" t="s">
        <v>107</v>
      </c>
      <c r="N805" s="14" t="s">
        <v>55</v>
      </c>
      <c r="O805" s="15" t="str">
        <f t="shared" si="84"/>
        <v>Active</v>
      </c>
      <c r="P805" s="16">
        <f t="shared" si="85"/>
        <v>0</v>
      </c>
      <c r="Q805" s="17">
        <f t="shared" si="86"/>
        <v>100930</v>
      </c>
      <c r="R805" s="17">
        <f t="shared" si="87"/>
        <v>353255</v>
      </c>
      <c r="S805" s="16">
        <f t="shared" si="88"/>
        <v>2013</v>
      </c>
      <c r="T805" s="16">
        <f t="shared" si="89"/>
        <v>13</v>
      </c>
      <c r="U805" s="18" t="str">
        <f t="shared" si="90"/>
        <v>Friday</v>
      </c>
    </row>
    <row r="806" spans="1:21" ht="14.25" customHeight="1" x14ac:dyDescent="0.25">
      <c r="A806" s="1" t="s">
        <v>1645</v>
      </c>
      <c r="B806" s="1" t="s">
        <v>1646</v>
      </c>
      <c r="C806" s="1" t="s">
        <v>142</v>
      </c>
      <c r="D806" s="1" t="s">
        <v>3</v>
      </c>
      <c r="E806" s="1" t="s">
        <v>44</v>
      </c>
      <c r="F806" s="1" t="s">
        <v>45</v>
      </c>
      <c r="G806" s="1" t="s">
        <v>60</v>
      </c>
      <c r="H806" s="1">
        <v>30</v>
      </c>
      <c r="I806" s="14">
        <v>42068</v>
      </c>
      <c r="J806" s="1">
        <v>52697</v>
      </c>
      <c r="K806" s="1">
        <v>0</v>
      </c>
      <c r="L806" s="1" t="s">
        <v>11</v>
      </c>
      <c r="M806" s="1" t="s">
        <v>47</v>
      </c>
      <c r="N806" s="14" t="s">
        <v>55</v>
      </c>
      <c r="O806" s="15" t="str">
        <f t="shared" si="84"/>
        <v>Active</v>
      </c>
      <c r="P806" s="16">
        <f t="shared" si="85"/>
        <v>0</v>
      </c>
      <c r="Q806" s="17">
        <f t="shared" si="86"/>
        <v>0</v>
      </c>
      <c r="R806" s="17">
        <f t="shared" si="87"/>
        <v>52697</v>
      </c>
      <c r="S806" s="16">
        <f t="shared" si="88"/>
        <v>2015</v>
      </c>
      <c r="T806" s="16">
        <f t="shared" si="89"/>
        <v>10</v>
      </c>
      <c r="U806" s="18" t="str">
        <f t="shared" si="90"/>
        <v>Thursday</v>
      </c>
    </row>
    <row r="807" spans="1:21" ht="14.25" customHeight="1" x14ac:dyDescent="0.25">
      <c r="A807" s="1" t="s">
        <v>1567</v>
      </c>
      <c r="B807" s="1" t="s">
        <v>1647</v>
      </c>
      <c r="C807" s="1" t="s">
        <v>199</v>
      </c>
      <c r="D807" s="1" t="s">
        <v>7</v>
      </c>
      <c r="E807" s="1" t="s">
        <v>59</v>
      </c>
      <c r="F807" s="1" t="s">
        <v>45</v>
      </c>
      <c r="G807" s="1" t="s">
        <v>104</v>
      </c>
      <c r="H807" s="1">
        <v>29</v>
      </c>
      <c r="I807" s="14">
        <v>44099</v>
      </c>
      <c r="J807" s="1">
        <v>123588</v>
      </c>
      <c r="K807" s="1">
        <v>0</v>
      </c>
      <c r="L807" s="1" t="s">
        <v>19</v>
      </c>
      <c r="M807" s="1" t="s">
        <v>236</v>
      </c>
      <c r="N807" s="14" t="s">
        <v>55</v>
      </c>
      <c r="O807" s="15" t="str">
        <f t="shared" si="84"/>
        <v>Active</v>
      </c>
      <c r="P807" s="16">
        <f t="shared" si="85"/>
        <v>0</v>
      </c>
      <c r="Q807" s="17">
        <f t="shared" si="86"/>
        <v>0</v>
      </c>
      <c r="R807" s="17">
        <f t="shared" si="87"/>
        <v>123588</v>
      </c>
      <c r="S807" s="16">
        <f t="shared" si="88"/>
        <v>2020</v>
      </c>
      <c r="T807" s="16">
        <f t="shared" si="89"/>
        <v>39</v>
      </c>
      <c r="U807" s="18" t="str">
        <f t="shared" si="90"/>
        <v>Friday</v>
      </c>
    </row>
    <row r="808" spans="1:21" ht="14.25" customHeight="1" x14ac:dyDescent="0.25">
      <c r="A808" s="1" t="s">
        <v>1648</v>
      </c>
      <c r="B808" s="1" t="s">
        <v>1649</v>
      </c>
      <c r="C808" s="1" t="s">
        <v>99</v>
      </c>
      <c r="D808" s="1" t="s">
        <v>5</v>
      </c>
      <c r="E808" s="1" t="s">
        <v>72</v>
      </c>
      <c r="F808" s="1" t="s">
        <v>45</v>
      </c>
      <c r="G808" s="1" t="s">
        <v>53</v>
      </c>
      <c r="H808" s="1">
        <v>47</v>
      </c>
      <c r="I808" s="14">
        <v>44556</v>
      </c>
      <c r="J808" s="1">
        <v>243568</v>
      </c>
      <c r="K808" s="1">
        <v>0.33</v>
      </c>
      <c r="L808" s="1" t="s">
        <v>11</v>
      </c>
      <c r="M808" s="1" t="s">
        <v>82</v>
      </c>
      <c r="N808" s="14" t="s">
        <v>55</v>
      </c>
      <c r="O808" s="15" t="str">
        <f t="shared" si="84"/>
        <v>Active</v>
      </c>
      <c r="P808" s="16">
        <f t="shared" si="85"/>
        <v>0</v>
      </c>
      <c r="Q808" s="17">
        <f t="shared" si="86"/>
        <v>80377.440000000002</v>
      </c>
      <c r="R808" s="17">
        <f t="shared" si="87"/>
        <v>323945.44</v>
      </c>
      <c r="S808" s="16">
        <f t="shared" si="88"/>
        <v>2021</v>
      </c>
      <c r="T808" s="16">
        <f t="shared" si="89"/>
        <v>53</v>
      </c>
      <c r="U808" s="18" t="str">
        <f t="shared" si="90"/>
        <v>Sunday</v>
      </c>
    </row>
    <row r="809" spans="1:21" ht="14.25" customHeight="1" x14ac:dyDescent="0.25">
      <c r="A809" s="1" t="s">
        <v>1242</v>
      </c>
      <c r="B809" s="1" t="s">
        <v>1650</v>
      </c>
      <c r="C809" s="1" t="s">
        <v>58</v>
      </c>
      <c r="D809" s="1" t="s">
        <v>4</v>
      </c>
      <c r="E809" s="1" t="s">
        <v>44</v>
      </c>
      <c r="F809" s="1" t="s">
        <v>52</v>
      </c>
      <c r="G809" s="1" t="s">
        <v>53</v>
      </c>
      <c r="H809" s="1">
        <v>49</v>
      </c>
      <c r="I809" s="14">
        <v>37092</v>
      </c>
      <c r="J809" s="1">
        <v>199176</v>
      </c>
      <c r="K809" s="1">
        <v>0.24</v>
      </c>
      <c r="L809" s="1" t="s">
        <v>11</v>
      </c>
      <c r="M809" s="1" t="s">
        <v>68</v>
      </c>
      <c r="N809" s="14" t="s">
        <v>55</v>
      </c>
      <c r="O809" s="15" t="str">
        <f t="shared" si="84"/>
        <v>Active</v>
      </c>
      <c r="P809" s="16">
        <f t="shared" si="85"/>
        <v>0</v>
      </c>
      <c r="Q809" s="17">
        <f t="shared" si="86"/>
        <v>47802.239999999998</v>
      </c>
      <c r="R809" s="17">
        <f t="shared" si="87"/>
        <v>246978.24</v>
      </c>
      <c r="S809" s="16">
        <f t="shared" si="88"/>
        <v>2001</v>
      </c>
      <c r="T809" s="16">
        <f t="shared" si="89"/>
        <v>29</v>
      </c>
      <c r="U809" s="18" t="str">
        <f t="shared" si="90"/>
        <v>Friday</v>
      </c>
    </row>
    <row r="810" spans="1:21" ht="14.25" customHeight="1" x14ac:dyDescent="0.25">
      <c r="A810" s="1" t="s">
        <v>174</v>
      </c>
      <c r="B810" s="1" t="s">
        <v>1651</v>
      </c>
      <c r="C810" s="1" t="s">
        <v>50</v>
      </c>
      <c r="D810" s="1" t="s">
        <v>2</v>
      </c>
      <c r="E810" s="1" t="s">
        <v>59</v>
      </c>
      <c r="F810" s="1" t="s">
        <v>45</v>
      </c>
      <c r="G810" s="1" t="s">
        <v>53</v>
      </c>
      <c r="H810" s="1">
        <v>56</v>
      </c>
      <c r="I810" s="14">
        <v>35238</v>
      </c>
      <c r="J810" s="1">
        <v>82806</v>
      </c>
      <c r="K810" s="1">
        <v>0</v>
      </c>
      <c r="L810" s="1" t="s">
        <v>11</v>
      </c>
      <c r="M810" s="1" t="s">
        <v>47</v>
      </c>
      <c r="N810" s="14" t="s">
        <v>55</v>
      </c>
      <c r="O810" s="15" t="str">
        <f t="shared" si="84"/>
        <v>Active</v>
      </c>
      <c r="P810" s="16">
        <f t="shared" si="85"/>
        <v>0</v>
      </c>
      <c r="Q810" s="17">
        <f t="shared" si="86"/>
        <v>0</v>
      </c>
      <c r="R810" s="17">
        <f t="shared" si="87"/>
        <v>82806</v>
      </c>
      <c r="S810" s="16">
        <f t="shared" si="88"/>
        <v>1996</v>
      </c>
      <c r="T810" s="16">
        <f t="shared" si="89"/>
        <v>25</v>
      </c>
      <c r="U810" s="18" t="str">
        <f t="shared" si="90"/>
        <v>Saturday</v>
      </c>
    </row>
    <row r="811" spans="1:21" ht="14.25" customHeight="1" x14ac:dyDescent="0.25">
      <c r="A811" s="1" t="s">
        <v>1652</v>
      </c>
      <c r="B811" s="1" t="s">
        <v>1653</v>
      </c>
      <c r="C811" s="1" t="s">
        <v>58</v>
      </c>
      <c r="D811" s="1" t="s">
        <v>8</v>
      </c>
      <c r="E811" s="1" t="s">
        <v>59</v>
      </c>
      <c r="F811" s="1" t="s">
        <v>45</v>
      </c>
      <c r="G811" s="1" t="s">
        <v>53</v>
      </c>
      <c r="H811" s="1">
        <v>53</v>
      </c>
      <c r="I811" s="14">
        <v>35601</v>
      </c>
      <c r="J811" s="1">
        <v>164399</v>
      </c>
      <c r="K811" s="1">
        <v>0.25</v>
      </c>
      <c r="L811" s="1" t="s">
        <v>11</v>
      </c>
      <c r="M811" s="1" t="s">
        <v>47</v>
      </c>
      <c r="N811" s="14" t="s">
        <v>55</v>
      </c>
      <c r="O811" s="15" t="str">
        <f t="shared" si="84"/>
        <v>Active</v>
      </c>
      <c r="P811" s="16">
        <f t="shared" si="85"/>
        <v>0</v>
      </c>
      <c r="Q811" s="17">
        <f t="shared" si="86"/>
        <v>41099.75</v>
      </c>
      <c r="R811" s="17">
        <f t="shared" si="87"/>
        <v>205498.75</v>
      </c>
      <c r="S811" s="16">
        <f t="shared" si="88"/>
        <v>1997</v>
      </c>
      <c r="T811" s="16">
        <f t="shared" si="89"/>
        <v>25</v>
      </c>
      <c r="U811" s="18" t="str">
        <f t="shared" si="90"/>
        <v>Friday</v>
      </c>
    </row>
    <row r="812" spans="1:21" ht="14.25" customHeight="1" x14ac:dyDescent="0.25">
      <c r="A812" s="1" t="s">
        <v>1654</v>
      </c>
      <c r="B812" s="1" t="s">
        <v>1655</v>
      </c>
      <c r="C812" s="1" t="s">
        <v>43</v>
      </c>
      <c r="D812" s="1" t="s">
        <v>6</v>
      </c>
      <c r="E812" s="1" t="s">
        <v>51</v>
      </c>
      <c r="F812" s="1" t="s">
        <v>45</v>
      </c>
      <c r="G812" s="1" t="s">
        <v>53</v>
      </c>
      <c r="H812" s="1">
        <v>32</v>
      </c>
      <c r="I812" s="14">
        <v>42839</v>
      </c>
      <c r="J812" s="1">
        <v>154956</v>
      </c>
      <c r="K812" s="1">
        <v>0.13</v>
      </c>
      <c r="L812" s="1" t="s">
        <v>11</v>
      </c>
      <c r="M812" s="1" t="s">
        <v>68</v>
      </c>
      <c r="N812" s="14" t="s">
        <v>55</v>
      </c>
      <c r="O812" s="15" t="str">
        <f t="shared" si="84"/>
        <v>Active</v>
      </c>
      <c r="P812" s="16">
        <f t="shared" si="85"/>
        <v>0</v>
      </c>
      <c r="Q812" s="17">
        <f t="shared" si="86"/>
        <v>20144.280000000002</v>
      </c>
      <c r="R812" s="17">
        <f t="shared" si="87"/>
        <v>175100.28</v>
      </c>
      <c r="S812" s="16">
        <f t="shared" si="88"/>
        <v>2017</v>
      </c>
      <c r="T812" s="16">
        <f t="shared" si="89"/>
        <v>15</v>
      </c>
      <c r="U812" s="18" t="str">
        <f t="shared" si="90"/>
        <v>Friday</v>
      </c>
    </row>
    <row r="813" spans="1:21" ht="14.25" customHeight="1" x14ac:dyDescent="0.25">
      <c r="A813" s="1" t="s">
        <v>1656</v>
      </c>
      <c r="B813" s="1" t="s">
        <v>1657</v>
      </c>
      <c r="C813" s="1" t="s">
        <v>43</v>
      </c>
      <c r="D813" s="1" t="s">
        <v>8</v>
      </c>
      <c r="E813" s="1" t="s">
        <v>51</v>
      </c>
      <c r="F813" s="1" t="s">
        <v>52</v>
      </c>
      <c r="G813" s="1" t="s">
        <v>53</v>
      </c>
      <c r="H813" s="1">
        <v>32</v>
      </c>
      <c r="I813" s="14">
        <v>42764</v>
      </c>
      <c r="J813" s="1">
        <v>143970</v>
      </c>
      <c r="K813" s="1">
        <v>0.12</v>
      </c>
      <c r="L813" s="1" t="s">
        <v>11</v>
      </c>
      <c r="M813" s="1" t="s">
        <v>47</v>
      </c>
      <c r="N813" s="14">
        <v>43078</v>
      </c>
      <c r="O813" s="15" t="str">
        <f t="shared" si="84"/>
        <v>Not Active</v>
      </c>
      <c r="P813" s="16">
        <f t="shared" si="85"/>
        <v>1</v>
      </c>
      <c r="Q813" s="17">
        <f t="shared" si="86"/>
        <v>17276.399999999998</v>
      </c>
      <c r="R813" s="17">
        <f t="shared" si="87"/>
        <v>161246.39999999999</v>
      </c>
      <c r="S813" s="16">
        <f t="shared" si="88"/>
        <v>2017</v>
      </c>
      <c r="T813" s="16">
        <f t="shared" si="89"/>
        <v>5</v>
      </c>
      <c r="U813" s="18" t="str">
        <f t="shared" si="90"/>
        <v>Sunday</v>
      </c>
    </row>
    <row r="814" spans="1:21" ht="14.25" customHeight="1" x14ac:dyDescent="0.25">
      <c r="A814" s="1" t="s">
        <v>1658</v>
      </c>
      <c r="B814" s="1" t="s">
        <v>1659</v>
      </c>
      <c r="C814" s="1" t="s">
        <v>58</v>
      </c>
      <c r="D814" s="1" t="s">
        <v>4</v>
      </c>
      <c r="E814" s="1" t="s">
        <v>72</v>
      </c>
      <c r="F814" s="1" t="s">
        <v>52</v>
      </c>
      <c r="G814" s="1" t="s">
        <v>104</v>
      </c>
      <c r="H814" s="1">
        <v>52</v>
      </c>
      <c r="I814" s="14">
        <v>44099</v>
      </c>
      <c r="J814" s="1">
        <v>163143</v>
      </c>
      <c r="K814" s="1">
        <v>0.28000000000000003</v>
      </c>
      <c r="L814" s="1" t="s">
        <v>19</v>
      </c>
      <c r="M814" s="1" t="s">
        <v>236</v>
      </c>
      <c r="N814" s="14" t="s">
        <v>55</v>
      </c>
      <c r="O814" s="15" t="str">
        <f t="shared" si="84"/>
        <v>Active</v>
      </c>
      <c r="P814" s="16">
        <f t="shared" si="85"/>
        <v>0</v>
      </c>
      <c r="Q814" s="17">
        <f t="shared" si="86"/>
        <v>45680.04</v>
      </c>
      <c r="R814" s="17">
        <f t="shared" si="87"/>
        <v>208823.04000000001</v>
      </c>
      <c r="S814" s="16">
        <f t="shared" si="88"/>
        <v>2020</v>
      </c>
      <c r="T814" s="16">
        <f t="shared" si="89"/>
        <v>39</v>
      </c>
      <c r="U814" s="18" t="str">
        <f t="shared" si="90"/>
        <v>Friday</v>
      </c>
    </row>
    <row r="815" spans="1:21" ht="14.25" customHeight="1" x14ac:dyDescent="0.25">
      <c r="A815" s="1" t="s">
        <v>1660</v>
      </c>
      <c r="B815" s="1" t="s">
        <v>1661</v>
      </c>
      <c r="C815" s="1" t="s">
        <v>67</v>
      </c>
      <c r="D815" s="1" t="s">
        <v>5</v>
      </c>
      <c r="E815" s="1" t="s">
        <v>59</v>
      </c>
      <c r="F815" s="1" t="s">
        <v>45</v>
      </c>
      <c r="G815" s="1" t="s">
        <v>60</v>
      </c>
      <c r="H815" s="1">
        <v>38</v>
      </c>
      <c r="I815" s="14">
        <v>44036</v>
      </c>
      <c r="J815" s="1">
        <v>89390</v>
      </c>
      <c r="K815" s="1">
        <v>0</v>
      </c>
      <c r="L815" s="1" t="s">
        <v>11</v>
      </c>
      <c r="M815" s="1" t="s">
        <v>47</v>
      </c>
      <c r="N815" s="14" t="s">
        <v>55</v>
      </c>
      <c r="O815" s="15" t="str">
        <f t="shared" si="84"/>
        <v>Active</v>
      </c>
      <c r="P815" s="16">
        <f t="shared" si="85"/>
        <v>0</v>
      </c>
      <c r="Q815" s="17">
        <f t="shared" si="86"/>
        <v>0</v>
      </c>
      <c r="R815" s="17">
        <f t="shared" si="87"/>
        <v>89390</v>
      </c>
      <c r="S815" s="16">
        <f t="shared" si="88"/>
        <v>2020</v>
      </c>
      <c r="T815" s="16">
        <f t="shared" si="89"/>
        <v>30</v>
      </c>
      <c r="U815" s="18" t="str">
        <f t="shared" si="90"/>
        <v>Friday</v>
      </c>
    </row>
    <row r="816" spans="1:21" ht="14.25" customHeight="1" x14ac:dyDescent="0.25">
      <c r="A816" s="1" t="s">
        <v>1662</v>
      </c>
      <c r="B816" s="1" t="s">
        <v>1663</v>
      </c>
      <c r="C816" s="1" t="s">
        <v>266</v>
      </c>
      <c r="D816" s="1" t="s">
        <v>2</v>
      </c>
      <c r="E816" s="1" t="s">
        <v>51</v>
      </c>
      <c r="F816" s="1" t="s">
        <v>52</v>
      </c>
      <c r="G816" s="1" t="s">
        <v>60</v>
      </c>
      <c r="H816" s="1">
        <v>41</v>
      </c>
      <c r="I816" s="14">
        <v>43013</v>
      </c>
      <c r="J816" s="1">
        <v>67468</v>
      </c>
      <c r="K816" s="1">
        <v>0</v>
      </c>
      <c r="L816" s="1" t="s">
        <v>11</v>
      </c>
      <c r="M816" s="1" t="s">
        <v>79</v>
      </c>
      <c r="N816" s="14" t="s">
        <v>55</v>
      </c>
      <c r="O816" s="15" t="str">
        <f t="shared" si="84"/>
        <v>Active</v>
      </c>
      <c r="P816" s="16">
        <f t="shared" si="85"/>
        <v>0</v>
      </c>
      <c r="Q816" s="17">
        <f t="shared" si="86"/>
        <v>0</v>
      </c>
      <c r="R816" s="17">
        <f t="shared" si="87"/>
        <v>67468</v>
      </c>
      <c r="S816" s="16">
        <f t="shared" si="88"/>
        <v>2017</v>
      </c>
      <c r="T816" s="16">
        <f t="shared" si="89"/>
        <v>40</v>
      </c>
      <c r="U816" s="18" t="str">
        <f t="shared" si="90"/>
        <v>Thursday</v>
      </c>
    </row>
    <row r="817" spans="1:21" ht="14.25" customHeight="1" x14ac:dyDescent="0.25">
      <c r="A817" s="1" t="s">
        <v>1664</v>
      </c>
      <c r="B817" s="1" t="s">
        <v>1665</v>
      </c>
      <c r="C817" s="1" t="s">
        <v>131</v>
      </c>
      <c r="D817" s="1" t="s">
        <v>7</v>
      </c>
      <c r="E817" s="1" t="s">
        <v>51</v>
      </c>
      <c r="F817" s="1" t="s">
        <v>45</v>
      </c>
      <c r="G817" s="1" t="s">
        <v>104</v>
      </c>
      <c r="H817" s="1">
        <v>49</v>
      </c>
      <c r="I817" s="14">
        <v>42441</v>
      </c>
      <c r="J817" s="1">
        <v>100810</v>
      </c>
      <c r="K817" s="1">
        <v>0.12</v>
      </c>
      <c r="L817" s="1" t="s">
        <v>19</v>
      </c>
      <c r="M817" s="1" t="s">
        <v>117</v>
      </c>
      <c r="N817" s="14" t="s">
        <v>55</v>
      </c>
      <c r="O817" s="15" t="str">
        <f t="shared" si="84"/>
        <v>Active</v>
      </c>
      <c r="P817" s="16">
        <f t="shared" si="85"/>
        <v>0</v>
      </c>
      <c r="Q817" s="17">
        <f t="shared" si="86"/>
        <v>12097.199999999999</v>
      </c>
      <c r="R817" s="17">
        <f t="shared" si="87"/>
        <v>112907.2</v>
      </c>
      <c r="S817" s="16">
        <f t="shared" si="88"/>
        <v>2016</v>
      </c>
      <c r="T817" s="16">
        <f t="shared" si="89"/>
        <v>11</v>
      </c>
      <c r="U817" s="18" t="str">
        <f t="shared" si="90"/>
        <v>Saturday</v>
      </c>
    </row>
    <row r="818" spans="1:21" ht="14.25" customHeight="1" x14ac:dyDescent="0.25">
      <c r="A818" s="1" t="s">
        <v>1666</v>
      </c>
      <c r="B818" s="1" t="s">
        <v>1667</v>
      </c>
      <c r="C818" s="1" t="s">
        <v>67</v>
      </c>
      <c r="D818" s="1" t="s">
        <v>3</v>
      </c>
      <c r="E818" s="1" t="s">
        <v>51</v>
      </c>
      <c r="F818" s="1" t="s">
        <v>45</v>
      </c>
      <c r="G818" s="1" t="s">
        <v>53</v>
      </c>
      <c r="H818" s="1">
        <v>35</v>
      </c>
      <c r="I818" s="14">
        <v>43542</v>
      </c>
      <c r="J818" s="1">
        <v>74779</v>
      </c>
      <c r="K818" s="1">
        <v>0</v>
      </c>
      <c r="L818" s="1" t="s">
        <v>11</v>
      </c>
      <c r="M818" s="1" t="s">
        <v>68</v>
      </c>
      <c r="N818" s="14" t="s">
        <v>55</v>
      </c>
      <c r="O818" s="15" t="str">
        <f t="shared" si="84"/>
        <v>Active</v>
      </c>
      <c r="P818" s="16">
        <f t="shared" si="85"/>
        <v>0</v>
      </c>
      <c r="Q818" s="17">
        <f t="shared" si="86"/>
        <v>0</v>
      </c>
      <c r="R818" s="17">
        <f t="shared" si="87"/>
        <v>74779</v>
      </c>
      <c r="S818" s="16">
        <f t="shared" si="88"/>
        <v>2019</v>
      </c>
      <c r="T818" s="16">
        <f t="shared" si="89"/>
        <v>12</v>
      </c>
      <c r="U818" s="18" t="str">
        <f t="shared" si="90"/>
        <v>Monday</v>
      </c>
    </row>
    <row r="819" spans="1:21" ht="14.25" customHeight="1" x14ac:dyDescent="0.25">
      <c r="A819" s="1" t="s">
        <v>665</v>
      </c>
      <c r="B819" s="1" t="s">
        <v>1668</v>
      </c>
      <c r="C819" s="1" t="s">
        <v>269</v>
      </c>
      <c r="D819" s="1" t="s">
        <v>2</v>
      </c>
      <c r="E819" s="1" t="s">
        <v>72</v>
      </c>
      <c r="F819" s="1" t="s">
        <v>45</v>
      </c>
      <c r="G819" s="1" t="s">
        <v>53</v>
      </c>
      <c r="H819" s="1">
        <v>29</v>
      </c>
      <c r="I819" s="14">
        <v>43048</v>
      </c>
      <c r="J819" s="1">
        <v>63985</v>
      </c>
      <c r="K819" s="1">
        <v>0</v>
      </c>
      <c r="L819" s="1" t="s">
        <v>11</v>
      </c>
      <c r="M819" s="1" t="s">
        <v>79</v>
      </c>
      <c r="N819" s="14" t="s">
        <v>55</v>
      </c>
      <c r="O819" s="15" t="str">
        <f t="shared" si="84"/>
        <v>Active</v>
      </c>
      <c r="P819" s="16">
        <f t="shared" si="85"/>
        <v>0</v>
      </c>
      <c r="Q819" s="17">
        <f t="shared" si="86"/>
        <v>0</v>
      </c>
      <c r="R819" s="17">
        <f t="shared" si="87"/>
        <v>63985</v>
      </c>
      <c r="S819" s="16">
        <f t="shared" si="88"/>
        <v>2017</v>
      </c>
      <c r="T819" s="16">
        <f t="shared" si="89"/>
        <v>45</v>
      </c>
      <c r="U819" s="18" t="str">
        <f t="shared" si="90"/>
        <v>Thursday</v>
      </c>
    </row>
    <row r="820" spans="1:21" ht="14.25" customHeight="1" x14ac:dyDescent="0.25">
      <c r="A820" s="1" t="s">
        <v>1669</v>
      </c>
      <c r="B820" s="1" t="s">
        <v>1670</v>
      </c>
      <c r="C820" s="1" t="s">
        <v>390</v>
      </c>
      <c r="D820" s="1" t="s">
        <v>2</v>
      </c>
      <c r="E820" s="1" t="s">
        <v>51</v>
      </c>
      <c r="F820" s="1" t="s">
        <v>45</v>
      </c>
      <c r="G820" s="1" t="s">
        <v>60</v>
      </c>
      <c r="H820" s="1">
        <v>64</v>
      </c>
      <c r="I820" s="14">
        <v>38176</v>
      </c>
      <c r="J820" s="1">
        <v>77903</v>
      </c>
      <c r="K820" s="1">
        <v>0</v>
      </c>
      <c r="L820" s="1" t="s">
        <v>11</v>
      </c>
      <c r="M820" s="1" t="s">
        <v>47</v>
      </c>
      <c r="N820" s="14" t="s">
        <v>55</v>
      </c>
      <c r="O820" s="15" t="str">
        <f t="shared" si="84"/>
        <v>Active</v>
      </c>
      <c r="P820" s="16">
        <f t="shared" si="85"/>
        <v>0</v>
      </c>
      <c r="Q820" s="17">
        <f t="shared" si="86"/>
        <v>0</v>
      </c>
      <c r="R820" s="17">
        <f t="shared" si="87"/>
        <v>77903</v>
      </c>
      <c r="S820" s="16">
        <f t="shared" si="88"/>
        <v>2004</v>
      </c>
      <c r="T820" s="16">
        <f t="shared" si="89"/>
        <v>28</v>
      </c>
      <c r="U820" s="18" t="str">
        <f t="shared" si="90"/>
        <v>Thursday</v>
      </c>
    </row>
    <row r="821" spans="1:21" ht="14.25" customHeight="1" x14ac:dyDescent="0.25">
      <c r="A821" s="1" t="s">
        <v>1671</v>
      </c>
      <c r="B821" s="1" t="s">
        <v>1672</v>
      </c>
      <c r="C821" s="1" t="s">
        <v>58</v>
      </c>
      <c r="D821" s="1" t="s">
        <v>8</v>
      </c>
      <c r="E821" s="1" t="s">
        <v>72</v>
      </c>
      <c r="F821" s="1" t="s">
        <v>52</v>
      </c>
      <c r="G821" s="1" t="s">
        <v>60</v>
      </c>
      <c r="H821" s="1">
        <v>33</v>
      </c>
      <c r="I821" s="14">
        <v>42898</v>
      </c>
      <c r="J821" s="1">
        <v>164396</v>
      </c>
      <c r="K821" s="1">
        <v>0.28999999999999998</v>
      </c>
      <c r="L821" s="1" t="s">
        <v>11</v>
      </c>
      <c r="M821" s="1" t="s">
        <v>107</v>
      </c>
      <c r="N821" s="14" t="s">
        <v>55</v>
      </c>
      <c r="O821" s="15" t="str">
        <f t="shared" si="84"/>
        <v>Active</v>
      </c>
      <c r="P821" s="16">
        <f t="shared" si="85"/>
        <v>0</v>
      </c>
      <c r="Q821" s="17">
        <f t="shared" si="86"/>
        <v>47674.84</v>
      </c>
      <c r="R821" s="17">
        <f t="shared" si="87"/>
        <v>212070.84</v>
      </c>
      <c r="S821" s="16">
        <f t="shared" si="88"/>
        <v>2017</v>
      </c>
      <c r="T821" s="16">
        <f t="shared" si="89"/>
        <v>24</v>
      </c>
      <c r="U821" s="18" t="str">
        <f t="shared" si="90"/>
        <v>Monday</v>
      </c>
    </row>
    <row r="822" spans="1:21" ht="14.25" customHeight="1" x14ac:dyDescent="0.25">
      <c r="A822" s="1" t="s">
        <v>1673</v>
      </c>
      <c r="B822" s="1" t="s">
        <v>1674</v>
      </c>
      <c r="C822" s="1" t="s">
        <v>460</v>
      </c>
      <c r="D822" s="1" t="s">
        <v>2</v>
      </c>
      <c r="E822" s="1" t="s">
        <v>72</v>
      </c>
      <c r="F822" s="1" t="s">
        <v>52</v>
      </c>
      <c r="G822" s="1" t="s">
        <v>53</v>
      </c>
      <c r="H822" s="1">
        <v>29</v>
      </c>
      <c r="I822" s="14">
        <v>44375</v>
      </c>
      <c r="J822" s="1">
        <v>71234</v>
      </c>
      <c r="K822" s="1">
        <v>0</v>
      </c>
      <c r="L822" s="1" t="s">
        <v>11</v>
      </c>
      <c r="M822" s="1" t="s">
        <v>47</v>
      </c>
      <c r="N822" s="14" t="s">
        <v>55</v>
      </c>
      <c r="O822" s="15" t="str">
        <f t="shared" si="84"/>
        <v>Active</v>
      </c>
      <c r="P822" s="16">
        <f t="shared" si="85"/>
        <v>0</v>
      </c>
      <c r="Q822" s="17">
        <f t="shared" si="86"/>
        <v>0</v>
      </c>
      <c r="R822" s="17">
        <f t="shared" si="87"/>
        <v>71234</v>
      </c>
      <c r="S822" s="16">
        <f t="shared" si="88"/>
        <v>2021</v>
      </c>
      <c r="T822" s="16">
        <f t="shared" si="89"/>
        <v>27</v>
      </c>
      <c r="U822" s="18" t="str">
        <f t="shared" si="90"/>
        <v>Monday</v>
      </c>
    </row>
    <row r="823" spans="1:21" ht="14.25" customHeight="1" x14ac:dyDescent="0.25">
      <c r="A823" s="1" t="s">
        <v>1675</v>
      </c>
      <c r="B823" s="1" t="s">
        <v>1676</v>
      </c>
      <c r="C823" s="1" t="s">
        <v>75</v>
      </c>
      <c r="D823" s="1" t="s">
        <v>3</v>
      </c>
      <c r="E823" s="1" t="s">
        <v>72</v>
      </c>
      <c r="F823" s="1" t="s">
        <v>52</v>
      </c>
      <c r="G823" s="1" t="s">
        <v>53</v>
      </c>
      <c r="H823" s="1">
        <v>63</v>
      </c>
      <c r="I823" s="14">
        <v>38096</v>
      </c>
      <c r="J823" s="1">
        <v>122487</v>
      </c>
      <c r="K823" s="1">
        <v>0.08</v>
      </c>
      <c r="L823" s="1" t="s">
        <v>17</v>
      </c>
      <c r="M823" s="1" t="s">
        <v>94</v>
      </c>
      <c r="N823" s="14" t="s">
        <v>55</v>
      </c>
      <c r="O823" s="15" t="str">
        <f t="shared" si="84"/>
        <v>Active</v>
      </c>
      <c r="P823" s="16">
        <f t="shared" si="85"/>
        <v>0</v>
      </c>
      <c r="Q823" s="17">
        <f t="shared" si="86"/>
        <v>9798.9600000000009</v>
      </c>
      <c r="R823" s="17">
        <f t="shared" si="87"/>
        <v>132285.96</v>
      </c>
      <c r="S823" s="16">
        <f t="shared" si="88"/>
        <v>2004</v>
      </c>
      <c r="T823" s="16">
        <f t="shared" si="89"/>
        <v>17</v>
      </c>
      <c r="U823" s="18" t="str">
        <f t="shared" si="90"/>
        <v>Monday</v>
      </c>
    </row>
    <row r="824" spans="1:21" ht="14.25" customHeight="1" x14ac:dyDescent="0.25">
      <c r="A824" s="1" t="s">
        <v>1677</v>
      </c>
      <c r="B824" s="1" t="s">
        <v>1678</v>
      </c>
      <c r="C824" s="1" t="s">
        <v>75</v>
      </c>
      <c r="D824" s="1" t="s">
        <v>6</v>
      </c>
      <c r="E824" s="1" t="s">
        <v>59</v>
      </c>
      <c r="F824" s="1" t="s">
        <v>45</v>
      </c>
      <c r="G824" s="1" t="s">
        <v>53</v>
      </c>
      <c r="H824" s="1">
        <v>32</v>
      </c>
      <c r="I824" s="14">
        <v>42738</v>
      </c>
      <c r="J824" s="1">
        <v>101870</v>
      </c>
      <c r="K824" s="1">
        <v>0.1</v>
      </c>
      <c r="L824" s="1" t="s">
        <v>11</v>
      </c>
      <c r="M824" s="1" t="s">
        <v>68</v>
      </c>
      <c r="N824" s="14" t="s">
        <v>55</v>
      </c>
      <c r="O824" s="15" t="str">
        <f t="shared" si="84"/>
        <v>Active</v>
      </c>
      <c r="P824" s="16">
        <f t="shared" si="85"/>
        <v>0</v>
      </c>
      <c r="Q824" s="17">
        <f t="shared" si="86"/>
        <v>10187</v>
      </c>
      <c r="R824" s="17">
        <f t="shared" si="87"/>
        <v>112057</v>
      </c>
      <c r="S824" s="16">
        <f t="shared" si="88"/>
        <v>2017</v>
      </c>
      <c r="T824" s="16">
        <f t="shared" si="89"/>
        <v>1</v>
      </c>
      <c r="U824" s="18" t="str">
        <f t="shared" si="90"/>
        <v>Tuesday</v>
      </c>
    </row>
    <row r="825" spans="1:21" ht="14.25" customHeight="1" x14ac:dyDescent="0.25">
      <c r="A825" s="1" t="s">
        <v>1679</v>
      </c>
      <c r="B825" s="1" t="s">
        <v>1680</v>
      </c>
      <c r="C825" s="1" t="s">
        <v>348</v>
      </c>
      <c r="D825" s="1" t="s">
        <v>2</v>
      </c>
      <c r="E825" s="1" t="s">
        <v>44</v>
      </c>
      <c r="F825" s="1" t="s">
        <v>52</v>
      </c>
      <c r="G825" s="1" t="s">
        <v>104</v>
      </c>
      <c r="H825" s="1">
        <v>64</v>
      </c>
      <c r="I825" s="14">
        <v>44009</v>
      </c>
      <c r="J825" s="1">
        <v>40316</v>
      </c>
      <c r="K825" s="1">
        <v>0</v>
      </c>
      <c r="L825" s="1" t="s">
        <v>19</v>
      </c>
      <c r="M825" s="1" t="s">
        <v>112</v>
      </c>
      <c r="N825" s="14" t="s">
        <v>55</v>
      </c>
      <c r="O825" s="15" t="str">
        <f t="shared" si="84"/>
        <v>Active</v>
      </c>
      <c r="P825" s="16">
        <f t="shared" si="85"/>
        <v>0</v>
      </c>
      <c r="Q825" s="17">
        <f t="shared" si="86"/>
        <v>0</v>
      </c>
      <c r="R825" s="17">
        <f t="shared" si="87"/>
        <v>40316</v>
      </c>
      <c r="S825" s="16">
        <f t="shared" si="88"/>
        <v>2020</v>
      </c>
      <c r="T825" s="16">
        <f t="shared" si="89"/>
        <v>26</v>
      </c>
      <c r="U825" s="18" t="str">
        <f t="shared" si="90"/>
        <v>Saturday</v>
      </c>
    </row>
    <row r="826" spans="1:21" ht="14.25" customHeight="1" x14ac:dyDescent="0.25">
      <c r="A826" s="1" t="s">
        <v>1681</v>
      </c>
      <c r="B826" s="1" t="s">
        <v>1682</v>
      </c>
      <c r="C826" s="1" t="s">
        <v>75</v>
      </c>
      <c r="D826" s="1" t="s">
        <v>2</v>
      </c>
      <c r="E826" s="1" t="s">
        <v>44</v>
      </c>
      <c r="F826" s="1" t="s">
        <v>45</v>
      </c>
      <c r="G826" s="1" t="s">
        <v>53</v>
      </c>
      <c r="H826" s="1">
        <v>55</v>
      </c>
      <c r="I826" s="14">
        <v>38391</v>
      </c>
      <c r="J826" s="1">
        <v>115145</v>
      </c>
      <c r="K826" s="1">
        <v>0.05</v>
      </c>
      <c r="L826" s="1" t="s">
        <v>17</v>
      </c>
      <c r="M826" s="1" t="s">
        <v>54</v>
      </c>
      <c r="N826" s="14" t="s">
        <v>55</v>
      </c>
      <c r="O826" s="15" t="str">
        <f t="shared" si="84"/>
        <v>Active</v>
      </c>
      <c r="P826" s="16">
        <f t="shared" si="85"/>
        <v>0</v>
      </c>
      <c r="Q826" s="17">
        <f t="shared" si="86"/>
        <v>5757.25</v>
      </c>
      <c r="R826" s="17">
        <f t="shared" si="87"/>
        <v>120902.25</v>
      </c>
      <c r="S826" s="16">
        <f t="shared" si="88"/>
        <v>2005</v>
      </c>
      <c r="T826" s="16">
        <f t="shared" si="89"/>
        <v>7</v>
      </c>
      <c r="U826" s="18" t="str">
        <f t="shared" si="90"/>
        <v>Tuesday</v>
      </c>
    </row>
    <row r="827" spans="1:21" ht="14.25" customHeight="1" x14ac:dyDescent="0.25">
      <c r="A827" s="1" t="s">
        <v>1683</v>
      </c>
      <c r="B827" s="1" t="s">
        <v>1684</v>
      </c>
      <c r="C827" s="1" t="s">
        <v>225</v>
      </c>
      <c r="D827" s="1" t="s">
        <v>2</v>
      </c>
      <c r="E827" s="1" t="s">
        <v>51</v>
      </c>
      <c r="F827" s="1" t="s">
        <v>45</v>
      </c>
      <c r="G827" s="1" t="s">
        <v>104</v>
      </c>
      <c r="H827" s="1">
        <v>43</v>
      </c>
      <c r="I827" s="14">
        <v>39885</v>
      </c>
      <c r="J827" s="1">
        <v>62335</v>
      </c>
      <c r="K827" s="1">
        <v>0</v>
      </c>
      <c r="L827" s="1" t="s">
        <v>19</v>
      </c>
      <c r="M827" s="1" t="s">
        <v>112</v>
      </c>
      <c r="N827" s="14" t="s">
        <v>55</v>
      </c>
      <c r="O827" s="15" t="str">
        <f t="shared" si="84"/>
        <v>Active</v>
      </c>
      <c r="P827" s="16">
        <f t="shared" si="85"/>
        <v>0</v>
      </c>
      <c r="Q827" s="17">
        <f t="shared" si="86"/>
        <v>0</v>
      </c>
      <c r="R827" s="17">
        <f t="shared" si="87"/>
        <v>62335</v>
      </c>
      <c r="S827" s="16">
        <f t="shared" si="88"/>
        <v>2009</v>
      </c>
      <c r="T827" s="16">
        <f t="shared" si="89"/>
        <v>11</v>
      </c>
      <c r="U827" s="18" t="str">
        <f t="shared" si="90"/>
        <v>Friday</v>
      </c>
    </row>
    <row r="828" spans="1:21" ht="14.25" customHeight="1" x14ac:dyDescent="0.25">
      <c r="A828" s="1" t="s">
        <v>1685</v>
      </c>
      <c r="B828" s="1" t="s">
        <v>1686</v>
      </c>
      <c r="C828" s="1" t="s">
        <v>78</v>
      </c>
      <c r="D828" s="1" t="s">
        <v>3</v>
      </c>
      <c r="E828" s="1" t="s">
        <v>51</v>
      </c>
      <c r="F828" s="1" t="s">
        <v>52</v>
      </c>
      <c r="G828" s="1" t="s">
        <v>53</v>
      </c>
      <c r="H828" s="1">
        <v>56</v>
      </c>
      <c r="I828" s="14">
        <v>38847</v>
      </c>
      <c r="J828" s="1">
        <v>41561</v>
      </c>
      <c r="K828" s="1">
        <v>0</v>
      </c>
      <c r="L828" s="1" t="s">
        <v>11</v>
      </c>
      <c r="M828" s="1" t="s">
        <v>82</v>
      </c>
      <c r="N828" s="14" t="s">
        <v>55</v>
      </c>
      <c r="O828" s="15" t="str">
        <f t="shared" si="84"/>
        <v>Active</v>
      </c>
      <c r="P828" s="16">
        <f t="shared" si="85"/>
        <v>0</v>
      </c>
      <c r="Q828" s="17">
        <f t="shared" si="86"/>
        <v>0</v>
      </c>
      <c r="R828" s="17">
        <f t="shared" si="87"/>
        <v>41561</v>
      </c>
      <c r="S828" s="16">
        <f t="shared" si="88"/>
        <v>2006</v>
      </c>
      <c r="T828" s="16">
        <f t="shared" si="89"/>
        <v>19</v>
      </c>
      <c r="U828" s="18" t="str">
        <f t="shared" si="90"/>
        <v>Wednesday</v>
      </c>
    </row>
    <row r="829" spans="1:21" ht="14.25" customHeight="1" x14ac:dyDescent="0.25">
      <c r="A829" s="1" t="s">
        <v>1687</v>
      </c>
      <c r="B829" s="1" t="s">
        <v>1688</v>
      </c>
      <c r="C829" s="1" t="s">
        <v>43</v>
      </c>
      <c r="D829" s="1" t="s">
        <v>3</v>
      </c>
      <c r="E829" s="1" t="s">
        <v>59</v>
      </c>
      <c r="F829" s="1" t="s">
        <v>45</v>
      </c>
      <c r="G829" s="1" t="s">
        <v>53</v>
      </c>
      <c r="H829" s="1">
        <v>37</v>
      </c>
      <c r="I829" s="14">
        <v>40657</v>
      </c>
      <c r="J829" s="1">
        <v>131183</v>
      </c>
      <c r="K829" s="1">
        <v>0.14000000000000001</v>
      </c>
      <c r="L829" s="1" t="s">
        <v>17</v>
      </c>
      <c r="M829" s="1" t="s">
        <v>94</v>
      </c>
      <c r="N829" s="14">
        <v>42445</v>
      </c>
      <c r="O829" s="15" t="str">
        <f t="shared" si="84"/>
        <v>Not Active</v>
      </c>
      <c r="P829" s="16">
        <f t="shared" si="85"/>
        <v>1</v>
      </c>
      <c r="Q829" s="17">
        <f t="shared" si="86"/>
        <v>18365.620000000003</v>
      </c>
      <c r="R829" s="17">
        <f t="shared" si="87"/>
        <v>149548.62</v>
      </c>
      <c r="S829" s="16">
        <f t="shared" si="88"/>
        <v>2011</v>
      </c>
      <c r="T829" s="16">
        <f t="shared" si="89"/>
        <v>18</v>
      </c>
      <c r="U829" s="18" t="str">
        <f t="shared" si="90"/>
        <v>Sunday</v>
      </c>
    </row>
    <row r="830" spans="1:21" ht="14.25" customHeight="1" x14ac:dyDescent="0.25">
      <c r="A830" s="1" t="s">
        <v>966</v>
      </c>
      <c r="B830" s="1" t="s">
        <v>1689</v>
      </c>
      <c r="C830" s="1" t="s">
        <v>50</v>
      </c>
      <c r="D830" s="1" t="s">
        <v>2</v>
      </c>
      <c r="E830" s="1" t="s">
        <v>51</v>
      </c>
      <c r="F830" s="1" t="s">
        <v>45</v>
      </c>
      <c r="G830" s="1" t="s">
        <v>53</v>
      </c>
      <c r="H830" s="1">
        <v>45</v>
      </c>
      <c r="I830" s="14">
        <v>37445</v>
      </c>
      <c r="J830" s="1">
        <v>92655</v>
      </c>
      <c r="K830" s="1">
        <v>0</v>
      </c>
      <c r="L830" s="1" t="s">
        <v>17</v>
      </c>
      <c r="M830" s="1" t="s">
        <v>152</v>
      </c>
      <c r="N830" s="14" t="s">
        <v>55</v>
      </c>
      <c r="O830" s="15" t="str">
        <f t="shared" si="84"/>
        <v>Active</v>
      </c>
      <c r="P830" s="16">
        <f t="shared" si="85"/>
        <v>0</v>
      </c>
      <c r="Q830" s="17">
        <f t="shared" si="86"/>
        <v>0</v>
      </c>
      <c r="R830" s="17">
        <f t="shared" si="87"/>
        <v>92655</v>
      </c>
      <c r="S830" s="16">
        <f t="shared" si="88"/>
        <v>2002</v>
      </c>
      <c r="T830" s="16">
        <f t="shared" si="89"/>
        <v>28</v>
      </c>
      <c r="U830" s="18" t="str">
        <f t="shared" si="90"/>
        <v>Monday</v>
      </c>
    </row>
    <row r="831" spans="1:21" ht="14.25" customHeight="1" x14ac:dyDescent="0.25">
      <c r="A831" s="1" t="s">
        <v>1527</v>
      </c>
      <c r="B831" s="1" t="s">
        <v>1690</v>
      </c>
      <c r="C831" s="1" t="s">
        <v>43</v>
      </c>
      <c r="D831" s="1" t="s">
        <v>4</v>
      </c>
      <c r="E831" s="1" t="s">
        <v>51</v>
      </c>
      <c r="F831" s="1" t="s">
        <v>45</v>
      </c>
      <c r="G831" s="1" t="s">
        <v>104</v>
      </c>
      <c r="H831" s="1">
        <v>49</v>
      </c>
      <c r="I831" s="14">
        <v>35157</v>
      </c>
      <c r="J831" s="1">
        <v>157057</v>
      </c>
      <c r="K831" s="1">
        <v>0.12</v>
      </c>
      <c r="L831" s="1" t="s">
        <v>11</v>
      </c>
      <c r="M831" s="1" t="s">
        <v>79</v>
      </c>
      <c r="N831" s="14" t="s">
        <v>55</v>
      </c>
      <c r="O831" s="15" t="str">
        <f t="shared" si="84"/>
        <v>Active</v>
      </c>
      <c r="P831" s="16">
        <f t="shared" si="85"/>
        <v>0</v>
      </c>
      <c r="Q831" s="17">
        <f t="shared" si="86"/>
        <v>18846.84</v>
      </c>
      <c r="R831" s="17">
        <f t="shared" si="87"/>
        <v>175903.84</v>
      </c>
      <c r="S831" s="16">
        <f t="shared" si="88"/>
        <v>1996</v>
      </c>
      <c r="T831" s="16">
        <f t="shared" si="89"/>
        <v>14</v>
      </c>
      <c r="U831" s="18" t="str">
        <f t="shared" si="90"/>
        <v>Tuesday</v>
      </c>
    </row>
    <row r="832" spans="1:21" ht="14.25" customHeight="1" x14ac:dyDescent="0.25">
      <c r="A832" s="1" t="s">
        <v>1691</v>
      </c>
      <c r="B832" s="1" t="s">
        <v>1692</v>
      </c>
      <c r="C832" s="1" t="s">
        <v>149</v>
      </c>
      <c r="D832" s="1" t="s">
        <v>2</v>
      </c>
      <c r="E832" s="1" t="s">
        <v>59</v>
      </c>
      <c r="F832" s="1" t="s">
        <v>45</v>
      </c>
      <c r="G832" s="1" t="s">
        <v>60</v>
      </c>
      <c r="H832" s="1">
        <v>61</v>
      </c>
      <c r="I832" s="14">
        <v>38392</v>
      </c>
      <c r="J832" s="1">
        <v>64462</v>
      </c>
      <c r="K832" s="1">
        <v>0</v>
      </c>
      <c r="L832" s="1" t="s">
        <v>11</v>
      </c>
      <c r="M832" s="1" t="s">
        <v>61</v>
      </c>
      <c r="N832" s="14" t="s">
        <v>55</v>
      </c>
      <c r="O832" s="15" t="str">
        <f t="shared" si="84"/>
        <v>Active</v>
      </c>
      <c r="P832" s="16">
        <f t="shared" si="85"/>
        <v>0</v>
      </c>
      <c r="Q832" s="17">
        <f t="shared" si="86"/>
        <v>0</v>
      </c>
      <c r="R832" s="17">
        <f t="shared" si="87"/>
        <v>64462</v>
      </c>
      <c r="S832" s="16">
        <f t="shared" si="88"/>
        <v>2005</v>
      </c>
      <c r="T832" s="16">
        <f t="shared" si="89"/>
        <v>7</v>
      </c>
      <c r="U832" s="18" t="str">
        <f t="shared" si="90"/>
        <v>Wednesday</v>
      </c>
    </row>
    <row r="833" spans="1:21" ht="14.25" customHeight="1" x14ac:dyDescent="0.25">
      <c r="A833" s="1" t="s">
        <v>1693</v>
      </c>
      <c r="B833" s="1" t="s">
        <v>1694</v>
      </c>
      <c r="C833" s="1" t="s">
        <v>126</v>
      </c>
      <c r="D833" s="1" t="s">
        <v>7</v>
      </c>
      <c r="E833" s="1" t="s">
        <v>72</v>
      </c>
      <c r="F833" s="1" t="s">
        <v>45</v>
      </c>
      <c r="G833" s="1" t="s">
        <v>60</v>
      </c>
      <c r="H833" s="1">
        <v>41</v>
      </c>
      <c r="I833" s="14">
        <v>38632</v>
      </c>
      <c r="J833" s="1">
        <v>79352</v>
      </c>
      <c r="K833" s="1">
        <v>0</v>
      </c>
      <c r="L833" s="1" t="s">
        <v>11</v>
      </c>
      <c r="M833" s="1" t="s">
        <v>47</v>
      </c>
      <c r="N833" s="14" t="s">
        <v>55</v>
      </c>
      <c r="O833" s="15" t="str">
        <f t="shared" si="84"/>
        <v>Active</v>
      </c>
      <c r="P833" s="16">
        <f t="shared" si="85"/>
        <v>0</v>
      </c>
      <c r="Q833" s="17">
        <f t="shared" si="86"/>
        <v>0</v>
      </c>
      <c r="R833" s="17">
        <f t="shared" si="87"/>
        <v>79352</v>
      </c>
      <c r="S833" s="16">
        <f t="shared" si="88"/>
        <v>2005</v>
      </c>
      <c r="T833" s="16">
        <f t="shared" si="89"/>
        <v>41</v>
      </c>
      <c r="U833" s="18" t="str">
        <f t="shared" si="90"/>
        <v>Friday</v>
      </c>
    </row>
    <row r="834" spans="1:21" ht="14.25" customHeight="1" x14ac:dyDescent="0.25">
      <c r="A834" s="1" t="s">
        <v>1695</v>
      </c>
      <c r="B834" s="1" t="s">
        <v>1696</v>
      </c>
      <c r="C834" s="1" t="s">
        <v>43</v>
      </c>
      <c r="D834" s="1" t="s">
        <v>8</v>
      </c>
      <c r="E834" s="1" t="s">
        <v>59</v>
      </c>
      <c r="F834" s="1" t="s">
        <v>45</v>
      </c>
      <c r="G834" s="1" t="s">
        <v>60</v>
      </c>
      <c r="H834" s="1">
        <v>55</v>
      </c>
      <c r="I834" s="14">
        <v>36977</v>
      </c>
      <c r="J834" s="1">
        <v>157812</v>
      </c>
      <c r="K834" s="1">
        <v>0.11</v>
      </c>
      <c r="L834" s="1" t="s">
        <v>11</v>
      </c>
      <c r="M834" s="1" t="s">
        <v>79</v>
      </c>
      <c r="N834" s="14" t="s">
        <v>55</v>
      </c>
      <c r="O834" s="15" t="str">
        <f t="shared" si="84"/>
        <v>Active</v>
      </c>
      <c r="P834" s="16">
        <f t="shared" si="85"/>
        <v>0</v>
      </c>
      <c r="Q834" s="17">
        <f t="shared" si="86"/>
        <v>17359.32</v>
      </c>
      <c r="R834" s="17">
        <f t="shared" si="87"/>
        <v>175171.32</v>
      </c>
      <c r="S834" s="16">
        <f t="shared" si="88"/>
        <v>2001</v>
      </c>
      <c r="T834" s="16">
        <f t="shared" si="89"/>
        <v>13</v>
      </c>
      <c r="U834" s="18" t="str">
        <f t="shared" si="90"/>
        <v>Tuesday</v>
      </c>
    </row>
    <row r="835" spans="1:21" ht="14.25" customHeight="1" x14ac:dyDescent="0.25">
      <c r="A835" s="1" t="s">
        <v>1697</v>
      </c>
      <c r="B835" s="1" t="s">
        <v>1698</v>
      </c>
      <c r="C835" s="1" t="s">
        <v>126</v>
      </c>
      <c r="D835" s="1" t="s">
        <v>7</v>
      </c>
      <c r="E835" s="1" t="s">
        <v>72</v>
      </c>
      <c r="F835" s="1" t="s">
        <v>52</v>
      </c>
      <c r="G835" s="1" t="s">
        <v>60</v>
      </c>
      <c r="H835" s="1">
        <v>27</v>
      </c>
      <c r="I835" s="14">
        <v>43354</v>
      </c>
      <c r="J835" s="1">
        <v>80745</v>
      </c>
      <c r="K835" s="1">
        <v>0</v>
      </c>
      <c r="L835" s="1" t="s">
        <v>11</v>
      </c>
      <c r="M835" s="1" t="s">
        <v>61</v>
      </c>
      <c r="N835" s="14" t="s">
        <v>55</v>
      </c>
      <c r="O835" s="15" t="str">
        <f t="shared" ref="O835:O898" si="91">IF(LEN(N835)&gt;0,"Not Active","Active")</f>
        <v>Active</v>
      </c>
      <c r="P835" s="16">
        <f t="shared" ref="P835:P898" si="92">IF(O835="Not Active",1,0)</f>
        <v>0</v>
      </c>
      <c r="Q835" s="17">
        <f t="shared" ref="Q835:Q898" si="93">J835*K835</f>
        <v>0</v>
      </c>
      <c r="R835" s="17">
        <f t="shared" ref="R835:R898" si="94">Q835+J835</f>
        <v>80745</v>
      </c>
      <c r="S835" s="16">
        <f t="shared" ref="S835:S898" si="95">YEAR(I835)</f>
        <v>2018</v>
      </c>
      <c r="T835" s="16">
        <f t="shared" ref="T835:T898" si="96">WEEKNUM(I835)</f>
        <v>37</v>
      </c>
      <c r="U835" s="18" t="str">
        <f t="shared" ref="U835:U898" si="97">TEXT(I835,"dddd")</f>
        <v>Tuesday</v>
      </c>
    </row>
    <row r="836" spans="1:21" ht="14.25" customHeight="1" x14ac:dyDescent="0.25">
      <c r="A836" s="1" t="s">
        <v>1699</v>
      </c>
      <c r="B836" s="1" t="s">
        <v>1700</v>
      </c>
      <c r="C836" s="1" t="s">
        <v>317</v>
      </c>
      <c r="D836" s="1" t="s">
        <v>2</v>
      </c>
      <c r="E836" s="1" t="s">
        <v>51</v>
      </c>
      <c r="F836" s="1" t="s">
        <v>45</v>
      </c>
      <c r="G836" s="1" t="s">
        <v>60</v>
      </c>
      <c r="H836" s="1">
        <v>57</v>
      </c>
      <c r="I836" s="14">
        <v>35113</v>
      </c>
      <c r="J836" s="1">
        <v>75354</v>
      </c>
      <c r="K836" s="1">
        <v>0</v>
      </c>
      <c r="L836" s="1" t="s">
        <v>11</v>
      </c>
      <c r="M836" s="1" t="s">
        <v>82</v>
      </c>
      <c r="N836" s="14">
        <v>35413</v>
      </c>
      <c r="O836" s="15" t="str">
        <f t="shared" si="91"/>
        <v>Not Active</v>
      </c>
      <c r="P836" s="16">
        <f t="shared" si="92"/>
        <v>1</v>
      </c>
      <c r="Q836" s="17">
        <f t="shared" si="93"/>
        <v>0</v>
      </c>
      <c r="R836" s="17">
        <f t="shared" si="94"/>
        <v>75354</v>
      </c>
      <c r="S836" s="16">
        <f t="shared" si="95"/>
        <v>1996</v>
      </c>
      <c r="T836" s="16">
        <f t="shared" si="96"/>
        <v>8</v>
      </c>
      <c r="U836" s="18" t="str">
        <f t="shared" si="97"/>
        <v>Sunday</v>
      </c>
    </row>
    <row r="837" spans="1:21" ht="14.25" customHeight="1" x14ac:dyDescent="0.25">
      <c r="A837" s="1" t="s">
        <v>1701</v>
      </c>
      <c r="B837" s="1" t="s">
        <v>1702</v>
      </c>
      <c r="C837" s="1" t="s">
        <v>131</v>
      </c>
      <c r="D837" s="1" t="s">
        <v>7</v>
      </c>
      <c r="E837" s="1" t="s">
        <v>44</v>
      </c>
      <c r="F837" s="1" t="s">
        <v>52</v>
      </c>
      <c r="G837" s="1" t="s">
        <v>104</v>
      </c>
      <c r="H837" s="1">
        <v>56</v>
      </c>
      <c r="I837" s="14">
        <v>43363</v>
      </c>
      <c r="J837" s="1">
        <v>78938</v>
      </c>
      <c r="K837" s="1">
        <v>0.14000000000000001</v>
      </c>
      <c r="L837" s="1" t="s">
        <v>11</v>
      </c>
      <c r="M837" s="1" t="s">
        <v>68</v>
      </c>
      <c r="N837" s="14" t="s">
        <v>55</v>
      </c>
      <c r="O837" s="15" t="str">
        <f t="shared" si="91"/>
        <v>Active</v>
      </c>
      <c r="P837" s="16">
        <f t="shared" si="92"/>
        <v>0</v>
      </c>
      <c r="Q837" s="17">
        <f t="shared" si="93"/>
        <v>11051.320000000002</v>
      </c>
      <c r="R837" s="17">
        <f t="shared" si="94"/>
        <v>89989.32</v>
      </c>
      <c r="S837" s="16">
        <f t="shared" si="95"/>
        <v>2018</v>
      </c>
      <c r="T837" s="16">
        <f t="shared" si="96"/>
        <v>38</v>
      </c>
      <c r="U837" s="18" t="str">
        <f t="shared" si="97"/>
        <v>Thursday</v>
      </c>
    </row>
    <row r="838" spans="1:21" ht="14.25" customHeight="1" x14ac:dyDescent="0.25">
      <c r="A838" s="1" t="s">
        <v>1703</v>
      </c>
      <c r="B838" s="1" t="s">
        <v>1704</v>
      </c>
      <c r="C838" s="1" t="s">
        <v>199</v>
      </c>
      <c r="D838" s="1" t="s">
        <v>7</v>
      </c>
      <c r="E838" s="1" t="s">
        <v>72</v>
      </c>
      <c r="F838" s="1" t="s">
        <v>52</v>
      </c>
      <c r="G838" s="1" t="s">
        <v>104</v>
      </c>
      <c r="H838" s="1">
        <v>59</v>
      </c>
      <c r="I838" s="14">
        <v>39701</v>
      </c>
      <c r="J838" s="1">
        <v>96313</v>
      </c>
      <c r="K838" s="1">
        <v>0</v>
      </c>
      <c r="L838" s="1" t="s">
        <v>11</v>
      </c>
      <c r="M838" s="1" t="s">
        <v>82</v>
      </c>
      <c r="N838" s="14" t="s">
        <v>55</v>
      </c>
      <c r="O838" s="15" t="str">
        <f t="shared" si="91"/>
        <v>Active</v>
      </c>
      <c r="P838" s="16">
        <f t="shared" si="92"/>
        <v>0</v>
      </c>
      <c r="Q838" s="17">
        <f t="shared" si="93"/>
        <v>0</v>
      </c>
      <c r="R838" s="17">
        <f t="shared" si="94"/>
        <v>96313</v>
      </c>
      <c r="S838" s="16">
        <f t="shared" si="95"/>
        <v>2008</v>
      </c>
      <c r="T838" s="16">
        <f t="shared" si="96"/>
        <v>37</v>
      </c>
      <c r="U838" s="18" t="str">
        <f t="shared" si="97"/>
        <v>Wednesday</v>
      </c>
    </row>
    <row r="839" spans="1:21" ht="14.25" customHeight="1" x14ac:dyDescent="0.25">
      <c r="A839" s="1" t="s">
        <v>1705</v>
      </c>
      <c r="B839" s="1" t="s">
        <v>1706</v>
      </c>
      <c r="C839" s="1" t="s">
        <v>58</v>
      </c>
      <c r="D839" s="1" t="s">
        <v>7</v>
      </c>
      <c r="E839" s="1" t="s">
        <v>59</v>
      </c>
      <c r="F839" s="1" t="s">
        <v>52</v>
      </c>
      <c r="G839" s="1" t="s">
        <v>60</v>
      </c>
      <c r="H839" s="1">
        <v>45</v>
      </c>
      <c r="I839" s="14">
        <v>40511</v>
      </c>
      <c r="J839" s="1">
        <v>153767</v>
      </c>
      <c r="K839" s="1">
        <v>0.27</v>
      </c>
      <c r="L839" s="1" t="s">
        <v>11</v>
      </c>
      <c r="M839" s="1" t="s">
        <v>68</v>
      </c>
      <c r="N839" s="14" t="s">
        <v>55</v>
      </c>
      <c r="O839" s="15" t="str">
        <f t="shared" si="91"/>
        <v>Active</v>
      </c>
      <c r="P839" s="16">
        <f t="shared" si="92"/>
        <v>0</v>
      </c>
      <c r="Q839" s="17">
        <f t="shared" si="93"/>
        <v>41517.090000000004</v>
      </c>
      <c r="R839" s="17">
        <f t="shared" si="94"/>
        <v>195284.09</v>
      </c>
      <c r="S839" s="16">
        <f t="shared" si="95"/>
        <v>2010</v>
      </c>
      <c r="T839" s="16">
        <f t="shared" si="96"/>
        <v>49</v>
      </c>
      <c r="U839" s="18" t="str">
        <f t="shared" si="97"/>
        <v>Monday</v>
      </c>
    </row>
    <row r="840" spans="1:21" ht="14.25" customHeight="1" x14ac:dyDescent="0.25">
      <c r="A840" s="1" t="s">
        <v>1362</v>
      </c>
      <c r="B840" s="1" t="s">
        <v>1707</v>
      </c>
      <c r="C840" s="1" t="s">
        <v>75</v>
      </c>
      <c r="D840" s="1" t="s">
        <v>8</v>
      </c>
      <c r="E840" s="1" t="s">
        <v>44</v>
      </c>
      <c r="F840" s="1" t="s">
        <v>45</v>
      </c>
      <c r="G840" s="1" t="s">
        <v>46</v>
      </c>
      <c r="H840" s="1">
        <v>42</v>
      </c>
      <c r="I840" s="14">
        <v>42266</v>
      </c>
      <c r="J840" s="1">
        <v>103423</v>
      </c>
      <c r="K840" s="1">
        <v>0.06</v>
      </c>
      <c r="L840" s="1" t="s">
        <v>11</v>
      </c>
      <c r="M840" s="1" t="s">
        <v>107</v>
      </c>
      <c r="N840" s="14" t="s">
        <v>55</v>
      </c>
      <c r="O840" s="15" t="str">
        <f t="shared" si="91"/>
        <v>Active</v>
      </c>
      <c r="P840" s="16">
        <f t="shared" si="92"/>
        <v>0</v>
      </c>
      <c r="Q840" s="17">
        <f t="shared" si="93"/>
        <v>6205.38</v>
      </c>
      <c r="R840" s="17">
        <f t="shared" si="94"/>
        <v>109628.38</v>
      </c>
      <c r="S840" s="16">
        <f t="shared" si="95"/>
        <v>2015</v>
      </c>
      <c r="T840" s="16">
        <f t="shared" si="96"/>
        <v>38</v>
      </c>
      <c r="U840" s="18" t="str">
        <f t="shared" si="97"/>
        <v>Saturday</v>
      </c>
    </row>
    <row r="841" spans="1:21" ht="14.25" customHeight="1" x14ac:dyDescent="0.25">
      <c r="A841" s="1" t="s">
        <v>1708</v>
      </c>
      <c r="B841" s="1" t="s">
        <v>1709</v>
      </c>
      <c r="C841" s="1" t="s">
        <v>89</v>
      </c>
      <c r="D841" s="1" t="s">
        <v>7</v>
      </c>
      <c r="E841" s="1" t="s">
        <v>72</v>
      </c>
      <c r="F841" s="1" t="s">
        <v>45</v>
      </c>
      <c r="G841" s="1" t="s">
        <v>53</v>
      </c>
      <c r="H841" s="1">
        <v>25</v>
      </c>
      <c r="I841" s="14">
        <v>44370</v>
      </c>
      <c r="J841" s="1">
        <v>86464</v>
      </c>
      <c r="K841" s="1">
        <v>0</v>
      </c>
      <c r="L841" s="1" t="s">
        <v>17</v>
      </c>
      <c r="M841" s="1" t="s">
        <v>94</v>
      </c>
      <c r="N841" s="14" t="s">
        <v>55</v>
      </c>
      <c r="O841" s="15" t="str">
        <f t="shared" si="91"/>
        <v>Active</v>
      </c>
      <c r="P841" s="16">
        <f t="shared" si="92"/>
        <v>0</v>
      </c>
      <c r="Q841" s="17">
        <f t="shared" si="93"/>
        <v>0</v>
      </c>
      <c r="R841" s="17">
        <f t="shared" si="94"/>
        <v>86464</v>
      </c>
      <c r="S841" s="16">
        <f t="shared" si="95"/>
        <v>2021</v>
      </c>
      <c r="T841" s="16">
        <f t="shared" si="96"/>
        <v>26</v>
      </c>
      <c r="U841" s="18" t="str">
        <f t="shared" si="97"/>
        <v>Wednesday</v>
      </c>
    </row>
    <row r="842" spans="1:21" ht="14.25" customHeight="1" x14ac:dyDescent="0.25">
      <c r="A842" s="1" t="s">
        <v>1710</v>
      </c>
      <c r="B842" s="1" t="s">
        <v>1711</v>
      </c>
      <c r="C842" s="1" t="s">
        <v>89</v>
      </c>
      <c r="D842" s="1" t="s">
        <v>7</v>
      </c>
      <c r="E842" s="1" t="s">
        <v>72</v>
      </c>
      <c r="F842" s="1" t="s">
        <v>45</v>
      </c>
      <c r="G842" s="1" t="s">
        <v>104</v>
      </c>
      <c r="H842" s="1">
        <v>29</v>
      </c>
      <c r="I842" s="14">
        <v>43114</v>
      </c>
      <c r="J842" s="1">
        <v>80516</v>
      </c>
      <c r="K842" s="1">
        <v>0</v>
      </c>
      <c r="L842" s="1" t="s">
        <v>19</v>
      </c>
      <c r="M842" s="1" t="s">
        <v>236</v>
      </c>
      <c r="N842" s="14" t="s">
        <v>55</v>
      </c>
      <c r="O842" s="15" t="str">
        <f t="shared" si="91"/>
        <v>Active</v>
      </c>
      <c r="P842" s="16">
        <f t="shared" si="92"/>
        <v>0</v>
      </c>
      <c r="Q842" s="17">
        <f t="shared" si="93"/>
        <v>0</v>
      </c>
      <c r="R842" s="17">
        <f t="shared" si="94"/>
        <v>80516</v>
      </c>
      <c r="S842" s="16">
        <f t="shared" si="95"/>
        <v>2018</v>
      </c>
      <c r="T842" s="16">
        <f t="shared" si="96"/>
        <v>3</v>
      </c>
      <c r="U842" s="18" t="str">
        <f t="shared" si="97"/>
        <v>Sunday</v>
      </c>
    </row>
    <row r="843" spans="1:21" ht="14.25" customHeight="1" x14ac:dyDescent="0.25">
      <c r="A843" s="1" t="s">
        <v>1712</v>
      </c>
      <c r="B843" s="1" t="s">
        <v>1713</v>
      </c>
      <c r="C843" s="1" t="s">
        <v>75</v>
      </c>
      <c r="D843" s="1" t="s">
        <v>6</v>
      </c>
      <c r="E843" s="1" t="s">
        <v>59</v>
      </c>
      <c r="F843" s="1" t="s">
        <v>45</v>
      </c>
      <c r="G843" s="1" t="s">
        <v>46</v>
      </c>
      <c r="H843" s="1">
        <v>33</v>
      </c>
      <c r="I843" s="14">
        <v>41507</v>
      </c>
      <c r="J843" s="1">
        <v>105390</v>
      </c>
      <c r="K843" s="1">
        <v>0.06</v>
      </c>
      <c r="L843" s="1" t="s">
        <v>11</v>
      </c>
      <c r="M843" s="1" t="s">
        <v>107</v>
      </c>
      <c r="N843" s="14" t="s">
        <v>55</v>
      </c>
      <c r="O843" s="15" t="str">
        <f t="shared" si="91"/>
        <v>Active</v>
      </c>
      <c r="P843" s="16">
        <f t="shared" si="92"/>
        <v>0</v>
      </c>
      <c r="Q843" s="17">
        <f t="shared" si="93"/>
        <v>6323.4</v>
      </c>
      <c r="R843" s="17">
        <f t="shared" si="94"/>
        <v>111713.4</v>
      </c>
      <c r="S843" s="16">
        <f t="shared" si="95"/>
        <v>2013</v>
      </c>
      <c r="T843" s="16">
        <f t="shared" si="96"/>
        <v>34</v>
      </c>
      <c r="U843" s="18" t="str">
        <f t="shared" si="97"/>
        <v>Wednesday</v>
      </c>
    </row>
    <row r="844" spans="1:21" ht="14.25" customHeight="1" x14ac:dyDescent="0.25">
      <c r="A844" s="1" t="s">
        <v>1714</v>
      </c>
      <c r="B844" s="1" t="s">
        <v>1715</v>
      </c>
      <c r="C844" s="1" t="s">
        <v>225</v>
      </c>
      <c r="D844" s="1" t="s">
        <v>2</v>
      </c>
      <c r="E844" s="1" t="s">
        <v>51</v>
      </c>
      <c r="F844" s="1" t="s">
        <v>45</v>
      </c>
      <c r="G844" s="1" t="s">
        <v>53</v>
      </c>
      <c r="H844" s="1">
        <v>50</v>
      </c>
      <c r="I844" s="14">
        <v>44445</v>
      </c>
      <c r="J844" s="1">
        <v>83418</v>
      </c>
      <c r="K844" s="1">
        <v>0</v>
      </c>
      <c r="L844" s="1" t="s">
        <v>17</v>
      </c>
      <c r="M844" s="1" t="s">
        <v>94</v>
      </c>
      <c r="N844" s="14" t="s">
        <v>55</v>
      </c>
      <c r="O844" s="15" t="str">
        <f t="shared" si="91"/>
        <v>Active</v>
      </c>
      <c r="P844" s="16">
        <f t="shared" si="92"/>
        <v>0</v>
      </c>
      <c r="Q844" s="17">
        <f t="shared" si="93"/>
        <v>0</v>
      </c>
      <c r="R844" s="17">
        <f t="shared" si="94"/>
        <v>83418</v>
      </c>
      <c r="S844" s="16">
        <f t="shared" si="95"/>
        <v>2021</v>
      </c>
      <c r="T844" s="16">
        <f t="shared" si="96"/>
        <v>37</v>
      </c>
      <c r="U844" s="18" t="str">
        <f t="shared" si="97"/>
        <v>Monday</v>
      </c>
    </row>
    <row r="845" spans="1:21" ht="14.25" customHeight="1" x14ac:dyDescent="0.25">
      <c r="A845" s="1" t="s">
        <v>1716</v>
      </c>
      <c r="B845" s="1" t="s">
        <v>1717</v>
      </c>
      <c r="C845" s="1" t="s">
        <v>390</v>
      </c>
      <c r="D845" s="1" t="s">
        <v>2</v>
      </c>
      <c r="E845" s="1" t="s">
        <v>59</v>
      </c>
      <c r="F845" s="1" t="s">
        <v>45</v>
      </c>
      <c r="G845" s="1" t="s">
        <v>60</v>
      </c>
      <c r="H845" s="1">
        <v>45</v>
      </c>
      <c r="I845" s="14">
        <v>43042</v>
      </c>
      <c r="J845" s="1">
        <v>66660</v>
      </c>
      <c r="K845" s="1">
        <v>0</v>
      </c>
      <c r="L845" s="1" t="s">
        <v>11</v>
      </c>
      <c r="M845" s="1" t="s">
        <v>82</v>
      </c>
      <c r="N845" s="14" t="s">
        <v>55</v>
      </c>
      <c r="O845" s="15" t="str">
        <f t="shared" si="91"/>
        <v>Active</v>
      </c>
      <c r="P845" s="16">
        <f t="shared" si="92"/>
        <v>0</v>
      </c>
      <c r="Q845" s="17">
        <f t="shared" si="93"/>
        <v>0</v>
      </c>
      <c r="R845" s="17">
        <f t="shared" si="94"/>
        <v>66660</v>
      </c>
      <c r="S845" s="16">
        <f t="shared" si="95"/>
        <v>2017</v>
      </c>
      <c r="T845" s="16">
        <f t="shared" si="96"/>
        <v>44</v>
      </c>
      <c r="U845" s="18" t="str">
        <f t="shared" si="97"/>
        <v>Friday</v>
      </c>
    </row>
    <row r="846" spans="1:21" ht="14.25" customHeight="1" x14ac:dyDescent="0.25">
      <c r="A846" s="1" t="s">
        <v>1288</v>
      </c>
      <c r="B846" s="1" t="s">
        <v>1718</v>
      </c>
      <c r="C846" s="1" t="s">
        <v>75</v>
      </c>
      <c r="D846" s="1" t="s">
        <v>6</v>
      </c>
      <c r="E846" s="1" t="s">
        <v>59</v>
      </c>
      <c r="F846" s="1" t="s">
        <v>52</v>
      </c>
      <c r="G846" s="1" t="s">
        <v>104</v>
      </c>
      <c r="H846" s="1">
        <v>59</v>
      </c>
      <c r="I846" s="14">
        <v>42165</v>
      </c>
      <c r="J846" s="1">
        <v>101985</v>
      </c>
      <c r="K846" s="1">
        <v>7.0000000000000007E-2</v>
      </c>
      <c r="L846" s="1" t="s">
        <v>11</v>
      </c>
      <c r="M846" s="1" t="s">
        <v>79</v>
      </c>
      <c r="N846" s="14" t="s">
        <v>55</v>
      </c>
      <c r="O846" s="15" t="str">
        <f t="shared" si="91"/>
        <v>Active</v>
      </c>
      <c r="P846" s="16">
        <f t="shared" si="92"/>
        <v>0</v>
      </c>
      <c r="Q846" s="17">
        <f t="shared" si="93"/>
        <v>7138.9500000000007</v>
      </c>
      <c r="R846" s="17">
        <f t="shared" si="94"/>
        <v>109123.95</v>
      </c>
      <c r="S846" s="16">
        <f t="shared" si="95"/>
        <v>2015</v>
      </c>
      <c r="T846" s="16">
        <f t="shared" si="96"/>
        <v>24</v>
      </c>
      <c r="U846" s="18" t="str">
        <f t="shared" si="97"/>
        <v>Wednesday</v>
      </c>
    </row>
    <row r="847" spans="1:21" ht="14.25" customHeight="1" x14ac:dyDescent="0.25">
      <c r="A847" s="1" t="s">
        <v>1719</v>
      </c>
      <c r="B847" s="1" t="s">
        <v>1720</v>
      </c>
      <c r="C847" s="1" t="s">
        <v>99</v>
      </c>
      <c r="D847" s="1" t="s">
        <v>3</v>
      </c>
      <c r="E847" s="1" t="s">
        <v>72</v>
      </c>
      <c r="F847" s="1" t="s">
        <v>52</v>
      </c>
      <c r="G847" s="1" t="s">
        <v>104</v>
      </c>
      <c r="H847" s="1">
        <v>29</v>
      </c>
      <c r="I847" s="14">
        <v>43439</v>
      </c>
      <c r="J847" s="1">
        <v>199504</v>
      </c>
      <c r="K847" s="1">
        <v>0.3</v>
      </c>
      <c r="L847" s="1" t="s">
        <v>11</v>
      </c>
      <c r="M847" s="1" t="s">
        <v>82</v>
      </c>
      <c r="N847" s="14" t="s">
        <v>55</v>
      </c>
      <c r="O847" s="15" t="str">
        <f t="shared" si="91"/>
        <v>Active</v>
      </c>
      <c r="P847" s="16">
        <f t="shared" si="92"/>
        <v>0</v>
      </c>
      <c r="Q847" s="17">
        <f t="shared" si="93"/>
        <v>59851.199999999997</v>
      </c>
      <c r="R847" s="17">
        <f t="shared" si="94"/>
        <v>259355.2</v>
      </c>
      <c r="S847" s="16">
        <f t="shared" si="95"/>
        <v>2018</v>
      </c>
      <c r="T847" s="16">
        <f t="shared" si="96"/>
        <v>49</v>
      </c>
      <c r="U847" s="18" t="str">
        <f t="shared" si="97"/>
        <v>Wednesday</v>
      </c>
    </row>
    <row r="848" spans="1:21" ht="14.25" customHeight="1" x14ac:dyDescent="0.25">
      <c r="A848" s="1" t="s">
        <v>1721</v>
      </c>
      <c r="B848" s="1" t="s">
        <v>1722</v>
      </c>
      <c r="C848" s="1" t="s">
        <v>43</v>
      </c>
      <c r="D848" s="1" t="s">
        <v>4</v>
      </c>
      <c r="E848" s="1" t="s">
        <v>72</v>
      </c>
      <c r="F848" s="1" t="s">
        <v>45</v>
      </c>
      <c r="G848" s="1" t="s">
        <v>104</v>
      </c>
      <c r="H848" s="1">
        <v>52</v>
      </c>
      <c r="I848" s="14">
        <v>38995</v>
      </c>
      <c r="J848" s="1">
        <v>147966</v>
      </c>
      <c r="K848" s="1">
        <v>0.11</v>
      </c>
      <c r="L848" s="1" t="s">
        <v>19</v>
      </c>
      <c r="M848" s="1" t="s">
        <v>117</v>
      </c>
      <c r="N848" s="14">
        <v>43608</v>
      </c>
      <c r="O848" s="15" t="str">
        <f t="shared" si="91"/>
        <v>Not Active</v>
      </c>
      <c r="P848" s="16">
        <f t="shared" si="92"/>
        <v>1</v>
      </c>
      <c r="Q848" s="17">
        <f t="shared" si="93"/>
        <v>16276.26</v>
      </c>
      <c r="R848" s="17">
        <f t="shared" si="94"/>
        <v>164242.26</v>
      </c>
      <c r="S848" s="16">
        <f t="shared" si="95"/>
        <v>2006</v>
      </c>
      <c r="T848" s="16">
        <f t="shared" si="96"/>
        <v>40</v>
      </c>
      <c r="U848" s="18" t="str">
        <f t="shared" si="97"/>
        <v>Thursday</v>
      </c>
    </row>
    <row r="849" spans="1:21" ht="14.25" customHeight="1" x14ac:dyDescent="0.25">
      <c r="A849" s="1" t="s">
        <v>302</v>
      </c>
      <c r="B849" s="1" t="s">
        <v>1723</v>
      </c>
      <c r="C849" s="1" t="s">
        <v>202</v>
      </c>
      <c r="D849" s="1" t="s">
        <v>6</v>
      </c>
      <c r="E849" s="1" t="s">
        <v>59</v>
      </c>
      <c r="F849" s="1" t="s">
        <v>52</v>
      </c>
      <c r="G849" s="1" t="s">
        <v>53</v>
      </c>
      <c r="H849" s="1">
        <v>58</v>
      </c>
      <c r="I849" s="14">
        <v>41810</v>
      </c>
      <c r="J849" s="1">
        <v>41728</v>
      </c>
      <c r="K849" s="1">
        <v>0</v>
      </c>
      <c r="L849" s="1" t="s">
        <v>17</v>
      </c>
      <c r="M849" s="1" t="s">
        <v>54</v>
      </c>
      <c r="N849" s="14" t="s">
        <v>55</v>
      </c>
      <c r="O849" s="15" t="str">
        <f t="shared" si="91"/>
        <v>Active</v>
      </c>
      <c r="P849" s="16">
        <f t="shared" si="92"/>
        <v>0</v>
      </c>
      <c r="Q849" s="17">
        <f t="shared" si="93"/>
        <v>0</v>
      </c>
      <c r="R849" s="17">
        <f t="shared" si="94"/>
        <v>41728</v>
      </c>
      <c r="S849" s="16">
        <f t="shared" si="95"/>
        <v>2014</v>
      </c>
      <c r="T849" s="16">
        <f t="shared" si="96"/>
        <v>25</v>
      </c>
      <c r="U849" s="18" t="str">
        <f t="shared" si="97"/>
        <v>Friday</v>
      </c>
    </row>
    <row r="850" spans="1:21" ht="14.25" customHeight="1" x14ac:dyDescent="0.25">
      <c r="A850" s="1" t="s">
        <v>1471</v>
      </c>
      <c r="B850" s="1" t="s">
        <v>1724</v>
      </c>
      <c r="C850" s="1" t="s">
        <v>67</v>
      </c>
      <c r="D850" s="1" t="s">
        <v>5</v>
      </c>
      <c r="E850" s="1" t="s">
        <v>59</v>
      </c>
      <c r="F850" s="1" t="s">
        <v>52</v>
      </c>
      <c r="G850" s="1" t="s">
        <v>104</v>
      </c>
      <c r="H850" s="1">
        <v>62</v>
      </c>
      <c r="I850" s="14">
        <v>40591</v>
      </c>
      <c r="J850" s="1">
        <v>94422</v>
      </c>
      <c r="K850" s="1">
        <v>0</v>
      </c>
      <c r="L850" s="1" t="s">
        <v>11</v>
      </c>
      <c r="M850" s="1" t="s">
        <v>68</v>
      </c>
      <c r="N850" s="14" t="s">
        <v>55</v>
      </c>
      <c r="O850" s="15" t="str">
        <f t="shared" si="91"/>
        <v>Active</v>
      </c>
      <c r="P850" s="16">
        <f t="shared" si="92"/>
        <v>0</v>
      </c>
      <c r="Q850" s="17">
        <f t="shared" si="93"/>
        <v>0</v>
      </c>
      <c r="R850" s="17">
        <f t="shared" si="94"/>
        <v>94422</v>
      </c>
      <c r="S850" s="16">
        <f t="shared" si="95"/>
        <v>2011</v>
      </c>
      <c r="T850" s="16">
        <f t="shared" si="96"/>
        <v>8</v>
      </c>
      <c r="U850" s="18" t="str">
        <f t="shared" si="97"/>
        <v>Thursday</v>
      </c>
    </row>
    <row r="851" spans="1:21" ht="14.25" customHeight="1" x14ac:dyDescent="0.25">
      <c r="A851" s="1" t="s">
        <v>1725</v>
      </c>
      <c r="B851" s="1" t="s">
        <v>1726</v>
      </c>
      <c r="C851" s="1" t="s">
        <v>58</v>
      </c>
      <c r="D851" s="1" t="s">
        <v>4</v>
      </c>
      <c r="E851" s="1" t="s">
        <v>72</v>
      </c>
      <c r="F851" s="1" t="s">
        <v>52</v>
      </c>
      <c r="G851" s="1" t="s">
        <v>53</v>
      </c>
      <c r="H851" s="1">
        <v>31</v>
      </c>
      <c r="I851" s="14">
        <v>42184</v>
      </c>
      <c r="J851" s="1">
        <v>191026</v>
      </c>
      <c r="K851" s="1">
        <v>0.16</v>
      </c>
      <c r="L851" s="1" t="s">
        <v>11</v>
      </c>
      <c r="M851" s="1" t="s">
        <v>107</v>
      </c>
      <c r="N851" s="14" t="s">
        <v>55</v>
      </c>
      <c r="O851" s="15" t="str">
        <f t="shared" si="91"/>
        <v>Active</v>
      </c>
      <c r="P851" s="16">
        <f t="shared" si="92"/>
        <v>0</v>
      </c>
      <c r="Q851" s="17">
        <f t="shared" si="93"/>
        <v>30564.16</v>
      </c>
      <c r="R851" s="17">
        <f t="shared" si="94"/>
        <v>221590.16</v>
      </c>
      <c r="S851" s="16">
        <f t="shared" si="95"/>
        <v>2015</v>
      </c>
      <c r="T851" s="16">
        <f t="shared" si="96"/>
        <v>27</v>
      </c>
      <c r="U851" s="18" t="str">
        <f t="shared" si="97"/>
        <v>Monday</v>
      </c>
    </row>
    <row r="852" spans="1:21" ht="14.25" customHeight="1" x14ac:dyDescent="0.25">
      <c r="A852" s="1" t="s">
        <v>1727</v>
      </c>
      <c r="B852" s="1" t="s">
        <v>1728</v>
      </c>
      <c r="C852" s="1" t="s">
        <v>99</v>
      </c>
      <c r="D852" s="1" t="s">
        <v>2</v>
      </c>
      <c r="E852" s="1" t="s">
        <v>44</v>
      </c>
      <c r="F852" s="1" t="s">
        <v>52</v>
      </c>
      <c r="G852" s="1" t="s">
        <v>104</v>
      </c>
      <c r="H852" s="1">
        <v>42</v>
      </c>
      <c r="I852" s="14">
        <v>40511</v>
      </c>
      <c r="J852" s="1">
        <v>186725</v>
      </c>
      <c r="K852" s="1">
        <v>0.32</v>
      </c>
      <c r="L852" s="1" t="s">
        <v>19</v>
      </c>
      <c r="M852" s="1" t="s">
        <v>112</v>
      </c>
      <c r="N852" s="14" t="s">
        <v>55</v>
      </c>
      <c r="O852" s="15" t="str">
        <f t="shared" si="91"/>
        <v>Active</v>
      </c>
      <c r="P852" s="16">
        <f t="shared" si="92"/>
        <v>0</v>
      </c>
      <c r="Q852" s="17">
        <f t="shared" si="93"/>
        <v>59752</v>
      </c>
      <c r="R852" s="17">
        <f t="shared" si="94"/>
        <v>246477</v>
      </c>
      <c r="S852" s="16">
        <f t="shared" si="95"/>
        <v>2010</v>
      </c>
      <c r="T852" s="16">
        <f t="shared" si="96"/>
        <v>49</v>
      </c>
      <c r="U852" s="18" t="str">
        <f t="shared" si="97"/>
        <v>Monday</v>
      </c>
    </row>
    <row r="853" spans="1:21" ht="14.25" customHeight="1" x14ac:dyDescent="0.25">
      <c r="A853" s="1" t="s">
        <v>1729</v>
      </c>
      <c r="B853" s="1" t="s">
        <v>1730</v>
      </c>
      <c r="C853" s="1" t="s">
        <v>202</v>
      </c>
      <c r="D853" s="1" t="s">
        <v>6</v>
      </c>
      <c r="E853" s="1" t="s">
        <v>44</v>
      </c>
      <c r="F853" s="1" t="s">
        <v>45</v>
      </c>
      <c r="G853" s="1" t="s">
        <v>60</v>
      </c>
      <c r="H853" s="1">
        <v>56</v>
      </c>
      <c r="I853" s="14">
        <v>40045</v>
      </c>
      <c r="J853" s="1">
        <v>52800</v>
      </c>
      <c r="K853" s="1">
        <v>0</v>
      </c>
      <c r="L853" s="1" t="s">
        <v>11</v>
      </c>
      <c r="M853" s="1" t="s">
        <v>68</v>
      </c>
      <c r="N853" s="14" t="s">
        <v>55</v>
      </c>
      <c r="O853" s="15" t="str">
        <f t="shared" si="91"/>
        <v>Active</v>
      </c>
      <c r="P853" s="16">
        <f t="shared" si="92"/>
        <v>0</v>
      </c>
      <c r="Q853" s="17">
        <f t="shared" si="93"/>
        <v>0</v>
      </c>
      <c r="R853" s="17">
        <f t="shared" si="94"/>
        <v>52800</v>
      </c>
      <c r="S853" s="16">
        <f t="shared" si="95"/>
        <v>2009</v>
      </c>
      <c r="T853" s="16">
        <f t="shared" si="96"/>
        <v>34</v>
      </c>
      <c r="U853" s="18" t="str">
        <f t="shared" si="97"/>
        <v>Thursday</v>
      </c>
    </row>
    <row r="854" spans="1:21" ht="14.25" customHeight="1" x14ac:dyDescent="0.25">
      <c r="A854" s="1" t="s">
        <v>1731</v>
      </c>
      <c r="B854" s="1" t="s">
        <v>1732</v>
      </c>
      <c r="C854" s="1" t="s">
        <v>199</v>
      </c>
      <c r="D854" s="1" t="s">
        <v>7</v>
      </c>
      <c r="E854" s="1" t="s">
        <v>59</v>
      </c>
      <c r="F854" s="1" t="s">
        <v>52</v>
      </c>
      <c r="G854" s="1" t="s">
        <v>60</v>
      </c>
      <c r="H854" s="1">
        <v>54</v>
      </c>
      <c r="I854" s="14">
        <v>40517</v>
      </c>
      <c r="J854" s="1">
        <v>113982</v>
      </c>
      <c r="K854" s="1">
        <v>0</v>
      </c>
      <c r="L854" s="1" t="s">
        <v>11</v>
      </c>
      <c r="M854" s="1" t="s">
        <v>47</v>
      </c>
      <c r="N854" s="14" t="s">
        <v>55</v>
      </c>
      <c r="O854" s="15" t="str">
        <f t="shared" si="91"/>
        <v>Active</v>
      </c>
      <c r="P854" s="16">
        <f t="shared" si="92"/>
        <v>0</v>
      </c>
      <c r="Q854" s="17">
        <f t="shared" si="93"/>
        <v>0</v>
      </c>
      <c r="R854" s="17">
        <f t="shared" si="94"/>
        <v>113982</v>
      </c>
      <c r="S854" s="16">
        <f t="shared" si="95"/>
        <v>2010</v>
      </c>
      <c r="T854" s="16">
        <f t="shared" si="96"/>
        <v>50</v>
      </c>
      <c r="U854" s="18" t="str">
        <f t="shared" si="97"/>
        <v>Sunday</v>
      </c>
    </row>
    <row r="855" spans="1:21" ht="14.25" customHeight="1" x14ac:dyDescent="0.25">
      <c r="A855" s="1" t="s">
        <v>1733</v>
      </c>
      <c r="B855" s="1" t="s">
        <v>1734</v>
      </c>
      <c r="C855" s="1" t="s">
        <v>71</v>
      </c>
      <c r="D855" s="1" t="s">
        <v>4</v>
      </c>
      <c r="E855" s="1" t="s">
        <v>44</v>
      </c>
      <c r="F855" s="1" t="s">
        <v>45</v>
      </c>
      <c r="G855" s="1" t="s">
        <v>53</v>
      </c>
      <c r="H855" s="1">
        <v>54</v>
      </c>
      <c r="I855" s="14">
        <v>44271</v>
      </c>
      <c r="J855" s="1">
        <v>56239</v>
      </c>
      <c r="K855" s="1">
        <v>0</v>
      </c>
      <c r="L855" s="1" t="s">
        <v>17</v>
      </c>
      <c r="M855" s="1" t="s">
        <v>54</v>
      </c>
      <c r="N855" s="14" t="s">
        <v>55</v>
      </c>
      <c r="O855" s="15" t="str">
        <f t="shared" si="91"/>
        <v>Active</v>
      </c>
      <c r="P855" s="16">
        <f t="shared" si="92"/>
        <v>0</v>
      </c>
      <c r="Q855" s="17">
        <f t="shared" si="93"/>
        <v>0</v>
      </c>
      <c r="R855" s="17">
        <f t="shared" si="94"/>
        <v>56239</v>
      </c>
      <c r="S855" s="16">
        <f t="shared" si="95"/>
        <v>2021</v>
      </c>
      <c r="T855" s="16">
        <f t="shared" si="96"/>
        <v>12</v>
      </c>
      <c r="U855" s="18" t="str">
        <f t="shared" si="97"/>
        <v>Tuesday</v>
      </c>
    </row>
    <row r="856" spans="1:21" ht="14.25" customHeight="1" x14ac:dyDescent="0.25">
      <c r="A856" s="1" t="s">
        <v>436</v>
      </c>
      <c r="B856" s="1" t="s">
        <v>1735</v>
      </c>
      <c r="C856" s="1" t="s">
        <v>78</v>
      </c>
      <c r="D856" s="1" t="s">
        <v>4</v>
      </c>
      <c r="E856" s="1" t="s">
        <v>51</v>
      </c>
      <c r="F856" s="1" t="s">
        <v>52</v>
      </c>
      <c r="G856" s="1" t="s">
        <v>104</v>
      </c>
      <c r="H856" s="1">
        <v>26</v>
      </c>
      <c r="I856" s="14">
        <v>44257</v>
      </c>
      <c r="J856" s="1">
        <v>44732</v>
      </c>
      <c r="K856" s="1">
        <v>0</v>
      </c>
      <c r="L856" s="1" t="s">
        <v>19</v>
      </c>
      <c r="M856" s="1" t="s">
        <v>117</v>
      </c>
      <c r="N856" s="14" t="s">
        <v>55</v>
      </c>
      <c r="O856" s="15" t="str">
        <f t="shared" si="91"/>
        <v>Active</v>
      </c>
      <c r="P856" s="16">
        <f t="shared" si="92"/>
        <v>0</v>
      </c>
      <c r="Q856" s="17">
        <f t="shared" si="93"/>
        <v>0</v>
      </c>
      <c r="R856" s="17">
        <f t="shared" si="94"/>
        <v>44732</v>
      </c>
      <c r="S856" s="16">
        <f t="shared" si="95"/>
        <v>2021</v>
      </c>
      <c r="T856" s="16">
        <f t="shared" si="96"/>
        <v>10</v>
      </c>
      <c r="U856" s="18" t="str">
        <f t="shared" si="97"/>
        <v>Tuesday</v>
      </c>
    </row>
    <row r="857" spans="1:21" ht="14.25" customHeight="1" x14ac:dyDescent="0.25">
      <c r="A857" s="1" t="s">
        <v>1736</v>
      </c>
      <c r="B857" s="1" t="s">
        <v>1737</v>
      </c>
      <c r="C857" s="1" t="s">
        <v>58</v>
      </c>
      <c r="D857" s="1" t="s">
        <v>8</v>
      </c>
      <c r="E857" s="1" t="s">
        <v>72</v>
      </c>
      <c r="F857" s="1" t="s">
        <v>52</v>
      </c>
      <c r="G857" s="1" t="s">
        <v>53</v>
      </c>
      <c r="H857" s="1">
        <v>49</v>
      </c>
      <c r="I857" s="14">
        <v>41816</v>
      </c>
      <c r="J857" s="1">
        <v>153961</v>
      </c>
      <c r="K857" s="1">
        <v>0.25</v>
      </c>
      <c r="L857" s="1" t="s">
        <v>17</v>
      </c>
      <c r="M857" s="1" t="s">
        <v>94</v>
      </c>
      <c r="N857" s="14" t="s">
        <v>55</v>
      </c>
      <c r="O857" s="15" t="str">
        <f t="shared" si="91"/>
        <v>Active</v>
      </c>
      <c r="P857" s="16">
        <f t="shared" si="92"/>
        <v>0</v>
      </c>
      <c r="Q857" s="17">
        <f t="shared" si="93"/>
        <v>38490.25</v>
      </c>
      <c r="R857" s="17">
        <f t="shared" si="94"/>
        <v>192451.25</v>
      </c>
      <c r="S857" s="16">
        <f t="shared" si="95"/>
        <v>2014</v>
      </c>
      <c r="T857" s="16">
        <f t="shared" si="96"/>
        <v>26</v>
      </c>
      <c r="U857" s="18" t="str">
        <f t="shared" si="97"/>
        <v>Thursday</v>
      </c>
    </row>
    <row r="858" spans="1:21" ht="14.25" customHeight="1" x14ac:dyDescent="0.25">
      <c r="A858" s="1" t="s">
        <v>1226</v>
      </c>
      <c r="B858" s="1" t="s">
        <v>1738</v>
      </c>
      <c r="C858" s="1" t="s">
        <v>266</v>
      </c>
      <c r="D858" s="1" t="s">
        <v>2</v>
      </c>
      <c r="E858" s="1" t="s">
        <v>59</v>
      </c>
      <c r="F858" s="1" t="s">
        <v>45</v>
      </c>
      <c r="G858" s="1" t="s">
        <v>53</v>
      </c>
      <c r="H858" s="1">
        <v>45</v>
      </c>
      <c r="I858" s="14">
        <v>39069</v>
      </c>
      <c r="J858" s="1">
        <v>68337</v>
      </c>
      <c r="K858" s="1">
        <v>0</v>
      </c>
      <c r="L858" s="1" t="s">
        <v>17</v>
      </c>
      <c r="M858" s="1" t="s">
        <v>54</v>
      </c>
      <c r="N858" s="14" t="s">
        <v>55</v>
      </c>
      <c r="O858" s="15" t="str">
        <f t="shared" si="91"/>
        <v>Active</v>
      </c>
      <c r="P858" s="16">
        <f t="shared" si="92"/>
        <v>0</v>
      </c>
      <c r="Q858" s="17">
        <f t="shared" si="93"/>
        <v>0</v>
      </c>
      <c r="R858" s="17">
        <f t="shared" si="94"/>
        <v>68337</v>
      </c>
      <c r="S858" s="16">
        <f t="shared" si="95"/>
        <v>2006</v>
      </c>
      <c r="T858" s="16">
        <f t="shared" si="96"/>
        <v>51</v>
      </c>
      <c r="U858" s="18" t="str">
        <f t="shared" si="97"/>
        <v>Monday</v>
      </c>
    </row>
    <row r="859" spans="1:21" ht="14.25" customHeight="1" x14ac:dyDescent="0.25">
      <c r="A859" s="1" t="s">
        <v>1739</v>
      </c>
      <c r="B859" s="1" t="s">
        <v>1740</v>
      </c>
      <c r="C859" s="1" t="s">
        <v>43</v>
      </c>
      <c r="D859" s="1" t="s">
        <v>6</v>
      </c>
      <c r="E859" s="1" t="s">
        <v>72</v>
      </c>
      <c r="F859" s="1" t="s">
        <v>52</v>
      </c>
      <c r="G859" s="1" t="s">
        <v>53</v>
      </c>
      <c r="H859" s="1">
        <v>45</v>
      </c>
      <c r="I859" s="14">
        <v>40305</v>
      </c>
      <c r="J859" s="1">
        <v>145093</v>
      </c>
      <c r="K859" s="1">
        <v>0.12</v>
      </c>
      <c r="L859" s="1" t="s">
        <v>11</v>
      </c>
      <c r="M859" s="1" t="s">
        <v>61</v>
      </c>
      <c r="N859" s="14" t="s">
        <v>55</v>
      </c>
      <c r="O859" s="15" t="str">
        <f t="shared" si="91"/>
        <v>Active</v>
      </c>
      <c r="P859" s="16">
        <f t="shared" si="92"/>
        <v>0</v>
      </c>
      <c r="Q859" s="17">
        <f t="shared" si="93"/>
        <v>17411.16</v>
      </c>
      <c r="R859" s="17">
        <f t="shared" si="94"/>
        <v>162504.16</v>
      </c>
      <c r="S859" s="16">
        <f t="shared" si="95"/>
        <v>2010</v>
      </c>
      <c r="T859" s="16">
        <f t="shared" si="96"/>
        <v>19</v>
      </c>
      <c r="U859" s="18" t="str">
        <f t="shared" si="97"/>
        <v>Friday</v>
      </c>
    </row>
    <row r="860" spans="1:21" ht="14.25" customHeight="1" x14ac:dyDescent="0.25">
      <c r="A860" s="1" t="s">
        <v>1741</v>
      </c>
      <c r="B860" s="1" t="s">
        <v>1742</v>
      </c>
      <c r="C860" s="1" t="s">
        <v>460</v>
      </c>
      <c r="D860" s="1" t="s">
        <v>2</v>
      </c>
      <c r="E860" s="1" t="s">
        <v>59</v>
      </c>
      <c r="F860" s="1" t="s">
        <v>45</v>
      </c>
      <c r="G860" s="1" t="s">
        <v>60</v>
      </c>
      <c r="H860" s="1">
        <v>26</v>
      </c>
      <c r="I860" s="14">
        <v>44266</v>
      </c>
      <c r="J860" s="1">
        <v>74170</v>
      </c>
      <c r="K860" s="1">
        <v>0</v>
      </c>
      <c r="L860" s="1" t="s">
        <v>11</v>
      </c>
      <c r="M860" s="1" t="s">
        <v>82</v>
      </c>
      <c r="N860" s="14" t="s">
        <v>55</v>
      </c>
      <c r="O860" s="15" t="str">
        <f t="shared" si="91"/>
        <v>Active</v>
      </c>
      <c r="P860" s="16">
        <f t="shared" si="92"/>
        <v>0</v>
      </c>
      <c r="Q860" s="17">
        <f t="shared" si="93"/>
        <v>0</v>
      </c>
      <c r="R860" s="17">
        <f t="shared" si="94"/>
        <v>74170</v>
      </c>
      <c r="S860" s="16">
        <f t="shared" si="95"/>
        <v>2021</v>
      </c>
      <c r="T860" s="16">
        <f t="shared" si="96"/>
        <v>11</v>
      </c>
      <c r="U860" s="18" t="str">
        <f t="shared" si="97"/>
        <v>Thursday</v>
      </c>
    </row>
    <row r="861" spans="1:21" ht="14.25" customHeight="1" x14ac:dyDescent="0.25">
      <c r="A861" s="1" t="s">
        <v>1743</v>
      </c>
      <c r="B861" s="1" t="s">
        <v>1744</v>
      </c>
      <c r="C861" s="1" t="s">
        <v>193</v>
      </c>
      <c r="D861" s="1" t="s">
        <v>7</v>
      </c>
      <c r="E861" s="1" t="s">
        <v>44</v>
      </c>
      <c r="F861" s="1" t="s">
        <v>52</v>
      </c>
      <c r="G861" s="1" t="s">
        <v>60</v>
      </c>
      <c r="H861" s="1">
        <v>59</v>
      </c>
      <c r="I861" s="14">
        <v>35153</v>
      </c>
      <c r="J861" s="1">
        <v>62605</v>
      </c>
      <c r="K861" s="1">
        <v>0</v>
      </c>
      <c r="L861" s="1" t="s">
        <v>11</v>
      </c>
      <c r="M861" s="1" t="s">
        <v>82</v>
      </c>
      <c r="N861" s="14" t="s">
        <v>55</v>
      </c>
      <c r="O861" s="15" t="str">
        <f t="shared" si="91"/>
        <v>Active</v>
      </c>
      <c r="P861" s="16">
        <f t="shared" si="92"/>
        <v>0</v>
      </c>
      <c r="Q861" s="17">
        <f t="shared" si="93"/>
        <v>0</v>
      </c>
      <c r="R861" s="17">
        <f t="shared" si="94"/>
        <v>62605</v>
      </c>
      <c r="S861" s="16">
        <f t="shared" si="95"/>
        <v>1996</v>
      </c>
      <c r="T861" s="16">
        <f t="shared" si="96"/>
        <v>13</v>
      </c>
      <c r="U861" s="18" t="str">
        <f t="shared" si="97"/>
        <v>Friday</v>
      </c>
    </row>
    <row r="862" spans="1:21" ht="14.25" customHeight="1" x14ac:dyDescent="0.25">
      <c r="A862" s="1" t="s">
        <v>1745</v>
      </c>
      <c r="B862" s="1" t="s">
        <v>1746</v>
      </c>
      <c r="C862" s="1" t="s">
        <v>75</v>
      </c>
      <c r="D862" s="1" t="s">
        <v>2</v>
      </c>
      <c r="E862" s="1" t="s">
        <v>59</v>
      </c>
      <c r="F862" s="1" t="s">
        <v>45</v>
      </c>
      <c r="G862" s="1" t="s">
        <v>60</v>
      </c>
      <c r="H862" s="1">
        <v>51</v>
      </c>
      <c r="I862" s="14">
        <v>43903</v>
      </c>
      <c r="J862" s="1">
        <v>107195</v>
      </c>
      <c r="K862" s="1">
        <v>0.09</v>
      </c>
      <c r="L862" s="1" t="s">
        <v>11</v>
      </c>
      <c r="M862" s="1" t="s">
        <v>82</v>
      </c>
      <c r="N862" s="14" t="s">
        <v>55</v>
      </c>
      <c r="O862" s="15" t="str">
        <f t="shared" si="91"/>
        <v>Active</v>
      </c>
      <c r="P862" s="16">
        <f t="shared" si="92"/>
        <v>0</v>
      </c>
      <c r="Q862" s="17">
        <f t="shared" si="93"/>
        <v>9647.5499999999993</v>
      </c>
      <c r="R862" s="17">
        <f t="shared" si="94"/>
        <v>116842.55</v>
      </c>
      <c r="S862" s="16">
        <f t="shared" si="95"/>
        <v>2020</v>
      </c>
      <c r="T862" s="16">
        <f t="shared" si="96"/>
        <v>11</v>
      </c>
      <c r="U862" s="18" t="str">
        <f t="shared" si="97"/>
        <v>Friday</v>
      </c>
    </row>
    <row r="863" spans="1:21" ht="14.25" customHeight="1" x14ac:dyDescent="0.25">
      <c r="A863" s="1" t="s">
        <v>1660</v>
      </c>
      <c r="B863" s="1" t="s">
        <v>1747</v>
      </c>
      <c r="C863" s="1" t="s">
        <v>43</v>
      </c>
      <c r="D863" s="1" t="s">
        <v>8</v>
      </c>
      <c r="E863" s="1" t="s">
        <v>59</v>
      </c>
      <c r="F863" s="1" t="s">
        <v>52</v>
      </c>
      <c r="G863" s="1" t="s">
        <v>60</v>
      </c>
      <c r="H863" s="1">
        <v>45</v>
      </c>
      <c r="I863" s="14">
        <v>43111</v>
      </c>
      <c r="J863" s="1">
        <v>127422</v>
      </c>
      <c r="K863" s="1">
        <v>0.15</v>
      </c>
      <c r="L863" s="1" t="s">
        <v>11</v>
      </c>
      <c r="M863" s="1" t="s">
        <v>107</v>
      </c>
      <c r="N863" s="14" t="s">
        <v>55</v>
      </c>
      <c r="O863" s="15" t="str">
        <f t="shared" si="91"/>
        <v>Active</v>
      </c>
      <c r="P863" s="16">
        <f t="shared" si="92"/>
        <v>0</v>
      </c>
      <c r="Q863" s="17">
        <f t="shared" si="93"/>
        <v>19113.3</v>
      </c>
      <c r="R863" s="17">
        <f t="shared" si="94"/>
        <v>146535.29999999999</v>
      </c>
      <c r="S863" s="16">
        <f t="shared" si="95"/>
        <v>2018</v>
      </c>
      <c r="T863" s="16">
        <f t="shared" si="96"/>
        <v>2</v>
      </c>
      <c r="U863" s="18" t="str">
        <f t="shared" si="97"/>
        <v>Thursday</v>
      </c>
    </row>
    <row r="864" spans="1:21" ht="14.25" customHeight="1" x14ac:dyDescent="0.25">
      <c r="A864" s="1" t="s">
        <v>1748</v>
      </c>
      <c r="B864" s="1" t="s">
        <v>1749</v>
      </c>
      <c r="C864" s="1" t="s">
        <v>58</v>
      </c>
      <c r="D864" s="1" t="s">
        <v>5</v>
      </c>
      <c r="E864" s="1" t="s">
        <v>44</v>
      </c>
      <c r="F864" s="1" t="s">
        <v>45</v>
      </c>
      <c r="G864" s="1" t="s">
        <v>60</v>
      </c>
      <c r="H864" s="1">
        <v>35</v>
      </c>
      <c r="I864" s="14">
        <v>42912</v>
      </c>
      <c r="J864" s="1">
        <v>161269</v>
      </c>
      <c r="K864" s="1">
        <v>0.27</v>
      </c>
      <c r="L864" s="1" t="s">
        <v>11</v>
      </c>
      <c r="M864" s="1" t="s">
        <v>79</v>
      </c>
      <c r="N864" s="14" t="s">
        <v>55</v>
      </c>
      <c r="O864" s="15" t="str">
        <f t="shared" si="91"/>
        <v>Active</v>
      </c>
      <c r="P864" s="16">
        <f t="shared" si="92"/>
        <v>0</v>
      </c>
      <c r="Q864" s="17">
        <f t="shared" si="93"/>
        <v>43542.630000000005</v>
      </c>
      <c r="R864" s="17">
        <f t="shared" si="94"/>
        <v>204811.63</v>
      </c>
      <c r="S864" s="16">
        <f t="shared" si="95"/>
        <v>2017</v>
      </c>
      <c r="T864" s="16">
        <f t="shared" si="96"/>
        <v>26</v>
      </c>
      <c r="U864" s="18" t="str">
        <f t="shared" si="97"/>
        <v>Monday</v>
      </c>
    </row>
    <row r="865" spans="1:21" ht="14.25" customHeight="1" x14ac:dyDescent="0.25">
      <c r="A865" s="1" t="s">
        <v>1750</v>
      </c>
      <c r="B865" s="1" t="s">
        <v>1751</v>
      </c>
      <c r="C865" s="1" t="s">
        <v>99</v>
      </c>
      <c r="D865" s="1" t="s">
        <v>8</v>
      </c>
      <c r="E865" s="1" t="s">
        <v>72</v>
      </c>
      <c r="F865" s="1" t="s">
        <v>45</v>
      </c>
      <c r="G865" s="1" t="s">
        <v>104</v>
      </c>
      <c r="H865" s="1">
        <v>32</v>
      </c>
      <c r="I865" s="14">
        <v>41675</v>
      </c>
      <c r="J865" s="1">
        <v>203445</v>
      </c>
      <c r="K865" s="1">
        <v>0.34</v>
      </c>
      <c r="L865" s="1" t="s">
        <v>19</v>
      </c>
      <c r="M865" s="1" t="s">
        <v>112</v>
      </c>
      <c r="N865" s="14" t="s">
        <v>55</v>
      </c>
      <c r="O865" s="15" t="str">
        <f t="shared" si="91"/>
        <v>Active</v>
      </c>
      <c r="P865" s="16">
        <f t="shared" si="92"/>
        <v>0</v>
      </c>
      <c r="Q865" s="17">
        <f t="shared" si="93"/>
        <v>69171.3</v>
      </c>
      <c r="R865" s="17">
        <f t="shared" si="94"/>
        <v>272616.3</v>
      </c>
      <c r="S865" s="16">
        <f t="shared" si="95"/>
        <v>2014</v>
      </c>
      <c r="T865" s="16">
        <f t="shared" si="96"/>
        <v>6</v>
      </c>
      <c r="U865" s="18" t="str">
        <f t="shared" si="97"/>
        <v>Wednesday</v>
      </c>
    </row>
    <row r="866" spans="1:21" ht="14.25" customHeight="1" x14ac:dyDescent="0.25">
      <c r="A866" s="1" t="s">
        <v>1752</v>
      </c>
      <c r="B866" s="1" t="s">
        <v>1753</v>
      </c>
      <c r="C866" s="1" t="s">
        <v>43</v>
      </c>
      <c r="D866" s="1" t="s">
        <v>6</v>
      </c>
      <c r="E866" s="1" t="s">
        <v>44</v>
      </c>
      <c r="F866" s="1" t="s">
        <v>45</v>
      </c>
      <c r="G866" s="1" t="s">
        <v>53</v>
      </c>
      <c r="H866" s="1">
        <v>37</v>
      </c>
      <c r="I866" s="14">
        <v>40560</v>
      </c>
      <c r="J866" s="1">
        <v>131353</v>
      </c>
      <c r="K866" s="1">
        <v>0.11</v>
      </c>
      <c r="L866" s="1" t="s">
        <v>17</v>
      </c>
      <c r="M866" s="1" t="s">
        <v>94</v>
      </c>
      <c r="N866" s="14" t="s">
        <v>55</v>
      </c>
      <c r="O866" s="15" t="str">
        <f t="shared" si="91"/>
        <v>Active</v>
      </c>
      <c r="P866" s="16">
        <f t="shared" si="92"/>
        <v>0</v>
      </c>
      <c r="Q866" s="17">
        <f t="shared" si="93"/>
        <v>14448.83</v>
      </c>
      <c r="R866" s="17">
        <f t="shared" si="94"/>
        <v>145801.82999999999</v>
      </c>
      <c r="S866" s="16">
        <f t="shared" si="95"/>
        <v>2011</v>
      </c>
      <c r="T866" s="16">
        <f t="shared" si="96"/>
        <v>4</v>
      </c>
      <c r="U866" s="18" t="str">
        <f t="shared" si="97"/>
        <v>Monday</v>
      </c>
    </row>
    <row r="867" spans="1:21" ht="14.25" customHeight="1" x14ac:dyDescent="0.25">
      <c r="A867" s="1" t="s">
        <v>1754</v>
      </c>
      <c r="B867" s="1" t="s">
        <v>1755</v>
      </c>
      <c r="C867" s="1" t="s">
        <v>480</v>
      </c>
      <c r="D867" s="1" t="s">
        <v>2</v>
      </c>
      <c r="E867" s="1" t="s">
        <v>51</v>
      </c>
      <c r="F867" s="1" t="s">
        <v>52</v>
      </c>
      <c r="G867" s="1" t="s">
        <v>53</v>
      </c>
      <c r="H867" s="1">
        <v>45</v>
      </c>
      <c r="I867" s="14">
        <v>40253</v>
      </c>
      <c r="J867" s="1">
        <v>88182</v>
      </c>
      <c r="K867" s="1">
        <v>0</v>
      </c>
      <c r="L867" s="1" t="s">
        <v>17</v>
      </c>
      <c r="M867" s="1" t="s">
        <v>152</v>
      </c>
      <c r="N867" s="14" t="s">
        <v>55</v>
      </c>
      <c r="O867" s="15" t="str">
        <f t="shared" si="91"/>
        <v>Active</v>
      </c>
      <c r="P867" s="16">
        <f t="shared" si="92"/>
        <v>0</v>
      </c>
      <c r="Q867" s="17">
        <f t="shared" si="93"/>
        <v>0</v>
      </c>
      <c r="R867" s="17">
        <f t="shared" si="94"/>
        <v>88182</v>
      </c>
      <c r="S867" s="16">
        <f t="shared" si="95"/>
        <v>2010</v>
      </c>
      <c r="T867" s="16">
        <f t="shared" si="96"/>
        <v>12</v>
      </c>
      <c r="U867" s="18" t="str">
        <f t="shared" si="97"/>
        <v>Tuesday</v>
      </c>
    </row>
    <row r="868" spans="1:21" ht="14.25" customHeight="1" x14ac:dyDescent="0.25">
      <c r="A868" s="1" t="s">
        <v>1756</v>
      </c>
      <c r="B868" s="1" t="s">
        <v>1757</v>
      </c>
      <c r="C868" s="1" t="s">
        <v>149</v>
      </c>
      <c r="D868" s="1" t="s">
        <v>2</v>
      </c>
      <c r="E868" s="1" t="s">
        <v>59</v>
      </c>
      <c r="F868" s="1" t="s">
        <v>52</v>
      </c>
      <c r="G868" s="1" t="s">
        <v>60</v>
      </c>
      <c r="H868" s="1">
        <v>61</v>
      </c>
      <c r="I868" s="14">
        <v>43703</v>
      </c>
      <c r="J868" s="1">
        <v>75780</v>
      </c>
      <c r="K868" s="1">
        <v>0</v>
      </c>
      <c r="L868" s="1" t="s">
        <v>11</v>
      </c>
      <c r="M868" s="1" t="s">
        <v>47</v>
      </c>
      <c r="N868" s="14" t="s">
        <v>55</v>
      </c>
      <c r="O868" s="15" t="str">
        <f t="shared" si="91"/>
        <v>Active</v>
      </c>
      <c r="P868" s="16">
        <f t="shared" si="92"/>
        <v>0</v>
      </c>
      <c r="Q868" s="17">
        <f t="shared" si="93"/>
        <v>0</v>
      </c>
      <c r="R868" s="17">
        <f t="shared" si="94"/>
        <v>75780</v>
      </c>
      <c r="S868" s="16">
        <f t="shared" si="95"/>
        <v>2019</v>
      </c>
      <c r="T868" s="16">
        <f t="shared" si="96"/>
        <v>35</v>
      </c>
      <c r="U868" s="18" t="str">
        <f t="shared" si="97"/>
        <v>Monday</v>
      </c>
    </row>
    <row r="869" spans="1:21" ht="14.25" customHeight="1" x14ac:dyDescent="0.25">
      <c r="A869" s="1" t="s">
        <v>1758</v>
      </c>
      <c r="B869" s="1" t="s">
        <v>1759</v>
      </c>
      <c r="C869" s="1" t="s">
        <v>142</v>
      </c>
      <c r="D869" s="1" t="s">
        <v>4</v>
      </c>
      <c r="E869" s="1" t="s">
        <v>44</v>
      </c>
      <c r="F869" s="1" t="s">
        <v>45</v>
      </c>
      <c r="G869" s="1" t="s">
        <v>53</v>
      </c>
      <c r="H869" s="1">
        <v>45</v>
      </c>
      <c r="I869" s="14">
        <v>43557</v>
      </c>
      <c r="J869" s="1">
        <v>52621</v>
      </c>
      <c r="K869" s="1">
        <v>0</v>
      </c>
      <c r="L869" s="1" t="s">
        <v>17</v>
      </c>
      <c r="M869" s="1" t="s">
        <v>132</v>
      </c>
      <c r="N869" s="14" t="s">
        <v>55</v>
      </c>
      <c r="O869" s="15" t="str">
        <f t="shared" si="91"/>
        <v>Active</v>
      </c>
      <c r="P869" s="16">
        <f t="shared" si="92"/>
        <v>0</v>
      </c>
      <c r="Q869" s="17">
        <f t="shared" si="93"/>
        <v>0</v>
      </c>
      <c r="R869" s="17">
        <f t="shared" si="94"/>
        <v>52621</v>
      </c>
      <c r="S869" s="16">
        <f t="shared" si="95"/>
        <v>2019</v>
      </c>
      <c r="T869" s="16">
        <f t="shared" si="96"/>
        <v>14</v>
      </c>
      <c r="U869" s="18" t="str">
        <f t="shared" si="97"/>
        <v>Tuesday</v>
      </c>
    </row>
    <row r="870" spans="1:21" ht="14.25" customHeight="1" x14ac:dyDescent="0.25">
      <c r="A870" s="1" t="s">
        <v>1760</v>
      </c>
      <c r="B870" s="1" t="s">
        <v>1761</v>
      </c>
      <c r="C870" s="1" t="s">
        <v>131</v>
      </c>
      <c r="D870" s="1" t="s">
        <v>7</v>
      </c>
      <c r="E870" s="1" t="s">
        <v>44</v>
      </c>
      <c r="F870" s="1" t="s">
        <v>52</v>
      </c>
      <c r="G870" s="1" t="s">
        <v>53</v>
      </c>
      <c r="H870" s="1">
        <v>60</v>
      </c>
      <c r="I870" s="14">
        <v>43146</v>
      </c>
      <c r="J870" s="1">
        <v>106079</v>
      </c>
      <c r="K870" s="1">
        <v>0.14000000000000001</v>
      </c>
      <c r="L870" s="1" t="s">
        <v>11</v>
      </c>
      <c r="M870" s="1" t="s">
        <v>82</v>
      </c>
      <c r="N870" s="14">
        <v>44295</v>
      </c>
      <c r="O870" s="15" t="str">
        <f t="shared" si="91"/>
        <v>Not Active</v>
      </c>
      <c r="P870" s="16">
        <f t="shared" si="92"/>
        <v>1</v>
      </c>
      <c r="Q870" s="17">
        <f t="shared" si="93"/>
        <v>14851.060000000001</v>
      </c>
      <c r="R870" s="17">
        <f t="shared" si="94"/>
        <v>120930.06</v>
      </c>
      <c r="S870" s="16">
        <f t="shared" si="95"/>
        <v>2018</v>
      </c>
      <c r="T870" s="16">
        <f t="shared" si="96"/>
        <v>7</v>
      </c>
      <c r="U870" s="18" t="str">
        <f t="shared" si="97"/>
        <v>Thursday</v>
      </c>
    </row>
    <row r="871" spans="1:21" ht="14.25" customHeight="1" x14ac:dyDescent="0.25">
      <c r="A871" s="1" t="s">
        <v>1762</v>
      </c>
      <c r="B871" s="1" t="s">
        <v>1763</v>
      </c>
      <c r="C871" s="1" t="s">
        <v>225</v>
      </c>
      <c r="D871" s="1" t="s">
        <v>2</v>
      </c>
      <c r="E871" s="1" t="s">
        <v>72</v>
      </c>
      <c r="F871" s="1" t="s">
        <v>52</v>
      </c>
      <c r="G871" s="1" t="s">
        <v>104</v>
      </c>
      <c r="H871" s="1">
        <v>30</v>
      </c>
      <c r="I871" s="14">
        <v>42777</v>
      </c>
      <c r="J871" s="1">
        <v>92058</v>
      </c>
      <c r="K871" s="1">
        <v>0</v>
      </c>
      <c r="L871" s="1" t="s">
        <v>11</v>
      </c>
      <c r="M871" s="1" t="s">
        <v>82</v>
      </c>
      <c r="N871" s="14" t="s">
        <v>55</v>
      </c>
      <c r="O871" s="15" t="str">
        <f t="shared" si="91"/>
        <v>Active</v>
      </c>
      <c r="P871" s="16">
        <f t="shared" si="92"/>
        <v>0</v>
      </c>
      <c r="Q871" s="17">
        <f t="shared" si="93"/>
        <v>0</v>
      </c>
      <c r="R871" s="17">
        <f t="shared" si="94"/>
        <v>92058</v>
      </c>
      <c r="S871" s="16">
        <f t="shared" si="95"/>
        <v>2017</v>
      </c>
      <c r="T871" s="16">
        <f t="shared" si="96"/>
        <v>6</v>
      </c>
      <c r="U871" s="18" t="str">
        <f t="shared" si="97"/>
        <v>Saturday</v>
      </c>
    </row>
    <row r="872" spans="1:21" ht="14.25" customHeight="1" x14ac:dyDescent="0.25">
      <c r="A872" s="1" t="s">
        <v>1764</v>
      </c>
      <c r="B872" s="1" t="s">
        <v>1765</v>
      </c>
      <c r="C872" s="1" t="s">
        <v>193</v>
      </c>
      <c r="D872" s="1" t="s">
        <v>7</v>
      </c>
      <c r="E872" s="1" t="s">
        <v>51</v>
      </c>
      <c r="F872" s="1" t="s">
        <v>52</v>
      </c>
      <c r="G872" s="1" t="s">
        <v>53</v>
      </c>
      <c r="H872" s="1">
        <v>64</v>
      </c>
      <c r="I872" s="14">
        <v>43527</v>
      </c>
      <c r="J872" s="1">
        <v>67114</v>
      </c>
      <c r="K872" s="1">
        <v>0</v>
      </c>
      <c r="L872" s="1" t="s">
        <v>11</v>
      </c>
      <c r="M872" s="1" t="s">
        <v>68</v>
      </c>
      <c r="N872" s="14" t="s">
        <v>55</v>
      </c>
      <c r="O872" s="15" t="str">
        <f t="shared" si="91"/>
        <v>Active</v>
      </c>
      <c r="P872" s="16">
        <f t="shared" si="92"/>
        <v>0</v>
      </c>
      <c r="Q872" s="17">
        <f t="shared" si="93"/>
        <v>0</v>
      </c>
      <c r="R872" s="17">
        <f t="shared" si="94"/>
        <v>67114</v>
      </c>
      <c r="S872" s="16">
        <f t="shared" si="95"/>
        <v>2019</v>
      </c>
      <c r="T872" s="16">
        <f t="shared" si="96"/>
        <v>10</v>
      </c>
      <c r="U872" s="18" t="str">
        <f t="shared" si="97"/>
        <v>Sunday</v>
      </c>
    </row>
    <row r="873" spans="1:21" ht="14.25" customHeight="1" x14ac:dyDescent="0.25">
      <c r="A873" s="1" t="s">
        <v>1766</v>
      </c>
      <c r="B873" s="1" t="s">
        <v>1767</v>
      </c>
      <c r="C873" s="1" t="s">
        <v>142</v>
      </c>
      <c r="D873" s="1" t="s">
        <v>3</v>
      </c>
      <c r="E873" s="1" t="s">
        <v>44</v>
      </c>
      <c r="F873" s="1" t="s">
        <v>45</v>
      </c>
      <c r="G873" s="1" t="s">
        <v>104</v>
      </c>
      <c r="H873" s="1">
        <v>25</v>
      </c>
      <c r="I873" s="14">
        <v>44024</v>
      </c>
      <c r="J873" s="1">
        <v>56565</v>
      </c>
      <c r="K873" s="1">
        <v>0</v>
      </c>
      <c r="L873" s="1" t="s">
        <v>19</v>
      </c>
      <c r="M873" s="1" t="s">
        <v>236</v>
      </c>
      <c r="N873" s="14" t="s">
        <v>55</v>
      </c>
      <c r="O873" s="15" t="str">
        <f t="shared" si="91"/>
        <v>Active</v>
      </c>
      <c r="P873" s="16">
        <f t="shared" si="92"/>
        <v>0</v>
      </c>
      <c r="Q873" s="17">
        <f t="shared" si="93"/>
        <v>0</v>
      </c>
      <c r="R873" s="17">
        <f t="shared" si="94"/>
        <v>56565</v>
      </c>
      <c r="S873" s="16">
        <f t="shared" si="95"/>
        <v>2020</v>
      </c>
      <c r="T873" s="16">
        <f t="shared" si="96"/>
        <v>29</v>
      </c>
      <c r="U873" s="18" t="str">
        <f t="shared" si="97"/>
        <v>Sunday</v>
      </c>
    </row>
    <row r="874" spans="1:21" ht="14.25" customHeight="1" x14ac:dyDescent="0.25">
      <c r="A874" s="1" t="s">
        <v>1768</v>
      </c>
      <c r="B874" s="1" t="s">
        <v>1769</v>
      </c>
      <c r="C874" s="1" t="s">
        <v>182</v>
      </c>
      <c r="D874" s="1" t="s">
        <v>6</v>
      </c>
      <c r="E874" s="1" t="s">
        <v>51</v>
      </c>
      <c r="F874" s="1" t="s">
        <v>45</v>
      </c>
      <c r="G874" s="1" t="s">
        <v>60</v>
      </c>
      <c r="H874" s="1">
        <v>61</v>
      </c>
      <c r="I874" s="14">
        <v>40683</v>
      </c>
      <c r="J874" s="1">
        <v>64937</v>
      </c>
      <c r="K874" s="1">
        <v>0</v>
      </c>
      <c r="L874" s="1" t="s">
        <v>11</v>
      </c>
      <c r="M874" s="1" t="s">
        <v>68</v>
      </c>
      <c r="N874" s="14" t="s">
        <v>55</v>
      </c>
      <c r="O874" s="15" t="str">
        <f t="shared" si="91"/>
        <v>Active</v>
      </c>
      <c r="P874" s="16">
        <f t="shared" si="92"/>
        <v>0</v>
      </c>
      <c r="Q874" s="17">
        <f t="shared" si="93"/>
        <v>0</v>
      </c>
      <c r="R874" s="17">
        <f t="shared" si="94"/>
        <v>64937</v>
      </c>
      <c r="S874" s="16">
        <f t="shared" si="95"/>
        <v>2011</v>
      </c>
      <c r="T874" s="16">
        <f t="shared" si="96"/>
        <v>21</v>
      </c>
      <c r="U874" s="18" t="str">
        <f t="shared" si="97"/>
        <v>Friday</v>
      </c>
    </row>
    <row r="875" spans="1:21" ht="14.25" customHeight="1" x14ac:dyDescent="0.25">
      <c r="A875" s="1" t="s">
        <v>1770</v>
      </c>
      <c r="B875" s="1" t="s">
        <v>1771</v>
      </c>
      <c r="C875" s="1" t="s">
        <v>75</v>
      </c>
      <c r="D875" s="1" t="s">
        <v>8</v>
      </c>
      <c r="E875" s="1" t="s">
        <v>51</v>
      </c>
      <c r="F875" s="1" t="s">
        <v>45</v>
      </c>
      <c r="G875" s="1" t="s">
        <v>104</v>
      </c>
      <c r="H875" s="1">
        <v>65</v>
      </c>
      <c r="I875" s="14">
        <v>38967</v>
      </c>
      <c r="J875" s="1">
        <v>127626</v>
      </c>
      <c r="K875" s="1">
        <v>0.1</v>
      </c>
      <c r="L875" s="1" t="s">
        <v>11</v>
      </c>
      <c r="M875" s="1" t="s">
        <v>79</v>
      </c>
      <c r="N875" s="14" t="s">
        <v>55</v>
      </c>
      <c r="O875" s="15" t="str">
        <f t="shared" si="91"/>
        <v>Active</v>
      </c>
      <c r="P875" s="16">
        <f t="shared" si="92"/>
        <v>0</v>
      </c>
      <c r="Q875" s="17">
        <f t="shared" si="93"/>
        <v>12762.6</v>
      </c>
      <c r="R875" s="17">
        <f t="shared" si="94"/>
        <v>140388.6</v>
      </c>
      <c r="S875" s="16">
        <f t="shared" si="95"/>
        <v>2006</v>
      </c>
      <c r="T875" s="16">
        <f t="shared" si="96"/>
        <v>36</v>
      </c>
      <c r="U875" s="18" t="str">
        <f t="shared" si="97"/>
        <v>Thursday</v>
      </c>
    </row>
    <row r="876" spans="1:21" ht="14.25" customHeight="1" x14ac:dyDescent="0.25">
      <c r="A876" s="1" t="s">
        <v>1772</v>
      </c>
      <c r="B876" s="1" t="s">
        <v>1773</v>
      </c>
      <c r="C876" s="1" t="s">
        <v>266</v>
      </c>
      <c r="D876" s="1" t="s">
        <v>2</v>
      </c>
      <c r="E876" s="1" t="s">
        <v>72</v>
      </c>
      <c r="F876" s="1" t="s">
        <v>52</v>
      </c>
      <c r="G876" s="1" t="s">
        <v>46</v>
      </c>
      <c r="H876" s="1">
        <v>61</v>
      </c>
      <c r="I876" s="14">
        <v>38013</v>
      </c>
      <c r="J876" s="1">
        <v>88478</v>
      </c>
      <c r="K876" s="1">
        <v>0</v>
      </c>
      <c r="L876" s="1" t="s">
        <v>11</v>
      </c>
      <c r="M876" s="1" t="s">
        <v>82</v>
      </c>
      <c r="N876" s="14" t="s">
        <v>55</v>
      </c>
      <c r="O876" s="15" t="str">
        <f t="shared" si="91"/>
        <v>Active</v>
      </c>
      <c r="P876" s="16">
        <f t="shared" si="92"/>
        <v>0</v>
      </c>
      <c r="Q876" s="17">
        <f t="shared" si="93"/>
        <v>0</v>
      </c>
      <c r="R876" s="17">
        <f t="shared" si="94"/>
        <v>88478</v>
      </c>
      <c r="S876" s="16">
        <f t="shared" si="95"/>
        <v>2004</v>
      </c>
      <c r="T876" s="16">
        <f t="shared" si="96"/>
        <v>5</v>
      </c>
      <c r="U876" s="18" t="str">
        <f t="shared" si="97"/>
        <v>Tuesday</v>
      </c>
    </row>
    <row r="877" spans="1:21" ht="14.25" customHeight="1" x14ac:dyDescent="0.25">
      <c r="A877" s="1" t="s">
        <v>1774</v>
      </c>
      <c r="B877" s="1" t="s">
        <v>1775</v>
      </c>
      <c r="C877" s="1" t="s">
        <v>64</v>
      </c>
      <c r="D877" s="1" t="s">
        <v>2</v>
      </c>
      <c r="E877" s="1" t="s">
        <v>59</v>
      </c>
      <c r="F877" s="1" t="s">
        <v>45</v>
      </c>
      <c r="G877" s="1" t="s">
        <v>53</v>
      </c>
      <c r="H877" s="1">
        <v>48</v>
      </c>
      <c r="I877" s="14">
        <v>41749</v>
      </c>
      <c r="J877" s="1">
        <v>91679</v>
      </c>
      <c r="K877" s="1">
        <v>7.0000000000000007E-2</v>
      </c>
      <c r="L877" s="1" t="s">
        <v>17</v>
      </c>
      <c r="M877" s="1" t="s">
        <v>54</v>
      </c>
      <c r="N877" s="14" t="s">
        <v>55</v>
      </c>
      <c r="O877" s="15" t="str">
        <f t="shared" si="91"/>
        <v>Active</v>
      </c>
      <c r="P877" s="16">
        <f t="shared" si="92"/>
        <v>0</v>
      </c>
      <c r="Q877" s="17">
        <f t="shared" si="93"/>
        <v>6417.5300000000007</v>
      </c>
      <c r="R877" s="17">
        <f t="shared" si="94"/>
        <v>98096.53</v>
      </c>
      <c r="S877" s="16">
        <f t="shared" si="95"/>
        <v>2014</v>
      </c>
      <c r="T877" s="16">
        <f t="shared" si="96"/>
        <v>17</v>
      </c>
      <c r="U877" s="18" t="str">
        <f t="shared" si="97"/>
        <v>Sunday</v>
      </c>
    </row>
    <row r="878" spans="1:21" ht="14.25" customHeight="1" x14ac:dyDescent="0.25">
      <c r="A878" s="1" t="s">
        <v>1776</v>
      </c>
      <c r="B878" s="1" t="s">
        <v>1777</v>
      </c>
      <c r="C878" s="1" t="s">
        <v>58</v>
      </c>
      <c r="D878" s="1" t="s">
        <v>4</v>
      </c>
      <c r="E878" s="1" t="s">
        <v>72</v>
      </c>
      <c r="F878" s="1" t="s">
        <v>52</v>
      </c>
      <c r="G878" s="1" t="s">
        <v>53</v>
      </c>
      <c r="H878" s="1">
        <v>58</v>
      </c>
      <c r="I878" s="14">
        <v>33682</v>
      </c>
      <c r="J878" s="1">
        <v>199848</v>
      </c>
      <c r="K878" s="1">
        <v>0.16</v>
      </c>
      <c r="L878" s="1" t="s">
        <v>17</v>
      </c>
      <c r="M878" s="1" t="s">
        <v>54</v>
      </c>
      <c r="N878" s="14" t="s">
        <v>55</v>
      </c>
      <c r="O878" s="15" t="str">
        <f t="shared" si="91"/>
        <v>Active</v>
      </c>
      <c r="P878" s="16">
        <f t="shared" si="92"/>
        <v>0</v>
      </c>
      <c r="Q878" s="17">
        <f t="shared" si="93"/>
        <v>31975.68</v>
      </c>
      <c r="R878" s="17">
        <f t="shared" si="94"/>
        <v>231823.68</v>
      </c>
      <c r="S878" s="16">
        <f t="shared" si="95"/>
        <v>1992</v>
      </c>
      <c r="T878" s="16">
        <f t="shared" si="96"/>
        <v>12</v>
      </c>
      <c r="U878" s="18" t="str">
        <f t="shared" si="97"/>
        <v>Thursday</v>
      </c>
    </row>
    <row r="879" spans="1:21" ht="14.25" customHeight="1" x14ac:dyDescent="0.25">
      <c r="A879" s="1" t="s">
        <v>1778</v>
      </c>
      <c r="B879" s="1" t="s">
        <v>1779</v>
      </c>
      <c r="C879" s="1" t="s">
        <v>269</v>
      </c>
      <c r="D879" s="1" t="s">
        <v>2</v>
      </c>
      <c r="E879" s="1" t="s">
        <v>51</v>
      </c>
      <c r="F879" s="1" t="s">
        <v>52</v>
      </c>
      <c r="G879" s="1" t="s">
        <v>53</v>
      </c>
      <c r="H879" s="1">
        <v>34</v>
      </c>
      <c r="I879" s="14">
        <v>43414</v>
      </c>
      <c r="J879" s="1">
        <v>61944</v>
      </c>
      <c r="K879" s="1">
        <v>0</v>
      </c>
      <c r="L879" s="1" t="s">
        <v>17</v>
      </c>
      <c r="M879" s="1" t="s">
        <v>94</v>
      </c>
      <c r="N879" s="14" t="s">
        <v>55</v>
      </c>
      <c r="O879" s="15" t="str">
        <f t="shared" si="91"/>
        <v>Active</v>
      </c>
      <c r="P879" s="16">
        <f t="shared" si="92"/>
        <v>0</v>
      </c>
      <c r="Q879" s="17">
        <f t="shared" si="93"/>
        <v>0</v>
      </c>
      <c r="R879" s="17">
        <f t="shared" si="94"/>
        <v>61944</v>
      </c>
      <c r="S879" s="16">
        <f t="shared" si="95"/>
        <v>2018</v>
      </c>
      <c r="T879" s="16">
        <f t="shared" si="96"/>
        <v>45</v>
      </c>
      <c r="U879" s="18" t="str">
        <f t="shared" si="97"/>
        <v>Saturday</v>
      </c>
    </row>
    <row r="880" spans="1:21" ht="14.25" customHeight="1" x14ac:dyDescent="0.25">
      <c r="A880" s="1" t="s">
        <v>1780</v>
      </c>
      <c r="B880" s="1" t="s">
        <v>1781</v>
      </c>
      <c r="C880" s="1" t="s">
        <v>43</v>
      </c>
      <c r="D880" s="1" t="s">
        <v>4</v>
      </c>
      <c r="E880" s="1" t="s">
        <v>59</v>
      </c>
      <c r="F880" s="1" t="s">
        <v>45</v>
      </c>
      <c r="G880" s="1" t="s">
        <v>46</v>
      </c>
      <c r="H880" s="1">
        <v>30</v>
      </c>
      <c r="I880" s="14">
        <v>42960</v>
      </c>
      <c r="J880" s="1">
        <v>154624</v>
      </c>
      <c r="K880" s="1">
        <v>0.15</v>
      </c>
      <c r="L880" s="1" t="s">
        <v>11</v>
      </c>
      <c r="M880" s="1" t="s">
        <v>82</v>
      </c>
      <c r="N880" s="14" t="s">
        <v>55</v>
      </c>
      <c r="O880" s="15" t="str">
        <f t="shared" si="91"/>
        <v>Active</v>
      </c>
      <c r="P880" s="16">
        <f t="shared" si="92"/>
        <v>0</v>
      </c>
      <c r="Q880" s="17">
        <f t="shared" si="93"/>
        <v>23193.599999999999</v>
      </c>
      <c r="R880" s="17">
        <f t="shared" si="94"/>
        <v>177817.60000000001</v>
      </c>
      <c r="S880" s="16">
        <f t="shared" si="95"/>
        <v>2017</v>
      </c>
      <c r="T880" s="16">
        <f t="shared" si="96"/>
        <v>33</v>
      </c>
      <c r="U880" s="18" t="str">
        <f t="shared" si="97"/>
        <v>Sunday</v>
      </c>
    </row>
    <row r="881" spans="1:21" ht="14.25" customHeight="1" x14ac:dyDescent="0.25">
      <c r="A881" s="1" t="s">
        <v>1782</v>
      </c>
      <c r="B881" s="1" t="s">
        <v>1783</v>
      </c>
      <c r="C881" s="1" t="s">
        <v>67</v>
      </c>
      <c r="D881" s="1" t="s">
        <v>5</v>
      </c>
      <c r="E881" s="1" t="s">
        <v>44</v>
      </c>
      <c r="F881" s="1" t="s">
        <v>52</v>
      </c>
      <c r="G881" s="1" t="s">
        <v>53</v>
      </c>
      <c r="H881" s="1">
        <v>50</v>
      </c>
      <c r="I881" s="14">
        <v>40109</v>
      </c>
      <c r="J881" s="1">
        <v>79447</v>
      </c>
      <c r="K881" s="1">
        <v>0</v>
      </c>
      <c r="L881" s="1" t="s">
        <v>17</v>
      </c>
      <c r="M881" s="1" t="s">
        <v>94</v>
      </c>
      <c r="N881" s="14" t="s">
        <v>55</v>
      </c>
      <c r="O881" s="15" t="str">
        <f t="shared" si="91"/>
        <v>Active</v>
      </c>
      <c r="P881" s="16">
        <f t="shared" si="92"/>
        <v>0</v>
      </c>
      <c r="Q881" s="17">
        <f t="shared" si="93"/>
        <v>0</v>
      </c>
      <c r="R881" s="17">
        <f t="shared" si="94"/>
        <v>79447</v>
      </c>
      <c r="S881" s="16">
        <f t="shared" si="95"/>
        <v>2009</v>
      </c>
      <c r="T881" s="16">
        <f t="shared" si="96"/>
        <v>43</v>
      </c>
      <c r="U881" s="18" t="str">
        <f t="shared" si="97"/>
        <v>Friday</v>
      </c>
    </row>
    <row r="882" spans="1:21" ht="14.25" customHeight="1" x14ac:dyDescent="0.25">
      <c r="A882" s="1" t="s">
        <v>1784</v>
      </c>
      <c r="B882" s="1" t="s">
        <v>1785</v>
      </c>
      <c r="C882" s="1" t="s">
        <v>67</v>
      </c>
      <c r="D882" s="1" t="s">
        <v>4</v>
      </c>
      <c r="E882" s="1" t="s">
        <v>51</v>
      </c>
      <c r="F882" s="1" t="s">
        <v>52</v>
      </c>
      <c r="G882" s="1" t="s">
        <v>104</v>
      </c>
      <c r="H882" s="1">
        <v>51</v>
      </c>
      <c r="I882" s="14">
        <v>35852</v>
      </c>
      <c r="J882" s="1">
        <v>71111</v>
      </c>
      <c r="K882" s="1">
        <v>0</v>
      </c>
      <c r="L882" s="1" t="s">
        <v>19</v>
      </c>
      <c r="M882" s="1" t="s">
        <v>117</v>
      </c>
      <c r="N882" s="14" t="s">
        <v>55</v>
      </c>
      <c r="O882" s="15" t="str">
        <f t="shared" si="91"/>
        <v>Active</v>
      </c>
      <c r="P882" s="16">
        <f t="shared" si="92"/>
        <v>0</v>
      </c>
      <c r="Q882" s="17">
        <f t="shared" si="93"/>
        <v>0</v>
      </c>
      <c r="R882" s="17">
        <f t="shared" si="94"/>
        <v>71111</v>
      </c>
      <c r="S882" s="16">
        <f t="shared" si="95"/>
        <v>1998</v>
      </c>
      <c r="T882" s="16">
        <f t="shared" si="96"/>
        <v>9</v>
      </c>
      <c r="U882" s="18" t="str">
        <f t="shared" si="97"/>
        <v>Thursday</v>
      </c>
    </row>
    <row r="883" spans="1:21" ht="14.25" customHeight="1" x14ac:dyDescent="0.25">
      <c r="A883" s="1" t="s">
        <v>1786</v>
      </c>
      <c r="B883" s="1" t="s">
        <v>1787</v>
      </c>
      <c r="C883" s="1" t="s">
        <v>43</v>
      </c>
      <c r="D883" s="1" t="s">
        <v>4</v>
      </c>
      <c r="E883" s="1" t="s">
        <v>44</v>
      </c>
      <c r="F883" s="1" t="s">
        <v>52</v>
      </c>
      <c r="G883" s="1" t="s">
        <v>60</v>
      </c>
      <c r="H883" s="1">
        <v>53</v>
      </c>
      <c r="I883" s="14">
        <v>41931</v>
      </c>
      <c r="J883" s="1">
        <v>159538</v>
      </c>
      <c r="K883" s="1">
        <v>0.11</v>
      </c>
      <c r="L883" s="1" t="s">
        <v>11</v>
      </c>
      <c r="M883" s="1" t="s">
        <v>79</v>
      </c>
      <c r="N883" s="14" t="s">
        <v>55</v>
      </c>
      <c r="O883" s="15" t="str">
        <f t="shared" si="91"/>
        <v>Active</v>
      </c>
      <c r="P883" s="16">
        <f t="shared" si="92"/>
        <v>0</v>
      </c>
      <c r="Q883" s="17">
        <f t="shared" si="93"/>
        <v>17549.18</v>
      </c>
      <c r="R883" s="17">
        <f t="shared" si="94"/>
        <v>177087.18</v>
      </c>
      <c r="S883" s="16">
        <f t="shared" si="95"/>
        <v>2014</v>
      </c>
      <c r="T883" s="16">
        <f t="shared" si="96"/>
        <v>43</v>
      </c>
      <c r="U883" s="18" t="str">
        <f t="shared" si="97"/>
        <v>Sunday</v>
      </c>
    </row>
    <row r="884" spans="1:21" ht="14.25" customHeight="1" x14ac:dyDescent="0.25">
      <c r="A884" s="1" t="s">
        <v>1398</v>
      </c>
      <c r="B884" s="1" t="s">
        <v>1788</v>
      </c>
      <c r="C884" s="1" t="s">
        <v>89</v>
      </c>
      <c r="D884" s="1" t="s">
        <v>7</v>
      </c>
      <c r="E884" s="1" t="s">
        <v>72</v>
      </c>
      <c r="F884" s="1" t="s">
        <v>45</v>
      </c>
      <c r="G884" s="1" t="s">
        <v>104</v>
      </c>
      <c r="H884" s="1">
        <v>47</v>
      </c>
      <c r="I884" s="14">
        <v>43375</v>
      </c>
      <c r="J884" s="1">
        <v>111404</v>
      </c>
      <c r="K884" s="1">
        <v>0</v>
      </c>
      <c r="L884" s="1" t="s">
        <v>19</v>
      </c>
      <c r="M884" s="1" t="s">
        <v>117</v>
      </c>
      <c r="N884" s="14" t="s">
        <v>55</v>
      </c>
      <c r="O884" s="15" t="str">
        <f t="shared" si="91"/>
        <v>Active</v>
      </c>
      <c r="P884" s="16">
        <f t="shared" si="92"/>
        <v>0</v>
      </c>
      <c r="Q884" s="17">
        <f t="shared" si="93"/>
        <v>0</v>
      </c>
      <c r="R884" s="17">
        <f t="shared" si="94"/>
        <v>111404</v>
      </c>
      <c r="S884" s="16">
        <f t="shared" si="95"/>
        <v>2018</v>
      </c>
      <c r="T884" s="16">
        <f t="shared" si="96"/>
        <v>40</v>
      </c>
      <c r="U884" s="18" t="str">
        <f t="shared" si="97"/>
        <v>Tuesday</v>
      </c>
    </row>
    <row r="885" spans="1:21" ht="14.25" customHeight="1" x14ac:dyDescent="0.25">
      <c r="A885" s="1" t="s">
        <v>1789</v>
      </c>
      <c r="B885" s="1" t="s">
        <v>1790</v>
      </c>
      <c r="C885" s="1" t="s">
        <v>58</v>
      </c>
      <c r="D885" s="1" t="s">
        <v>8</v>
      </c>
      <c r="E885" s="1" t="s">
        <v>59</v>
      </c>
      <c r="F885" s="1" t="s">
        <v>52</v>
      </c>
      <c r="G885" s="1" t="s">
        <v>60</v>
      </c>
      <c r="H885" s="1">
        <v>25</v>
      </c>
      <c r="I885" s="14">
        <v>44058</v>
      </c>
      <c r="J885" s="1">
        <v>172007</v>
      </c>
      <c r="K885" s="1">
        <v>0.26</v>
      </c>
      <c r="L885" s="1" t="s">
        <v>11</v>
      </c>
      <c r="M885" s="1" t="s">
        <v>79</v>
      </c>
      <c r="N885" s="14" t="s">
        <v>55</v>
      </c>
      <c r="O885" s="15" t="str">
        <f t="shared" si="91"/>
        <v>Active</v>
      </c>
      <c r="P885" s="16">
        <f t="shared" si="92"/>
        <v>0</v>
      </c>
      <c r="Q885" s="17">
        <f t="shared" si="93"/>
        <v>44721.82</v>
      </c>
      <c r="R885" s="17">
        <f t="shared" si="94"/>
        <v>216728.82</v>
      </c>
      <c r="S885" s="16">
        <f t="shared" si="95"/>
        <v>2020</v>
      </c>
      <c r="T885" s="16">
        <f t="shared" si="96"/>
        <v>33</v>
      </c>
      <c r="U885" s="18" t="str">
        <f t="shared" si="97"/>
        <v>Saturday</v>
      </c>
    </row>
    <row r="886" spans="1:21" ht="14.25" customHeight="1" x14ac:dyDescent="0.25">
      <c r="A886" s="1" t="s">
        <v>1791</v>
      </c>
      <c r="B886" s="1" t="s">
        <v>1792</v>
      </c>
      <c r="C886" s="1" t="s">
        <v>99</v>
      </c>
      <c r="D886" s="1" t="s">
        <v>8</v>
      </c>
      <c r="E886" s="1" t="s">
        <v>51</v>
      </c>
      <c r="F886" s="1" t="s">
        <v>45</v>
      </c>
      <c r="G886" s="1" t="s">
        <v>104</v>
      </c>
      <c r="H886" s="1">
        <v>37</v>
      </c>
      <c r="I886" s="14">
        <v>40745</v>
      </c>
      <c r="J886" s="1">
        <v>219474</v>
      </c>
      <c r="K886" s="1">
        <v>0.36</v>
      </c>
      <c r="L886" s="1" t="s">
        <v>19</v>
      </c>
      <c r="M886" s="1" t="s">
        <v>112</v>
      </c>
      <c r="N886" s="14" t="s">
        <v>55</v>
      </c>
      <c r="O886" s="15" t="str">
        <f t="shared" si="91"/>
        <v>Active</v>
      </c>
      <c r="P886" s="16">
        <f t="shared" si="92"/>
        <v>0</v>
      </c>
      <c r="Q886" s="17">
        <f t="shared" si="93"/>
        <v>79010.64</v>
      </c>
      <c r="R886" s="17">
        <f t="shared" si="94"/>
        <v>298484.64</v>
      </c>
      <c r="S886" s="16">
        <f t="shared" si="95"/>
        <v>2011</v>
      </c>
      <c r="T886" s="16">
        <f t="shared" si="96"/>
        <v>30</v>
      </c>
      <c r="U886" s="18" t="str">
        <f t="shared" si="97"/>
        <v>Thursday</v>
      </c>
    </row>
    <row r="887" spans="1:21" ht="14.25" customHeight="1" x14ac:dyDescent="0.25">
      <c r="A887" s="1" t="s">
        <v>1793</v>
      </c>
      <c r="B887" s="1" t="s">
        <v>1794</v>
      </c>
      <c r="C887" s="1" t="s">
        <v>58</v>
      </c>
      <c r="D887" s="1" t="s">
        <v>3</v>
      </c>
      <c r="E887" s="1" t="s">
        <v>72</v>
      </c>
      <c r="F887" s="1" t="s">
        <v>52</v>
      </c>
      <c r="G887" s="1" t="s">
        <v>60</v>
      </c>
      <c r="H887" s="1">
        <v>41</v>
      </c>
      <c r="I887" s="14">
        <v>43600</v>
      </c>
      <c r="J887" s="1">
        <v>174415</v>
      </c>
      <c r="K887" s="1">
        <v>0.23</v>
      </c>
      <c r="L887" s="1" t="s">
        <v>11</v>
      </c>
      <c r="M887" s="1" t="s">
        <v>79</v>
      </c>
      <c r="N887" s="14" t="s">
        <v>55</v>
      </c>
      <c r="O887" s="15" t="str">
        <f t="shared" si="91"/>
        <v>Active</v>
      </c>
      <c r="P887" s="16">
        <f t="shared" si="92"/>
        <v>0</v>
      </c>
      <c r="Q887" s="17">
        <f t="shared" si="93"/>
        <v>40115.450000000004</v>
      </c>
      <c r="R887" s="17">
        <f t="shared" si="94"/>
        <v>214530.45</v>
      </c>
      <c r="S887" s="16">
        <f t="shared" si="95"/>
        <v>2019</v>
      </c>
      <c r="T887" s="16">
        <f t="shared" si="96"/>
        <v>20</v>
      </c>
      <c r="U887" s="18" t="str">
        <f t="shared" si="97"/>
        <v>Wednesday</v>
      </c>
    </row>
    <row r="888" spans="1:21" ht="14.25" customHeight="1" x14ac:dyDescent="0.25">
      <c r="A888" s="1" t="s">
        <v>1795</v>
      </c>
      <c r="B888" s="1" t="s">
        <v>1796</v>
      </c>
      <c r="C888" s="1" t="s">
        <v>266</v>
      </c>
      <c r="D888" s="1" t="s">
        <v>2</v>
      </c>
      <c r="E888" s="1" t="s">
        <v>59</v>
      </c>
      <c r="F888" s="1" t="s">
        <v>45</v>
      </c>
      <c r="G888" s="1" t="s">
        <v>104</v>
      </c>
      <c r="H888" s="1">
        <v>36</v>
      </c>
      <c r="I888" s="14">
        <v>44217</v>
      </c>
      <c r="J888" s="1">
        <v>90333</v>
      </c>
      <c r="K888" s="1">
        <v>0</v>
      </c>
      <c r="L888" s="1" t="s">
        <v>19</v>
      </c>
      <c r="M888" s="1" t="s">
        <v>117</v>
      </c>
      <c r="N888" s="14" t="s">
        <v>55</v>
      </c>
      <c r="O888" s="15" t="str">
        <f t="shared" si="91"/>
        <v>Active</v>
      </c>
      <c r="P888" s="16">
        <f t="shared" si="92"/>
        <v>0</v>
      </c>
      <c r="Q888" s="17">
        <f t="shared" si="93"/>
        <v>0</v>
      </c>
      <c r="R888" s="17">
        <f t="shared" si="94"/>
        <v>90333</v>
      </c>
      <c r="S888" s="16">
        <f t="shared" si="95"/>
        <v>2021</v>
      </c>
      <c r="T888" s="16">
        <f t="shared" si="96"/>
        <v>4</v>
      </c>
      <c r="U888" s="18" t="str">
        <f t="shared" si="97"/>
        <v>Thursday</v>
      </c>
    </row>
    <row r="889" spans="1:21" ht="14.25" customHeight="1" x14ac:dyDescent="0.25">
      <c r="A889" s="1" t="s">
        <v>1797</v>
      </c>
      <c r="B889" s="1" t="s">
        <v>1798</v>
      </c>
      <c r="C889" s="1" t="s">
        <v>182</v>
      </c>
      <c r="D889" s="1" t="s">
        <v>6</v>
      </c>
      <c r="E889" s="1" t="s">
        <v>59</v>
      </c>
      <c r="F889" s="1" t="s">
        <v>52</v>
      </c>
      <c r="G889" s="1" t="s">
        <v>53</v>
      </c>
      <c r="H889" s="1">
        <v>25</v>
      </c>
      <c r="I889" s="14">
        <v>44217</v>
      </c>
      <c r="J889" s="1">
        <v>67299</v>
      </c>
      <c r="K889" s="1">
        <v>0</v>
      </c>
      <c r="L889" s="1" t="s">
        <v>11</v>
      </c>
      <c r="M889" s="1" t="s">
        <v>68</v>
      </c>
      <c r="N889" s="14" t="s">
        <v>55</v>
      </c>
      <c r="O889" s="15" t="str">
        <f t="shared" si="91"/>
        <v>Active</v>
      </c>
      <c r="P889" s="16">
        <f t="shared" si="92"/>
        <v>0</v>
      </c>
      <c r="Q889" s="17">
        <f t="shared" si="93"/>
        <v>0</v>
      </c>
      <c r="R889" s="17">
        <f t="shared" si="94"/>
        <v>67299</v>
      </c>
      <c r="S889" s="16">
        <f t="shared" si="95"/>
        <v>2021</v>
      </c>
      <c r="T889" s="16">
        <f t="shared" si="96"/>
        <v>4</v>
      </c>
      <c r="U889" s="18" t="str">
        <f t="shared" si="97"/>
        <v>Thursday</v>
      </c>
    </row>
    <row r="890" spans="1:21" ht="14.25" customHeight="1" x14ac:dyDescent="0.25">
      <c r="A890" s="1" t="s">
        <v>1799</v>
      </c>
      <c r="B890" s="1" t="s">
        <v>1800</v>
      </c>
      <c r="C890" s="1" t="s">
        <v>348</v>
      </c>
      <c r="D890" s="1" t="s">
        <v>2</v>
      </c>
      <c r="E890" s="1" t="s">
        <v>44</v>
      </c>
      <c r="F890" s="1" t="s">
        <v>45</v>
      </c>
      <c r="G890" s="1" t="s">
        <v>60</v>
      </c>
      <c r="H890" s="1">
        <v>52</v>
      </c>
      <c r="I890" s="14">
        <v>38406</v>
      </c>
      <c r="J890" s="1">
        <v>45286</v>
      </c>
      <c r="K890" s="1">
        <v>0</v>
      </c>
      <c r="L890" s="1" t="s">
        <v>11</v>
      </c>
      <c r="M890" s="1" t="s">
        <v>61</v>
      </c>
      <c r="N890" s="14" t="s">
        <v>55</v>
      </c>
      <c r="O890" s="15" t="str">
        <f t="shared" si="91"/>
        <v>Active</v>
      </c>
      <c r="P890" s="16">
        <f t="shared" si="92"/>
        <v>0</v>
      </c>
      <c r="Q890" s="17">
        <f t="shared" si="93"/>
        <v>0</v>
      </c>
      <c r="R890" s="17">
        <f t="shared" si="94"/>
        <v>45286</v>
      </c>
      <c r="S890" s="16">
        <f t="shared" si="95"/>
        <v>2005</v>
      </c>
      <c r="T890" s="16">
        <f t="shared" si="96"/>
        <v>9</v>
      </c>
      <c r="U890" s="18" t="str">
        <f t="shared" si="97"/>
        <v>Wednesday</v>
      </c>
    </row>
    <row r="891" spans="1:21" ht="14.25" customHeight="1" x14ac:dyDescent="0.25">
      <c r="A891" s="1" t="s">
        <v>1177</v>
      </c>
      <c r="B891" s="1" t="s">
        <v>1801</v>
      </c>
      <c r="C891" s="1" t="s">
        <v>58</v>
      </c>
      <c r="D891" s="1" t="s">
        <v>8</v>
      </c>
      <c r="E891" s="1" t="s">
        <v>44</v>
      </c>
      <c r="F891" s="1" t="s">
        <v>52</v>
      </c>
      <c r="G891" s="1" t="s">
        <v>60</v>
      </c>
      <c r="H891" s="1">
        <v>48</v>
      </c>
      <c r="I891" s="14">
        <v>39302</v>
      </c>
      <c r="J891" s="1">
        <v>194723</v>
      </c>
      <c r="K891" s="1">
        <v>0.25</v>
      </c>
      <c r="L891" s="1" t="s">
        <v>11</v>
      </c>
      <c r="M891" s="1" t="s">
        <v>68</v>
      </c>
      <c r="N891" s="14" t="s">
        <v>55</v>
      </c>
      <c r="O891" s="15" t="str">
        <f t="shared" si="91"/>
        <v>Active</v>
      </c>
      <c r="P891" s="16">
        <f t="shared" si="92"/>
        <v>0</v>
      </c>
      <c r="Q891" s="17">
        <f t="shared" si="93"/>
        <v>48680.75</v>
      </c>
      <c r="R891" s="17">
        <f t="shared" si="94"/>
        <v>243403.75</v>
      </c>
      <c r="S891" s="16">
        <f t="shared" si="95"/>
        <v>2007</v>
      </c>
      <c r="T891" s="16">
        <f t="shared" si="96"/>
        <v>32</v>
      </c>
      <c r="U891" s="18" t="str">
        <f t="shared" si="97"/>
        <v>Wednesday</v>
      </c>
    </row>
    <row r="892" spans="1:21" ht="14.25" customHeight="1" x14ac:dyDescent="0.25">
      <c r="A892" s="1" t="s">
        <v>1802</v>
      </c>
      <c r="B892" s="1" t="s">
        <v>1803</v>
      </c>
      <c r="C892" s="1" t="s">
        <v>75</v>
      </c>
      <c r="D892" s="1" t="s">
        <v>4</v>
      </c>
      <c r="E892" s="1" t="s">
        <v>44</v>
      </c>
      <c r="F892" s="1" t="s">
        <v>52</v>
      </c>
      <c r="G892" s="1" t="s">
        <v>53</v>
      </c>
      <c r="H892" s="1">
        <v>49</v>
      </c>
      <c r="I892" s="14">
        <v>41131</v>
      </c>
      <c r="J892" s="1">
        <v>109850</v>
      </c>
      <c r="K892" s="1">
        <v>7.0000000000000007E-2</v>
      </c>
      <c r="L892" s="1" t="s">
        <v>17</v>
      </c>
      <c r="M892" s="1" t="s">
        <v>132</v>
      </c>
      <c r="N892" s="14">
        <v>43865</v>
      </c>
      <c r="O892" s="15" t="str">
        <f t="shared" si="91"/>
        <v>Not Active</v>
      </c>
      <c r="P892" s="16">
        <f t="shared" si="92"/>
        <v>1</v>
      </c>
      <c r="Q892" s="17">
        <f t="shared" si="93"/>
        <v>7689.5000000000009</v>
      </c>
      <c r="R892" s="17">
        <f t="shared" si="94"/>
        <v>117539.5</v>
      </c>
      <c r="S892" s="16">
        <f t="shared" si="95"/>
        <v>2012</v>
      </c>
      <c r="T892" s="16">
        <f t="shared" si="96"/>
        <v>32</v>
      </c>
      <c r="U892" s="18" t="str">
        <f t="shared" si="97"/>
        <v>Friday</v>
      </c>
    </row>
    <row r="893" spans="1:21" ht="14.25" customHeight="1" x14ac:dyDescent="0.25">
      <c r="A893" s="1" t="s">
        <v>1804</v>
      </c>
      <c r="B893" s="1" t="s">
        <v>1805</v>
      </c>
      <c r="C893" s="1" t="s">
        <v>202</v>
      </c>
      <c r="D893" s="1" t="s">
        <v>6</v>
      </c>
      <c r="E893" s="1" t="s">
        <v>44</v>
      </c>
      <c r="F893" s="1" t="s">
        <v>45</v>
      </c>
      <c r="G893" s="1" t="s">
        <v>104</v>
      </c>
      <c r="H893" s="1">
        <v>62</v>
      </c>
      <c r="I893" s="14">
        <v>41748</v>
      </c>
      <c r="J893" s="1">
        <v>45295</v>
      </c>
      <c r="K893" s="1">
        <v>0</v>
      </c>
      <c r="L893" s="1" t="s">
        <v>19</v>
      </c>
      <c r="M893" s="1" t="s">
        <v>236</v>
      </c>
      <c r="N893" s="14" t="s">
        <v>55</v>
      </c>
      <c r="O893" s="15" t="str">
        <f t="shared" si="91"/>
        <v>Active</v>
      </c>
      <c r="P893" s="16">
        <f t="shared" si="92"/>
        <v>0</v>
      </c>
      <c r="Q893" s="17">
        <f t="shared" si="93"/>
        <v>0</v>
      </c>
      <c r="R893" s="17">
        <f t="shared" si="94"/>
        <v>45295</v>
      </c>
      <c r="S893" s="16">
        <f t="shared" si="95"/>
        <v>2014</v>
      </c>
      <c r="T893" s="16">
        <f t="shared" si="96"/>
        <v>16</v>
      </c>
      <c r="U893" s="18" t="str">
        <f t="shared" si="97"/>
        <v>Saturday</v>
      </c>
    </row>
    <row r="894" spans="1:21" ht="14.25" customHeight="1" x14ac:dyDescent="0.25">
      <c r="A894" s="1" t="s">
        <v>1806</v>
      </c>
      <c r="B894" s="1" t="s">
        <v>1807</v>
      </c>
      <c r="C894" s="1" t="s">
        <v>503</v>
      </c>
      <c r="D894" s="1" t="s">
        <v>2</v>
      </c>
      <c r="E894" s="1" t="s">
        <v>51</v>
      </c>
      <c r="F894" s="1" t="s">
        <v>45</v>
      </c>
      <c r="G894" s="1" t="s">
        <v>60</v>
      </c>
      <c r="H894" s="1">
        <v>36</v>
      </c>
      <c r="I894" s="14">
        <v>40413</v>
      </c>
      <c r="J894" s="1">
        <v>61310</v>
      </c>
      <c r="K894" s="1">
        <v>0</v>
      </c>
      <c r="L894" s="1" t="s">
        <v>11</v>
      </c>
      <c r="M894" s="1" t="s">
        <v>68</v>
      </c>
      <c r="N894" s="14" t="s">
        <v>55</v>
      </c>
      <c r="O894" s="15" t="str">
        <f t="shared" si="91"/>
        <v>Active</v>
      </c>
      <c r="P894" s="16">
        <f t="shared" si="92"/>
        <v>0</v>
      </c>
      <c r="Q894" s="17">
        <f t="shared" si="93"/>
        <v>0</v>
      </c>
      <c r="R894" s="17">
        <f t="shared" si="94"/>
        <v>61310</v>
      </c>
      <c r="S894" s="16">
        <f t="shared" si="95"/>
        <v>2010</v>
      </c>
      <c r="T894" s="16">
        <f t="shared" si="96"/>
        <v>35</v>
      </c>
      <c r="U894" s="18" t="str">
        <f t="shared" si="97"/>
        <v>Monday</v>
      </c>
    </row>
    <row r="895" spans="1:21" ht="14.25" customHeight="1" x14ac:dyDescent="0.25">
      <c r="A895" s="1" t="s">
        <v>425</v>
      </c>
      <c r="B895" s="1" t="s">
        <v>1581</v>
      </c>
      <c r="C895" s="1" t="s">
        <v>317</v>
      </c>
      <c r="D895" s="1" t="s">
        <v>2</v>
      </c>
      <c r="E895" s="1" t="s">
        <v>44</v>
      </c>
      <c r="F895" s="1" t="s">
        <v>52</v>
      </c>
      <c r="G895" s="1" t="s">
        <v>53</v>
      </c>
      <c r="H895" s="1">
        <v>55</v>
      </c>
      <c r="I895" s="14">
        <v>42683</v>
      </c>
      <c r="J895" s="1">
        <v>87851</v>
      </c>
      <c r="K895" s="1">
        <v>0</v>
      </c>
      <c r="L895" s="1" t="s">
        <v>17</v>
      </c>
      <c r="M895" s="1" t="s">
        <v>54</v>
      </c>
      <c r="N895" s="14" t="s">
        <v>55</v>
      </c>
      <c r="O895" s="15" t="str">
        <f t="shared" si="91"/>
        <v>Active</v>
      </c>
      <c r="P895" s="16">
        <f t="shared" si="92"/>
        <v>0</v>
      </c>
      <c r="Q895" s="17">
        <f t="shared" si="93"/>
        <v>0</v>
      </c>
      <c r="R895" s="17">
        <f t="shared" si="94"/>
        <v>87851</v>
      </c>
      <c r="S895" s="16">
        <f t="shared" si="95"/>
        <v>2016</v>
      </c>
      <c r="T895" s="16">
        <f t="shared" si="96"/>
        <v>46</v>
      </c>
      <c r="U895" s="18" t="str">
        <f t="shared" si="97"/>
        <v>Wednesday</v>
      </c>
    </row>
    <row r="896" spans="1:21" ht="14.25" customHeight="1" x14ac:dyDescent="0.25">
      <c r="A896" s="1" t="s">
        <v>1808</v>
      </c>
      <c r="B896" s="1" t="s">
        <v>1809</v>
      </c>
      <c r="C896" s="1" t="s">
        <v>202</v>
      </c>
      <c r="D896" s="1" t="s">
        <v>6</v>
      </c>
      <c r="E896" s="1" t="s">
        <v>59</v>
      </c>
      <c r="F896" s="1" t="s">
        <v>45</v>
      </c>
      <c r="G896" s="1" t="s">
        <v>53</v>
      </c>
      <c r="H896" s="1">
        <v>31</v>
      </c>
      <c r="I896" s="14">
        <v>43171</v>
      </c>
      <c r="J896" s="1">
        <v>47913</v>
      </c>
      <c r="K896" s="1">
        <v>0</v>
      </c>
      <c r="L896" s="1" t="s">
        <v>11</v>
      </c>
      <c r="M896" s="1" t="s">
        <v>47</v>
      </c>
      <c r="N896" s="14" t="s">
        <v>55</v>
      </c>
      <c r="O896" s="15" t="str">
        <f t="shared" si="91"/>
        <v>Active</v>
      </c>
      <c r="P896" s="16">
        <f t="shared" si="92"/>
        <v>0</v>
      </c>
      <c r="Q896" s="17">
        <f t="shared" si="93"/>
        <v>0</v>
      </c>
      <c r="R896" s="17">
        <f t="shared" si="94"/>
        <v>47913</v>
      </c>
      <c r="S896" s="16">
        <f t="shared" si="95"/>
        <v>2018</v>
      </c>
      <c r="T896" s="16">
        <f t="shared" si="96"/>
        <v>11</v>
      </c>
      <c r="U896" s="18" t="str">
        <f t="shared" si="97"/>
        <v>Monday</v>
      </c>
    </row>
    <row r="897" spans="1:21" ht="14.25" customHeight="1" x14ac:dyDescent="0.25">
      <c r="A897" s="1" t="s">
        <v>1810</v>
      </c>
      <c r="B897" s="1" t="s">
        <v>1811</v>
      </c>
      <c r="C897" s="1" t="s">
        <v>202</v>
      </c>
      <c r="D897" s="1" t="s">
        <v>6</v>
      </c>
      <c r="E897" s="1" t="s">
        <v>59</v>
      </c>
      <c r="F897" s="1" t="s">
        <v>45</v>
      </c>
      <c r="G897" s="1" t="s">
        <v>53</v>
      </c>
      <c r="H897" s="1">
        <v>53</v>
      </c>
      <c r="I897" s="14">
        <v>42985</v>
      </c>
      <c r="J897" s="1">
        <v>46727</v>
      </c>
      <c r="K897" s="1">
        <v>0</v>
      </c>
      <c r="L897" s="1" t="s">
        <v>11</v>
      </c>
      <c r="M897" s="1" t="s">
        <v>107</v>
      </c>
      <c r="N897" s="14">
        <v>43251</v>
      </c>
      <c r="O897" s="15" t="str">
        <f t="shared" si="91"/>
        <v>Not Active</v>
      </c>
      <c r="P897" s="16">
        <f t="shared" si="92"/>
        <v>1</v>
      </c>
      <c r="Q897" s="17">
        <f t="shared" si="93"/>
        <v>0</v>
      </c>
      <c r="R897" s="17">
        <f t="shared" si="94"/>
        <v>46727</v>
      </c>
      <c r="S897" s="16">
        <f t="shared" si="95"/>
        <v>2017</v>
      </c>
      <c r="T897" s="16">
        <f t="shared" si="96"/>
        <v>36</v>
      </c>
      <c r="U897" s="18" t="str">
        <f t="shared" si="97"/>
        <v>Thursday</v>
      </c>
    </row>
    <row r="898" spans="1:21" ht="14.25" customHeight="1" x14ac:dyDescent="0.25">
      <c r="A898" s="1" t="s">
        <v>1812</v>
      </c>
      <c r="B898" s="1" t="s">
        <v>1813</v>
      </c>
      <c r="C898" s="1" t="s">
        <v>43</v>
      </c>
      <c r="D898" s="1" t="s">
        <v>6</v>
      </c>
      <c r="E898" s="1" t="s">
        <v>59</v>
      </c>
      <c r="F898" s="1" t="s">
        <v>52</v>
      </c>
      <c r="G898" s="1" t="s">
        <v>53</v>
      </c>
      <c r="H898" s="1">
        <v>27</v>
      </c>
      <c r="I898" s="14">
        <v>44302</v>
      </c>
      <c r="J898" s="1">
        <v>133400</v>
      </c>
      <c r="K898" s="1">
        <v>0.11</v>
      </c>
      <c r="L898" s="1" t="s">
        <v>11</v>
      </c>
      <c r="M898" s="1" t="s">
        <v>68</v>
      </c>
      <c r="N898" s="14" t="s">
        <v>55</v>
      </c>
      <c r="O898" s="15" t="str">
        <f t="shared" si="91"/>
        <v>Active</v>
      </c>
      <c r="P898" s="16">
        <f t="shared" si="92"/>
        <v>0</v>
      </c>
      <c r="Q898" s="17">
        <f t="shared" si="93"/>
        <v>14674</v>
      </c>
      <c r="R898" s="17">
        <f t="shared" si="94"/>
        <v>148074</v>
      </c>
      <c r="S898" s="16">
        <f t="shared" si="95"/>
        <v>2021</v>
      </c>
      <c r="T898" s="16">
        <f t="shared" si="96"/>
        <v>16</v>
      </c>
      <c r="U898" s="18" t="str">
        <f t="shared" si="97"/>
        <v>Friday</v>
      </c>
    </row>
    <row r="899" spans="1:21" ht="14.25" customHeight="1" x14ac:dyDescent="0.25">
      <c r="A899" s="1" t="s">
        <v>1814</v>
      </c>
      <c r="B899" s="1" t="s">
        <v>1815</v>
      </c>
      <c r="C899" s="1" t="s">
        <v>390</v>
      </c>
      <c r="D899" s="1" t="s">
        <v>2</v>
      </c>
      <c r="E899" s="1" t="s">
        <v>59</v>
      </c>
      <c r="F899" s="1" t="s">
        <v>45</v>
      </c>
      <c r="G899" s="1" t="s">
        <v>53</v>
      </c>
      <c r="H899" s="1">
        <v>39</v>
      </c>
      <c r="I899" s="14">
        <v>43943</v>
      </c>
      <c r="J899" s="1">
        <v>90535</v>
      </c>
      <c r="K899" s="1">
        <v>0</v>
      </c>
      <c r="L899" s="1" t="s">
        <v>11</v>
      </c>
      <c r="M899" s="1" t="s">
        <v>79</v>
      </c>
      <c r="N899" s="14" t="s">
        <v>55</v>
      </c>
      <c r="O899" s="15" t="str">
        <f t="shared" ref="O899:O962" si="98">IF(LEN(N899)&gt;0,"Not Active","Active")</f>
        <v>Active</v>
      </c>
      <c r="P899" s="16">
        <f t="shared" ref="P899:P962" si="99">IF(O899="Not Active",1,0)</f>
        <v>0</v>
      </c>
      <c r="Q899" s="17">
        <f t="shared" ref="Q899:Q962" si="100">J899*K899</f>
        <v>0</v>
      </c>
      <c r="R899" s="17">
        <f t="shared" ref="R899:R962" si="101">Q899+J899</f>
        <v>90535</v>
      </c>
      <c r="S899" s="16">
        <f t="shared" ref="S899:S962" si="102">YEAR(I899)</f>
        <v>2020</v>
      </c>
      <c r="T899" s="16">
        <f t="shared" ref="T899:T962" si="103">WEEKNUM(I899)</f>
        <v>17</v>
      </c>
      <c r="U899" s="18" t="str">
        <f t="shared" ref="U899:U962" si="104">TEXT(I899,"dddd")</f>
        <v>Wednesday</v>
      </c>
    </row>
    <row r="900" spans="1:21" ht="14.25" customHeight="1" x14ac:dyDescent="0.25">
      <c r="A900" s="1" t="s">
        <v>1816</v>
      </c>
      <c r="B900" s="1" t="s">
        <v>1817</v>
      </c>
      <c r="C900" s="1" t="s">
        <v>67</v>
      </c>
      <c r="D900" s="1" t="s">
        <v>8</v>
      </c>
      <c r="E900" s="1" t="s">
        <v>59</v>
      </c>
      <c r="F900" s="1" t="s">
        <v>52</v>
      </c>
      <c r="G900" s="1" t="s">
        <v>53</v>
      </c>
      <c r="H900" s="1">
        <v>55</v>
      </c>
      <c r="I900" s="14">
        <v>38909</v>
      </c>
      <c r="J900" s="1">
        <v>93343</v>
      </c>
      <c r="K900" s="1">
        <v>0</v>
      </c>
      <c r="L900" s="1" t="s">
        <v>17</v>
      </c>
      <c r="M900" s="1" t="s">
        <v>54</v>
      </c>
      <c r="N900" s="14" t="s">
        <v>55</v>
      </c>
      <c r="O900" s="15" t="str">
        <f t="shared" si="98"/>
        <v>Active</v>
      </c>
      <c r="P900" s="16">
        <f t="shared" si="99"/>
        <v>0</v>
      </c>
      <c r="Q900" s="17">
        <f t="shared" si="100"/>
        <v>0</v>
      </c>
      <c r="R900" s="17">
        <f t="shared" si="101"/>
        <v>93343</v>
      </c>
      <c r="S900" s="16">
        <f t="shared" si="102"/>
        <v>2006</v>
      </c>
      <c r="T900" s="16">
        <f t="shared" si="103"/>
        <v>28</v>
      </c>
      <c r="U900" s="18" t="str">
        <f t="shared" si="104"/>
        <v>Tuesday</v>
      </c>
    </row>
    <row r="901" spans="1:21" ht="14.25" customHeight="1" x14ac:dyDescent="0.25">
      <c r="A901" s="1" t="s">
        <v>1812</v>
      </c>
      <c r="B901" s="1" t="s">
        <v>1818</v>
      </c>
      <c r="C901" s="1" t="s">
        <v>182</v>
      </c>
      <c r="D901" s="1" t="s">
        <v>6</v>
      </c>
      <c r="E901" s="1" t="s">
        <v>72</v>
      </c>
      <c r="F901" s="1" t="s">
        <v>45</v>
      </c>
      <c r="G901" s="1" t="s">
        <v>53</v>
      </c>
      <c r="H901" s="1">
        <v>44</v>
      </c>
      <c r="I901" s="14">
        <v>38771</v>
      </c>
      <c r="J901" s="1">
        <v>63705</v>
      </c>
      <c r="K901" s="1">
        <v>0</v>
      </c>
      <c r="L901" s="1" t="s">
        <v>11</v>
      </c>
      <c r="M901" s="1" t="s">
        <v>79</v>
      </c>
      <c r="N901" s="14" t="s">
        <v>55</v>
      </c>
      <c r="O901" s="15" t="str">
        <f t="shared" si="98"/>
        <v>Active</v>
      </c>
      <c r="P901" s="16">
        <f t="shared" si="99"/>
        <v>0</v>
      </c>
      <c r="Q901" s="17">
        <f t="shared" si="100"/>
        <v>0</v>
      </c>
      <c r="R901" s="17">
        <f t="shared" si="101"/>
        <v>63705</v>
      </c>
      <c r="S901" s="16">
        <f t="shared" si="102"/>
        <v>2006</v>
      </c>
      <c r="T901" s="16">
        <f t="shared" si="103"/>
        <v>8</v>
      </c>
      <c r="U901" s="18" t="str">
        <f t="shared" si="104"/>
        <v>Thursday</v>
      </c>
    </row>
    <row r="902" spans="1:21" ht="14.25" customHeight="1" x14ac:dyDescent="0.25">
      <c r="A902" s="1" t="s">
        <v>1819</v>
      </c>
      <c r="B902" s="1" t="s">
        <v>1820</v>
      </c>
      <c r="C902" s="1" t="s">
        <v>99</v>
      </c>
      <c r="D902" s="1" t="s">
        <v>4</v>
      </c>
      <c r="E902" s="1" t="s">
        <v>72</v>
      </c>
      <c r="F902" s="1" t="s">
        <v>52</v>
      </c>
      <c r="G902" s="1" t="s">
        <v>104</v>
      </c>
      <c r="H902" s="1">
        <v>48</v>
      </c>
      <c r="I902" s="14">
        <v>36584</v>
      </c>
      <c r="J902" s="1">
        <v>258081</v>
      </c>
      <c r="K902" s="1">
        <v>0.3</v>
      </c>
      <c r="L902" s="1" t="s">
        <v>11</v>
      </c>
      <c r="M902" s="1" t="s">
        <v>61</v>
      </c>
      <c r="N902" s="14" t="s">
        <v>55</v>
      </c>
      <c r="O902" s="15" t="str">
        <f t="shared" si="98"/>
        <v>Active</v>
      </c>
      <c r="P902" s="16">
        <f t="shared" si="99"/>
        <v>0</v>
      </c>
      <c r="Q902" s="17">
        <f t="shared" si="100"/>
        <v>77424.3</v>
      </c>
      <c r="R902" s="17">
        <f t="shared" si="101"/>
        <v>335505.3</v>
      </c>
      <c r="S902" s="16">
        <f t="shared" si="102"/>
        <v>2000</v>
      </c>
      <c r="T902" s="16">
        <f t="shared" si="103"/>
        <v>10</v>
      </c>
      <c r="U902" s="18" t="str">
        <f t="shared" si="104"/>
        <v>Monday</v>
      </c>
    </row>
    <row r="903" spans="1:21" ht="14.25" customHeight="1" x14ac:dyDescent="0.25">
      <c r="A903" s="1" t="s">
        <v>1821</v>
      </c>
      <c r="B903" s="1" t="s">
        <v>1822</v>
      </c>
      <c r="C903" s="1" t="s">
        <v>202</v>
      </c>
      <c r="D903" s="1" t="s">
        <v>6</v>
      </c>
      <c r="E903" s="1" t="s">
        <v>44</v>
      </c>
      <c r="F903" s="1" t="s">
        <v>52</v>
      </c>
      <c r="G903" s="1" t="s">
        <v>46</v>
      </c>
      <c r="H903" s="1">
        <v>48</v>
      </c>
      <c r="I903" s="14">
        <v>44095</v>
      </c>
      <c r="J903" s="1">
        <v>54654</v>
      </c>
      <c r="K903" s="1">
        <v>0</v>
      </c>
      <c r="L903" s="1" t="s">
        <v>11</v>
      </c>
      <c r="M903" s="1" t="s">
        <v>68</v>
      </c>
      <c r="N903" s="14" t="s">
        <v>55</v>
      </c>
      <c r="O903" s="15" t="str">
        <f t="shared" si="98"/>
        <v>Active</v>
      </c>
      <c r="P903" s="16">
        <f t="shared" si="99"/>
        <v>0</v>
      </c>
      <c r="Q903" s="17">
        <f t="shared" si="100"/>
        <v>0</v>
      </c>
      <c r="R903" s="17">
        <f t="shared" si="101"/>
        <v>54654</v>
      </c>
      <c r="S903" s="16">
        <f t="shared" si="102"/>
        <v>2020</v>
      </c>
      <c r="T903" s="16">
        <f t="shared" si="103"/>
        <v>39</v>
      </c>
      <c r="U903" s="18" t="str">
        <f t="shared" si="104"/>
        <v>Monday</v>
      </c>
    </row>
    <row r="904" spans="1:21" ht="14.25" customHeight="1" x14ac:dyDescent="0.25">
      <c r="A904" s="1" t="s">
        <v>1823</v>
      </c>
      <c r="B904" s="1" t="s">
        <v>1824</v>
      </c>
      <c r="C904" s="1" t="s">
        <v>78</v>
      </c>
      <c r="D904" s="1" t="s">
        <v>4</v>
      </c>
      <c r="E904" s="1" t="s">
        <v>51</v>
      </c>
      <c r="F904" s="1" t="s">
        <v>52</v>
      </c>
      <c r="G904" s="1" t="s">
        <v>60</v>
      </c>
      <c r="H904" s="1">
        <v>54</v>
      </c>
      <c r="I904" s="14">
        <v>36062</v>
      </c>
      <c r="J904" s="1">
        <v>58006</v>
      </c>
      <c r="K904" s="1">
        <v>0</v>
      </c>
      <c r="L904" s="1" t="s">
        <v>11</v>
      </c>
      <c r="M904" s="1" t="s">
        <v>47</v>
      </c>
      <c r="N904" s="14" t="s">
        <v>55</v>
      </c>
      <c r="O904" s="15" t="str">
        <f t="shared" si="98"/>
        <v>Active</v>
      </c>
      <c r="P904" s="16">
        <f t="shared" si="99"/>
        <v>0</v>
      </c>
      <c r="Q904" s="17">
        <f t="shared" si="100"/>
        <v>0</v>
      </c>
      <c r="R904" s="17">
        <f t="shared" si="101"/>
        <v>58006</v>
      </c>
      <c r="S904" s="16">
        <f t="shared" si="102"/>
        <v>1998</v>
      </c>
      <c r="T904" s="16">
        <f t="shared" si="103"/>
        <v>39</v>
      </c>
      <c r="U904" s="18" t="str">
        <f t="shared" si="104"/>
        <v>Thursday</v>
      </c>
    </row>
    <row r="905" spans="1:21" ht="14.25" customHeight="1" x14ac:dyDescent="0.25">
      <c r="A905" s="1" t="s">
        <v>564</v>
      </c>
      <c r="B905" s="1" t="s">
        <v>807</v>
      </c>
      <c r="C905" s="1" t="s">
        <v>43</v>
      </c>
      <c r="D905" s="1" t="s">
        <v>3</v>
      </c>
      <c r="E905" s="1" t="s">
        <v>51</v>
      </c>
      <c r="F905" s="1" t="s">
        <v>45</v>
      </c>
      <c r="G905" s="1" t="s">
        <v>53</v>
      </c>
      <c r="H905" s="1">
        <v>42</v>
      </c>
      <c r="I905" s="14">
        <v>40620</v>
      </c>
      <c r="J905" s="1">
        <v>150034</v>
      </c>
      <c r="K905" s="1">
        <v>0.12</v>
      </c>
      <c r="L905" s="1" t="s">
        <v>17</v>
      </c>
      <c r="M905" s="1" t="s">
        <v>132</v>
      </c>
      <c r="N905" s="14" t="s">
        <v>55</v>
      </c>
      <c r="O905" s="15" t="str">
        <f t="shared" si="98"/>
        <v>Active</v>
      </c>
      <c r="P905" s="16">
        <f t="shared" si="99"/>
        <v>0</v>
      </c>
      <c r="Q905" s="17">
        <f t="shared" si="100"/>
        <v>18004.079999999998</v>
      </c>
      <c r="R905" s="17">
        <f t="shared" si="101"/>
        <v>168038.08</v>
      </c>
      <c r="S905" s="16">
        <f t="shared" si="102"/>
        <v>2011</v>
      </c>
      <c r="T905" s="16">
        <f t="shared" si="103"/>
        <v>12</v>
      </c>
      <c r="U905" s="18" t="str">
        <f t="shared" si="104"/>
        <v>Friday</v>
      </c>
    </row>
    <row r="906" spans="1:21" ht="14.25" customHeight="1" x14ac:dyDescent="0.25">
      <c r="A906" s="1" t="s">
        <v>1743</v>
      </c>
      <c r="B906" s="1" t="s">
        <v>1825</v>
      </c>
      <c r="C906" s="1" t="s">
        <v>58</v>
      </c>
      <c r="D906" s="1" t="s">
        <v>6</v>
      </c>
      <c r="E906" s="1" t="s">
        <v>59</v>
      </c>
      <c r="F906" s="1" t="s">
        <v>45</v>
      </c>
      <c r="G906" s="1" t="s">
        <v>53</v>
      </c>
      <c r="H906" s="1">
        <v>38</v>
      </c>
      <c r="I906" s="14">
        <v>39232</v>
      </c>
      <c r="J906" s="1">
        <v>198562</v>
      </c>
      <c r="K906" s="1">
        <v>0.22</v>
      </c>
      <c r="L906" s="1" t="s">
        <v>11</v>
      </c>
      <c r="M906" s="1" t="s">
        <v>47</v>
      </c>
      <c r="N906" s="14" t="s">
        <v>55</v>
      </c>
      <c r="O906" s="15" t="str">
        <f t="shared" si="98"/>
        <v>Active</v>
      </c>
      <c r="P906" s="16">
        <f t="shared" si="99"/>
        <v>0</v>
      </c>
      <c r="Q906" s="17">
        <f t="shared" si="100"/>
        <v>43683.64</v>
      </c>
      <c r="R906" s="17">
        <f t="shared" si="101"/>
        <v>242245.64</v>
      </c>
      <c r="S906" s="16">
        <f t="shared" si="102"/>
        <v>2007</v>
      </c>
      <c r="T906" s="16">
        <f t="shared" si="103"/>
        <v>22</v>
      </c>
      <c r="U906" s="18" t="str">
        <f t="shared" si="104"/>
        <v>Wednesday</v>
      </c>
    </row>
    <row r="907" spans="1:21" ht="14.25" customHeight="1" x14ac:dyDescent="0.25">
      <c r="A907" s="1" t="s">
        <v>1826</v>
      </c>
      <c r="B907" s="1" t="s">
        <v>1827</v>
      </c>
      <c r="C907" s="1" t="s">
        <v>71</v>
      </c>
      <c r="D907" s="1" t="s">
        <v>4</v>
      </c>
      <c r="E907" s="1" t="s">
        <v>44</v>
      </c>
      <c r="F907" s="1" t="s">
        <v>45</v>
      </c>
      <c r="G907" s="1" t="s">
        <v>46</v>
      </c>
      <c r="H907" s="1">
        <v>40</v>
      </c>
      <c r="I907" s="14">
        <v>39960</v>
      </c>
      <c r="J907" s="1">
        <v>62411</v>
      </c>
      <c r="K907" s="1">
        <v>0</v>
      </c>
      <c r="L907" s="1" t="s">
        <v>11</v>
      </c>
      <c r="M907" s="1" t="s">
        <v>79</v>
      </c>
      <c r="N907" s="14">
        <v>44422</v>
      </c>
      <c r="O907" s="15" t="str">
        <f t="shared" si="98"/>
        <v>Not Active</v>
      </c>
      <c r="P907" s="16">
        <f t="shared" si="99"/>
        <v>1</v>
      </c>
      <c r="Q907" s="17">
        <f t="shared" si="100"/>
        <v>0</v>
      </c>
      <c r="R907" s="17">
        <f t="shared" si="101"/>
        <v>62411</v>
      </c>
      <c r="S907" s="16">
        <f t="shared" si="102"/>
        <v>2009</v>
      </c>
      <c r="T907" s="16">
        <f t="shared" si="103"/>
        <v>22</v>
      </c>
      <c r="U907" s="18" t="str">
        <f t="shared" si="104"/>
        <v>Wednesday</v>
      </c>
    </row>
    <row r="908" spans="1:21" ht="14.25" customHeight="1" x14ac:dyDescent="0.25">
      <c r="A908" s="1" t="s">
        <v>1828</v>
      </c>
      <c r="B908" s="1" t="s">
        <v>1829</v>
      </c>
      <c r="C908" s="1" t="s">
        <v>131</v>
      </c>
      <c r="D908" s="1" t="s">
        <v>7</v>
      </c>
      <c r="E908" s="1" t="s">
        <v>44</v>
      </c>
      <c r="F908" s="1" t="s">
        <v>52</v>
      </c>
      <c r="G908" s="1" t="s">
        <v>53</v>
      </c>
      <c r="H908" s="1">
        <v>57</v>
      </c>
      <c r="I908" s="14">
        <v>33612</v>
      </c>
      <c r="J908" s="1">
        <v>111299</v>
      </c>
      <c r="K908" s="1">
        <v>0.12</v>
      </c>
      <c r="L908" s="1" t="s">
        <v>11</v>
      </c>
      <c r="M908" s="1" t="s">
        <v>79</v>
      </c>
      <c r="N908" s="14" t="s">
        <v>55</v>
      </c>
      <c r="O908" s="15" t="str">
        <f t="shared" si="98"/>
        <v>Active</v>
      </c>
      <c r="P908" s="16">
        <f t="shared" si="99"/>
        <v>0</v>
      </c>
      <c r="Q908" s="17">
        <f t="shared" si="100"/>
        <v>13355.88</v>
      </c>
      <c r="R908" s="17">
        <f t="shared" si="101"/>
        <v>124654.88</v>
      </c>
      <c r="S908" s="16">
        <f t="shared" si="102"/>
        <v>1992</v>
      </c>
      <c r="T908" s="16">
        <f t="shared" si="103"/>
        <v>2</v>
      </c>
      <c r="U908" s="18" t="str">
        <f t="shared" si="104"/>
        <v>Thursday</v>
      </c>
    </row>
    <row r="909" spans="1:21" ht="14.25" customHeight="1" x14ac:dyDescent="0.25">
      <c r="A909" s="1" t="s">
        <v>1594</v>
      </c>
      <c r="B909" s="1" t="s">
        <v>1830</v>
      </c>
      <c r="C909" s="1" t="s">
        <v>78</v>
      </c>
      <c r="D909" s="1" t="s">
        <v>8</v>
      </c>
      <c r="E909" s="1" t="s">
        <v>44</v>
      </c>
      <c r="F909" s="1" t="s">
        <v>45</v>
      </c>
      <c r="G909" s="1" t="s">
        <v>60</v>
      </c>
      <c r="H909" s="1">
        <v>43</v>
      </c>
      <c r="I909" s="14">
        <v>43659</v>
      </c>
      <c r="J909" s="1">
        <v>41545</v>
      </c>
      <c r="K909" s="1">
        <v>0</v>
      </c>
      <c r="L909" s="1" t="s">
        <v>11</v>
      </c>
      <c r="M909" s="1" t="s">
        <v>79</v>
      </c>
      <c r="N909" s="14" t="s">
        <v>55</v>
      </c>
      <c r="O909" s="15" t="str">
        <f t="shared" si="98"/>
        <v>Active</v>
      </c>
      <c r="P909" s="16">
        <f t="shared" si="99"/>
        <v>0</v>
      </c>
      <c r="Q909" s="17">
        <f t="shared" si="100"/>
        <v>0</v>
      </c>
      <c r="R909" s="17">
        <f t="shared" si="101"/>
        <v>41545</v>
      </c>
      <c r="S909" s="16">
        <f t="shared" si="102"/>
        <v>2019</v>
      </c>
      <c r="T909" s="16">
        <f t="shared" si="103"/>
        <v>28</v>
      </c>
      <c r="U909" s="18" t="str">
        <f t="shared" si="104"/>
        <v>Saturday</v>
      </c>
    </row>
    <row r="910" spans="1:21" ht="14.25" customHeight="1" x14ac:dyDescent="0.25">
      <c r="A910" s="1" t="s">
        <v>1831</v>
      </c>
      <c r="B910" s="1" t="s">
        <v>1832</v>
      </c>
      <c r="C910" s="1" t="s">
        <v>269</v>
      </c>
      <c r="D910" s="1" t="s">
        <v>2</v>
      </c>
      <c r="E910" s="1" t="s">
        <v>51</v>
      </c>
      <c r="F910" s="1" t="s">
        <v>52</v>
      </c>
      <c r="G910" s="1" t="s">
        <v>104</v>
      </c>
      <c r="H910" s="1">
        <v>26</v>
      </c>
      <c r="I910" s="14">
        <v>43569</v>
      </c>
      <c r="J910" s="1">
        <v>74467</v>
      </c>
      <c r="K910" s="1">
        <v>0</v>
      </c>
      <c r="L910" s="1" t="s">
        <v>11</v>
      </c>
      <c r="M910" s="1" t="s">
        <v>107</v>
      </c>
      <c r="N910" s="14">
        <v>44211</v>
      </c>
      <c r="O910" s="15" t="str">
        <f t="shared" si="98"/>
        <v>Not Active</v>
      </c>
      <c r="P910" s="16">
        <f t="shared" si="99"/>
        <v>1</v>
      </c>
      <c r="Q910" s="17">
        <f t="shared" si="100"/>
        <v>0</v>
      </c>
      <c r="R910" s="17">
        <f t="shared" si="101"/>
        <v>74467</v>
      </c>
      <c r="S910" s="16">
        <f t="shared" si="102"/>
        <v>2019</v>
      </c>
      <c r="T910" s="16">
        <f t="shared" si="103"/>
        <v>16</v>
      </c>
      <c r="U910" s="18" t="str">
        <f t="shared" si="104"/>
        <v>Sunday</v>
      </c>
    </row>
    <row r="911" spans="1:21" ht="14.25" customHeight="1" x14ac:dyDescent="0.25">
      <c r="A911" s="1" t="s">
        <v>1736</v>
      </c>
      <c r="B911" s="1" t="s">
        <v>1833</v>
      </c>
      <c r="C911" s="1" t="s">
        <v>75</v>
      </c>
      <c r="D911" s="1" t="s">
        <v>5</v>
      </c>
      <c r="E911" s="1" t="s">
        <v>44</v>
      </c>
      <c r="F911" s="1" t="s">
        <v>52</v>
      </c>
      <c r="G911" s="1" t="s">
        <v>60</v>
      </c>
      <c r="H911" s="1">
        <v>44</v>
      </c>
      <c r="I911" s="14">
        <v>37296</v>
      </c>
      <c r="J911" s="1">
        <v>117545</v>
      </c>
      <c r="K911" s="1">
        <v>0.06</v>
      </c>
      <c r="L911" s="1" t="s">
        <v>11</v>
      </c>
      <c r="M911" s="1" t="s">
        <v>68</v>
      </c>
      <c r="N911" s="14" t="s">
        <v>55</v>
      </c>
      <c r="O911" s="15" t="str">
        <f t="shared" si="98"/>
        <v>Active</v>
      </c>
      <c r="P911" s="16">
        <f t="shared" si="99"/>
        <v>0</v>
      </c>
      <c r="Q911" s="17">
        <f t="shared" si="100"/>
        <v>7052.7</v>
      </c>
      <c r="R911" s="17">
        <f t="shared" si="101"/>
        <v>124597.7</v>
      </c>
      <c r="S911" s="16">
        <f t="shared" si="102"/>
        <v>2002</v>
      </c>
      <c r="T911" s="16">
        <f t="shared" si="103"/>
        <v>6</v>
      </c>
      <c r="U911" s="18" t="str">
        <f t="shared" si="104"/>
        <v>Saturday</v>
      </c>
    </row>
    <row r="912" spans="1:21" ht="14.25" customHeight="1" x14ac:dyDescent="0.25">
      <c r="A912" s="1" t="s">
        <v>1834</v>
      </c>
      <c r="B912" s="1" t="s">
        <v>1835</v>
      </c>
      <c r="C912" s="1" t="s">
        <v>75</v>
      </c>
      <c r="D912" s="1" t="s">
        <v>6</v>
      </c>
      <c r="E912" s="1" t="s">
        <v>59</v>
      </c>
      <c r="F912" s="1" t="s">
        <v>52</v>
      </c>
      <c r="G912" s="1" t="s">
        <v>53</v>
      </c>
      <c r="H912" s="1">
        <v>50</v>
      </c>
      <c r="I912" s="14">
        <v>40983</v>
      </c>
      <c r="J912" s="1">
        <v>117226</v>
      </c>
      <c r="K912" s="1">
        <v>0.08</v>
      </c>
      <c r="L912" s="1" t="s">
        <v>11</v>
      </c>
      <c r="M912" s="1" t="s">
        <v>68</v>
      </c>
      <c r="N912" s="14" t="s">
        <v>55</v>
      </c>
      <c r="O912" s="15" t="str">
        <f t="shared" si="98"/>
        <v>Active</v>
      </c>
      <c r="P912" s="16">
        <f t="shared" si="99"/>
        <v>0</v>
      </c>
      <c r="Q912" s="17">
        <f t="shared" si="100"/>
        <v>9378.08</v>
      </c>
      <c r="R912" s="17">
        <f t="shared" si="101"/>
        <v>126604.08</v>
      </c>
      <c r="S912" s="16">
        <f t="shared" si="102"/>
        <v>2012</v>
      </c>
      <c r="T912" s="16">
        <f t="shared" si="103"/>
        <v>11</v>
      </c>
      <c r="U912" s="18" t="str">
        <f t="shared" si="104"/>
        <v>Thursday</v>
      </c>
    </row>
    <row r="913" spans="1:21" ht="14.25" customHeight="1" x14ac:dyDescent="0.25">
      <c r="A913" s="1" t="s">
        <v>1836</v>
      </c>
      <c r="B913" s="1" t="s">
        <v>1837</v>
      </c>
      <c r="C913" s="1" t="s">
        <v>78</v>
      </c>
      <c r="D913" s="1" t="s">
        <v>5</v>
      </c>
      <c r="E913" s="1" t="s">
        <v>72</v>
      </c>
      <c r="F913" s="1" t="s">
        <v>45</v>
      </c>
      <c r="G913" s="1" t="s">
        <v>104</v>
      </c>
      <c r="H913" s="1">
        <v>26</v>
      </c>
      <c r="I913" s="14">
        <v>43489</v>
      </c>
      <c r="J913" s="1">
        <v>55767</v>
      </c>
      <c r="K913" s="1">
        <v>0</v>
      </c>
      <c r="L913" s="1" t="s">
        <v>11</v>
      </c>
      <c r="M913" s="1" t="s">
        <v>68</v>
      </c>
      <c r="N913" s="14" t="s">
        <v>55</v>
      </c>
      <c r="O913" s="15" t="str">
        <f t="shared" si="98"/>
        <v>Active</v>
      </c>
      <c r="P913" s="16">
        <f t="shared" si="99"/>
        <v>0</v>
      </c>
      <c r="Q913" s="17">
        <f t="shared" si="100"/>
        <v>0</v>
      </c>
      <c r="R913" s="17">
        <f t="shared" si="101"/>
        <v>55767</v>
      </c>
      <c r="S913" s="16">
        <f t="shared" si="102"/>
        <v>2019</v>
      </c>
      <c r="T913" s="16">
        <f t="shared" si="103"/>
        <v>4</v>
      </c>
      <c r="U913" s="18" t="str">
        <f t="shared" si="104"/>
        <v>Thursday</v>
      </c>
    </row>
    <row r="914" spans="1:21" ht="14.25" customHeight="1" x14ac:dyDescent="0.25">
      <c r="A914" s="1" t="s">
        <v>1838</v>
      </c>
      <c r="B914" s="1" t="s">
        <v>1839</v>
      </c>
      <c r="C914" s="1" t="s">
        <v>142</v>
      </c>
      <c r="D914" s="1" t="s">
        <v>4</v>
      </c>
      <c r="E914" s="1" t="s">
        <v>51</v>
      </c>
      <c r="F914" s="1" t="s">
        <v>45</v>
      </c>
      <c r="G914" s="1" t="s">
        <v>60</v>
      </c>
      <c r="H914" s="1">
        <v>29</v>
      </c>
      <c r="I914" s="14">
        <v>42691</v>
      </c>
      <c r="J914" s="1">
        <v>60930</v>
      </c>
      <c r="K914" s="1">
        <v>0</v>
      </c>
      <c r="L914" s="1" t="s">
        <v>11</v>
      </c>
      <c r="M914" s="1" t="s">
        <v>82</v>
      </c>
      <c r="N914" s="14" t="s">
        <v>55</v>
      </c>
      <c r="O914" s="15" t="str">
        <f t="shared" si="98"/>
        <v>Active</v>
      </c>
      <c r="P914" s="16">
        <f t="shared" si="99"/>
        <v>0</v>
      </c>
      <c r="Q914" s="17">
        <f t="shared" si="100"/>
        <v>0</v>
      </c>
      <c r="R914" s="17">
        <f t="shared" si="101"/>
        <v>60930</v>
      </c>
      <c r="S914" s="16">
        <f t="shared" si="102"/>
        <v>2016</v>
      </c>
      <c r="T914" s="16">
        <f t="shared" si="103"/>
        <v>47</v>
      </c>
      <c r="U914" s="18" t="str">
        <f t="shared" si="104"/>
        <v>Thursday</v>
      </c>
    </row>
    <row r="915" spans="1:21" ht="14.25" customHeight="1" x14ac:dyDescent="0.25">
      <c r="A915" s="1" t="s">
        <v>1840</v>
      </c>
      <c r="B915" s="1" t="s">
        <v>1841</v>
      </c>
      <c r="C915" s="1" t="s">
        <v>58</v>
      </c>
      <c r="D915" s="1" t="s">
        <v>4</v>
      </c>
      <c r="E915" s="1" t="s">
        <v>59</v>
      </c>
      <c r="F915" s="1" t="s">
        <v>45</v>
      </c>
      <c r="G915" s="1" t="s">
        <v>104</v>
      </c>
      <c r="H915" s="1">
        <v>27</v>
      </c>
      <c r="I915" s="14">
        <v>43397</v>
      </c>
      <c r="J915" s="1">
        <v>154973</v>
      </c>
      <c r="K915" s="1">
        <v>0.28999999999999998</v>
      </c>
      <c r="L915" s="1" t="s">
        <v>19</v>
      </c>
      <c r="M915" s="1" t="s">
        <v>236</v>
      </c>
      <c r="N915" s="14" t="s">
        <v>55</v>
      </c>
      <c r="O915" s="15" t="str">
        <f t="shared" si="98"/>
        <v>Active</v>
      </c>
      <c r="P915" s="16">
        <f t="shared" si="99"/>
        <v>0</v>
      </c>
      <c r="Q915" s="17">
        <f t="shared" si="100"/>
        <v>44942.17</v>
      </c>
      <c r="R915" s="17">
        <f t="shared" si="101"/>
        <v>199915.16999999998</v>
      </c>
      <c r="S915" s="16">
        <f t="shared" si="102"/>
        <v>2018</v>
      </c>
      <c r="T915" s="16">
        <f t="shared" si="103"/>
        <v>43</v>
      </c>
      <c r="U915" s="18" t="str">
        <f t="shared" si="104"/>
        <v>Wednesday</v>
      </c>
    </row>
    <row r="916" spans="1:21" ht="14.25" customHeight="1" x14ac:dyDescent="0.25">
      <c r="A916" s="1" t="s">
        <v>1842</v>
      </c>
      <c r="B916" s="1" t="s">
        <v>1843</v>
      </c>
      <c r="C916" s="1" t="s">
        <v>225</v>
      </c>
      <c r="D916" s="1" t="s">
        <v>2</v>
      </c>
      <c r="E916" s="1" t="s">
        <v>51</v>
      </c>
      <c r="F916" s="1" t="s">
        <v>45</v>
      </c>
      <c r="G916" s="1" t="s">
        <v>53</v>
      </c>
      <c r="H916" s="1">
        <v>33</v>
      </c>
      <c r="I916" s="14">
        <v>43029</v>
      </c>
      <c r="J916" s="1">
        <v>69332</v>
      </c>
      <c r="K916" s="1">
        <v>0</v>
      </c>
      <c r="L916" s="1" t="s">
        <v>11</v>
      </c>
      <c r="M916" s="1" t="s">
        <v>107</v>
      </c>
      <c r="N916" s="14" t="s">
        <v>55</v>
      </c>
      <c r="O916" s="15" t="str">
        <f t="shared" si="98"/>
        <v>Active</v>
      </c>
      <c r="P916" s="16">
        <f t="shared" si="99"/>
        <v>0</v>
      </c>
      <c r="Q916" s="17">
        <f t="shared" si="100"/>
        <v>0</v>
      </c>
      <c r="R916" s="17">
        <f t="shared" si="101"/>
        <v>69332</v>
      </c>
      <c r="S916" s="16">
        <f t="shared" si="102"/>
        <v>2017</v>
      </c>
      <c r="T916" s="16">
        <f t="shared" si="103"/>
        <v>42</v>
      </c>
      <c r="U916" s="18" t="str">
        <f t="shared" si="104"/>
        <v>Saturday</v>
      </c>
    </row>
    <row r="917" spans="1:21" ht="14.25" customHeight="1" x14ac:dyDescent="0.25">
      <c r="A917" s="1" t="s">
        <v>1844</v>
      </c>
      <c r="B917" s="1" t="s">
        <v>1845</v>
      </c>
      <c r="C917" s="1" t="s">
        <v>89</v>
      </c>
      <c r="D917" s="1" t="s">
        <v>7</v>
      </c>
      <c r="E917" s="1" t="s">
        <v>44</v>
      </c>
      <c r="F917" s="1" t="s">
        <v>45</v>
      </c>
      <c r="G917" s="1" t="s">
        <v>53</v>
      </c>
      <c r="H917" s="1">
        <v>59</v>
      </c>
      <c r="I917" s="14">
        <v>36990</v>
      </c>
      <c r="J917" s="1">
        <v>119699</v>
      </c>
      <c r="K917" s="1">
        <v>0</v>
      </c>
      <c r="L917" s="1" t="s">
        <v>17</v>
      </c>
      <c r="M917" s="1" t="s">
        <v>94</v>
      </c>
      <c r="N917" s="14" t="s">
        <v>55</v>
      </c>
      <c r="O917" s="15" t="str">
        <f t="shared" si="98"/>
        <v>Active</v>
      </c>
      <c r="P917" s="16">
        <f t="shared" si="99"/>
        <v>0</v>
      </c>
      <c r="Q917" s="17">
        <f t="shared" si="100"/>
        <v>0</v>
      </c>
      <c r="R917" s="17">
        <f t="shared" si="101"/>
        <v>119699</v>
      </c>
      <c r="S917" s="16">
        <f t="shared" si="102"/>
        <v>2001</v>
      </c>
      <c r="T917" s="16">
        <f t="shared" si="103"/>
        <v>15</v>
      </c>
      <c r="U917" s="18" t="str">
        <f t="shared" si="104"/>
        <v>Monday</v>
      </c>
    </row>
    <row r="918" spans="1:21" ht="14.25" customHeight="1" x14ac:dyDescent="0.25">
      <c r="A918" s="1" t="s">
        <v>1846</v>
      </c>
      <c r="B918" s="1" t="s">
        <v>1847</v>
      </c>
      <c r="C918" s="1" t="s">
        <v>58</v>
      </c>
      <c r="D918" s="1" t="s">
        <v>6</v>
      </c>
      <c r="E918" s="1" t="s">
        <v>59</v>
      </c>
      <c r="F918" s="1" t="s">
        <v>45</v>
      </c>
      <c r="G918" s="1" t="s">
        <v>104</v>
      </c>
      <c r="H918" s="1">
        <v>40</v>
      </c>
      <c r="I918" s="14">
        <v>44094</v>
      </c>
      <c r="J918" s="1">
        <v>198176</v>
      </c>
      <c r="K918" s="1">
        <v>0.17</v>
      </c>
      <c r="L918" s="1" t="s">
        <v>19</v>
      </c>
      <c r="M918" s="1" t="s">
        <v>112</v>
      </c>
      <c r="N918" s="14" t="s">
        <v>55</v>
      </c>
      <c r="O918" s="15" t="str">
        <f t="shared" si="98"/>
        <v>Active</v>
      </c>
      <c r="P918" s="16">
        <f t="shared" si="99"/>
        <v>0</v>
      </c>
      <c r="Q918" s="17">
        <f t="shared" si="100"/>
        <v>33689.920000000006</v>
      </c>
      <c r="R918" s="17">
        <f t="shared" si="101"/>
        <v>231865.92</v>
      </c>
      <c r="S918" s="16">
        <f t="shared" si="102"/>
        <v>2020</v>
      </c>
      <c r="T918" s="16">
        <f t="shared" si="103"/>
        <v>39</v>
      </c>
      <c r="U918" s="18" t="str">
        <f t="shared" si="104"/>
        <v>Sunday</v>
      </c>
    </row>
    <row r="919" spans="1:21" ht="14.25" customHeight="1" x14ac:dyDescent="0.25">
      <c r="A919" s="1" t="s">
        <v>1848</v>
      </c>
      <c r="B919" s="1" t="s">
        <v>1849</v>
      </c>
      <c r="C919" s="1" t="s">
        <v>142</v>
      </c>
      <c r="D919" s="1" t="s">
        <v>3</v>
      </c>
      <c r="E919" s="1" t="s">
        <v>44</v>
      </c>
      <c r="F919" s="1" t="s">
        <v>45</v>
      </c>
      <c r="G919" s="1" t="s">
        <v>104</v>
      </c>
      <c r="H919" s="1">
        <v>45</v>
      </c>
      <c r="I919" s="14">
        <v>41127</v>
      </c>
      <c r="J919" s="1">
        <v>58586</v>
      </c>
      <c r="K919" s="1">
        <v>0</v>
      </c>
      <c r="L919" s="1" t="s">
        <v>19</v>
      </c>
      <c r="M919" s="1" t="s">
        <v>236</v>
      </c>
      <c r="N919" s="14" t="s">
        <v>55</v>
      </c>
      <c r="O919" s="15" t="str">
        <f t="shared" si="98"/>
        <v>Active</v>
      </c>
      <c r="P919" s="16">
        <f t="shared" si="99"/>
        <v>0</v>
      </c>
      <c r="Q919" s="17">
        <f t="shared" si="100"/>
        <v>0</v>
      </c>
      <c r="R919" s="17">
        <f t="shared" si="101"/>
        <v>58586</v>
      </c>
      <c r="S919" s="16">
        <f t="shared" si="102"/>
        <v>2012</v>
      </c>
      <c r="T919" s="16">
        <f t="shared" si="103"/>
        <v>32</v>
      </c>
      <c r="U919" s="18" t="str">
        <f t="shared" si="104"/>
        <v>Monday</v>
      </c>
    </row>
    <row r="920" spans="1:21" ht="14.25" customHeight="1" x14ac:dyDescent="0.25">
      <c r="A920" s="1" t="s">
        <v>1850</v>
      </c>
      <c r="B920" s="1" t="s">
        <v>1851</v>
      </c>
      <c r="C920" s="1" t="s">
        <v>312</v>
      </c>
      <c r="D920" s="1" t="s">
        <v>4</v>
      </c>
      <c r="E920" s="1" t="s">
        <v>72</v>
      </c>
      <c r="F920" s="1" t="s">
        <v>52</v>
      </c>
      <c r="G920" s="1" t="s">
        <v>53</v>
      </c>
      <c r="H920" s="1">
        <v>38</v>
      </c>
      <c r="I920" s="14">
        <v>40875</v>
      </c>
      <c r="J920" s="1">
        <v>74010</v>
      </c>
      <c r="K920" s="1">
        <v>0</v>
      </c>
      <c r="L920" s="1" t="s">
        <v>11</v>
      </c>
      <c r="M920" s="1" t="s">
        <v>61</v>
      </c>
      <c r="N920" s="14" t="s">
        <v>55</v>
      </c>
      <c r="O920" s="15" t="str">
        <f t="shared" si="98"/>
        <v>Active</v>
      </c>
      <c r="P920" s="16">
        <f t="shared" si="99"/>
        <v>0</v>
      </c>
      <c r="Q920" s="17">
        <f t="shared" si="100"/>
        <v>0</v>
      </c>
      <c r="R920" s="17">
        <f t="shared" si="101"/>
        <v>74010</v>
      </c>
      <c r="S920" s="16">
        <f t="shared" si="102"/>
        <v>2011</v>
      </c>
      <c r="T920" s="16">
        <f t="shared" si="103"/>
        <v>49</v>
      </c>
      <c r="U920" s="18" t="str">
        <f t="shared" si="104"/>
        <v>Monday</v>
      </c>
    </row>
    <row r="921" spans="1:21" ht="14.25" customHeight="1" x14ac:dyDescent="0.25">
      <c r="A921" s="1" t="s">
        <v>1852</v>
      </c>
      <c r="B921" s="1" t="s">
        <v>1853</v>
      </c>
      <c r="C921" s="1" t="s">
        <v>312</v>
      </c>
      <c r="D921" s="1" t="s">
        <v>4</v>
      </c>
      <c r="E921" s="1" t="s">
        <v>59</v>
      </c>
      <c r="F921" s="1" t="s">
        <v>52</v>
      </c>
      <c r="G921" s="1" t="s">
        <v>60</v>
      </c>
      <c r="H921" s="1">
        <v>32</v>
      </c>
      <c r="I921" s="14">
        <v>43864</v>
      </c>
      <c r="J921" s="1">
        <v>96598</v>
      </c>
      <c r="K921" s="1">
        <v>0</v>
      </c>
      <c r="L921" s="1" t="s">
        <v>11</v>
      </c>
      <c r="M921" s="1" t="s">
        <v>68</v>
      </c>
      <c r="N921" s="14" t="s">
        <v>55</v>
      </c>
      <c r="O921" s="15" t="str">
        <f t="shared" si="98"/>
        <v>Active</v>
      </c>
      <c r="P921" s="16">
        <f t="shared" si="99"/>
        <v>0</v>
      </c>
      <c r="Q921" s="17">
        <f t="shared" si="100"/>
        <v>0</v>
      </c>
      <c r="R921" s="17">
        <f t="shared" si="101"/>
        <v>96598</v>
      </c>
      <c r="S921" s="16">
        <f t="shared" si="102"/>
        <v>2020</v>
      </c>
      <c r="T921" s="16">
        <f t="shared" si="103"/>
        <v>6</v>
      </c>
      <c r="U921" s="18" t="str">
        <f t="shared" si="104"/>
        <v>Monday</v>
      </c>
    </row>
    <row r="922" spans="1:21" ht="14.25" customHeight="1" x14ac:dyDescent="0.25">
      <c r="A922" s="1" t="s">
        <v>1471</v>
      </c>
      <c r="B922" s="1" t="s">
        <v>1854</v>
      </c>
      <c r="C922" s="1" t="s">
        <v>75</v>
      </c>
      <c r="D922" s="1" t="s">
        <v>4</v>
      </c>
      <c r="E922" s="1" t="s">
        <v>59</v>
      </c>
      <c r="F922" s="1" t="s">
        <v>45</v>
      </c>
      <c r="G922" s="1" t="s">
        <v>53</v>
      </c>
      <c r="H922" s="1">
        <v>64</v>
      </c>
      <c r="I922" s="14">
        <v>37762</v>
      </c>
      <c r="J922" s="1">
        <v>106444</v>
      </c>
      <c r="K922" s="1">
        <v>0.05</v>
      </c>
      <c r="L922" s="1" t="s">
        <v>11</v>
      </c>
      <c r="M922" s="1" t="s">
        <v>68</v>
      </c>
      <c r="N922" s="14" t="s">
        <v>55</v>
      </c>
      <c r="O922" s="15" t="str">
        <f t="shared" si="98"/>
        <v>Active</v>
      </c>
      <c r="P922" s="16">
        <f t="shared" si="99"/>
        <v>0</v>
      </c>
      <c r="Q922" s="17">
        <f t="shared" si="100"/>
        <v>5322.2000000000007</v>
      </c>
      <c r="R922" s="17">
        <f t="shared" si="101"/>
        <v>111766.2</v>
      </c>
      <c r="S922" s="16">
        <f t="shared" si="102"/>
        <v>2003</v>
      </c>
      <c r="T922" s="16">
        <f t="shared" si="103"/>
        <v>21</v>
      </c>
      <c r="U922" s="18" t="str">
        <f t="shared" si="104"/>
        <v>Wednesday</v>
      </c>
    </row>
    <row r="923" spans="1:21" ht="14.25" customHeight="1" x14ac:dyDescent="0.25">
      <c r="A923" s="1" t="s">
        <v>1855</v>
      </c>
      <c r="B923" s="1" t="s">
        <v>1856</v>
      </c>
      <c r="C923" s="1" t="s">
        <v>58</v>
      </c>
      <c r="D923" s="1" t="s">
        <v>3</v>
      </c>
      <c r="E923" s="1" t="s">
        <v>72</v>
      </c>
      <c r="F923" s="1" t="s">
        <v>52</v>
      </c>
      <c r="G923" s="1" t="s">
        <v>104</v>
      </c>
      <c r="H923" s="1">
        <v>31</v>
      </c>
      <c r="I923" s="14">
        <v>42957</v>
      </c>
      <c r="J923" s="1">
        <v>156931</v>
      </c>
      <c r="K923" s="1">
        <v>0.28000000000000003</v>
      </c>
      <c r="L923" s="1" t="s">
        <v>11</v>
      </c>
      <c r="M923" s="1" t="s">
        <v>47</v>
      </c>
      <c r="N923" s="14" t="s">
        <v>55</v>
      </c>
      <c r="O923" s="15" t="str">
        <f t="shared" si="98"/>
        <v>Active</v>
      </c>
      <c r="P923" s="16">
        <f t="shared" si="99"/>
        <v>0</v>
      </c>
      <c r="Q923" s="17">
        <f t="shared" si="100"/>
        <v>43940.680000000008</v>
      </c>
      <c r="R923" s="17">
        <f t="shared" si="101"/>
        <v>200871.67999999999</v>
      </c>
      <c r="S923" s="16">
        <f t="shared" si="102"/>
        <v>2017</v>
      </c>
      <c r="T923" s="16">
        <f t="shared" si="103"/>
        <v>32</v>
      </c>
      <c r="U923" s="18" t="str">
        <f t="shared" si="104"/>
        <v>Thursday</v>
      </c>
    </row>
    <row r="924" spans="1:21" ht="14.25" customHeight="1" x14ac:dyDescent="0.25">
      <c r="A924" s="1" t="s">
        <v>1857</v>
      </c>
      <c r="B924" s="1" t="s">
        <v>1858</v>
      </c>
      <c r="C924" s="1" t="s">
        <v>58</v>
      </c>
      <c r="D924" s="1" t="s">
        <v>8</v>
      </c>
      <c r="E924" s="1" t="s">
        <v>44</v>
      </c>
      <c r="F924" s="1" t="s">
        <v>45</v>
      </c>
      <c r="G924" s="1" t="s">
        <v>104</v>
      </c>
      <c r="H924" s="1">
        <v>43</v>
      </c>
      <c r="I924" s="14">
        <v>41928</v>
      </c>
      <c r="J924" s="1">
        <v>171360</v>
      </c>
      <c r="K924" s="1">
        <v>0.23</v>
      </c>
      <c r="L924" s="1" t="s">
        <v>19</v>
      </c>
      <c r="M924" s="1" t="s">
        <v>112</v>
      </c>
      <c r="N924" s="14" t="s">
        <v>55</v>
      </c>
      <c r="O924" s="15" t="str">
        <f t="shared" si="98"/>
        <v>Active</v>
      </c>
      <c r="P924" s="16">
        <f t="shared" si="99"/>
        <v>0</v>
      </c>
      <c r="Q924" s="17">
        <f t="shared" si="100"/>
        <v>39412.800000000003</v>
      </c>
      <c r="R924" s="17">
        <f t="shared" si="101"/>
        <v>210772.8</v>
      </c>
      <c r="S924" s="16">
        <f t="shared" si="102"/>
        <v>2014</v>
      </c>
      <c r="T924" s="16">
        <f t="shared" si="103"/>
        <v>42</v>
      </c>
      <c r="U924" s="18" t="str">
        <f t="shared" si="104"/>
        <v>Thursday</v>
      </c>
    </row>
    <row r="925" spans="1:21" ht="14.25" customHeight="1" x14ac:dyDescent="0.25">
      <c r="A925" s="1" t="s">
        <v>1859</v>
      </c>
      <c r="B925" s="1" t="s">
        <v>1860</v>
      </c>
      <c r="C925" s="1" t="s">
        <v>149</v>
      </c>
      <c r="D925" s="1" t="s">
        <v>2</v>
      </c>
      <c r="E925" s="1" t="s">
        <v>44</v>
      </c>
      <c r="F925" s="1" t="s">
        <v>45</v>
      </c>
      <c r="G925" s="1" t="s">
        <v>60</v>
      </c>
      <c r="H925" s="1">
        <v>45</v>
      </c>
      <c r="I925" s="14">
        <v>39908</v>
      </c>
      <c r="J925" s="1">
        <v>64505</v>
      </c>
      <c r="K925" s="1">
        <v>0</v>
      </c>
      <c r="L925" s="1" t="s">
        <v>11</v>
      </c>
      <c r="M925" s="1" t="s">
        <v>79</v>
      </c>
      <c r="N925" s="14" t="s">
        <v>55</v>
      </c>
      <c r="O925" s="15" t="str">
        <f t="shared" si="98"/>
        <v>Active</v>
      </c>
      <c r="P925" s="16">
        <f t="shared" si="99"/>
        <v>0</v>
      </c>
      <c r="Q925" s="17">
        <f t="shared" si="100"/>
        <v>0</v>
      </c>
      <c r="R925" s="17">
        <f t="shared" si="101"/>
        <v>64505</v>
      </c>
      <c r="S925" s="16">
        <f t="shared" si="102"/>
        <v>2009</v>
      </c>
      <c r="T925" s="16">
        <f t="shared" si="103"/>
        <v>15</v>
      </c>
      <c r="U925" s="18" t="str">
        <f t="shared" si="104"/>
        <v>Sunday</v>
      </c>
    </row>
    <row r="926" spans="1:21" ht="14.25" customHeight="1" x14ac:dyDescent="0.25">
      <c r="A926" s="1" t="s">
        <v>1861</v>
      </c>
      <c r="B926" s="1" t="s">
        <v>1862</v>
      </c>
      <c r="C926" s="1" t="s">
        <v>131</v>
      </c>
      <c r="D926" s="1" t="s">
        <v>7</v>
      </c>
      <c r="E926" s="1" t="s">
        <v>59</v>
      </c>
      <c r="F926" s="1" t="s">
        <v>52</v>
      </c>
      <c r="G926" s="1" t="s">
        <v>104</v>
      </c>
      <c r="H926" s="1">
        <v>32</v>
      </c>
      <c r="I926" s="14">
        <v>44478</v>
      </c>
      <c r="J926" s="1">
        <v>102298</v>
      </c>
      <c r="K926" s="1">
        <v>0.13</v>
      </c>
      <c r="L926" s="1" t="s">
        <v>19</v>
      </c>
      <c r="M926" s="1" t="s">
        <v>117</v>
      </c>
      <c r="N926" s="14" t="s">
        <v>55</v>
      </c>
      <c r="O926" s="15" t="str">
        <f t="shared" si="98"/>
        <v>Active</v>
      </c>
      <c r="P926" s="16">
        <f t="shared" si="99"/>
        <v>0</v>
      </c>
      <c r="Q926" s="17">
        <f t="shared" si="100"/>
        <v>13298.74</v>
      </c>
      <c r="R926" s="17">
        <f t="shared" si="101"/>
        <v>115596.74</v>
      </c>
      <c r="S926" s="16">
        <f t="shared" si="102"/>
        <v>2021</v>
      </c>
      <c r="T926" s="16">
        <f t="shared" si="103"/>
        <v>41</v>
      </c>
      <c r="U926" s="18" t="str">
        <f t="shared" si="104"/>
        <v>Saturday</v>
      </c>
    </row>
    <row r="927" spans="1:21" ht="14.25" customHeight="1" x14ac:dyDescent="0.25">
      <c r="A927" s="1" t="s">
        <v>1863</v>
      </c>
      <c r="B927" s="1" t="s">
        <v>1864</v>
      </c>
      <c r="C927" s="1" t="s">
        <v>43</v>
      </c>
      <c r="D927" s="1" t="s">
        <v>4</v>
      </c>
      <c r="E927" s="1" t="s">
        <v>72</v>
      </c>
      <c r="F927" s="1" t="s">
        <v>45</v>
      </c>
      <c r="G927" s="1" t="s">
        <v>104</v>
      </c>
      <c r="H927" s="1">
        <v>27</v>
      </c>
      <c r="I927" s="14">
        <v>43721</v>
      </c>
      <c r="J927" s="1">
        <v>133297</v>
      </c>
      <c r="K927" s="1">
        <v>0.13</v>
      </c>
      <c r="L927" s="1" t="s">
        <v>19</v>
      </c>
      <c r="M927" s="1" t="s">
        <v>117</v>
      </c>
      <c r="N927" s="14" t="s">
        <v>55</v>
      </c>
      <c r="O927" s="15" t="str">
        <f t="shared" si="98"/>
        <v>Active</v>
      </c>
      <c r="P927" s="16">
        <f t="shared" si="99"/>
        <v>0</v>
      </c>
      <c r="Q927" s="17">
        <f t="shared" si="100"/>
        <v>17328.61</v>
      </c>
      <c r="R927" s="17">
        <f t="shared" si="101"/>
        <v>150625.60999999999</v>
      </c>
      <c r="S927" s="16">
        <f t="shared" si="102"/>
        <v>2019</v>
      </c>
      <c r="T927" s="16">
        <f t="shared" si="103"/>
        <v>37</v>
      </c>
      <c r="U927" s="18" t="str">
        <f t="shared" si="104"/>
        <v>Friday</v>
      </c>
    </row>
    <row r="928" spans="1:21" ht="14.25" customHeight="1" x14ac:dyDescent="0.25">
      <c r="A928" s="1" t="s">
        <v>1865</v>
      </c>
      <c r="B928" s="1" t="s">
        <v>1866</v>
      </c>
      <c r="C928" s="1" t="s">
        <v>43</v>
      </c>
      <c r="D928" s="1" t="s">
        <v>6</v>
      </c>
      <c r="E928" s="1" t="s">
        <v>59</v>
      </c>
      <c r="F928" s="1" t="s">
        <v>45</v>
      </c>
      <c r="G928" s="1" t="s">
        <v>46</v>
      </c>
      <c r="H928" s="1">
        <v>25</v>
      </c>
      <c r="I928" s="14">
        <v>44272</v>
      </c>
      <c r="J928" s="1">
        <v>155080</v>
      </c>
      <c r="K928" s="1">
        <v>0.1</v>
      </c>
      <c r="L928" s="1" t="s">
        <v>11</v>
      </c>
      <c r="M928" s="1" t="s">
        <v>82</v>
      </c>
      <c r="N928" s="14" t="s">
        <v>55</v>
      </c>
      <c r="O928" s="15" t="str">
        <f t="shared" si="98"/>
        <v>Active</v>
      </c>
      <c r="P928" s="16">
        <f t="shared" si="99"/>
        <v>0</v>
      </c>
      <c r="Q928" s="17">
        <f t="shared" si="100"/>
        <v>15508</v>
      </c>
      <c r="R928" s="17">
        <f t="shared" si="101"/>
        <v>170588</v>
      </c>
      <c r="S928" s="16">
        <f t="shared" si="102"/>
        <v>2021</v>
      </c>
      <c r="T928" s="16">
        <f t="shared" si="103"/>
        <v>12</v>
      </c>
      <c r="U928" s="18" t="str">
        <f t="shared" si="104"/>
        <v>Wednesday</v>
      </c>
    </row>
    <row r="929" spans="1:21" ht="14.25" customHeight="1" x14ac:dyDescent="0.25">
      <c r="A929" s="1" t="s">
        <v>1867</v>
      </c>
      <c r="B929" s="1" t="s">
        <v>1868</v>
      </c>
      <c r="C929" s="1" t="s">
        <v>67</v>
      </c>
      <c r="D929" s="1" t="s">
        <v>4</v>
      </c>
      <c r="E929" s="1" t="s">
        <v>59</v>
      </c>
      <c r="F929" s="1" t="s">
        <v>52</v>
      </c>
      <c r="G929" s="1" t="s">
        <v>60</v>
      </c>
      <c r="H929" s="1">
        <v>31</v>
      </c>
      <c r="I929" s="14">
        <v>43325</v>
      </c>
      <c r="J929" s="1">
        <v>81828</v>
      </c>
      <c r="K929" s="1">
        <v>0</v>
      </c>
      <c r="L929" s="1" t="s">
        <v>11</v>
      </c>
      <c r="M929" s="1" t="s">
        <v>79</v>
      </c>
      <c r="N929" s="14" t="s">
        <v>55</v>
      </c>
      <c r="O929" s="15" t="str">
        <f t="shared" si="98"/>
        <v>Active</v>
      </c>
      <c r="P929" s="16">
        <f t="shared" si="99"/>
        <v>0</v>
      </c>
      <c r="Q929" s="17">
        <f t="shared" si="100"/>
        <v>0</v>
      </c>
      <c r="R929" s="17">
        <f t="shared" si="101"/>
        <v>81828</v>
      </c>
      <c r="S929" s="16">
        <f t="shared" si="102"/>
        <v>2018</v>
      </c>
      <c r="T929" s="16">
        <f t="shared" si="103"/>
        <v>33</v>
      </c>
      <c r="U929" s="18" t="str">
        <f t="shared" si="104"/>
        <v>Monday</v>
      </c>
    </row>
    <row r="930" spans="1:21" ht="14.25" customHeight="1" x14ac:dyDescent="0.25">
      <c r="A930" s="1" t="s">
        <v>1869</v>
      </c>
      <c r="B930" s="1" t="s">
        <v>1870</v>
      </c>
      <c r="C930" s="1" t="s">
        <v>43</v>
      </c>
      <c r="D930" s="1" t="s">
        <v>8</v>
      </c>
      <c r="E930" s="1" t="s">
        <v>72</v>
      </c>
      <c r="F930" s="1" t="s">
        <v>45</v>
      </c>
      <c r="G930" s="1" t="s">
        <v>53</v>
      </c>
      <c r="H930" s="1">
        <v>65</v>
      </c>
      <c r="I930" s="14">
        <v>36823</v>
      </c>
      <c r="J930" s="1">
        <v>149417</v>
      </c>
      <c r="K930" s="1">
        <v>0.13</v>
      </c>
      <c r="L930" s="1" t="s">
        <v>17</v>
      </c>
      <c r="M930" s="1" t="s">
        <v>152</v>
      </c>
      <c r="N930" s="14" t="s">
        <v>55</v>
      </c>
      <c r="O930" s="15" t="str">
        <f t="shared" si="98"/>
        <v>Active</v>
      </c>
      <c r="P930" s="16">
        <f t="shared" si="99"/>
        <v>0</v>
      </c>
      <c r="Q930" s="17">
        <f t="shared" si="100"/>
        <v>19424.21</v>
      </c>
      <c r="R930" s="17">
        <f t="shared" si="101"/>
        <v>168841.21</v>
      </c>
      <c r="S930" s="16">
        <f t="shared" si="102"/>
        <v>2000</v>
      </c>
      <c r="T930" s="16">
        <f t="shared" si="103"/>
        <v>44</v>
      </c>
      <c r="U930" s="18" t="str">
        <f t="shared" si="104"/>
        <v>Tuesday</v>
      </c>
    </row>
    <row r="931" spans="1:21" ht="14.25" customHeight="1" x14ac:dyDescent="0.25">
      <c r="A931" s="1" t="s">
        <v>1871</v>
      </c>
      <c r="B931" s="1" t="s">
        <v>1872</v>
      </c>
      <c r="C931" s="1" t="s">
        <v>75</v>
      </c>
      <c r="D931" s="1" t="s">
        <v>4</v>
      </c>
      <c r="E931" s="1" t="s">
        <v>72</v>
      </c>
      <c r="F931" s="1" t="s">
        <v>52</v>
      </c>
      <c r="G931" s="1" t="s">
        <v>104</v>
      </c>
      <c r="H931" s="1">
        <v>50</v>
      </c>
      <c r="I931" s="14">
        <v>41024</v>
      </c>
      <c r="J931" s="1">
        <v>113269</v>
      </c>
      <c r="K931" s="1">
        <v>0.09</v>
      </c>
      <c r="L931" s="1" t="s">
        <v>19</v>
      </c>
      <c r="M931" s="1" t="s">
        <v>236</v>
      </c>
      <c r="N931" s="14" t="s">
        <v>55</v>
      </c>
      <c r="O931" s="15" t="str">
        <f t="shared" si="98"/>
        <v>Active</v>
      </c>
      <c r="P931" s="16">
        <f t="shared" si="99"/>
        <v>0</v>
      </c>
      <c r="Q931" s="17">
        <f t="shared" si="100"/>
        <v>10194.209999999999</v>
      </c>
      <c r="R931" s="17">
        <f t="shared" si="101"/>
        <v>123463.20999999999</v>
      </c>
      <c r="S931" s="16">
        <f t="shared" si="102"/>
        <v>2012</v>
      </c>
      <c r="T931" s="16">
        <f t="shared" si="103"/>
        <v>17</v>
      </c>
      <c r="U931" s="18" t="str">
        <f t="shared" si="104"/>
        <v>Wednesday</v>
      </c>
    </row>
    <row r="932" spans="1:21" ht="14.25" customHeight="1" x14ac:dyDescent="0.25">
      <c r="A932" s="1" t="s">
        <v>1873</v>
      </c>
      <c r="B932" s="1" t="s">
        <v>1874</v>
      </c>
      <c r="C932" s="1" t="s">
        <v>43</v>
      </c>
      <c r="D932" s="1" t="s">
        <v>2</v>
      </c>
      <c r="E932" s="1" t="s">
        <v>51</v>
      </c>
      <c r="F932" s="1" t="s">
        <v>52</v>
      </c>
      <c r="G932" s="1" t="s">
        <v>53</v>
      </c>
      <c r="H932" s="1">
        <v>46</v>
      </c>
      <c r="I932" s="14">
        <v>43085</v>
      </c>
      <c r="J932" s="1">
        <v>136716</v>
      </c>
      <c r="K932" s="1">
        <v>0.12</v>
      </c>
      <c r="L932" s="1" t="s">
        <v>11</v>
      </c>
      <c r="M932" s="1" t="s">
        <v>82</v>
      </c>
      <c r="N932" s="14" t="s">
        <v>55</v>
      </c>
      <c r="O932" s="15" t="str">
        <f t="shared" si="98"/>
        <v>Active</v>
      </c>
      <c r="P932" s="16">
        <f t="shared" si="99"/>
        <v>0</v>
      </c>
      <c r="Q932" s="17">
        <f t="shared" si="100"/>
        <v>16405.919999999998</v>
      </c>
      <c r="R932" s="17">
        <f t="shared" si="101"/>
        <v>153121.91999999998</v>
      </c>
      <c r="S932" s="16">
        <f t="shared" si="102"/>
        <v>2017</v>
      </c>
      <c r="T932" s="16">
        <f t="shared" si="103"/>
        <v>50</v>
      </c>
      <c r="U932" s="18" t="str">
        <f t="shared" si="104"/>
        <v>Saturday</v>
      </c>
    </row>
    <row r="933" spans="1:21" ht="14.25" customHeight="1" x14ac:dyDescent="0.25">
      <c r="A933" s="1" t="s">
        <v>1875</v>
      </c>
      <c r="B933" s="1" t="s">
        <v>1876</v>
      </c>
      <c r="C933" s="1" t="s">
        <v>43</v>
      </c>
      <c r="D933" s="1" t="s">
        <v>4</v>
      </c>
      <c r="E933" s="1" t="s">
        <v>59</v>
      </c>
      <c r="F933" s="1" t="s">
        <v>52</v>
      </c>
      <c r="G933" s="1" t="s">
        <v>104</v>
      </c>
      <c r="H933" s="1">
        <v>54</v>
      </c>
      <c r="I933" s="14">
        <v>40836</v>
      </c>
      <c r="J933" s="1">
        <v>122644</v>
      </c>
      <c r="K933" s="1">
        <v>0.12</v>
      </c>
      <c r="L933" s="1" t="s">
        <v>11</v>
      </c>
      <c r="M933" s="1" t="s">
        <v>82</v>
      </c>
      <c r="N933" s="14" t="s">
        <v>55</v>
      </c>
      <c r="O933" s="15" t="str">
        <f t="shared" si="98"/>
        <v>Active</v>
      </c>
      <c r="P933" s="16">
        <f t="shared" si="99"/>
        <v>0</v>
      </c>
      <c r="Q933" s="17">
        <f t="shared" si="100"/>
        <v>14717.279999999999</v>
      </c>
      <c r="R933" s="17">
        <f t="shared" si="101"/>
        <v>137361.28</v>
      </c>
      <c r="S933" s="16">
        <f t="shared" si="102"/>
        <v>2011</v>
      </c>
      <c r="T933" s="16">
        <f t="shared" si="103"/>
        <v>43</v>
      </c>
      <c r="U933" s="18" t="str">
        <f t="shared" si="104"/>
        <v>Thursday</v>
      </c>
    </row>
    <row r="934" spans="1:21" ht="14.25" customHeight="1" x14ac:dyDescent="0.25">
      <c r="A934" s="1" t="s">
        <v>1877</v>
      </c>
      <c r="B934" s="1" t="s">
        <v>1878</v>
      </c>
      <c r="C934" s="1" t="s">
        <v>75</v>
      </c>
      <c r="D934" s="1" t="s">
        <v>4</v>
      </c>
      <c r="E934" s="1" t="s">
        <v>44</v>
      </c>
      <c r="F934" s="1" t="s">
        <v>45</v>
      </c>
      <c r="G934" s="1" t="s">
        <v>53</v>
      </c>
      <c r="H934" s="1">
        <v>50</v>
      </c>
      <c r="I934" s="14">
        <v>36653</v>
      </c>
      <c r="J934" s="1">
        <v>106428</v>
      </c>
      <c r="K934" s="1">
        <v>7.0000000000000007E-2</v>
      </c>
      <c r="L934" s="1" t="s">
        <v>11</v>
      </c>
      <c r="M934" s="1" t="s">
        <v>61</v>
      </c>
      <c r="N934" s="14" t="s">
        <v>55</v>
      </c>
      <c r="O934" s="15" t="str">
        <f t="shared" si="98"/>
        <v>Active</v>
      </c>
      <c r="P934" s="16">
        <f t="shared" si="99"/>
        <v>0</v>
      </c>
      <c r="Q934" s="17">
        <f t="shared" si="100"/>
        <v>7449.9600000000009</v>
      </c>
      <c r="R934" s="17">
        <f t="shared" si="101"/>
        <v>113877.96</v>
      </c>
      <c r="S934" s="16">
        <f t="shared" si="102"/>
        <v>2000</v>
      </c>
      <c r="T934" s="16">
        <f t="shared" si="103"/>
        <v>20</v>
      </c>
      <c r="U934" s="18" t="str">
        <f t="shared" si="104"/>
        <v>Sunday</v>
      </c>
    </row>
    <row r="935" spans="1:21" ht="14.25" customHeight="1" x14ac:dyDescent="0.25">
      <c r="A935" s="1" t="s">
        <v>1879</v>
      </c>
      <c r="B935" s="1" t="s">
        <v>1880</v>
      </c>
      <c r="C935" s="1" t="s">
        <v>99</v>
      </c>
      <c r="D935" s="1" t="s">
        <v>3</v>
      </c>
      <c r="E935" s="1" t="s">
        <v>72</v>
      </c>
      <c r="F935" s="1" t="s">
        <v>52</v>
      </c>
      <c r="G935" s="1" t="s">
        <v>60</v>
      </c>
      <c r="H935" s="1">
        <v>36</v>
      </c>
      <c r="I935" s="14">
        <v>39830</v>
      </c>
      <c r="J935" s="1">
        <v>238236</v>
      </c>
      <c r="K935" s="1">
        <v>0.31</v>
      </c>
      <c r="L935" s="1" t="s">
        <v>11</v>
      </c>
      <c r="M935" s="1" t="s">
        <v>47</v>
      </c>
      <c r="N935" s="14" t="s">
        <v>55</v>
      </c>
      <c r="O935" s="15" t="str">
        <f t="shared" si="98"/>
        <v>Active</v>
      </c>
      <c r="P935" s="16">
        <f t="shared" si="99"/>
        <v>0</v>
      </c>
      <c r="Q935" s="17">
        <f t="shared" si="100"/>
        <v>73853.16</v>
      </c>
      <c r="R935" s="17">
        <f t="shared" si="101"/>
        <v>312089.16000000003</v>
      </c>
      <c r="S935" s="16">
        <f t="shared" si="102"/>
        <v>2009</v>
      </c>
      <c r="T935" s="16">
        <f t="shared" si="103"/>
        <v>3</v>
      </c>
      <c r="U935" s="18" t="str">
        <f t="shared" si="104"/>
        <v>Saturday</v>
      </c>
    </row>
    <row r="936" spans="1:21" ht="14.25" customHeight="1" x14ac:dyDescent="0.25">
      <c r="A936" s="1" t="s">
        <v>1881</v>
      </c>
      <c r="B936" s="1" t="s">
        <v>1882</v>
      </c>
      <c r="C936" s="1" t="s">
        <v>58</v>
      </c>
      <c r="D936" s="1" t="s">
        <v>3</v>
      </c>
      <c r="E936" s="1" t="s">
        <v>72</v>
      </c>
      <c r="F936" s="1" t="s">
        <v>45</v>
      </c>
      <c r="G936" s="1" t="s">
        <v>60</v>
      </c>
      <c r="H936" s="1">
        <v>64</v>
      </c>
      <c r="I936" s="14">
        <v>41264</v>
      </c>
      <c r="J936" s="1">
        <v>153253</v>
      </c>
      <c r="K936" s="1">
        <v>0.24</v>
      </c>
      <c r="L936" s="1" t="s">
        <v>11</v>
      </c>
      <c r="M936" s="1" t="s">
        <v>82</v>
      </c>
      <c r="N936" s="14" t="s">
        <v>55</v>
      </c>
      <c r="O936" s="15" t="str">
        <f t="shared" si="98"/>
        <v>Active</v>
      </c>
      <c r="P936" s="16">
        <f t="shared" si="99"/>
        <v>0</v>
      </c>
      <c r="Q936" s="17">
        <f t="shared" si="100"/>
        <v>36780.720000000001</v>
      </c>
      <c r="R936" s="17">
        <f t="shared" si="101"/>
        <v>190033.72</v>
      </c>
      <c r="S936" s="16">
        <f t="shared" si="102"/>
        <v>2012</v>
      </c>
      <c r="T936" s="16">
        <f t="shared" si="103"/>
        <v>51</v>
      </c>
      <c r="U936" s="18" t="str">
        <f t="shared" si="104"/>
        <v>Friday</v>
      </c>
    </row>
    <row r="937" spans="1:21" ht="14.25" customHeight="1" x14ac:dyDescent="0.25">
      <c r="A937" s="1" t="s">
        <v>1883</v>
      </c>
      <c r="B937" s="1" t="s">
        <v>1884</v>
      </c>
      <c r="C937" s="1" t="s">
        <v>75</v>
      </c>
      <c r="D937" s="1" t="s">
        <v>5</v>
      </c>
      <c r="E937" s="1" t="s">
        <v>51</v>
      </c>
      <c r="F937" s="1" t="s">
        <v>45</v>
      </c>
      <c r="G937" s="1" t="s">
        <v>60</v>
      </c>
      <c r="H937" s="1">
        <v>34</v>
      </c>
      <c r="I937" s="14">
        <v>41915</v>
      </c>
      <c r="J937" s="1">
        <v>103707</v>
      </c>
      <c r="K937" s="1">
        <v>0.09</v>
      </c>
      <c r="L937" s="1" t="s">
        <v>11</v>
      </c>
      <c r="M937" s="1" t="s">
        <v>107</v>
      </c>
      <c r="N937" s="14" t="s">
        <v>55</v>
      </c>
      <c r="O937" s="15" t="str">
        <f t="shared" si="98"/>
        <v>Active</v>
      </c>
      <c r="P937" s="16">
        <f t="shared" si="99"/>
        <v>0</v>
      </c>
      <c r="Q937" s="17">
        <f t="shared" si="100"/>
        <v>9333.6299999999992</v>
      </c>
      <c r="R937" s="17">
        <f t="shared" si="101"/>
        <v>113040.63</v>
      </c>
      <c r="S937" s="16">
        <f t="shared" si="102"/>
        <v>2014</v>
      </c>
      <c r="T937" s="16">
        <f t="shared" si="103"/>
        <v>40</v>
      </c>
      <c r="U937" s="18" t="str">
        <f t="shared" si="104"/>
        <v>Friday</v>
      </c>
    </row>
    <row r="938" spans="1:21" ht="14.25" customHeight="1" x14ac:dyDescent="0.25">
      <c r="A938" s="1" t="s">
        <v>1885</v>
      </c>
      <c r="B938" s="1" t="s">
        <v>1886</v>
      </c>
      <c r="C938" s="1" t="s">
        <v>99</v>
      </c>
      <c r="D938" s="1" t="s">
        <v>5</v>
      </c>
      <c r="E938" s="1" t="s">
        <v>59</v>
      </c>
      <c r="F938" s="1" t="s">
        <v>45</v>
      </c>
      <c r="G938" s="1" t="s">
        <v>60</v>
      </c>
      <c r="H938" s="1">
        <v>41</v>
      </c>
      <c r="I938" s="14">
        <v>41130</v>
      </c>
      <c r="J938" s="1">
        <v>245360</v>
      </c>
      <c r="K938" s="1">
        <v>0.37</v>
      </c>
      <c r="L938" s="1" t="s">
        <v>11</v>
      </c>
      <c r="M938" s="1" t="s">
        <v>82</v>
      </c>
      <c r="N938" s="14" t="s">
        <v>55</v>
      </c>
      <c r="O938" s="15" t="str">
        <f t="shared" si="98"/>
        <v>Active</v>
      </c>
      <c r="P938" s="16">
        <f t="shared" si="99"/>
        <v>0</v>
      </c>
      <c r="Q938" s="17">
        <f t="shared" si="100"/>
        <v>90783.2</v>
      </c>
      <c r="R938" s="17">
        <f t="shared" si="101"/>
        <v>336143.2</v>
      </c>
      <c r="S938" s="16">
        <f t="shared" si="102"/>
        <v>2012</v>
      </c>
      <c r="T938" s="16">
        <f t="shared" si="103"/>
        <v>32</v>
      </c>
      <c r="U938" s="18" t="str">
        <f t="shared" si="104"/>
        <v>Thursday</v>
      </c>
    </row>
    <row r="939" spans="1:21" ht="14.25" customHeight="1" x14ac:dyDescent="0.25">
      <c r="A939" s="1" t="s">
        <v>1887</v>
      </c>
      <c r="B939" s="1" t="s">
        <v>1888</v>
      </c>
      <c r="C939" s="1" t="s">
        <v>295</v>
      </c>
      <c r="D939" s="1" t="s">
        <v>7</v>
      </c>
      <c r="E939" s="1" t="s">
        <v>59</v>
      </c>
      <c r="F939" s="1" t="s">
        <v>52</v>
      </c>
      <c r="G939" s="1" t="s">
        <v>53</v>
      </c>
      <c r="H939" s="1">
        <v>25</v>
      </c>
      <c r="I939" s="14">
        <v>44385</v>
      </c>
      <c r="J939" s="1">
        <v>67275</v>
      </c>
      <c r="K939" s="1">
        <v>0</v>
      </c>
      <c r="L939" s="1" t="s">
        <v>11</v>
      </c>
      <c r="M939" s="1" t="s">
        <v>107</v>
      </c>
      <c r="N939" s="14" t="s">
        <v>55</v>
      </c>
      <c r="O939" s="15" t="str">
        <f t="shared" si="98"/>
        <v>Active</v>
      </c>
      <c r="P939" s="16">
        <f t="shared" si="99"/>
        <v>0</v>
      </c>
      <c r="Q939" s="17">
        <f t="shared" si="100"/>
        <v>0</v>
      </c>
      <c r="R939" s="17">
        <f t="shared" si="101"/>
        <v>67275</v>
      </c>
      <c r="S939" s="16">
        <f t="shared" si="102"/>
        <v>2021</v>
      </c>
      <c r="T939" s="16">
        <f t="shared" si="103"/>
        <v>28</v>
      </c>
      <c r="U939" s="18" t="str">
        <f t="shared" si="104"/>
        <v>Thursday</v>
      </c>
    </row>
    <row r="940" spans="1:21" ht="14.25" customHeight="1" x14ac:dyDescent="0.25">
      <c r="A940" s="1" t="s">
        <v>1889</v>
      </c>
      <c r="B940" s="1" t="s">
        <v>1890</v>
      </c>
      <c r="C940" s="1" t="s">
        <v>75</v>
      </c>
      <c r="D940" s="1" t="s">
        <v>2</v>
      </c>
      <c r="E940" s="1" t="s">
        <v>51</v>
      </c>
      <c r="F940" s="1" t="s">
        <v>52</v>
      </c>
      <c r="G940" s="1" t="s">
        <v>53</v>
      </c>
      <c r="H940" s="1">
        <v>45</v>
      </c>
      <c r="I940" s="14">
        <v>42026</v>
      </c>
      <c r="J940" s="1">
        <v>101288</v>
      </c>
      <c r="K940" s="1">
        <v>0.1</v>
      </c>
      <c r="L940" s="1" t="s">
        <v>11</v>
      </c>
      <c r="M940" s="1" t="s">
        <v>68</v>
      </c>
      <c r="N940" s="14" t="s">
        <v>55</v>
      </c>
      <c r="O940" s="15" t="str">
        <f t="shared" si="98"/>
        <v>Active</v>
      </c>
      <c r="P940" s="16">
        <f t="shared" si="99"/>
        <v>0</v>
      </c>
      <c r="Q940" s="17">
        <f t="shared" si="100"/>
        <v>10128.800000000001</v>
      </c>
      <c r="R940" s="17">
        <f t="shared" si="101"/>
        <v>111416.8</v>
      </c>
      <c r="S940" s="16">
        <f t="shared" si="102"/>
        <v>2015</v>
      </c>
      <c r="T940" s="16">
        <f t="shared" si="103"/>
        <v>4</v>
      </c>
      <c r="U940" s="18" t="str">
        <f t="shared" si="104"/>
        <v>Thursday</v>
      </c>
    </row>
    <row r="941" spans="1:21" ht="14.25" customHeight="1" x14ac:dyDescent="0.25">
      <c r="A941" s="1" t="s">
        <v>276</v>
      </c>
      <c r="B941" s="1" t="s">
        <v>1891</v>
      </c>
      <c r="C941" s="1" t="s">
        <v>58</v>
      </c>
      <c r="D941" s="1" t="s">
        <v>6</v>
      </c>
      <c r="E941" s="1" t="s">
        <v>59</v>
      </c>
      <c r="F941" s="1" t="s">
        <v>45</v>
      </c>
      <c r="G941" s="1" t="s">
        <v>104</v>
      </c>
      <c r="H941" s="1">
        <v>52</v>
      </c>
      <c r="I941" s="14">
        <v>34209</v>
      </c>
      <c r="J941" s="1">
        <v>177443</v>
      </c>
      <c r="K941" s="1">
        <v>0.25</v>
      </c>
      <c r="L941" s="1" t="s">
        <v>19</v>
      </c>
      <c r="M941" s="1" t="s">
        <v>236</v>
      </c>
      <c r="N941" s="14" t="s">
        <v>55</v>
      </c>
      <c r="O941" s="15" t="str">
        <f t="shared" si="98"/>
        <v>Active</v>
      </c>
      <c r="P941" s="16">
        <f t="shared" si="99"/>
        <v>0</v>
      </c>
      <c r="Q941" s="17">
        <f t="shared" si="100"/>
        <v>44360.75</v>
      </c>
      <c r="R941" s="17">
        <f t="shared" si="101"/>
        <v>221803.75</v>
      </c>
      <c r="S941" s="16">
        <f t="shared" si="102"/>
        <v>1993</v>
      </c>
      <c r="T941" s="16">
        <f t="shared" si="103"/>
        <v>35</v>
      </c>
      <c r="U941" s="18" t="str">
        <f t="shared" si="104"/>
        <v>Saturday</v>
      </c>
    </row>
    <row r="942" spans="1:21" ht="14.25" customHeight="1" x14ac:dyDescent="0.25">
      <c r="A942" s="1" t="s">
        <v>1892</v>
      </c>
      <c r="B942" s="1" t="s">
        <v>1893</v>
      </c>
      <c r="C942" s="1" t="s">
        <v>225</v>
      </c>
      <c r="D942" s="1" t="s">
        <v>2</v>
      </c>
      <c r="E942" s="1" t="s">
        <v>51</v>
      </c>
      <c r="F942" s="1" t="s">
        <v>45</v>
      </c>
      <c r="G942" s="1" t="s">
        <v>46</v>
      </c>
      <c r="H942" s="1">
        <v>37</v>
      </c>
      <c r="I942" s="14">
        <v>42487</v>
      </c>
      <c r="J942" s="1">
        <v>91400</v>
      </c>
      <c r="K942" s="1">
        <v>0</v>
      </c>
      <c r="L942" s="1" t="s">
        <v>11</v>
      </c>
      <c r="M942" s="1" t="s">
        <v>61</v>
      </c>
      <c r="N942" s="14" t="s">
        <v>55</v>
      </c>
      <c r="O942" s="15" t="str">
        <f t="shared" si="98"/>
        <v>Active</v>
      </c>
      <c r="P942" s="16">
        <f t="shared" si="99"/>
        <v>0</v>
      </c>
      <c r="Q942" s="17">
        <f t="shared" si="100"/>
        <v>0</v>
      </c>
      <c r="R942" s="17">
        <f t="shared" si="101"/>
        <v>91400</v>
      </c>
      <c r="S942" s="16">
        <f t="shared" si="102"/>
        <v>2016</v>
      </c>
      <c r="T942" s="16">
        <f t="shared" si="103"/>
        <v>18</v>
      </c>
      <c r="U942" s="18" t="str">
        <f t="shared" si="104"/>
        <v>Wednesday</v>
      </c>
    </row>
    <row r="943" spans="1:21" ht="14.25" customHeight="1" x14ac:dyDescent="0.25">
      <c r="A943" s="1" t="s">
        <v>1894</v>
      </c>
      <c r="B943" s="1" t="s">
        <v>1895</v>
      </c>
      <c r="C943" s="1" t="s">
        <v>99</v>
      </c>
      <c r="D943" s="1" t="s">
        <v>6</v>
      </c>
      <c r="E943" s="1" t="s">
        <v>72</v>
      </c>
      <c r="F943" s="1" t="s">
        <v>52</v>
      </c>
      <c r="G943" s="1" t="s">
        <v>104</v>
      </c>
      <c r="H943" s="1">
        <v>44</v>
      </c>
      <c r="I943" s="14">
        <v>39335</v>
      </c>
      <c r="J943" s="1">
        <v>181247</v>
      </c>
      <c r="K943" s="1">
        <v>0.33</v>
      </c>
      <c r="L943" s="1" t="s">
        <v>19</v>
      </c>
      <c r="M943" s="1" t="s">
        <v>236</v>
      </c>
      <c r="N943" s="14" t="s">
        <v>55</v>
      </c>
      <c r="O943" s="15" t="str">
        <f t="shared" si="98"/>
        <v>Active</v>
      </c>
      <c r="P943" s="16">
        <f t="shared" si="99"/>
        <v>0</v>
      </c>
      <c r="Q943" s="17">
        <f t="shared" si="100"/>
        <v>59811.51</v>
      </c>
      <c r="R943" s="17">
        <f t="shared" si="101"/>
        <v>241058.51</v>
      </c>
      <c r="S943" s="16">
        <f t="shared" si="102"/>
        <v>2007</v>
      </c>
      <c r="T943" s="16">
        <f t="shared" si="103"/>
        <v>37</v>
      </c>
      <c r="U943" s="18" t="str">
        <f t="shared" si="104"/>
        <v>Monday</v>
      </c>
    </row>
    <row r="944" spans="1:21" ht="14.25" customHeight="1" x14ac:dyDescent="0.25">
      <c r="A944" s="1" t="s">
        <v>1896</v>
      </c>
      <c r="B944" s="1" t="s">
        <v>1897</v>
      </c>
      <c r="C944" s="1" t="s">
        <v>43</v>
      </c>
      <c r="D944" s="1" t="s">
        <v>6</v>
      </c>
      <c r="E944" s="1" t="s">
        <v>44</v>
      </c>
      <c r="F944" s="1" t="s">
        <v>52</v>
      </c>
      <c r="G944" s="1" t="s">
        <v>46</v>
      </c>
      <c r="H944" s="1">
        <v>42</v>
      </c>
      <c r="I944" s="14">
        <v>37914</v>
      </c>
      <c r="J944" s="1">
        <v>135558</v>
      </c>
      <c r="K944" s="1">
        <v>0.14000000000000001</v>
      </c>
      <c r="L944" s="1" t="s">
        <v>11</v>
      </c>
      <c r="M944" s="1" t="s">
        <v>68</v>
      </c>
      <c r="N944" s="14" t="s">
        <v>55</v>
      </c>
      <c r="O944" s="15" t="str">
        <f t="shared" si="98"/>
        <v>Active</v>
      </c>
      <c r="P944" s="16">
        <f t="shared" si="99"/>
        <v>0</v>
      </c>
      <c r="Q944" s="17">
        <f t="shared" si="100"/>
        <v>18978.120000000003</v>
      </c>
      <c r="R944" s="17">
        <f t="shared" si="101"/>
        <v>154536.12</v>
      </c>
      <c r="S944" s="16">
        <f t="shared" si="102"/>
        <v>2003</v>
      </c>
      <c r="T944" s="16">
        <f t="shared" si="103"/>
        <v>43</v>
      </c>
      <c r="U944" s="18" t="str">
        <f t="shared" si="104"/>
        <v>Monday</v>
      </c>
    </row>
    <row r="945" spans="1:21" ht="14.25" customHeight="1" x14ac:dyDescent="0.25">
      <c r="A945" s="1" t="s">
        <v>1898</v>
      </c>
      <c r="B945" s="1" t="s">
        <v>1359</v>
      </c>
      <c r="C945" s="1" t="s">
        <v>78</v>
      </c>
      <c r="D945" s="1" t="s">
        <v>5</v>
      </c>
      <c r="E945" s="1" t="s">
        <v>59</v>
      </c>
      <c r="F945" s="1" t="s">
        <v>52</v>
      </c>
      <c r="G945" s="1" t="s">
        <v>60</v>
      </c>
      <c r="H945" s="1">
        <v>49</v>
      </c>
      <c r="I945" s="14">
        <v>40894</v>
      </c>
      <c r="J945" s="1">
        <v>56878</v>
      </c>
      <c r="K945" s="1">
        <v>0</v>
      </c>
      <c r="L945" s="1" t="s">
        <v>11</v>
      </c>
      <c r="M945" s="1" t="s">
        <v>47</v>
      </c>
      <c r="N945" s="14" t="s">
        <v>55</v>
      </c>
      <c r="O945" s="15" t="str">
        <f t="shared" si="98"/>
        <v>Active</v>
      </c>
      <c r="P945" s="16">
        <f t="shared" si="99"/>
        <v>0</v>
      </c>
      <c r="Q945" s="17">
        <f t="shared" si="100"/>
        <v>0</v>
      </c>
      <c r="R945" s="17">
        <f t="shared" si="101"/>
        <v>56878</v>
      </c>
      <c r="S945" s="16">
        <f t="shared" si="102"/>
        <v>2011</v>
      </c>
      <c r="T945" s="16">
        <f t="shared" si="103"/>
        <v>51</v>
      </c>
      <c r="U945" s="18" t="str">
        <f t="shared" si="104"/>
        <v>Saturday</v>
      </c>
    </row>
    <row r="946" spans="1:21" ht="14.25" customHeight="1" x14ac:dyDescent="0.25">
      <c r="A946" s="1" t="s">
        <v>1899</v>
      </c>
      <c r="B946" s="1" t="s">
        <v>1900</v>
      </c>
      <c r="C946" s="1" t="s">
        <v>460</v>
      </c>
      <c r="D946" s="1" t="s">
        <v>2</v>
      </c>
      <c r="E946" s="1" t="s">
        <v>59</v>
      </c>
      <c r="F946" s="1" t="s">
        <v>52</v>
      </c>
      <c r="G946" s="1" t="s">
        <v>53</v>
      </c>
      <c r="H946" s="1">
        <v>34</v>
      </c>
      <c r="I946" s="14">
        <v>43728</v>
      </c>
      <c r="J946" s="1">
        <v>94735</v>
      </c>
      <c r="K946" s="1">
        <v>0</v>
      </c>
      <c r="L946" s="1" t="s">
        <v>17</v>
      </c>
      <c r="M946" s="1" t="s">
        <v>132</v>
      </c>
      <c r="N946" s="14" t="s">
        <v>55</v>
      </c>
      <c r="O946" s="15" t="str">
        <f t="shared" si="98"/>
        <v>Active</v>
      </c>
      <c r="P946" s="16">
        <f t="shared" si="99"/>
        <v>0</v>
      </c>
      <c r="Q946" s="17">
        <f t="shared" si="100"/>
        <v>0</v>
      </c>
      <c r="R946" s="17">
        <f t="shared" si="101"/>
        <v>94735</v>
      </c>
      <c r="S946" s="16">
        <f t="shared" si="102"/>
        <v>2019</v>
      </c>
      <c r="T946" s="16">
        <f t="shared" si="103"/>
        <v>38</v>
      </c>
      <c r="U946" s="18" t="str">
        <f t="shared" si="104"/>
        <v>Friday</v>
      </c>
    </row>
    <row r="947" spans="1:21" ht="14.25" customHeight="1" x14ac:dyDescent="0.25">
      <c r="A947" s="1" t="s">
        <v>1901</v>
      </c>
      <c r="B947" s="1" t="s">
        <v>1902</v>
      </c>
      <c r="C947" s="1" t="s">
        <v>142</v>
      </c>
      <c r="D947" s="1" t="s">
        <v>4</v>
      </c>
      <c r="E947" s="1" t="s">
        <v>51</v>
      </c>
      <c r="F947" s="1" t="s">
        <v>52</v>
      </c>
      <c r="G947" s="1" t="s">
        <v>104</v>
      </c>
      <c r="H947" s="1">
        <v>39</v>
      </c>
      <c r="I947" s="14">
        <v>39229</v>
      </c>
      <c r="J947" s="1">
        <v>51234</v>
      </c>
      <c r="K947" s="1">
        <v>0</v>
      </c>
      <c r="L947" s="1" t="s">
        <v>11</v>
      </c>
      <c r="M947" s="1" t="s">
        <v>47</v>
      </c>
      <c r="N947" s="14" t="s">
        <v>55</v>
      </c>
      <c r="O947" s="15" t="str">
        <f t="shared" si="98"/>
        <v>Active</v>
      </c>
      <c r="P947" s="16">
        <f t="shared" si="99"/>
        <v>0</v>
      </c>
      <c r="Q947" s="17">
        <f t="shared" si="100"/>
        <v>0</v>
      </c>
      <c r="R947" s="17">
        <f t="shared" si="101"/>
        <v>51234</v>
      </c>
      <c r="S947" s="16">
        <f t="shared" si="102"/>
        <v>2007</v>
      </c>
      <c r="T947" s="16">
        <f t="shared" si="103"/>
        <v>22</v>
      </c>
      <c r="U947" s="18" t="str">
        <f t="shared" si="104"/>
        <v>Sunday</v>
      </c>
    </row>
    <row r="948" spans="1:21" ht="14.25" customHeight="1" x14ac:dyDescent="0.25">
      <c r="A948" s="1" t="s">
        <v>1366</v>
      </c>
      <c r="B948" s="1" t="s">
        <v>1903</v>
      </c>
      <c r="C948" s="1" t="s">
        <v>99</v>
      </c>
      <c r="D948" s="1" t="s">
        <v>6</v>
      </c>
      <c r="E948" s="1" t="s">
        <v>59</v>
      </c>
      <c r="F948" s="1" t="s">
        <v>52</v>
      </c>
      <c r="G948" s="1" t="s">
        <v>53</v>
      </c>
      <c r="H948" s="1">
        <v>31</v>
      </c>
      <c r="I948" s="14">
        <v>42018</v>
      </c>
      <c r="J948" s="1">
        <v>230025</v>
      </c>
      <c r="K948" s="1">
        <v>0.34</v>
      </c>
      <c r="L948" s="1" t="s">
        <v>11</v>
      </c>
      <c r="M948" s="1" t="s">
        <v>68</v>
      </c>
      <c r="N948" s="14" t="s">
        <v>55</v>
      </c>
      <c r="O948" s="15" t="str">
        <f t="shared" si="98"/>
        <v>Active</v>
      </c>
      <c r="P948" s="16">
        <f t="shared" si="99"/>
        <v>0</v>
      </c>
      <c r="Q948" s="17">
        <f t="shared" si="100"/>
        <v>78208.5</v>
      </c>
      <c r="R948" s="17">
        <f t="shared" si="101"/>
        <v>308233.5</v>
      </c>
      <c r="S948" s="16">
        <f t="shared" si="102"/>
        <v>2015</v>
      </c>
      <c r="T948" s="16">
        <f t="shared" si="103"/>
        <v>3</v>
      </c>
      <c r="U948" s="18" t="str">
        <f t="shared" si="104"/>
        <v>Wednesday</v>
      </c>
    </row>
    <row r="949" spans="1:21" ht="14.25" customHeight="1" x14ac:dyDescent="0.25">
      <c r="A949" s="1" t="s">
        <v>1904</v>
      </c>
      <c r="B949" s="1" t="s">
        <v>1905</v>
      </c>
      <c r="C949" s="1" t="s">
        <v>43</v>
      </c>
      <c r="D949" s="1" t="s">
        <v>6</v>
      </c>
      <c r="E949" s="1" t="s">
        <v>59</v>
      </c>
      <c r="F949" s="1" t="s">
        <v>45</v>
      </c>
      <c r="G949" s="1" t="s">
        <v>53</v>
      </c>
      <c r="H949" s="1">
        <v>36</v>
      </c>
      <c r="I949" s="14">
        <v>40248</v>
      </c>
      <c r="J949" s="1">
        <v>134006</v>
      </c>
      <c r="K949" s="1">
        <v>0.13</v>
      </c>
      <c r="L949" s="1" t="s">
        <v>17</v>
      </c>
      <c r="M949" s="1" t="s">
        <v>132</v>
      </c>
      <c r="N949" s="14" t="s">
        <v>55</v>
      </c>
      <c r="O949" s="15" t="str">
        <f t="shared" si="98"/>
        <v>Active</v>
      </c>
      <c r="P949" s="16">
        <f t="shared" si="99"/>
        <v>0</v>
      </c>
      <c r="Q949" s="17">
        <f t="shared" si="100"/>
        <v>17420.78</v>
      </c>
      <c r="R949" s="17">
        <f t="shared" si="101"/>
        <v>151426.78</v>
      </c>
      <c r="S949" s="16">
        <f t="shared" si="102"/>
        <v>2010</v>
      </c>
      <c r="T949" s="16">
        <f t="shared" si="103"/>
        <v>11</v>
      </c>
      <c r="U949" s="18" t="str">
        <f t="shared" si="104"/>
        <v>Thursday</v>
      </c>
    </row>
    <row r="950" spans="1:21" ht="14.25" customHeight="1" x14ac:dyDescent="0.25">
      <c r="A950" s="1" t="s">
        <v>1906</v>
      </c>
      <c r="B950" s="1" t="s">
        <v>1907</v>
      </c>
      <c r="C950" s="1" t="s">
        <v>75</v>
      </c>
      <c r="D950" s="1" t="s">
        <v>3</v>
      </c>
      <c r="E950" s="1" t="s">
        <v>72</v>
      </c>
      <c r="F950" s="1" t="s">
        <v>45</v>
      </c>
      <c r="G950" s="1" t="s">
        <v>53</v>
      </c>
      <c r="H950" s="1">
        <v>61</v>
      </c>
      <c r="I950" s="14">
        <v>40092</v>
      </c>
      <c r="J950" s="1">
        <v>103096</v>
      </c>
      <c r="K950" s="1">
        <v>7.0000000000000007E-2</v>
      </c>
      <c r="L950" s="1" t="s">
        <v>17</v>
      </c>
      <c r="M950" s="1" t="s">
        <v>132</v>
      </c>
      <c r="N950" s="14" t="s">
        <v>55</v>
      </c>
      <c r="O950" s="15" t="str">
        <f t="shared" si="98"/>
        <v>Active</v>
      </c>
      <c r="P950" s="16">
        <f t="shared" si="99"/>
        <v>0</v>
      </c>
      <c r="Q950" s="17">
        <f t="shared" si="100"/>
        <v>7216.72</v>
      </c>
      <c r="R950" s="17">
        <f t="shared" si="101"/>
        <v>110312.72</v>
      </c>
      <c r="S950" s="16">
        <f t="shared" si="102"/>
        <v>2009</v>
      </c>
      <c r="T950" s="16">
        <f t="shared" si="103"/>
        <v>41</v>
      </c>
      <c r="U950" s="18" t="str">
        <f t="shared" si="104"/>
        <v>Tuesday</v>
      </c>
    </row>
    <row r="951" spans="1:21" ht="14.25" customHeight="1" x14ac:dyDescent="0.25">
      <c r="A951" s="1" t="s">
        <v>1908</v>
      </c>
      <c r="B951" s="1" t="s">
        <v>1909</v>
      </c>
      <c r="C951" s="1" t="s">
        <v>78</v>
      </c>
      <c r="D951" s="1" t="s">
        <v>5</v>
      </c>
      <c r="E951" s="1" t="s">
        <v>51</v>
      </c>
      <c r="F951" s="1" t="s">
        <v>52</v>
      </c>
      <c r="G951" s="1" t="s">
        <v>53</v>
      </c>
      <c r="H951" s="1">
        <v>29</v>
      </c>
      <c r="I951" s="14">
        <v>42602</v>
      </c>
      <c r="J951" s="1">
        <v>58703</v>
      </c>
      <c r="K951" s="1">
        <v>0</v>
      </c>
      <c r="L951" s="1" t="s">
        <v>11</v>
      </c>
      <c r="M951" s="1" t="s">
        <v>107</v>
      </c>
      <c r="N951" s="14" t="s">
        <v>55</v>
      </c>
      <c r="O951" s="15" t="str">
        <f t="shared" si="98"/>
        <v>Active</v>
      </c>
      <c r="P951" s="16">
        <f t="shared" si="99"/>
        <v>0</v>
      </c>
      <c r="Q951" s="17">
        <f t="shared" si="100"/>
        <v>0</v>
      </c>
      <c r="R951" s="17">
        <f t="shared" si="101"/>
        <v>58703</v>
      </c>
      <c r="S951" s="16">
        <f t="shared" si="102"/>
        <v>2016</v>
      </c>
      <c r="T951" s="16">
        <f t="shared" si="103"/>
        <v>34</v>
      </c>
      <c r="U951" s="18" t="str">
        <f t="shared" si="104"/>
        <v>Saturday</v>
      </c>
    </row>
    <row r="952" spans="1:21" ht="14.25" customHeight="1" x14ac:dyDescent="0.25">
      <c r="A952" s="1" t="s">
        <v>1910</v>
      </c>
      <c r="B952" s="1" t="s">
        <v>1911</v>
      </c>
      <c r="C952" s="1" t="s">
        <v>43</v>
      </c>
      <c r="D952" s="1" t="s">
        <v>2</v>
      </c>
      <c r="E952" s="1" t="s">
        <v>59</v>
      </c>
      <c r="F952" s="1" t="s">
        <v>52</v>
      </c>
      <c r="G952" s="1" t="s">
        <v>104</v>
      </c>
      <c r="H952" s="1">
        <v>33</v>
      </c>
      <c r="I952" s="14">
        <v>41267</v>
      </c>
      <c r="J952" s="1">
        <v>132544</v>
      </c>
      <c r="K952" s="1">
        <v>0.1</v>
      </c>
      <c r="L952" s="1" t="s">
        <v>19</v>
      </c>
      <c r="M952" s="1" t="s">
        <v>117</v>
      </c>
      <c r="N952" s="14" t="s">
        <v>55</v>
      </c>
      <c r="O952" s="15" t="str">
        <f t="shared" si="98"/>
        <v>Active</v>
      </c>
      <c r="P952" s="16">
        <f t="shared" si="99"/>
        <v>0</v>
      </c>
      <c r="Q952" s="17">
        <f t="shared" si="100"/>
        <v>13254.400000000001</v>
      </c>
      <c r="R952" s="17">
        <f t="shared" si="101"/>
        <v>145798.39999999999</v>
      </c>
      <c r="S952" s="16">
        <f t="shared" si="102"/>
        <v>2012</v>
      </c>
      <c r="T952" s="16">
        <f t="shared" si="103"/>
        <v>52</v>
      </c>
      <c r="U952" s="18" t="str">
        <f t="shared" si="104"/>
        <v>Monday</v>
      </c>
    </row>
    <row r="953" spans="1:21" ht="14.25" customHeight="1" x14ac:dyDescent="0.25">
      <c r="A953" s="1" t="s">
        <v>1912</v>
      </c>
      <c r="B953" s="1" t="s">
        <v>1913</v>
      </c>
      <c r="C953" s="1" t="s">
        <v>75</v>
      </c>
      <c r="D953" s="1" t="s">
        <v>3</v>
      </c>
      <c r="E953" s="1" t="s">
        <v>51</v>
      </c>
      <c r="F953" s="1" t="s">
        <v>52</v>
      </c>
      <c r="G953" s="1" t="s">
        <v>60</v>
      </c>
      <c r="H953" s="1">
        <v>32</v>
      </c>
      <c r="I953" s="14">
        <v>43936</v>
      </c>
      <c r="J953" s="1">
        <v>126671</v>
      </c>
      <c r="K953" s="1">
        <v>0.09</v>
      </c>
      <c r="L953" s="1" t="s">
        <v>11</v>
      </c>
      <c r="M953" s="1" t="s">
        <v>79</v>
      </c>
      <c r="N953" s="14" t="s">
        <v>55</v>
      </c>
      <c r="O953" s="15" t="str">
        <f t="shared" si="98"/>
        <v>Active</v>
      </c>
      <c r="P953" s="16">
        <f t="shared" si="99"/>
        <v>0</v>
      </c>
      <c r="Q953" s="17">
        <f t="shared" si="100"/>
        <v>11400.39</v>
      </c>
      <c r="R953" s="17">
        <f t="shared" si="101"/>
        <v>138071.39000000001</v>
      </c>
      <c r="S953" s="16">
        <f t="shared" si="102"/>
        <v>2020</v>
      </c>
      <c r="T953" s="16">
        <f t="shared" si="103"/>
        <v>16</v>
      </c>
      <c r="U953" s="18" t="str">
        <f t="shared" si="104"/>
        <v>Wednesday</v>
      </c>
    </row>
    <row r="954" spans="1:21" ht="14.25" customHeight="1" x14ac:dyDescent="0.25">
      <c r="A954" s="1" t="s">
        <v>1914</v>
      </c>
      <c r="B954" s="1" t="s">
        <v>1915</v>
      </c>
      <c r="C954" s="1" t="s">
        <v>71</v>
      </c>
      <c r="D954" s="1" t="s">
        <v>4</v>
      </c>
      <c r="E954" s="1" t="s">
        <v>44</v>
      </c>
      <c r="F954" s="1" t="s">
        <v>45</v>
      </c>
      <c r="G954" s="1" t="s">
        <v>53</v>
      </c>
      <c r="H954" s="1">
        <v>33</v>
      </c>
      <c r="I954" s="14">
        <v>44218</v>
      </c>
      <c r="J954" s="1">
        <v>56405</v>
      </c>
      <c r="K954" s="1">
        <v>0</v>
      </c>
      <c r="L954" s="1" t="s">
        <v>11</v>
      </c>
      <c r="M954" s="1" t="s">
        <v>61</v>
      </c>
      <c r="N954" s="14" t="s">
        <v>55</v>
      </c>
      <c r="O954" s="15" t="str">
        <f t="shared" si="98"/>
        <v>Active</v>
      </c>
      <c r="P954" s="16">
        <f t="shared" si="99"/>
        <v>0</v>
      </c>
      <c r="Q954" s="17">
        <f t="shared" si="100"/>
        <v>0</v>
      </c>
      <c r="R954" s="17">
        <f t="shared" si="101"/>
        <v>56405</v>
      </c>
      <c r="S954" s="16">
        <f t="shared" si="102"/>
        <v>2021</v>
      </c>
      <c r="T954" s="16">
        <f t="shared" si="103"/>
        <v>4</v>
      </c>
      <c r="U954" s="18" t="str">
        <f t="shared" si="104"/>
        <v>Friday</v>
      </c>
    </row>
    <row r="955" spans="1:21" ht="14.25" customHeight="1" x14ac:dyDescent="0.25">
      <c r="A955" s="1" t="s">
        <v>1916</v>
      </c>
      <c r="B955" s="1" t="s">
        <v>1917</v>
      </c>
      <c r="C955" s="1" t="s">
        <v>64</v>
      </c>
      <c r="D955" s="1" t="s">
        <v>2</v>
      </c>
      <c r="E955" s="1" t="s">
        <v>59</v>
      </c>
      <c r="F955" s="1" t="s">
        <v>45</v>
      </c>
      <c r="G955" s="1" t="s">
        <v>53</v>
      </c>
      <c r="H955" s="1">
        <v>36</v>
      </c>
      <c r="I955" s="14">
        <v>41972</v>
      </c>
      <c r="J955" s="1">
        <v>88730</v>
      </c>
      <c r="K955" s="1">
        <v>0.08</v>
      </c>
      <c r="L955" s="1" t="s">
        <v>17</v>
      </c>
      <c r="M955" s="1" t="s">
        <v>54</v>
      </c>
      <c r="N955" s="14" t="s">
        <v>55</v>
      </c>
      <c r="O955" s="15" t="str">
        <f t="shared" si="98"/>
        <v>Active</v>
      </c>
      <c r="P955" s="16">
        <f t="shared" si="99"/>
        <v>0</v>
      </c>
      <c r="Q955" s="17">
        <f t="shared" si="100"/>
        <v>7098.4000000000005</v>
      </c>
      <c r="R955" s="17">
        <f t="shared" si="101"/>
        <v>95828.4</v>
      </c>
      <c r="S955" s="16">
        <f t="shared" si="102"/>
        <v>2014</v>
      </c>
      <c r="T955" s="16">
        <f t="shared" si="103"/>
        <v>48</v>
      </c>
      <c r="U955" s="18" t="str">
        <f t="shared" si="104"/>
        <v>Saturday</v>
      </c>
    </row>
    <row r="956" spans="1:21" ht="14.25" customHeight="1" x14ac:dyDescent="0.25">
      <c r="A956" s="1" t="s">
        <v>1918</v>
      </c>
      <c r="B956" s="1" t="s">
        <v>1919</v>
      </c>
      <c r="C956" s="1" t="s">
        <v>142</v>
      </c>
      <c r="D956" s="1" t="s">
        <v>3</v>
      </c>
      <c r="E956" s="1" t="s">
        <v>51</v>
      </c>
      <c r="F956" s="1" t="s">
        <v>52</v>
      </c>
      <c r="G956" s="1" t="s">
        <v>104</v>
      </c>
      <c r="H956" s="1">
        <v>39</v>
      </c>
      <c r="I956" s="14">
        <v>39708</v>
      </c>
      <c r="J956" s="1">
        <v>62861</v>
      </c>
      <c r="K956" s="1">
        <v>0</v>
      </c>
      <c r="L956" s="1" t="s">
        <v>11</v>
      </c>
      <c r="M956" s="1" t="s">
        <v>47</v>
      </c>
      <c r="N956" s="14" t="s">
        <v>55</v>
      </c>
      <c r="O956" s="15" t="str">
        <f t="shared" si="98"/>
        <v>Active</v>
      </c>
      <c r="P956" s="16">
        <f t="shared" si="99"/>
        <v>0</v>
      </c>
      <c r="Q956" s="17">
        <f t="shared" si="100"/>
        <v>0</v>
      </c>
      <c r="R956" s="17">
        <f t="shared" si="101"/>
        <v>62861</v>
      </c>
      <c r="S956" s="16">
        <f t="shared" si="102"/>
        <v>2008</v>
      </c>
      <c r="T956" s="16">
        <f t="shared" si="103"/>
        <v>38</v>
      </c>
      <c r="U956" s="18" t="str">
        <f t="shared" si="104"/>
        <v>Wednesday</v>
      </c>
    </row>
    <row r="957" spans="1:21" ht="14.25" customHeight="1" x14ac:dyDescent="0.25">
      <c r="A957" s="1" t="s">
        <v>1920</v>
      </c>
      <c r="B957" s="1" t="s">
        <v>1921</v>
      </c>
      <c r="C957" s="1" t="s">
        <v>58</v>
      </c>
      <c r="D957" s="1" t="s">
        <v>6</v>
      </c>
      <c r="E957" s="1" t="s">
        <v>72</v>
      </c>
      <c r="F957" s="1" t="s">
        <v>45</v>
      </c>
      <c r="G957" s="1" t="s">
        <v>104</v>
      </c>
      <c r="H957" s="1">
        <v>53</v>
      </c>
      <c r="I957" s="14">
        <v>38919</v>
      </c>
      <c r="J957" s="1">
        <v>151246</v>
      </c>
      <c r="K957" s="1">
        <v>0.21</v>
      </c>
      <c r="L957" s="1" t="s">
        <v>19</v>
      </c>
      <c r="M957" s="1" t="s">
        <v>236</v>
      </c>
      <c r="N957" s="14" t="s">
        <v>55</v>
      </c>
      <c r="O957" s="15" t="str">
        <f t="shared" si="98"/>
        <v>Active</v>
      </c>
      <c r="P957" s="16">
        <f t="shared" si="99"/>
        <v>0</v>
      </c>
      <c r="Q957" s="17">
        <f t="shared" si="100"/>
        <v>31761.66</v>
      </c>
      <c r="R957" s="17">
        <f t="shared" si="101"/>
        <v>183007.66</v>
      </c>
      <c r="S957" s="16">
        <f t="shared" si="102"/>
        <v>2006</v>
      </c>
      <c r="T957" s="16">
        <f t="shared" si="103"/>
        <v>29</v>
      </c>
      <c r="U957" s="18" t="str">
        <f t="shared" si="104"/>
        <v>Friday</v>
      </c>
    </row>
    <row r="958" spans="1:21" ht="14.25" customHeight="1" x14ac:dyDescent="0.25">
      <c r="A958" s="1" t="s">
        <v>1922</v>
      </c>
      <c r="B958" s="1" t="s">
        <v>1923</v>
      </c>
      <c r="C958" s="1" t="s">
        <v>43</v>
      </c>
      <c r="D958" s="1" t="s">
        <v>2</v>
      </c>
      <c r="E958" s="1" t="s">
        <v>51</v>
      </c>
      <c r="F958" s="1" t="s">
        <v>45</v>
      </c>
      <c r="G958" s="1" t="s">
        <v>53</v>
      </c>
      <c r="H958" s="1">
        <v>53</v>
      </c>
      <c r="I958" s="14">
        <v>35532</v>
      </c>
      <c r="J958" s="1">
        <v>154388</v>
      </c>
      <c r="K958" s="1">
        <v>0.1</v>
      </c>
      <c r="L958" s="1" t="s">
        <v>11</v>
      </c>
      <c r="M958" s="1" t="s">
        <v>47</v>
      </c>
      <c r="N958" s="14" t="s">
        <v>55</v>
      </c>
      <c r="O958" s="15" t="str">
        <f t="shared" si="98"/>
        <v>Active</v>
      </c>
      <c r="P958" s="16">
        <f t="shared" si="99"/>
        <v>0</v>
      </c>
      <c r="Q958" s="17">
        <f t="shared" si="100"/>
        <v>15438.800000000001</v>
      </c>
      <c r="R958" s="17">
        <f t="shared" si="101"/>
        <v>169826.8</v>
      </c>
      <c r="S958" s="16">
        <f t="shared" si="102"/>
        <v>1997</v>
      </c>
      <c r="T958" s="16">
        <f t="shared" si="103"/>
        <v>15</v>
      </c>
      <c r="U958" s="18" t="str">
        <f t="shared" si="104"/>
        <v>Saturday</v>
      </c>
    </row>
    <row r="959" spans="1:21" ht="14.25" customHeight="1" x14ac:dyDescent="0.25">
      <c r="A959" s="1" t="s">
        <v>987</v>
      </c>
      <c r="B959" s="1" t="s">
        <v>1924</v>
      </c>
      <c r="C959" s="1" t="s">
        <v>58</v>
      </c>
      <c r="D959" s="1" t="s">
        <v>6</v>
      </c>
      <c r="E959" s="1" t="s">
        <v>51</v>
      </c>
      <c r="F959" s="1" t="s">
        <v>45</v>
      </c>
      <c r="G959" s="1" t="s">
        <v>60</v>
      </c>
      <c r="H959" s="1">
        <v>54</v>
      </c>
      <c r="I959" s="14">
        <v>34603</v>
      </c>
      <c r="J959" s="1">
        <v>162978</v>
      </c>
      <c r="K959" s="1">
        <v>0.17</v>
      </c>
      <c r="L959" s="1" t="s">
        <v>11</v>
      </c>
      <c r="M959" s="1" t="s">
        <v>79</v>
      </c>
      <c r="N959" s="14">
        <v>38131</v>
      </c>
      <c r="O959" s="15" t="str">
        <f t="shared" si="98"/>
        <v>Not Active</v>
      </c>
      <c r="P959" s="16">
        <f t="shared" si="99"/>
        <v>1</v>
      </c>
      <c r="Q959" s="17">
        <f t="shared" si="100"/>
        <v>27706.260000000002</v>
      </c>
      <c r="R959" s="17">
        <f t="shared" si="101"/>
        <v>190684.26</v>
      </c>
      <c r="S959" s="16">
        <f t="shared" si="102"/>
        <v>1994</v>
      </c>
      <c r="T959" s="16">
        <f t="shared" si="103"/>
        <v>40</v>
      </c>
      <c r="U959" s="18" t="str">
        <f t="shared" si="104"/>
        <v>Monday</v>
      </c>
    </row>
    <row r="960" spans="1:21" ht="14.25" customHeight="1" x14ac:dyDescent="0.25">
      <c r="A960" s="1" t="s">
        <v>1925</v>
      </c>
      <c r="B960" s="1" t="s">
        <v>1926</v>
      </c>
      <c r="C960" s="1" t="s">
        <v>390</v>
      </c>
      <c r="D960" s="1" t="s">
        <v>2</v>
      </c>
      <c r="E960" s="1" t="s">
        <v>59</v>
      </c>
      <c r="F960" s="1" t="s">
        <v>52</v>
      </c>
      <c r="G960" s="1" t="s">
        <v>104</v>
      </c>
      <c r="H960" s="1">
        <v>55</v>
      </c>
      <c r="I960" s="14">
        <v>34290</v>
      </c>
      <c r="J960" s="1">
        <v>80170</v>
      </c>
      <c r="K960" s="1">
        <v>0</v>
      </c>
      <c r="L960" s="1" t="s">
        <v>11</v>
      </c>
      <c r="M960" s="1" t="s">
        <v>79</v>
      </c>
      <c r="N960" s="14" t="s">
        <v>55</v>
      </c>
      <c r="O960" s="15" t="str">
        <f t="shared" si="98"/>
        <v>Active</v>
      </c>
      <c r="P960" s="16">
        <f t="shared" si="99"/>
        <v>0</v>
      </c>
      <c r="Q960" s="17">
        <f t="shared" si="100"/>
        <v>0</v>
      </c>
      <c r="R960" s="17">
        <f t="shared" si="101"/>
        <v>80170</v>
      </c>
      <c r="S960" s="16">
        <f t="shared" si="102"/>
        <v>1993</v>
      </c>
      <c r="T960" s="16">
        <f t="shared" si="103"/>
        <v>47</v>
      </c>
      <c r="U960" s="18" t="str">
        <f t="shared" si="104"/>
        <v>Wednesday</v>
      </c>
    </row>
    <row r="961" spans="1:21" ht="14.25" customHeight="1" x14ac:dyDescent="0.25">
      <c r="A961" s="1" t="s">
        <v>1189</v>
      </c>
      <c r="B961" s="1" t="s">
        <v>1927</v>
      </c>
      <c r="C961" s="1" t="s">
        <v>67</v>
      </c>
      <c r="D961" s="1" t="s">
        <v>5</v>
      </c>
      <c r="E961" s="1" t="s">
        <v>51</v>
      </c>
      <c r="F961" s="1" t="s">
        <v>45</v>
      </c>
      <c r="G961" s="1" t="s">
        <v>53</v>
      </c>
      <c r="H961" s="1">
        <v>44</v>
      </c>
      <c r="I961" s="14">
        <v>44314</v>
      </c>
      <c r="J961" s="1">
        <v>98520</v>
      </c>
      <c r="K961" s="1">
        <v>0</v>
      </c>
      <c r="L961" s="1" t="s">
        <v>11</v>
      </c>
      <c r="M961" s="1" t="s">
        <v>79</v>
      </c>
      <c r="N961" s="14" t="s">
        <v>55</v>
      </c>
      <c r="O961" s="15" t="str">
        <f t="shared" si="98"/>
        <v>Active</v>
      </c>
      <c r="P961" s="16">
        <f t="shared" si="99"/>
        <v>0</v>
      </c>
      <c r="Q961" s="17">
        <f t="shared" si="100"/>
        <v>0</v>
      </c>
      <c r="R961" s="17">
        <f t="shared" si="101"/>
        <v>98520</v>
      </c>
      <c r="S961" s="16">
        <f t="shared" si="102"/>
        <v>2021</v>
      </c>
      <c r="T961" s="16">
        <f t="shared" si="103"/>
        <v>18</v>
      </c>
      <c r="U961" s="18" t="str">
        <f t="shared" si="104"/>
        <v>Wednesday</v>
      </c>
    </row>
    <row r="962" spans="1:21" ht="14.25" customHeight="1" x14ac:dyDescent="0.25">
      <c r="A962" s="1" t="s">
        <v>1553</v>
      </c>
      <c r="B962" s="1" t="s">
        <v>1928</v>
      </c>
      <c r="C962" s="1" t="s">
        <v>75</v>
      </c>
      <c r="D962" s="1" t="s">
        <v>3</v>
      </c>
      <c r="E962" s="1" t="s">
        <v>51</v>
      </c>
      <c r="F962" s="1" t="s">
        <v>52</v>
      </c>
      <c r="G962" s="1" t="s">
        <v>53</v>
      </c>
      <c r="H962" s="1">
        <v>52</v>
      </c>
      <c r="I962" s="14">
        <v>36523</v>
      </c>
      <c r="J962" s="1">
        <v>116527</v>
      </c>
      <c r="K962" s="1">
        <v>7.0000000000000007E-2</v>
      </c>
      <c r="L962" s="1" t="s">
        <v>11</v>
      </c>
      <c r="M962" s="1" t="s">
        <v>68</v>
      </c>
      <c r="N962" s="14" t="s">
        <v>55</v>
      </c>
      <c r="O962" s="15" t="str">
        <f t="shared" si="98"/>
        <v>Active</v>
      </c>
      <c r="P962" s="16">
        <f t="shared" si="99"/>
        <v>0</v>
      </c>
      <c r="Q962" s="17">
        <f t="shared" si="100"/>
        <v>8156.89</v>
      </c>
      <c r="R962" s="17">
        <f t="shared" si="101"/>
        <v>124683.89</v>
      </c>
      <c r="S962" s="16">
        <f t="shared" si="102"/>
        <v>1999</v>
      </c>
      <c r="T962" s="16">
        <f t="shared" si="103"/>
        <v>53</v>
      </c>
      <c r="U962" s="18" t="str">
        <f t="shared" si="104"/>
        <v>Wednesday</v>
      </c>
    </row>
    <row r="963" spans="1:21" ht="14.25" customHeight="1" x14ac:dyDescent="0.25">
      <c r="A963" s="1" t="s">
        <v>1716</v>
      </c>
      <c r="B963" s="1" t="s">
        <v>1929</v>
      </c>
      <c r="C963" s="1" t="s">
        <v>58</v>
      </c>
      <c r="D963" s="1" t="s">
        <v>4</v>
      </c>
      <c r="E963" s="1" t="s">
        <v>44</v>
      </c>
      <c r="F963" s="1" t="s">
        <v>52</v>
      </c>
      <c r="G963" s="1" t="s">
        <v>53</v>
      </c>
      <c r="H963" s="1">
        <v>27</v>
      </c>
      <c r="I963" s="14">
        <v>43776</v>
      </c>
      <c r="J963" s="1">
        <v>174607</v>
      </c>
      <c r="K963" s="1">
        <v>0.28999999999999998</v>
      </c>
      <c r="L963" s="1" t="s">
        <v>11</v>
      </c>
      <c r="M963" s="1" t="s">
        <v>107</v>
      </c>
      <c r="N963" s="14" t="s">
        <v>55</v>
      </c>
      <c r="O963" s="15" t="str">
        <f t="shared" ref="O963:O1002" si="105">IF(LEN(N963)&gt;0,"Not Active","Active")</f>
        <v>Active</v>
      </c>
      <c r="P963" s="16">
        <f t="shared" ref="P963:P1002" si="106">IF(O963="Not Active",1,0)</f>
        <v>0</v>
      </c>
      <c r="Q963" s="17">
        <f t="shared" ref="Q963:Q1002" si="107">J963*K963</f>
        <v>50636.03</v>
      </c>
      <c r="R963" s="17">
        <f t="shared" ref="R963:R1002" si="108">Q963+J963</f>
        <v>225243.03</v>
      </c>
      <c r="S963" s="16">
        <f t="shared" ref="S963:S1002" si="109">YEAR(I963)</f>
        <v>2019</v>
      </c>
      <c r="T963" s="16">
        <f t="shared" ref="T963:T1002" si="110">WEEKNUM(I963)</f>
        <v>45</v>
      </c>
      <c r="U963" s="18" t="str">
        <f t="shared" ref="U963:U1002" si="111">TEXT(I963,"dddd")</f>
        <v>Thursday</v>
      </c>
    </row>
    <row r="964" spans="1:21" ht="14.25" customHeight="1" x14ac:dyDescent="0.25">
      <c r="A964" s="1" t="s">
        <v>1930</v>
      </c>
      <c r="B964" s="1" t="s">
        <v>1931</v>
      </c>
      <c r="C964" s="1" t="s">
        <v>142</v>
      </c>
      <c r="D964" s="1" t="s">
        <v>5</v>
      </c>
      <c r="E964" s="1" t="s">
        <v>44</v>
      </c>
      <c r="F964" s="1" t="s">
        <v>52</v>
      </c>
      <c r="G964" s="1" t="s">
        <v>104</v>
      </c>
      <c r="H964" s="1">
        <v>58</v>
      </c>
      <c r="I964" s="14">
        <v>38819</v>
      </c>
      <c r="J964" s="1">
        <v>64202</v>
      </c>
      <c r="K964" s="1">
        <v>0</v>
      </c>
      <c r="L964" s="1" t="s">
        <v>11</v>
      </c>
      <c r="M964" s="1" t="s">
        <v>107</v>
      </c>
      <c r="N964" s="14" t="s">
        <v>55</v>
      </c>
      <c r="O964" s="15" t="str">
        <f t="shared" si="105"/>
        <v>Active</v>
      </c>
      <c r="P964" s="16">
        <f t="shared" si="106"/>
        <v>0</v>
      </c>
      <c r="Q964" s="17">
        <f t="shared" si="107"/>
        <v>0</v>
      </c>
      <c r="R964" s="17">
        <f t="shared" si="108"/>
        <v>64202</v>
      </c>
      <c r="S964" s="16">
        <f t="shared" si="109"/>
        <v>2006</v>
      </c>
      <c r="T964" s="16">
        <f t="shared" si="110"/>
        <v>15</v>
      </c>
      <c r="U964" s="18" t="str">
        <f t="shared" si="111"/>
        <v>Wednesday</v>
      </c>
    </row>
    <row r="965" spans="1:21" ht="14.25" customHeight="1" x14ac:dyDescent="0.25">
      <c r="A965" s="1" t="s">
        <v>1152</v>
      </c>
      <c r="B965" s="1" t="s">
        <v>1932</v>
      </c>
      <c r="C965" s="1" t="s">
        <v>142</v>
      </c>
      <c r="D965" s="1" t="s">
        <v>5</v>
      </c>
      <c r="E965" s="1" t="s">
        <v>72</v>
      </c>
      <c r="F965" s="1" t="s">
        <v>52</v>
      </c>
      <c r="G965" s="1" t="s">
        <v>53</v>
      </c>
      <c r="H965" s="1">
        <v>49</v>
      </c>
      <c r="I965" s="14">
        <v>43671</v>
      </c>
      <c r="J965" s="1">
        <v>50883</v>
      </c>
      <c r="K965" s="1">
        <v>0</v>
      </c>
      <c r="L965" s="1" t="s">
        <v>17</v>
      </c>
      <c r="M965" s="1" t="s">
        <v>54</v>
      </c>
      <c r="N965" s="14">
        <v>44257</v>
      </c>
      <c r="O965" s="15" t="str">
        <f t="shared" si="105"/>
        <v>Not Active</v>
      </c>
      <c r="P965" s="16">
        <f t="shared" si="106"/>
        <v>1</v>
      </c>
      <c r="Q965" s="17">
        <f t="shared" si="107"/>
        <v>0</v>
      </c>
      <c r="R965" s="17">
        <f t="shared" si="108"/>
        <v>50883</v>
      </c>
      <c r="S965" s="16">
        <f t="shared" si="109"/>
        <v>2019</v>
      </c>
      <c r="T965" s="16">
        <f t="shared" si="110"/>
        <v>30</v>
      </c>
      <c r="U965" s="18" t="str">
        <f t="shared" si="111"/>
        <v>Thursday</v>
      </c>
    </row>
    <row r="966" spans="1:21" ht="14.25" customHeight="1" x14ac:dyDescent="0.25">
      <c r="A966" s="1" t="s">
        <v>1933</v>
      </c>
      <c r="B966" s="1" t="s">
        <v>1934</v>
      </c>
      <c r="C966" s="1" t="s">
        <v>266</v>
      </c>
      <c r="D966" s="1" t="s">
        <v>2</v>
      </c>
      <c r="E966" s="1" t="s">
        <v>59</v>
      </c>
      <c r="F966" s="1" t="s">
        <v>45</v>
      </c>
      <c r="G966" s="1" t="s">
        <v>104</v>
      </c>
      <c r="H966" s="1">
        <v>36</v>
      </c>
      <c r="I966" s="14">
        <v>42677</v>
      </c>
      <c r="J966" s="1">
        <v>94618</v>
      </c>
      <c r="K966" s="1">
        <v>0</v>
      </c>
      <c r="L966" s="1" t="s">
        <v>11</v>
      </c>
      <c r="M966" s="1" t="s">
        <v>107</v>
      </c>
      <c r="N966" s="14" t="s">
        <v>55</v>
      </c>
      <c r="O966" s="15" t="str">
        <f t="shared" si="105"/>
        <v>Active</v>
      </c>
      <c r="P966" s="16">
        <f t="shared" si="106"/>
        <v>0</v>
      </c>
      <c r="Q966" s="17">
        <f t="shared" si="107"/>
        <v>0</v>
      </c>
      <c r="R966" s="17">
        <f t="shared" si="108"/>
        <v>94618</v>
      </c>
      <c r="S966" s="16">
        <f t="shared" si="109"/>
        <v>2016</v>
      </c>
      <c r="T966" s="16">
        <f t="shared" si="110"/>
        <v>45</v>
      </c>
      <c r="U966" s="18" t="str">
        <f t="shared" si="111"/>
        <v>Thursday</v>
      </c>
    </row>
    <row r="967" spans="1:21" ht="14.25" customHeight="1" x14ac:dyDescent="0.25">
      <c r="A967" s="1" t="s">
        <v>1935</v>
      </c>
      <c r="B967" s="1" t="s">
        <v>1936</v>
      </c>
      <c r="C967" s="1" t="s">
        <v>58</v>
      </c>
      <c r="D967" s="1" t="s">
        <v>8</v>
      </c>
      <c r="E967" s="1" t="s">
        <v>44</v>
      </c>
      <c r="F967" s="1" t="s">
        <v>52</v>
      </c>
      <c r="G967" s="1" t="s">
        <v>60</v>
      </c>
      <c r="H967" s="1">
        <v>26</v>
      </c>
      <c r="I967" s="14">
        <v>43753</v>
      </c>
      <c r="J967" s="1">
        <v>151556</v>
      </c>
      <c r="K967" s="1">
        <v>0.2</v>
      </c>
      <c r="L967" s="1" t="s">
        <v>11</v>
      </c>
      <c r="M967" s="1" t="s">
        <v>79</v>
      </c>
      <c r="N967" s="14" t="s">
        <v>55</v>
      </c>
      <c r="O967" s="15" t="str">
        <f t="shared" si="105"/>
        <v>Active</v>
      </c>
      <c r="P967" s="16">
        <f t="shared" si="106"/>
        <v>0</v>
      </c>
      <c r="Q967" s="17">
        <f t="shared" si="107"/>
        <v>30311.200000000001</v>
      </c>
      <c r="R967" s="17">
        <f t="shared" si="108"/>
        <v>181867.2</v>
      </c>
      <c r="S967" s="16">
        <f t="shared" si="109"/>
        <v>2019</v>
      </c>
      <c r="T967" s="16">
        <f t="shared" si="110"/>
        <v>42</v>
      </c>
      <c r="U967" s="18" t="str">
        <f t="shared" si="111"/>
        <v>Tuesday</v>
      </c>
    </row>
    <row r="968" spans="1:21" ht="14.25" customHeight="1" x14ac:dyDescent="0.25">
      <c r="A968" s="1" t="s">
        <v>1937</v>
      </c>
      <c r="B968" s="1" t="s">
        <v>1938</v>
      </c>
      <c r="C968" s="1" t="s">
        <v>295</v>
      </c>
      <c r="D968" s="1" t="s">
        <v>7</v>
      </c>
      <c r="E968" s="1" t="s">
        <v>44</v>
      </c>
      <c r="F968" s="1" t="s">
        <v>45</v>
      </c>
      <c r="G968" s="1" t="s">
        <v>53</v>
      </c>
      <c r="H968" s="1">
        <v>37</v>
      </c>
      <c r="I968" s="14">
        <v>43898</v>
      </c>
      <c r="J968" s="1">
        <v>80659</v>
      </c>
      <c r="K968" s="1">
        <v>0</v>
      </c>
      <c r="L968" s="1" t="s">
        <v>11</v>
      </c>
      <c r="M968" s="1" t="s">
        <v>68</v>
      </c>
      <c r="N968" s="14" t="s">
        <v>55</v>
      </c>
      <c r="O968" s="15" t="str">
        <f t="shared" si="105"/>
        <v>Active</v>
      </c>
      <c r="P968" s="16">
        <f t="shared" si="106"/>
        <v>0</v>
      </c>
      <c r="Q968" s="17">
        <f t="shared" si="107"/>
        <v>0</v>
      </c>
      <c r="R968" s="17">
        <f t="shared" si="108"/>
        <v>80659</v>
      </c>
      <c r="S968" s="16">
        <f t="shared" si="109"/>
        <v>2020</v>
      </c>
      <c r="T968" s="16">
        <f t="shared" si="110"/>
        <v>11</v>
      </c>
      <c r="U968" s="18" t="str">
        <f t="shared" si="111"/>
        <v>Sunday</v>
      </c>
    </row>
    <row r="969" spans="1:21" ht="14.25" customHeight="1" x14ac:dyDescent="0.25">
      <c r="A969" s="1" t="s">
        <v>1939</v>
      </c>
      <c r="B969" s="1" t="s">
        <v>1940</v>
      </c>
      <c r="C969" s="1" t="s">
        <v>58</v>
      </c>
      <c r="D969" s="1" t="s">
        <v>6</v>
      </c>
      <c r="E969" s="1" t="s">
        <v>59</v>
      </c>
      <c r="F969" s="1" t="s">
        <v>52</v>
      </c>
      <c r="G969" s="1" t="s">
        <v>53</v>
      </c>
      <c r="H969" s="1">
        <v>47</v>
      </c>
      <c r="I969" s="14">
        <v>43772</v>
      </c>
      <c r="J969" s="1">
        <v>195385</v>
      </c>
      <c r="K969" s="1">
        <v>0.21</v>
      </c>
      <c r="L969" s="1" t="s">
        <v>17</v>
      </c>
      <c r="M969" s="1" t="s">
        <v>152</v>
      </c>
      <c r="N969" s="14" t="s">
        <v>55</v>
      </c>
      <c r="O969" s="15" t="str">
        <f t="shared" si="105"/>
        <v>Active</v>
      </c>
      <c r="P969" s="16">
        <f t="shared" si="106"/>
        <v>0</v>
      </c>
      <c r="Q969" s="17">
        <f t="shared" si="107"/>
        <v>41030.85</v>
      </c>
      <c r="R969" s="17">
        <f t="shared" si="108"/>
        <v>236415.85</v>
      </c>
      <c r="S969" s="16">
        <f t="shared" si="109"/>
        <v>2019</v>
      </c>
      <c r="T969" s="16">
        <f t="shared" si="110"/>
        <v>45</v>
      </c>
      <c r="U969" s="18" t="str">
        <f t="shared" si="111"/>
        <v>Sunday</v>
      </c>
    </row>
    <row r="970" spans="1:21" ht="14.25" customHeight="1" x14ac:dyDescent="0.25">
      <c r="A970" s="1" t="s">
        <v>1941</v>
      </c>
      <c r="B970" s="1" t="s">
        <v>1942</v>
      </c>
      <c r="C970" s="1" t="s">
        <v>348</v>
      </c>
      <c r="D970" s="1" t="s">
        <v>2</v>
      </c>
      <c r="E970" s="1" t="s">
        <v>59</v>
      </c>
      <c r="F970" s="1" t="s">
        <v>52</v>
      </c>
      <c r="G970" s="1" t="s">
        <v>104</v>
      </c>
      <c r="H970" s="1">
        <v>29</v>
      </c>
      <c r="I970" s="14">
        <v>42509</v>
      </c>
      <c r="J970" s="1">
        <v>52693</v>
      </c>
      <c r="K970" s="1">
        <v>0</v>
      </c>
      <c r="L970" s="1" t="s">
        <v>19</v>
      </c>
      <c r="M970" s="1" t="s">
        <v>117</v>
      </c>
      <c r="N970" s="14" t="s">
        <v>55</v>
      </c>
      <c r="O970" s="15" t="str">
        <f t="shared" si="105"/>
        <v>Active</v>
      </c>
      <c r="P970" s="16">
        <f t="shared" si="106"/>
        <v>0</v>
      </c>
      <c r="Q970" s="17">
        <f t="shared" si="107"/>
        <v>0</v>
      </c>
      <c r="R970" s="17">
        <f t="shared" si="108"/>
        <v>52693</v>
      </c>
      <c r="S970" s="16">
        <f t="shared" si="109"/>
        <v>2016</v>
      </c>
      <c r="T970" s="16">
        <f t="shared" si="110"/>
        <v>21</v>
      </c>
      <c r="U970" s="18" t="str">
        <f t="shared" si="111"/>
        <v>Thursday</v>
      </c>
    </row>
    <row r="971" spans="1:21" ht="14.25" customHeight="1" x14ac:dyDescent="0.25">
      <c r="A971" s="1" t="s">
        <v>1943</v>
      </c>
      <c r="B971" s="1" t="s">
        <v>1944</v>
      </c>
      <c r="C971" s="1" t="s">
        <v>503</v>
      </c>
      <c r="D971" s="1" t="s">
        <v>2</v>
      </c>
      <c r="E971" s="1" t="s">
        <v>44</v>
      </c>
      <c r="F971" s="1" t="s">
        <v>45</v>
      </c>
      <c r="G971" s="1" t="s">
        <v>60</v>
      </c>
      <c r="H971" s="1">
        <v>58</v>
      </c>
      <c r="I971" s="14">
        <v>42486</v>
      </c>
      <c r="J971" s="1">
        <v>72045</v>
      </c>
      <c r="K971" s="1">
        <v>0</v>
      </c>
      <c r="L971" s="1" t="s">
        <v>11</v>
      </c>
      <c r="M971" s="1" t="s">
        <v>68</v>
      </c>
      <c r="N971" s="14" t="s">
        <v>55</v>
      </c>
      <c r="O971" s="15" t="str">
        <f t="shared" si="105"/>
        <v>Active</v>
      </c>
      <c r="P971" s="16">
        <f t="shared" si="106"/>
        <v>0</v>
      </c>
      <c r="Q971" s="17">
        <f t="shared" si="107"/>
        <v>0</v>
      </c>
      <c r="R971" s="17">
        <f t="shared" si="108"/>
        <v>72045</v>
      </c>
      <c r="S971" s="16">
        <f t="shared" si="109"/>
        <v>2016</v>
      </c>
      <c r="T971" s="16">
        <f t="shared" si="110"/>
        <v>18</v>
      </c>
      <c r="U971" s="18" t="str">
        <f t="shared" si="111"/>
        <v>Tuesday</v>
      </c>
    </row>
    <row r="972" spans="1:21" ht="14.25" customHeight="1" x14ac:dyDescent="0.25">
      <c r="A972" s="1" t="s">
        <v>1945</v>
      </c>
      <c r="B972" s="1" t="s">
        <v>1946</v>
      </c>
      <c r="C972" s="1" t="s">
        <v>142</v>
      </c>
      <c r="D972" s="1" t="s">
        <v>8</v>
      </c>
      <c r="E972" s="1" t="s">
        <v>51</v>
      </c>
      <c r="F972" s="1" t="s">
        <v>52</v>
      </c>
      <c r="G972" s="1" t="s">
        <v>104</v>
      </c>
      <c r="H972" s="1">
        <v>47</v>
      </c>
      <c r="I972" s="14">
        <v>38684</v>
      </c>
      <c r="J972" s="1">
        <v>62749</v>
      </c>
      <c r="K972" s="1">
        <v>0</v>
      </c>
      <c r="L972" s="1" t="s">
        <v>19</v>
      </c>
      <c r="M972" s="1" t="s">
        <v>112</v>
      </c>
      <c r="N972" s="14" t="s">
        <v>55</v>
      </c>
      <c r="O972" s="15" t="str">
        <f t="shared" si="105"/>
        <v>Active</v>
      </c>
      <c r="P972" s="16">
        <f t="shared" si="106"/>
        <v>0</v>
      </c>
      <c r="Q972" s="17">
        <f t="shared" si="107"/>
        <v>0</v>
      </c>
      <c r="R972" s="17">
        <f t="shared" si="108"/>
        <v>62749</v>
      </c>
      <c r="S972" s="16">
        <f t="shared" si="109"/>
        <v>2005</v>
      </c>
      <c r="T972" s="16">
        <f t="shared" si="110"/>
        <v>49</v>
      </c>
      <c r="U972" s="18" t="str">
        <f t="shared" si="111"/>
        <v>Monday</v>
      </c>
    </row>
    <row r="973" spans="1:21" ht="14.25" customHeight="1" x14ac:dyDescent="0.25">
      <c r="A973" s="1" t="s">
        <v>1947</v>
      </c>
      <c r="B973" s="1" t="s">
        <v>1948</v>
      </c>
      <c r="C973" s="1" t="s">
        <v>43</v>
      </c>
      <c r="D973" s="1" t="s">
        <v>8</v>
      </c>
      <c r="E973" s="1" t="s">
        <v>59</v>
      </c>
      <c r="F973" s="1" t="s">
        <v>52</v>
      </c>
      <c r="G973" s="1" t="s">
        <v>53</v>
      </c>
      <c r="H973" s="1">
        <v>52</v>
      </c>
      <c r="I973" s="14">
        <v>43255</v>
      </c>
      <c r="J973" s="1">
        <v>154884</v>
      </c>
      <c r="K973" s="1">
        <v>0.1</v>
      </c>
      <c r="L973" s="1" t="s">
        <v>17</v>
      </c>
      <c r="M973" s="1" t="s">
        <v>94</v>
      </c>
      <c r="N973" s="14" t="s">
        <v>55</v>
      </c>
      <c r="O973" s="15" t="str">
        <f t="shared" si="105"/>
        <v>Active</v>
      </c>
      <c r="P973" s="16">
        <f t="shared" si="106"/>
        <v>0</v>
      </c>
      <c r="Q973" s="17">
        <f t="shared" si="107"/>
        <v>15488.400000000001</v>
      </c>
      <c r="R973" s="17">
        <f t="shared" si="108"/>
        <v>170372.4</v>
      </c>
      <c r="S973" s="16">
        <f t="shared" si="109"/>
        <v>2018</v>
      </c>
      <c r="T973" s="16">
        <f t="shared" si="110"/>
        <v>23</v>
      </c>
      <c r="U973" s="18" t="str">
        <f t="shared" si="111"/>
        <v>Monday</v>
      </c>
    </row>
    <row r="974" spans="1:21" ht="14.25" customHeight="1" x14ac:dyDescent="0.25">
      <c r="A974" s="1" t="s">
        <v>1949</v>
      </c>
      <c r="B974" s="1" t="s">
        <v>1950</v>
      </c>
      <c r="C974" s="1" t="s">
        <v>266</v>
      </c>
      <c r="D974" s="1" t="s">
        <v>2</v>
      </c>
      <c r="E974" s="1" t="s">
        <v>44</v>
      </c>
      <c r="F974" s="1" t="s">
        <v>52</v>
      </c>
      <c r="G974" s="1" t="s">
        <v>60</v>
      </c>
      <c r="H974" s="1">
        <v>61</v>
      </c>
      <c r="I974" s="14">
        <v>42437</v>
      </c>
      <c r="J974" s="1">
        <v>96566</v>
      </c>
      <c r="K974" s="1">
        <v>0</v>
      </c>
      <c r="L974" s="1" t="s">
        <v>11</v>
      </c>
      <c r="M974" s="1" t="s">
        <v>107</v>
      </c>
      <c r="N974" s="14" t="s">
        <v>55</v>
      </c>
      <c r="O974" s="15" t="str">
        <f t="shared" si="105"/>
        <v>Active</v>
      </c>
      <c r="P974" s="16">
        <f t="shared" si="106"/>
        <v>0</v>
      </c>
      <c r="Q974" s="17">
        <f t="shared" si="107"/>
        <v>0</v>
      </c>
      <c r="R974" s="17">
        <f t="shared" si="108"/>
        <v>96566</v>
      </c>
      <c r="S974" s="16">
        <f t="shared" si="109"/>
        <v>2016</v>
      </c>
      <c r="T974" s="16">
        <f t="shared" si="110"/>
        <v>11</v>
      </c>
      <c r="U974" s="18" t="str">
        <f t="shared" si="111"/>
        <v>Tuesday</v>
      </c>
    </row>
    <row r="975" spans="1:21" ht="14.25" customHeight="1" x14ac:dyDescent="0.25">
      <c r="A975" s="1" t="s">
        <v>1951</v>
      </c>
      <c r="B975" s="1" t="s">
        <v>1952</v>
      </c>
      <c r="C975" s="1" t="s">
        <v>348</v>
      </c>
      <c r="D975" s="1" t="s">
        <v>2</v>
      </c>
      <c r="E975" s="1" t="s">
        <v>44</v>
      </c>
      <c r="F975" s="1" t="s">
        <v>52</v>
      </c>
      <c r="G975" s="1" t="s">
        <v>104</v>
      </c>
      <c r="H975" s="1">
        <v>45</v>
      </c>
      <c r="I975" s="14">
        <v>37126</v>
      </c>
      <c r="J975" s="1">
        <v>54994</v>
      </c>
      <c r="K975" s="1">
        <v>0</v>
      </c>
      <c r="L975" s="1" t="s">
        <v>11</v>
      </c>
      <c r="M975" s="1" t="s">
        <v>107</v>
      </c>
      <c r="N975" s="14" t="s">
        <v>55</v>
      </c>
      <c r="O975" s="15" t="str">
        <f t="shared" si="105"/>
        <v>Active</v>
      </c>
      <c r="P975" s="16">
        <f t="shared" si="106"/>
        <v>0</v>
      </c>
      <c r="Q975" s="17">
        <f t="shared" si="107"/>
        <v>0</v>
      </c>
      <c r="R975" s="17">
        <f t="shared" si="108"/>
        <v>54994</v>
      </c>
      <c r="S975" s="16">
        <f t="shared" si="109"/>
        <v>2001</v>
      </c>
      <c r="T975" s="16">
        <f t="shared" si="110"/>
        <v>34</v>
      </c>
      <c r="U975" s="18" t="str">
        <f t="shared" si="111"/>
        <v>Thursday</v>
      </c>
    </row>
    <row r="976" spans="1:21" ht="14.25" customHeight="1" x14ac:dyDescent="0.25">
      <c r="A976" s="1" t="s">
        <v>1953</v>
      </c>
      <c r="B976" s="1" t="s">
        <v>1954</v>
      </c>
      <c r="C976" s="1" t="s">
        <v>503</v>
      </c>
      <c r="D976" s="1" t="s">
        <v>2</v>
      </c>
      <c r="E976" s="1" t="s">
        <v>72</v>
      </c>
      <c r="F976" s="1" t="s">
        <v>45</v>
      </c>
      <c r="G976" s="1" t="s">
        <v>60</v>
      </c>
      <c r="H976" s="1">
        <v>40</v>
      </c>
      <c r="I976" s="14">
        <v>40944</v>
      </c>
      <c r="J976" s="1">
        <v>61523</v>
      </c>
      <c r="K976" s="1">
        <v>0</v>
      </c>
      <c r="L976" s="1" t="s">
        <v>11</v>
      </c>
      <c r="M976" s="1" t="s">
        <v>107</v>
      </c>
      <c r="N976" s="14" t="s">
        <v>55</v>
      </c>
      <c r="O976" s="15" t="str">
        <f t="shared" si="105"/>
        <v>Active</v>
      </c>
      <c r="P976" s="16">
        <f t="shared" si="106"/>
        <v>0</v>
      </c>
      <c r="Q976" s="17">
        <f t="shared" si="107"/>
        <v>0</v>
      </c>
      <c r="R976" s="17">
        <f t="shared" si="108"/>
        <v>61523</v>
      </c>
      <c r="S976" s="16">
        <f t="shared" si="109"/>
        <v>2012</v>
      </c>
      <c r="T976" s="16">
        <f t="shared" si="110"/>
        <v>6</v>
      </c>
      <c r="U976" s="18" t="str">
        <f t="shared" si="111"/>
        <v>Sunday</v>
      </c>
    </row>
    <row r="977" spans="1:21" ht="14.25" customHeight="1" x14ac:dyDescent="0.25">
      <c r="A977" s="1" t="s">
        <v>1955</v>
      </c>
      <c r="B977" s="1" t="s">
        <v>1956</v>
      </c>
      <c r="C977" s="1" t="s">
        <v>99</v>
      </c>
      <c r="D977" s="1" t="s">
        <v>6</v>
      </c>
      <c r="E977" s="1" t="s">
        <v>72</v>
      </c>
      <c r="F977" s="1" t="s">
        <v>52</v>
      </c>
      <c r="G977" s="1" t="s">
        <v>46</v>
      </c>
      <c r="H977" s="1">
        <v>45</v>
      </c>
      <c r="I977" s="14">
        <v>40524</v>
      </c>
      <c r="J977" s="1">
        <v>190512</v>
      </c>
      <c r="K977" s="1">
        <v>0.32</v>
      </c>
      <c r="L977" s="1" t="s">
        <v>11</v>
      </c>
      <c r="M977" s="1" t="s">
        <v>107</v>
      </c>
      <c r="N977" s="14" t="s">
        <v>55</v>
      </c>
      <c r="O977" s="15" t="str">
        <f t="shared" si="105"/>
        <v>Active</v>
      </c>
      <c r="P977" s="16">
        <f t="shared" si="106"/>
        <v>0</v>
      </c>
      <c r="Q977" s="17">
        <f t="shared" si="107"/>
        <v>60963.840000000004</v>
      </c>
      <c r="R977" s="17">
        <f t="shared" si="108"/>
        <v>251475.84</v>
      </c>
      <c r="S977" s="16">
        <f t="shared" si="109"/>
        <v>2010</v>
      </c>
      <c r="T977" s="16">
        <f t="shared" si="110"/>
        <v>51</v>
      </c>
      <c r="U977" s="18" t="str">
        <f t="shared" si="111"/>
        <v>Sunday</v>
      </c>
    </row>
    <row r="978" spans="1:21" ht="14.25" customHeight="1" x14ac:dyDescent="0.25">
      <c r="A978" s="1" t="s">
        <v>1957</v>
      </c>
      <c r="B978" s="1" t="s">
        <v>1958</v>
      </c>
      <c r="C978" s="1" t="s">
        <v>89</v>
      </c>
      <c r="D978" s="1" t="s">
        <v>7</v>
      </c>
      <c r="E978" s="1" t="s">
        <v>59</v>
      </c>
      <c r="F978" s="1" t="s">
        <v>45</v>
      </c>
      <c r="G978" s="1" t="s">
        <v>53</v>
      </c>
      <c r="H978" s="1">
        <v>37</v>
      </c>
      <c r="I978" s="14">
        <v>41318</v>
      </c>
      <c r="J978" s="1">
        <v>124827</v>
      </c>
      <c r="K978" s="1">
        <v>0</v>
      </c>
      <c r="L978" s="1" t="s">
        <v>17</v>
      </c>
      <c r="M978" s="1" t="s">
        <v>132</v>
      </c>
      <c r="N978" s="14" t="s">
        <v>55</v>
      </c>
      <c r="O978" s="15" t="str">
        <f t="shared" si="105"/>
        <v>Active</v>
      </c>
      <c r="P978" s="16">
        <f t="shared" si="106"/>
        <v>0</v>
      </c>
      <c r="Q978" s="17">
        <f t="shared" si="107"/>
        <v>0</v>
      </c>
      <c r="R978" s="17">
        <f t="shared" si="108"/>
        <v>124827</v>
      </c>
      <c r="S978" s="16">
        <f t="shared" si="109"/>
        <v>2013</v>
      </c>
      <c r="T978" s="16">
        <f t="shared" si="110"/>
        <v>7</v>
      </c>
      <c r="U978" s="18" t="str">
        <f t="shared" si="111"/>
        <v>Wednesday</v>
      </c>
    </row>
    <row r="979" spans="1:21" ht="14.25" customHeight="1" x14ac:dyDescent="0.25">
      <c r="A979" s="1" t="s">
        <v>826</v>
      </c>
      <c r="B979" s="1" t="s">
        <v>1959</v>
      </c>
      <c r="C979" s="1" t="s">
        <v>75</v>
      </c>
      <c r="D979" s="1" t="s">
        <v>5</v>
      </c>
      <c r="E979" s="1" t="s">
        <v>51</v>
      </c>
      <c r="F979" s="1" t="s">
        <v>52</v>
      </c>
      <c r="G979" s="1" t="s">
        <v>60</v>
      </c>
      <c r="H979" s="1">
        <v>57</v>
      </c>
      <c r="I979" s="14">
        <v>43484</v>
      </c>
      <c r="J979" s="1">
        <v>101577</v>
      </c>
      <c r="K979" s="1">
        <v>0.05</v>
      </c>
      <c r="L979" s="1" t="s">
        <v>11</v>
      </c>
      <c r="M979" s="1" t="s">
        <v>61</v>
      </c>
      <c r="N979" s="14" t="s">
        <v>55</v>
      </c>
      <c r="O979" s="15" t="str">
        <f t="shared" si="105"/>
        <v>Active</v>
      </c>
      <c r="P979" s="16">
        <f t="shared" si="106"/>
        <v>0</v>
      </c>
      <c r="Q979" s="17">
        <f t="shared" si="107"/>
        <v>5078.8500000000004</v>
      </c>
      <c r="R979" s="17">
        <f t="shared" si="108"/>
        <v>106655.85</v>
      </c>
      <c r="S979" s="16">
        <f t="shared" si="109"/>
        <v>2019</v>
      </c>
      <c r="T979" s="16">
        <f t="shared" si="110"/>
        <v>3</v>
      </c>
      <c r="U979" s="18" t="str">
        <f t="shared" si="111"/>
        <v>Saturday</v>
      </c>
    </row>
    <row r="980" spans="1:21" ht="14.25" customHeight="1" x14ac:dyDescent="0.25">
      <c r="A980" s="1" t="s">
        <v>1960</v>
      </c>
      <c r="B980" s="1" t="s">
        <v>1961</v>
      </c>
      <c r="C980" s="1" t="s">
        <v>75</v>
      </c>
      <c r="D980" s="1" t="s">
        <v>5</v>
      </c>
      <c r="E980" s="1" t="s">
        <v>51</v>
      </c>
      <c r="F980" s="1" t="s">
        <v>45</v>
      </c>
      <c r="G980" s="1" t="s">
        <v>104</v>
      </c>
      <c r="H980" s="1">
        <v>44</v>
      </c>
      <c r="I980" s="14">
        <v>38642</v>
      </c>
      <c r="J980" s="1">
        <v>105223</v>
      </c>
      <c r="K980" s="1">
        <v>0.1</v>
      </c>
      <c r="L980" s="1" t="s">
        <v>11</v>
      </c>
      <c r="M980" s="1" t="s">
        <v>68</v>
      </c>
      <c r="N980" s="14" t="s">
        <v>55</v>
      </c>
      <c r="O980" s="15" t="str">
        <f t="shared" si="105"/>
        <v>Active</v>
      </c>
      <c r="P980" s="16">
        <f t="shared" si="106"/>
        <v>0</v>
      </c>
      <c r="Q980" s="17">
        <f t="shared" si="107"/>
        <v>10522.300000000001</v>
      </c>
      <c r="R980" s="17">
        <f t="shared" si="108"/>
        <v>115745.3</v>
      </c>
      <c r="S980" s="16">
        <f t="shared" si="109"/>
        <v>2005</v>
      </c>
      <c r="T980" s="16">
        <f t="shared" si="110"/>
        <v>43</v>
      </c>
      <c r="U980" s="18" t="str">
        <f t="shared" si="111"/>
        <v>Monday</v>
      </c>
    </row>
    <row r="981" spans="1:21" ht="14.25" customHeight="1" x14ac:dyDescent="0.25">
      <c r="A981" s="1" t="s">
        <v>1632</v>
      </c>
      <c r="B981" s="1" t="s">
        <v>1962</v>
      </c>
      <c r="C981" s="1" t="s">
        <v>460</v>
      </c>
      <c r="D981" s="1" t="s">
        <v>2</v>
      </c>
      <c r="E981" s="1" t="s">
        <v>72</v>
      </c>
      <c r="F981" s="1" t="s">
        <v>52</v>
      </c>
      <c r="G981" s="1" t="s">
        <v>104</v>
      </c>
      <c r="H981" s="1">
        <v>48</v>
      </c>
      <c r="I981" s="14">
        <v>39635</v>
      </c>
      <c r="J981" s="1">
        <v>94815</v>
      </c>
      <c r="K981" s="1">
        <v>0</v>
      </c>
      <c r="L981" s="1" t="s">
        <v>11</v>
      </c>
      <c r="M981" s="1" t="s">
        <v>61</v>
      </c>
      <c r="N981" s="14" t="s">
        <v>55</v>
      </c>
      <c r="O981" s="15" t="str">
        <f t="shared" si="105"/>
        <v>Active</v>
      </c>
      <c r="P981" s="16">
        <f t="shared" si="106"/>
        <v>0</v>
      </c>
      <c r="Q981" s="17">
        <f t="shared" si="107"/>
        <v>0</v>
      </c>
      <c r="R981" s="17">
        <f t="shared" si="108"/>
        <v>94815</v>
      </c>
      <c r="S981" s="16">
        <f t="shared" si="109"/>
        <v>2008</v>
      </c>
      <c r="T981" s="16">
        <f t="shared" si="110"/>
        <v>28</v>
      </c>
      <c r="U981" s="18" t="str">
        <f t="shared" si="111"/>
        <v>Sunday</v>
      </c>
    </row>
    <row r="982" spans="1:21" ht="14.25" customHeight="1" x14ac:dyDescent="0.25">
      <c r="A982" s="1" t="s">
        <v>1963</v>
      </c>
      <c r="B982" s="1" t="s">
        <v>1964</v>
      </c>
      <c r="C982" s="1" t="s">
        <v>75</v>
      </c>
      <c r="D982" s="1" t="s">
        <v>5</v>
      </c>
      <c r="E982" s="1" t="s">
        <v>59</v>
      </c>
      <c r="F982" s="1" t="s">
        <v>45</v>
      </c>
      <c r="G982" s="1" t="s">
        <v>53</v>
      </c>
      <c r="H982" s="1">
        <v>25</v>
      </c>
      <c r="I982" s="14">
        <v>44545</v>
      </c>
      <c r="J982" s="1">
        <v>114893</v>
      </c>
      <c r="K982" s="1">
        <v>0.06</v>
      </c>
      <c r="L982" s="1" t="s">
        <v>17</v>
      </c>
      <c r="M982" s="1" t="s">
        <v>152</v>
      </c>
      <c r="N982" s="14" t="s">
        <v>55</v>
      </c>
      <c r="O982" s="15" t="str">
        <f t="shared" si="105"/>
        <v>Active</v>
      </c>
      <c r="P982" s="16">
        <f t="shared" si="106"/>
        <v>0</v>
      </c>
      <c r="Q982" s="17">
        <f t="shared" si="107"/>
        <v>6893.58</v>
      </c>
      <c r="R982" s="17">
        <f t="shared" si="108"/>
        <v>121786.58</v>
      </c>
      <c r="S982" s="16">
        <f t="shared" si="109"/>
        <v>2021</v>
      </c>
      <c r="T982" s="16">
        <f t="shared" si="110"/>
        <v>51</v>
      </c>
      <c r="U982" s="18" t="str">
        <f t="shared" si="111"/>
        <v>Wednesday</v>
      </c>
    </row>
    <row r="983" spans="1:21" ht="14.25" customHeight="1" x14ac:dyDescent="0.25">
      <c r="A983" s="1" t="s">
        <v>1965</v>
      </c>
      <c r="B983" s="1" t="s">
        <v>1966</v>
      </c>
      <c r="C983" s="1" t="s">
        <v>67</v>
      </c>
      <c r="D983" s="1" t="s">
        <v>8</v>
      </c>
      <c r="E983" s="1" t="s">
        <v>59</v>
      </c>
      <c r="F983" s="1" t="s">
        <v>45</v>
      </c>
      <c r="G983" s="1" t="s">
        <v>104</v>
      </c>
      <c r="H983" s="1">
        <v>35</v>
      </c>
      <c r="I983" s="14">
        <v>42745</v>
      </c>
      <c r="J983" s="1">
        <v>80622</v>
      </c>
      <c r="K983" s="1">
        <v>0</v>
      </c>
      <c r="L983" s="1" t="s">
        <v>11</v>
      </c>
      <c r="M983" s="1" t="s">
        <v>82</v>
      </c>
      <c r="N983" s="14" t="s">
        <v>55</v>
      </c>
      <c r="O983" s="15" t="str">
        <f t="shared" si="105"/>
        <v>Active</v>
      </c>
      <c r="P983" s="16">
        <f t="shared" si="106"/>
        <v>0</v>
      </c>
      <c r="Q983" s="17">
        <f t="shared" si="107"/>
        <v>0</v>
      </c>
      <c r="R983" s="17">
        <f t="shared" si="108"/>
        <v>80622</v>
      </c>
      <c r="S983" s="16">
        <f t="shared" si="109"/>
        <v>2017</v>
      </c>
      <c r="T983" s="16">
        <f t="shared" si="110"/>
        <v>2</v>
      </c>
      <c r="U983" s="18" t="str">
        <f t="shared" si="111"/>
        <v>Tuesday</v>
      </c>
    </row>
    <row r="984" spans="1:21" ht="14.25" customHeight="1" x14ac:dyDescent="0.25">
      <c r="A984" s="1" t="s">
        <v>145</v>
      </c>
      <c r="B984" s="1" t="s">
        <v>1967</v>
      </c>
      <c r="C984" s="1" t="s">
        <v>99</v>
      </c>
      <c r="D984" s="1" t="s">
        <v>2</v>
      </c>
      <c r="E984" s="1" t="s">
        <v>59</v>
      </c>
      <c r="F984" s="1" t="s">
        <v>45</v>
      </c>
      <c r="G984" s="1" t="s">
        <v>53</v>
      </c>
      <c r="H984" s="1">
        <v>57</v>
      </c>
      <c r="I984" s="14">
        <v>42685</v>
      </c>
      <c r="J984" s="1">
        <v>246589</v>
      </c>
      <c r="K984" s="1">
        <v>0.33</v>
      </c>
      <c r="L984" s="1" t="s">
        <v>11</v>
      </c>
      <c r="M984" s="1" t="s">
        <v>68</v>
      </c>
      <c r="N984" s="14">
        <v>42820</v>
      </c>
      <c r="O984" s="15" t="str">
        <f t="shared" si="105"/>
        <v>Not Active</v>
      </c>
      <c r="P984" s="16">
        <f t="shared" si="106"/>
        <v>1</v>
      </c>
      <c r="Q984" s="17">
        <f t="shared" si="107"/>
        <v>81374.37000000001</v>
      </c>
      <c r="R984" s="17">
        <f t="shared" si="108"/>
        <v>327963.37</v>
      </c>
      <c r="S984" s="16">
        <f t="shared" si="109"/>
        <v>2016</v>
      </c>
      <c r="T984" s="16">
        <f t="shared" si="110"/>
        <v>46</v>
      </c>
      <c r="U984" s="18" t="str">
        <f t="shared" si="111"/>
        <v>Friday</v>
      </c>
    </row>
    <row r="985" spans="1:21" ht="14.25" customHeight="1" x14ac:dyDescent="0.25">
      <c r="A985" s="1" t="s">
        <v>1968</v>
      </c>
      <c r="B985" s="1" t="s">
        <v>1969</v>
      </c>
      <c r="C985" s="1" t="s">
        <v>75</v>
      </c>
      <c r="D985" s="1" t="s">
        <v>8</v>
      </c>
      <c r="E985" s="1" t="s">
        <v>59</v>
      </c>
      <c r="F985" s="1" t="s">
        <v>52</v>
      </c>
      <c r="G985" s="1" t="s">
        <v>53</v>
      </c>
      <c r="H985" s="1">
        <v>49</v>
      </c>
      <c r="I985" s="14">
        <v>43240</v>
      </c>
      <c r="J985" s="1">
        <v>119397</v>
      </c>
      <c r="K985" s="1">
        <v>0.09</v>
      </c>
      <c r="L985" s="1" t="s">
        <v>17</v>
      </c>
      <c r="M985" s="1" t="s">
        <v>132</v>
      </c>
      <c r="N985" s="14">
        <v>43538</v>
      </c>
      <c r="O985" s="15" t="str">
        <f t="shared" si="105"/>
        <v>Not Active</v>
      </c>
      <c r="P985" s="16">
        <f t="shared" si="106"/>
        <v>1</v>
      </c>
      <c r="Q985" s="17">
        <f t="shared" si="107"/>
        <v>10745.73</v>
      </c>
      <c r="R985" s="17">
        <f t="shared" si="108"/>
        <v>130142.73</v>
      </c>
      <c r="S985" s="16">
        <f t="shared" si="109"/>
        <v>2018</v>
      </c>
      <c r="T985" s="16">
        <f t="shared" si="110"/>
        <v>21</v>
      </c>
      <c r="U985" s="18" t="str">
        <f t="shared" si="111"/>
        <v>Sunday</v>
      </c>
    </row>
    <row r="986" spans="1:21" ht="14.25" customHeight="1" x14ac:dyDescent="0.25">
      <c r="A986" s="1" t="s">
        <v>1970</v>
      </c>
      <c r="B986" s="1" t="s">
        <v>1971</v>
      </c>
      <c r="C986" s="1" t="s">
        <v>58</v>
      </c>
      <c r="D986" s="1" t="s">
        <v>4</v>
      </c>
      <c r="E986" s="1" t="s">
        <v>72</v>
      </c>
      <c r="F986" s="1" t="s">
        <v>45</v>
      </c>
      <c r="G986" s="1" t="s">
        <v>53</v>
      </c>
      <c r="H986" s="1">
        <v>25</v>
      </c>
      <c r="I986" s="14">
        <v>44549</v>
      </c>
      <c r="J986" s="1">
        <v>150666</v>
      </c>
      <c r="K986" s="1">
        <v>0.23</v>
      </c>
      <c r="L986" s="1" t="s">
        <v>17</v>
      </c>
      <c r="M986" s="1" t="s">
        <v>152</v>
      </c>
      <c r="N986" s="14" t="s">
        <v>55</v>
      </c>
      <c r="O986" s="15" t="str">
        <f t="shared" si="105"/>
        <v>Active</v>
      </c>
      <c r="P986" s="16">
        <f t="shared" si="106"/>
        <v>0</v>
      </c>
      <c r="Q986" s="17">
        <f t="shared" si="107"/>
        <v>34653.18</v>
      </c>
      <c r="R986" s="17">
        <f t="shared" si="108"/>
        <v>185319.18</v>
      </c>
      <c r="S986" s="16">
        <f t="shared" si="109"/>
        <v>2021</v>
      </c>
      <c r="T986" s="16">
        <f t="shared" si="110"/>
        <v>52</v>
      </c>
      <c r="U986" s="18" t="str">
        <f t="shared" si="111"/>
        <v>Sunday</v>
      </c>
    </row>
    <row r="987" spans="1:21" ht="14.25" customHeight="1" x14ac:dyDescent="0.25">
      <c r="A987" s="1" t="s">
        <v>1972</v>
      </c>
      <c r="B987" s="1" t="s">
        <v>1973</v>
      </c>
      <c r="C987" s="1" t="s">
        <v>43</v>
      </c>
      <c r="D987" s="1" t="s">
        <v>2</v>
      </c>
      <c r="E987" s="1" t="s">
        <v>44</v>
      </c>
      <c r="F987" s="1" t="s">
        <v>45</v>
      </c>
      <c r="G987" s="1" t="s">
        <v>60</v>
      </c>
      <c r="H987" s="1">
        <v>46</v>
      </c>
      <c r="I987" s="14">
        <v>37265</v>
      </c>
      <c r="J987" s="1">
        <v>148035</v>
      </c>
      <c r="K987" s="1">
        <v>0.14000000000000001</v>
      </c>
      <c r="L987" s="1" t="s">
        <v>11</v>
      </c>
      <c r="M987" s="1" t="s">
        <v>68</v>
      </c>
      <c r="N987" s="14" t="s">
        <v>55</v>
      </c>
      <c r="O987" s="15" t="str">
        <f t="shared" si="105"/>
        <v>Active</v>
      </c>
      <c r="P987" s="16">
        <f t="shared" si="106"/>
        <v>0</v>
      </c>
      <c r="Q987" s="17">
        <f t="shared" si="107"/>
        <v>20724.900000000001</v>
      </c>
      <c r="R987" s="17">
        <f t="shared" si="108"/>
        <v>168759.9</v>
      </c>
      <c r="S987" s="16">
        <f t="shared" si="109"/>
        <v>2002</v>
      </c>
      <c r="T987" s="16">
        <f t="shared" si="110"/>
        <v>2</v>
      </c>
      <c r="U987" s="18" t="str">
        <f t="shared" si="111"/>
        <v>Wednesday</v>
      </c>
    </row>
    <row r="988" spans="1:21" ht="14.25" customHeight="1" x14ac:dyDescent="0.25">
      <c r="A988" s="1" t="s">
        <v>223</v>
      </c>
      <c r="B988" s="1" t="s">
        <v>1974</v>
      </c>
      <c r="C988" s="1" t="s">
        <v>58</v>
      </c>
      <c r="D988" s="1" t="s">
        <v>3</v>
      </c>
      <c r="E988" s="1" t="s">
        <v>72</v>
      </c>
      <c r="F988" s="1" t="s">
        <v>52</v>
      </c>
      <c r="G988" s="1" t="s">
        <v>53</v>
      </c>
      <c r="H988" s="1">
        <v>60</v>
      </c>
      <c r="I988" s="14">
        <v>42891</v>
      </c>
      <c r="J988" s="1">
        <v>158898</v>
      </c>
      <c r="K988" s="1">
        <v>0.18</v>
      </c>
      <c r="L988" s="1" t="s">
        <v>11</v>
      </c>
      <c r="M988" s="1" t="s">
        <v>79</v>
      </c>
      <c r="N988" s="14" t="s">
        <v>55</v>
      </c>
      <c r="O988" s="15" t="str">
        <f t="shared" si="105"/>
        <v>Active</v>
      </c>
      <c r="P988" s="16">
        <f t="shared" si="106"/>
        <v>0</v>
      </c>
      <c r="Q988" s="17">
        <f t="shared" si="107"/>
        <v>28601.64</v>
      </c>
      <c r="R988" s="17">
        <f t="shared" si="108"/>
        <v>187499.64</v>
      </c>
      <c r="S988" s="16">
        <f t="shared" si="109"/>
        <v>2017</v>
      </c>
      <c r="T988" s="16">
        <f t="shared" si="110"/>
        <v>23</v>
      </c>
      <c r="U988" s="18" t="str">
        <f t="shared" si="111"/>
        <v>Monday</v>
      </c>
    </row>
    <row r="989" spans="1:21" ht="14.25" customHeight="1" x14ac:dyDescent="0.25">
      <c r="A989" s="1" t="s">
        <v>1975</v>
      </c>
      <c r="B989" s="1" t="s">
        <v>1976</v>
      </c>
      <c r="C989" s="1" t="s">
        <v>193</v>
      </c>
      <c r="D989" s="1" t="s">
        <v>7</v>
      </c>
      <c r="E989" s="1" t="s">
        <v>72</v>
      </c>
      <c r="F989" s="1" t="s">
        <v>45</v>
      </c>
      <c r="G989" s="1" t="s">
        <v>53</v>
      </c>
      <c r="H989" s="1">
        <v>45</v>
      </c>
      <c r="I989" s="14">
        <v>40967</v>
      </c>
      <c r="J989" s="1">
        <v>89659</v>
      </c>
      <c r="K989" s="1">
        <v>0</v>
      </c>
      <c r="L989" s="1" t="s">
        <v>17</v>
      </c>
      <c r="M989" s="1" t="s">
        <v>132</v>
      </c>
      <c r="N989" s="14" t="s">
        <v>55</v>
      </c>
      <c r="O989" s="15" t="str">
        <f t="shared" si="105"/>
        <v>Active</v>
      </c>
      <c r="P989" s="16">
        <f t="shared" si="106"/>
        <v>0</v>
      </c>
      <c r="Q989" s="17">
        <f t="shared" si="107"/>
        <v>0</v>
      </c>
      <c r="R989" s="17">
        <f t="shared" si="108"/>
        <v>89659</v>
      </c>
      <c r="S989" s="16">
        <f t="shared" si="109"/>
        <v>2012</v>
      </c>
      <c r="T989" s="16">
        <f t="shared" si="110"/>
        <v>9</v>
      </c>
      <c r="U989" s="18" t="str">
        <f t="shared" si="111"/>
        <v>Tuesday</v>
      </c>
    </row>
    <row r="990" spans="1:21" ht="14.25" customHeight="1" x14ac:dyDescent="0.25">
      <c r="A990" s="1" t="s">
        <v>1977</v>
      </c>
      <c r="B990" s="1" t="s">
        <v>1978</v>
      </c>
      <c r="C990" s="1" t="s">
        <v>58</v>
      </c>
      <c r="D990" s="1" t="s">
        <v>4</v>
      </c>
      <c r="E990" s="1" t="s">
        <v>59</v>
      </c>
      <c r="F990" s="1" t="s">
        <v>45</v>
      </c>
      <c r="G990" s="1" t="s">
        <v>60</v>
      </c>
      <c r="H990" s="1">
        <v>39</v>
      </c>
      <c r="I990" s="14">
        <v>39201</v>
      </c>
      <c r="J990" s="1">
        <v>171487</v>
      </c>
      <c r="K990" s="1">
        <v>0.23</v>
      </c>
      <c r="L990" s="1" t="s">
        <v>11</v>
      </c>
      <c r="M990" s="1" t="s">
        <v>68</v>
      </c>
      <c r="N990" s="14" t="s">
        <v>55</v>
      </c>
      <c r="O990" s="15" t="str">
        <f t="shared" si="105"/>
        <v>Active</v>
      </c>
      <c r="P990" s="16">
        <f t="shared" si="106"/>
        <v>0</v>
      </c>
      <c r="Q990" s="17">
        <f t="shared" si="107"/>
        <v>39442.01</v>
      </c>
      <c r="R990" s="17">
        <f t="shared" si="108"/>
        <v>210929.01</v>
      </c>
      <c r="S990" s="16">
        <f t="shared" si="109"/>
        <v>2007</v>
      </c>
      <c r="T990" s="16">
        <f t="shared" si="110"/>
        <v>18</v>
      </c>
      <c r="U990" s="18" t="str">
        <f t="shared" si="111"/>
        <v>Sunday</v>
      </c>
    </row>
    <row r="991" spans="1:21" ht="14.25" customHeight="1" x14ac:dyDescent="0.25">
      <c r="A991" s="1" t="s">
        <v>1979</v>
      </c>
      <c r="B991" s="1" t="s">
        <v>1980</v>
      </c>
      <c r="C991" s="1" t="s">
        <v>99</v>
      </c>
      <c r="D991" s="1" t="s">
        <v>4</v>
      </c>
      <c r="E991" s="1" t="s">
        <v>51</v>
      </c>
      <c r="F991" s="1" t="s">
        <v>45</v>
      </c>
      <c r="G991" s="1" t="s">
        <v>104</v>
      </c>
      <c r="H991" s="1">
        <v>43</v>
      </c>
      <c r="I991" s="14">
        <v>42603</v>
      </c>
      <c r="J991" s="1">
        <v>258498</v>
      </c>
      <c r="K991" s="1">
        <v>0.35</v>
      </c>
      <c r="L991" s="1" t="s">
        <v>11</v>
      </c>
      <c r="M991" s="1" t="s">
        <v>107</v>
      </c>
      <c r="N991" s="14" t="s">
        <v>55</v>
      </c>
      <c r="O991" s="15" t="str">
        <f t="shared" si="105"/>
        <v>Active</v>
      </c>
      <c r="P991" s="16">
        <f t="shared" si="106"/>
        <v>0</v>
      </c>
      <c r="Q991" s="17">
        <f t="shared" si="107"/>
        <v>90474.299999999988</v>
      </c>
      <c r="R991" s="17">
        <f t="shared" si="108"/>
        <v>348972.3</v>
      </c>
      <c r="S991" s="16">
        <f t="shared" si="109"/>
        <v>2016</v>
      </c>
      <c r="T991" s="16">
        <f t="shared" si="110"/>
        <v>35</v>
      </c>
      <c r="U991" s="18" t="str">
        <f t="shared" si="111"/>
        <v>Sunday</v>
      </c>
    </row>
    <row r="992" spans="1:21" ht="14.25" customHeight="1" x14ac:dyDescent="0.25">
      <c r="A992" s="1" t="s">
        <v>1981</v>
      </c>
      <c r="B992" s="1" t="s">
        <v>1982</v>
      </c>
      <c r="C992" s="1" t="s">
        <v>43</v>
      </c>
      <c r="D992" s="1" t="s">
        <v>2</v>
      </c>
      <c r="E992" s="1" t="s">
        <v>44</v>
      </c>
      <c r="F992" s="1" t="s">
        <v>52</v>
      </c>
      <c r="G992" s="1" t="s">
        <v>53</v>
      </c>
      <c r="H992" s="1">
        <v>37</v>
      </c>
      <c r="I992" s="14">
        <v>40511</v>
      </c>
      <c r="J992" s="1">
        <v>146961</v>
      </c>
      <c r="K992" s="1">
        <v>0.11</v>
      </c>
      <c r="L992" s="1" t="s">
        <v>11</v>
      </c>
      <c r="M992" s="1" t="s">
        <v>107</v>
      </c>
      <c r="N992" s="14" t="s">
        <v>55</v>
      </c>
      <c r="O992" s="15" t="str">
        <f t="shared" si="105"/>
        <v>Active</v>
      </c>
      <c r="P992" s="16">
        <f t="shared" si="106"/>
        <v>0</v>
      </c>
      <c r="Q992" s="17">
        <f t="shared" si="107"/>
        <v>16165.710000000001</v>
      </c>
      <c r="R992" s="17">
        <f t="shared" si="108"/>
        <v>163126.71</v>
      </c>
      <c r="S992" s="16">
        <f t="shared" si="109"/>
        <v>2010</v>
      </c>
      <c r="T992" s="16">
        <f t="shared" si="110"/>
        <v>49</v>
      </c>
      <c r="U992" s="18" t="str">
        <f t="shared" si="111"/>
        <v>Monday</v>
      </c>
    </row>
    <row r="993" spans="1:21" ht="14.25" customHeight="1" x14ac:dyDescent="0.25">
      <c r="A993" s="1" t="s">
        <v>1983</v>
      </c>
      <c r="B993" s="1" t="s">
        <v>1984</v>
      </c>
      <c r="C993" s="1" t="s">
        <v>161</v>
      </c>
      <c r="D993" s="1" t="s">
        <v>6</v>
      </c>
      <c r="E993" s="1" t="s">
        <v>44</v>
      </c>
      <c r="F993" s="1" t="s">
        <v>52</v>
      </c>
      <c r="G993" s="1" t="s">
        <v>104</v>
      </c>
      <c r="H993" s="1">
        <v>48</v>
      </c>
      <c r="I993" s="14">
        <v>35907</v>
      </c>
      <c r="J993" s="1">
        <v>85369</v>
      </c>
      <c r="K993" s="1">
        <v>0</v>
      </c>
      <c r="L993" s="1" t="s">
        <v>19</v>
      </c>
      <c r="M993" s="1" t="s">
        <v>112</v>
      </c>
      <c r="N993" s="14">
        <v>38318</v>
      </c>
      <c r="O993" s="15" t="str">
        <f t="shared" si="105"/>
        <v>Not Active</v>
      </c>
      <c r="P993" s="16">
        <f t="shared" si="106"/>
        <v>1</v>
      </c>
      <c r="Q993" s="17">
        <f t="shared" si="107"/>
        <v>0</v>
      </c>
      <c r="R993" s="17">
        <f t="shared" si="108"/>
        <v>85369</v>
      </c>
      <c r="S993" s="16">
        <f t="shared" si="109"/>
        <v>1998</v>
      </c>
      <c r="T993" s="16">
        <f t="shared" si="110"/>
        <v>17</v>
      </c>
      <c r="U993" s="18" t="str">
        <f t="shared" si="111"/>
        <v>Wednesday</v>
      </c>
    </row>
    <row r="994" spans="1:21" ht="14.25" customHeight="1" x14ac:dyDescent="0.25">
      <c r="A994" s="1" t="s">
        <v>968</v>
      </c>
      <c r="B994" s="1" t="s">
        <v>1985</v>
      </c>
      <c r="C994" s="1" t="s">
        <v>50</v>
      </c>
      <c r="D994" s="1" t="s">
        <v>2</v>
      </c>
      <c r="E994" s="1" t="s">
        <v>51</v>
      </c>
      <c r="F994" s="1" t="s">
        <v>52</v>
      </c>
      <c r="G994" s="1" t="s">
        <v>60</v>
      </c>
      <c r="H994" s="1">
        <v>30</v>
      </c>
      <c r="I994" s="14">
        <v>42169</v>
      </c>
      <c r="J994" s="1">
        <v>67489</v>
      </c>
      <c r="K994" s="1">
        <v>0</v>
      </c>
      <c r="L994" s="1" t="s">
        <v>11</v>
      </c>
      <c r="M994" s="1" t="s">
        <v>61</v>
      </c>
      <c r="N994" s="14" t="s">
        <v>55</v>
      </c>
      <c r="O994" s="15" t="str">
        <f t="shared" si="105"/>
        <v>Active</v>
      </c>
      <c r="P994" s="16">
        <f t="shared" si="106"/>
        <v>0</v>
      </c>
      <c r="Q994" s="17">
        <f t="shared" si="107"/>
        <v>0</v>
      </c>
      <c r="R994" s="17">
        <f t="shared" si="108"/>
        <v>67489</v>
      </c>
      <c r="S994" s="16">
        <f t="shared" si="109"/>
        <v>2015</v>
      </c>
      <c r="T994" s="16">
        <f t="shared" si="110"/>
        <v>25</v>
      </c>
      <c r="U994" s="18" t="str">
        <f t="shared" si="111"/>
        <v>Sunday</v>
      </c>
    </row>
    <row r="995" spans="1:21" ht="14.25" customHeight="1" x14ac:dyDescent="0.25">
      <c r="A995" s="1" t="s">
        <v>1986</v>
      </c>
      <c r="B995" s="1" t="s">
        <v>1987</v>
      </c>
      <c r="C995" s="1" t="s">
        <v>58</v>
      </c>
      <c r="D995" s="1" t="s">
        <v>2</v>
      </c>
      <c r="E995" s="1" t="s">
        <v>51</v>
      </c>
      <c r="F995" s="1" t="s">
        <v>45</v>
      </c>
      <c r="G995" s="1" t="s">
        <v>60</v>
      </c>
      <c r="H995" s="1">
        <v>46</v>
      </c>
      <c r="I995" s="14">
        <v>43379</v>
      </c>
      <c r="J995" s="1">
        <v>166259</v>
      </c>
      <c r="K995" s="1">
        <v>0.17</v>
      </c>
      <c r="L995" s="1" t="s">
        <v>11</v>
      </c>
      <c r="M995" s="1" t="s">
        <v>61</v>
      </c>
      <c r="N995" s="14" t="s">
        <v>55</v>
      </c>
      <c r="O995" s="15" t="str">
        <f t="shared" si="105"/>
        <v>Active</v>
      </c>
      <c r="P995" s="16">
        <f t="shared" si="106"/>
        <v>0</v>
      </c>
      <c r="Q995" s="17">
        <f t="shared" si="107"/>
        <v>28264.030000000002</v>
      </c>
      <c r="R995" s="17">
        <f t="shared" si="108"/>
        <v>194523.03</v>
      </c>
      <c r="S995" s="16">
        <f t="shared" si="109"/>
        <v>2018</v>
      </c>
      <c r="T995" s="16">
        <f t="shared" si="110"/>
        <v>40</v>
      </c>
      <c r="U995" s="18" t="str">
        <f t="shared" si="111"/>
        <v>Saturday</v>
      </c>
    </row>
    <row r="996" spans="1:21" ht="14.25" customHeight="1" x14ac:dyDescent="0.25">
      <c r="A996" s="1" t="s">
        <v>1988</v>
      </c>
      <c r="B996" s="1" t="s">
        <v>1989</v>
      </c>
      <c r="C996" s="1" t="s">
        <v>348</v>
      </c>
      <c r="D996" s="1" t="s">
        <v>2</v>
      </c>
      <c r="E996" s="1" t="s">
        <v>72</v>
      </c>
      <c r="F996" s="1" t="s">
        <v>45</v>
      </c>
      <c r="G996" s="1" t="s">
        <v>53</v>
      </c>
      <c r="H996" s="1">
        <v>55</v>
      </c>
      <c r="I996" s="14">
        <v>39820</v>
      </c>
      <c r="J996" s="1">
        <v>47032</v>
      </c>
      <c r="K996" s="1">
        <v>0</v>
      </c>
      <c r="L996" s="1" t="s">
        <v>11</v>
      </c>
      <c r="M996" s="1" t="s">
        <v>107</v>
      </c>
      <c r="N996" s="14" t="s">
        <v>55</v>
      </c>
      <c r="O996" s="15" t="str">
        <f t="shared" si="105"/>
        <v>Active</v>
      </c>
      <c r="P996" s="16">
        <f t="shared" si="106"/>
        <v>0</v>
      </c>
      <c r="Q996" s="17">
        <f t="shared" si="107"/>
        <v>0</v>
      </c>
      <c r="R996" s="17">
        <f t="shared" si="108"/>
        <v>47032</v>
      </c>
      <c r="S996" s="16">
        <f t="shared" si="109"/>
        <v>2009</v>
      </c>
      <c r="T996" s="16">
        <f t="shared" si="110"/>
        <v>2</v>
      </c>
      <c r="U996" s="18" t="str">
        <f t="shared" si="111"/>
        <v>Wednesday</v>
      </c>
    </row>
    <row r="997" spans="1:21" ht="14.25" customHeight="1" x14ac:dyDescent="0.25">
      <c r="A997" s="1" t="s">
        <v>1990</v>
      </c>
      <c r="B997" s="1" t="s">
        <v>1991</v>
      </c>
      <c r="C997" s="1" t="s">
        <v>67</v>
      </c>
      <c r="D997" s="1" t="s">
        <v>8</v>
      </c>
      <c r="E997" s="1" t="s">
        <v>59</v>
      </c>
      <c r="F997" s="1" t="s">
        <v>52</v>
      </c>
      <c r="G997" s="1" t="s">
        <v>60</v>
      </c>
      <c r="H997" s="1">
        <v>33</v>
      </c>
      <c r="I997" s="14">
        <v>42631</v>
      </c>
      <c r="J997" s="1">
        <v>98427</v>
      </c>
      <c r="K997" s="1">
        <v>0</v>
      </c>
      <c r="L997" s="1" t="s">
        <v>11</v>
      </c>
      <c r="M997" s="1" t="s">
        <v>107</v>
      </c>
      <c r="N997" s="14" t="s">
        <v>55</v>
      </c>
      <c r="O997" s="15" t="str">
        <f t="shared" si="105"/>
        <v>Active</v>
      </c>
      <c r="P997" s="16">
        <f t="shared" si="106"/>
        <v>0</v>
      </c>
      <c r="Q997" s="17">
        <f t="shared" si="107"/>
        <v>0</v>
      </c>
      <c r="R997" s="17">
        <f t="shared" si="108"/>
        <v>98427</v>
      </c>
      <c r="S997" s="16">
        <f t="shared" si="109"/>
        <v>2016</v>
      </c>
      <c r="T997" s="16">
        <f t="shared" si="110"/>
        <v>39</v>
      </c>
      <c r="U997" s="18" t="str">
        <f t="shared" si="111"/>
        <v>Sunday</v>
      </c>
    </row>
    <row r="998" spans="1:21" ht="14.25" customHeight="1" x14ac:dyDescent="0.25">
      <c r="A998" s="1" t="s">
        <v>1992</v>
      </c>
      <c r="B998" s="1" t="s">
        <v>1993</v>
      </c>
      <c r="C998" s="1" t="s">
        <v>78</v>
      </c>
      <c r="D998" s="1" t="s">
        <v>3</v>
      </c>
      <c r="E998" s="1" t="s">
        <v>59</v>
      </c>
      <c r="F998" s="1" t="s">
        <v>45</v>
      </c>
      <c r="G998" s="1" t="s">
        <v>53</v>
      </c>
      <c r="H998" s="1">
        <v>44</v>
      </c>
      <c r="I998" s="14">
        <v>40329</v>
      </c>
      <c r="J998" s="1">
        <v>47387</v>
      </c>
      <c r="K998" s="1">
        <v>0</v>
      </c>
      <c r="L998" s="1" t="s">
        <v>17</v>
      </c>
      <c r="M998" s="1" t="s">
        <v>152</v>
      </c>
      <c r="N998" s="14">
        <v>43108</v>
      </c>
      <c r="O998" s="15" t="str">
        <f t="shared" si="105"/>
        <v>Not Active</v>
      </c>
      <c r="P998" s="16">
        <f t="shared" si="106"/>
        <v>1</v>
      </c>
      <c r="Q998" s="17">
        <f t="shared" si="107"/>
        <v>0</v>
      </c>
      <c r="R998" s="17">
        <f t="shared" si="108"/>
        <v>47387</v>
      </c>
      <c r="S998" s="16">
        <f t="shared" si="109"/>
        <v>2010</v>
      </c>
      <c r="T998" s="16">
        <f t="shared" si="110"/>
        <v>23</v>
      </c>
      <c r="U998" s="18" t="str">
        <f t="shared" si="111"/>
        <v>Monday</v>
      </c>
    </row>
    <row r="999" spans="1:21" ht="14.25" customHeight="1" x14ac:dyDescent="0.25">
      <c r="A999" s="1" t="s">
        <v>1994</v>
      </c>
      <c r="B999" s="1" t="s">
        <v>1995</v>
      </c>
      <c r="C999" s="1" t="s">
        <v>58</v>
      </c>
      <c r="D999" s="1" t="s">
        <v>8</v>
      </c>
      <c r="E999" s="1" t="s">
        <v>59</v>
      </c>
      <c r="F999" s="1" t="s">
        <v>52</v>
      </c>
      <c r="G999" s="1" t="s">
        <v>53</v>
      </c>
      <c r="H999" s="1">
        <v>31</v>
      </c>
      <c r="I999" s="14">
        <v>43626</v>
      </c>
      <c r="J999" s="1">
        <v>176710</v>
      </c>
      <c r="K999" s="1">
        <v>0.15</v>
      </c>
      <c r="L999" s="1" t="s">
        <v>11</v>
      </c>
      <c r="M999" s="1" t="s">
        <v>79</v>
      </c>
      <c r="N999" s="14" t="s">
        <v>55</v>
      </c>
      <c r="O999" s="15" t="str">
        <f t="shared" si="105"/>
        <v>Active</v>
      </c>
      <c r="P999" s="16">
        <f t="shared" si="106"/>
        <v>0</v>
      </c>
      <c r="Q999" s="17">
        <f t="shared" si="107"/>
        <v>26506.5</v>
      </c>
      <c r="R999" s="17">
        <f t="shared" si="108"/>
        <v>203216.5</v>
      </c>
      <c r="S999" s="16">
        <f t="shared" si="109"/>
        <v>2019</v>
      </c>
      <c r="T999" s="16">
        <f t="shared" si="110"/>
        <v>24</v>
      </c>
      <c r="U999" s="18" t="str">
        <f t="shared" si="111"/>
        <v>Monday</v>
      </c>
    </row>
    <row r="1000" spans="1:21" ht="14.25" customHeight="1" x14ac:dyDescent="0.25">
      <c r="A1000" s="1" t="s">
        <v>1996</v>
      </c>
      <c r="B1000" s="1" t="s">
        <v>1997</v>
      </c>
      <c r="C1000" s="1" t="s">
        <v>67</v>
      </c>
      <c r="D1000" s="1" t="s">
        <v>3</v>
      </c>
      <c r="E1000" s="1" t="s">
        <v>59</v>
      </c>
      <c r="F1000" s="1" t="s">
        <v>45</v>
      </c>
      <c r="G1000" s="1" t="s">
        <v>53</v>
      </c>
      <c r="H1000" s="1">
        <v>33</v>
      </c>
      <c r="I1000" s="14">
        <v>40936</v>
      </c>
      <c r="J1000" s="1">
        <v>95960</v>
      </c>
      <c r="K1000" s="1">
        <v>0</v>
      </c>
      <c r="L1000" s="1" t="s">
        <v>17</v>
      </c>
      <c r="M1000" s="1" t="s">
        <v>152</v>
      </c>
      <c r="N1000" s="14" t="s">
        <v>55</v>
      </c>
      <c r="O1000" s="15" t="str">
        <f t="shared" si="105"/>
        <v>Active</v>
      </c>
      <c r="P1000" s="16">
        <f t="shared" si="106"/>
        <v>0</v>
      </c>
      <c r="Q1000" s="17">
        <f t="shared" si="107"/>
        <v>0</v>
      </c>
      <c r="R1000" s="17">
        <f t="shared" si="108"/>
        <v>95960</v>
      </c>
      <c r="S1000" s="16">
        <f t="shared" si="109"/>
        <v>2012</v>
      </c>
      <c r="T1000" s="16">
        <f t="shared" si="110"/>
        <v>4</v>
      </c>
      <c r="U1000" s="18" t="str">
        <f t="shared" si="111"/>
        <v>Saturday</v>
      </c>
    </row>
    <row r="1001" spans="1:21" ht="14.25" customHeight="1" x14ac:dyDescent="0.25">
      <c r="A1001" s="1" t="s">
        <v>1998</v>
      </c>
      <c r="B1001" s="1" t="s">
        <v>1999</v>
      </c>
      <c r="C1001" s="1" t="s">
        <v>99</v>
      </c>
      <c r="D1001" s="1" t="s">
        <v>5</v>
      </c>
      <c r="E1001" s="1" t="s">
        <v>72</v>
      </c>
      <c r="F1001" s="1" t="s">
        <v>45</v>
      </c>
      <c r="G1001" s="1" t="s">
        <v>53</v>
      </c>
      <c r="H1001" s="1">
        <v>63</v>
      </c>
      <c r="I1001" s="14">
        <v>44038</v>
      </c>
      <c r="J1001" s="1">
        <v>216195</v>
      </c>
      <c r="K1001" s="1">
        <v>0.31</v>
      </c>
      <c r="L1001" s="1" t="s">
        <v>11</v>
      </c>
      <c r="M1001" s="1" t="s">
        <v>79</v>
      </c>
      <c r="N1001" s="14" t="s">
        <v>55</v>
      </c>
      <c r="O1001" s="15" t="str">
        <f t="shared" si="105"/>
        <v>Active</v>
      </c>
      <c r="P1001" s="16">
        <f t="shared" si="106"/>
        <v>0</v>
      </c>
      <c r="Q1001" s="17">
        <f t="shared" si="107"/>
        <v>67020.45</v>
      </c>
      <c r="R1001" s="17">
        <f t="shared" si="108"/>
        <v>283215.45</v>
      </c>
      <c r="S1001" s="16">
        <f t="shared" si="109"/>
        <v>2020</v>
      </c>
      <c r="T1001" s="16">
        <f t="shared" si="110"/>
        <v>31</v>
      </c>
      <c r="U1001" s="18" t="str">
        <f t="shared" si="111"/>
        <v>Sunday</v>
      </c>
    </row>
    <row r="1002" spans="1:21" ht="14.25" customHeight="1" x14ac:dyDescent="0.25">
      <c r="A1002" s="1" t="s">
        <v>2003</v>
      </c>
      <c r="B1002" s="1" t="s">
        <v>1999</v>
      </c>
      <c r="C1002" s="1" t="s">
        <v>99</v>
      </c>
      <c r="D1002" s="1" t="s">
        <v>5</v>
      </c>
      <c r="E1002" s="1" t="s">
        <v>72</v>
      </c>
      <c r="F1002" s="1" t="s">
        <v>45</v>
      </c>
      <c r="G1002" s="1" t="s">
        <v>53</v>
      </c>
      <c r="H1002" s="1">
        <v>63</v>
      </c>
      <c r="I1002" s="14">
        <v>44038</v>
      </c>
      <c r="J1002" s="1">
        <v>216195</v>
      </c>
      <c r="K1002" s="1">
        <v>0.31</v>
      </c>
      <c r="L1002" s="1" t="s">
        <v>11</v>
      </c>
      <c r="M1002" s="1" t="s">
        <v>79</v>
      </c>
      <c r="N1002" s="14" t="s">
        <v>55</v>
      </c>
      <c r="O1002" s="15" t="str">
        <f t="shared" si="105"/>
        <v>Active</v>
      </c>
      <c r="P1002" s="16">
        <f t="shared" si="106"/>
        <v>0</v>
      </c>
      <c r="Q1002" s="17">
        <f t="shared" si="107"/>
        <v>67020.45</v>
      </c>
      <c r="R1002" s="17">
        <f t="shared" si="108"/>
        <v>283215.45</v>
      </c>
      <c r="S1002" s="16">
        <f t="shared" si="109"/>
        <v>2020</v>
      </c>
      <c r="T1002" s="16">
        <f t="shared" si="110"/>
        <v>31</v>
      </c>
      <c r="U1002" s="18" t="str">
        <f t="shared" si="111"/>
        <v>Sunday</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97F0-9EFA-479F-9C8B-5C43E7ED41A5}">
  <dimension ref="A4:G135"/>
  <sheetViews>
    <sheetView showGridLines="0" tabSelected="1" topLeftCell="C1" zoomScale="70" zoomScaleNormal="70" workbookViewId="0">
      <selection activeCell="AN19" sqref="AN19"/>
    </sheetView>
  </sheetViews>
  <sheetFormatPr defaultRowHeight="15" x14ac:dyDescent="0.25"/>
  <cols>
    <col min="1" max="1" width="25.7109375" style="82" bestFit="1" customWidth="1"/>
    <col min="2" max="2" width="21.5703125" style="83" bestFit="1" customWidth="1"/>
    <col min="3" max="3" width="5" style="82" bestFit="1" customWidth="1"/>
    <col min="4" max="4" width="9.5703125" style="82" customWidth="1"/>
    <col min="5" max="5" width="15.42578125" style="82" bestFit="1" customWidth="1"/>
    <col min="6" max="6" width="16.85546875" style="82" bestFit="1" customWidth="1"/>
    <col min="7" max="31" width="5" style="82" bestFit="1" customWidth="1"/>
    <col min="32" max="32" width="11.140625" style="82" bestFit="1" customWidth="1"/>
    <col min="33" max="16384" width="9.140625" style="82"/>
  </cols>
  <sheetData>
    <row r="4" spans="1:2" x14ac:dyDescent="0.25">
      <c r="A4" s="84" t="s">
        <v>2860</v>
      </c>
      <c r="B4" s="85" t="s">
        <v>2867</v>
      </c>
    </row>
    <row r="5" spans="1:2" x14ac:dyDescent="0.25">
      <c r="A5" s="86" t="s">
        <v>19</v>
      </c>
      <c r="B5" s="85">
        <v>1153954.8799999999</v>
      </c>
    </row>
    <row r="6" spans="1:2" x14ac:dyDescent="0.25">
      <c r="A6" s="87" t="s">
        <v>17</v>
      </c>
      <c r="B6" s="85">
        <v>2423049.6800000002</v>
      </c>
    </row>
    <row r="7" spans="1:2" x14ac:dyDescent="0.25">
      <c r="A7" s="87" t="s">
        <v>11</v>
      </c>
      <c r="B7" s="85">
        <v>10506787.449999997</v>
      </c>
    </row>
    <row r="8" spans="1:2" x14ac:dyDescent="0.25">
      <c r="A8" s="88" t="s">
        <v>2002</v>
      </c>
      <c r="B8" s="89">
        <v>14083792.009999998</v>
      </c>
    </row>
    <row r="13" spans="1:2" x14ac:dyDescent="0.25">
      <c r="A13" s="84" t="s">
        <v>2860</v>
      </c>
      <c r="B13" s="85" t="s">
        <v>2868</v>
      </c>
    </row>
    <row r="14" spans="1:2" x14ac:dyDescent="0.25">
      <c r="A14" s="87" t="s">
        <v>45</v>
      </c>
      <c r="B14" s="85">
        <v>54</v>
      </c>
    </row>
    <row r="15" spans="1:2" x14ac:dyDescent="0.25">
      <c r="A15" s="90" t="s">
        <v>52</v>
      </c>
      <c r="B15" s="91">
        <v>43</v>
      </c>
    </row>
    <row r="16" spans="1:2" x14ac:dyDescent="0.25">
      <c r="A16" s="88" t="s">
        <v>2002</v>
      </c>
      <c r="B16" s="89">
        <v>97</v>
      </c>
    </row>
    <row r="22" spans="1:2" x14ac:dyDescent="0.25">
      <c r="A22" s="84" t="s">
        <v>2860</v>
      </c>
      <c r="B22" s="85" t="s">
        <v>2867</v>
      </c>
    </row>
    <row r="23" spans="1:2" x14ac:dyDescent="0.25">
      <c r="A23" s="87" t="s">
        <v>78</v>
      </c>
      <c r="B23" s="85">
        <v>743293</v>
      </c>
    </row>
    <row r="24" spans="1:2" x14ac:dyDescent="0.25">
      <c r="A24" s="90" t="s">
        <v>142</v>
      </c>
      <c r="B24" s="91">
        <v>411988</v>
      </c>
    </row>
    <row r="25" spans="1:2" x14ac:dyDescent="0.25">
      <c r="A25" s="90" t="s">
        <v>58</v>
      </c>
      <c r="B25" s="91">
        <v>3527341.2100000004</v>
      </c>
    </row>
    <row r="26" spans="1:2" x14ac:dyDescent="0.25">
      <c r="A26" s="90" t="s">
        <v>75</v>
      </c>
      <c r="B26" s="91">
        <v>2018952.94</v>
      </c>
    </row>
    <row r="27" spans="1:2" x14ac:dyDescent="0.25">
      <c r="A27" s="90" t="s">
        <v>67</v>
      </c>
      <c r="B27" s="91">
        <v>1667290</v>
      </c>
    </row>
    <row r="28" spans="1:2" x14ac:dyDescent="0.25">
      <c r="A28" s="90" t="s">
        <v>43</v>
      </c>
      <c r="B28" s="91">
        <v>1767443.49</v>
      </c>
    </row>
    <row r="29" spans="1:2" x14ac:dyDescent="0.25">
      <c r="A29" s="90" t="s">
        <v>99</v>
      </c>
      <c r="B29" s="91">
        <v>3947483.37</v>
      </c>
    </row>
    <row r="30" spans="1:2" x14ac:dyDescent="0.25">
      <c r="A30" s="88" t="s">
        <v>2002</v>
      </c>
      <c r="B30" s="89">
        <v>14083792.010000002</v>
      </c>
    </row>
    <row r="31" spans="1:2" x14ac:dyDescent="0.25">
      <c r="B31" s="82"/>
    </row>
    <row r="32" spans="1:2" x14ac:dyDescent="0.25">
      <c r="B32" s="82"/>
    </row>
    <row r="33" spans="1:7" x14ac:dyDescent="0.25">
      <c r="B33" s="82"/>
    </row>
    <row r="34" spans="1:7" x14ac:dyDescent="0.25">
      <c r="B34" s="82"/>
    </row>
    <row r="35" spans="1:7" x14ac:dyDescent="0.25">
      <c r="B35" s="82"/>
    </row>
    <row r="36" spans="1:7" x14ac:dyDescent="0.25">
      <c r="B36" s="82"/>
    </row>
    <row r="37" spans="1:7" x14ac:dyDescent="0.25">
      <c r="B37" s="82"/>
    </row>
    <row r="38" spans="1:7" x14ac:dyDescent="0.25">
      <c r="A38" s="84" t="s">
        <v>2860</v>
      </c>
      <c r="B38" s="85" t="s">
        <v>2869</v>
      </c>
    </row>
    <row r="39" spans="1:7" x14ac:dyDescent="0.25">
      <c r="A39" s="87">
        <v>1994</v>
      </c>
      <c r="B39" s="85">
        <v>1</v>
      </c>
    </row>
    <row r="40" spans="1:7" x14ac:dyDescent="0.25">
      <c r="A40" s="90">
        <v>1995</v>
      </c>
      <c r="B40" s="91">
        <v>1</v>
      </c>
    </row>
    <row r="41" spans="1:7" x14ac:dyDescent="0.25">
      <c r="A41" s="90">
        <v>1996</v>
      </c>
      <c r="B41" s="91">
        <v>1</v>
      </c>
      <c r="E41" s="84" t="s">
        <v>2860</v>
      </c>
      <c r="F41" s="85" t="s">
        <v>2870</v>
      </c>
      <c r="G41"/>
    </row>
    <row r="42" spans="1:7" x14ac:dyDescent="0.25">
      <c r="A42" s="90">
        <v>2000</v>
      </c>
      <c r="B42" s="91">
        <v>1</v>
      </c>
      <c r="E42" s="87">
        <v>1994</v>
      </c>
      <c r="F42" s="85">
        <v>0</v>
      </c>
      <c r="G42"/>
    </row>
    <row r="43" spans="1:7" x14ac:dyDescent="0.25">
      <c r="A43" s="90">
        <v>2001</v>
      </c>
      <c r="B43" s="91">
        <v>1</v>
      </c>
      <c r="E43" s="90">
        <v>1995</v>
      </c>
      <c r="F43" s="91">
        <v>0</v>
      </c>
      <c r="G43"/>
    </row>
    <row r="44" spans="1:7" x14ac:dyDescent="0.25">
      <c r="A44" s="90">
        <v>2002</v>
      </c>
      <c r="B44" s="91">
        <v>1</v>
      </c>
      <c r="E44" s="90">
        <v>1996</v>
      </c>
      <c r="F44" s="91">
        <v>0</v>
      </c>
      <c r="G44"/>
    </row>
    <row r="45" spans="1:7" x14ac:dyDescent="0.25">
      <c r="A45" s="90">
        <v>2003</v>
      </c>
      <c r="B45" s="91">
        <v>2</v>
      </c>
      <c r="E45" s="90">
        <v>2000</v>
      </c>
      <c r="F45" s="91">
        <v>0.05</v>
      </c>
      <c r="G45"/>
    </row>
    <row r="46" spans="1:7" x14ac:dyDescent="0.25">
      <c r="A46" s="90">
        <v>2004</v>
      </c>
      <c r="B46" s="91">
        <v>3</v>
      </c>
      <c r="E46" s="90">
        <v>2001</v>
      </c>
      <c r="F46" s="91">
        <v>0.12</v>
      </c>
      <c r="G46"/>
    </row>
    <row r="47" spans="1:7" x14ac:dyDescent="0.25">
      <c r="A47" s="90">
        <v>2005</v>
      </c>
      <c r="B47" s="91">
        <v>1</v>
      </c>
      <c r="E47" s="90">
        <v>2002</v>
      </c>
      <c r="F47" s="91">
        <v>0.06</v>
      </c>
      <c r="G47"/>
    </row>
    <row r="48" spans="1:7" x14ac:dyDescent="0.25">
      <c r="A48" s="90">
        <v>2006</v>
      </c>
      <c r="B48" s="91">
        <v>4</v>
      </c>
      <c r="E48" s="90">
        <v>2003</v>
      </c>
      <c r="F48" s="91">
        <v>0.28999999999999998</v>
      </c>
      <c r="G48"/>
    </row>
    <row r="49" spans="1:7" x14ac:dyDescent="0.25">
      <c r="A49" s="90">
        <v>2007</v>
      </c>
      <c r="B49" s="91">
        <v>3</v>
      </c>
      <c r="E49" s="90">
        <v>2004</v>
      </c>
      <c r="F49" s="91">
        <v>0.38</v>
      </c>
      <c r="G49"/>
    </row>
    <row r="50" spans="1:7" x14ac:dyDescent="0.25">
      <c r="A50" s="90">
        <v>2008</v>
      </c>
      <c r="B50" s="91">
        <v>1</v>
      </c>
      <c r="E50" s="90">
        <v>2005</v>
      </c>
      <c r="F50" s="91">
        <v>0.1</v>
      </c>
      <c r="G50"/>
    </row>
    <row r="51" spans="1:7" x14ac:dyDescent="0.25">
      <c r="A51" s="90">
        <v>2009</v>
      </c>
      <c r="B51" s="91">
        <v>3</v>
      </c>
      <c r="E51" s="90">
        <v>2006</v>
      </c>
      <c r="F51" s="91">
        <v>0.26</v>
      </c>
      <c r="G51"/>
    </row>
    <row r="52" spans="1:7" x14ac:dyDescent="0.25">
      <c r="A52" s="90">
        <v>2010</v>
      </c>
      <c r="B52" s="91">
        <v>5</v>
      </c>
      <c r="E52" s="90">
        <v>2007</v>
      </c>
      <c r="F52" s="91">
        <v>0.51</v>
      </c>
      <c r="G52"/>
    </row>
    <row r="53" spans="1:7" x14ac:dyDescent="0.25">
      <c r="A53" s="90">
        <v>2011</v>
      </c>
      <c r="B53" s="91">
        <v>6</v>
      </c>
      <c r="E53" s="90">
        <v>2008</v>
      </c>
      <c r="F53" s="91">
        <v>0</v>
      </c>
      <c r="G53"/>
    </row>
    <row r="54" spans="1:7" x14ac:dyDescent="0.25">
      <c r="A54" s="90">
        <v>2012</v>
      </c>
      <c r="B54" s="91">
        <v>4</v>
      </c>
      <c r="E54" s="90">
        <v>2009</v>
      </c>
      <c r="F54" s="91">
        <v>0.39</v>
      </c>
      <c r="G54"/>
    </row>
    <row r="55" spans="1:7" x14ac:dyDescent="0.25">
      <c r="A55" s="90">
        <v>2013</v>
      </c>
      <c r="B55" s="91">
        <v>4</v>
      </c>
      <c r="E55" s="90">
        <v>2010</v>
      </c>
      <c r="F55" s="91">
        <v>0.66</v>
      </c>
      <c r="G55"/>
    </row>
    <row r="56" spans="1:7" x14ac:dyDescent="0.25">
      <c r="A56" s="90">
        <v>2014</v>
      </c>
      <c r="B56" s="91">
        <v>5</v>
      </c>
      <c r="E56" s="90">
        <v>2011</v>
      </c>
      <c r="F56" s="91">
        <v>0.5</v>
      </c>
      <c r="G56"/>
    </row>
    <row r="57" spans="1:7" x14ac:dyDescent="0.25">
      <c r="A57" s="90">
        <v>2015</v>
      </c>
      <c r="B57" s="91">
        <v>3</v>
      </c>
      <c r="E57" s="90">
        <v>2012</v>
      </c>
      <c r="F57" s="91">
        <v>0.83999999999999986</v>
      </c>
      <c r="G57"/>
    </row>
    <row r="58" spans="1:7" x14ac:dyDescent="0.25">
      <c r="A58" s="90">
        <v>2016</v>
      </c>
      <c r="B58" s="91">
        <v>5</v>
      </c>
      <c r="E58" s="90">
        <v>2013</v>
      </c>
      <c r="F58" s="91">
        <v>1.1000000000000001</v>
      </c>
      <c r="G58"/>
    </row>
    <row r="59" spans="1:7" x14ac:dyDescent="0.25">
      <c r="A59" s="90">
        <v>2017</v>
      </c>
      <c r="B59" s="91">
        <v>8</v>
      </c>
      <c r="E59" s="90">
        <v>2014</v>
      </c>
      <c r="F59" s="91">
        <v>0.56000000000000005</v>
      </c>
    </row>
    <row r="60" spans="1:7" x14ac:dyDescent="0.25">
      <c r="A60" s="90">
        <v>2018</v>
      </c>
      <c r="B60" s="91">
        <v>7</v>
      </c>
      <c r="E60" s="90">
        <v>2015</v>
      </c>
      <c r="F60" s="91">
        <v>0.38999999999999996</v>
      </c>
    </row>
    <row r="61" spans="1:7" x14ac:dyDescent="0.25">
      <c r="A61" s="90">
        <v>2019</v>
      </c>
      <c r="B61" s="91">
        <v>10</v>
      </c>
      <c r="E61" s="90">
        <v>2016</v>
      </c>
      <c r="F61" s="91">
        <v>0.28000000000000003</v>
      </c>
    </row>
    <row r="62" spans="1:7" x14ac:dyDescent="0.25">
      <c r="A62" s="90">
        <v>2020</v>
      </c>
      <c r="B62" s="91">
        <v>9</v>
      </c>
      <c r="E62" s="90">
        <v>2017</v>
      </c>
      <c r="F62" s="91">
        <v>1.0900000000000001</v>
      </c>
    </row>
    <row r="63" spans="1:7" x14ac:dyDescent="0.25">
      <c r="A63" s="90">
        <v>2021</v>
      </c>
      <c r="B63" s="91">
        <v>8</v>
      </c>
      <c r="E63" s="90">
        <v>2018</v>
      </c>
      <c r="F63" s="91">
        <v>0.33999999999999997</v>
      </c>
    </row>
    <row r="64" spans="1:7" x14ac:dyDescent="0.25">
      <c r="A64" s="88" t="s">
        <v>2002</v>
      </c>
      <c r="B64" s="89">
        <v>97</v>
      </c>
      <c r="E64" s="90">
        <v>2019</v>
      </c>
      <c r="F64" s="91">
        <v>0.36</v>
      </c>
    </row>
    <row r="65" spans="1:6" x14ac:dyDescent="0.25">
      <c r="B65" s="82"/>
      <c r="E65" s="90">
        <v>2020</v>
      </c>
      <c r="F65" s="91">
        <v>1.69</v>
      </c>
    </row>
    <row r="66" spans="1:6" x14ac:dyDescent="0.25">
      <c r="B66" s="82"/>
      <c r="E66" s="90">
        <v>2021</v>
      </c>
      <c r="F66" s="91">
        <v>1.03</v>
      </c>
    </row>
    <row r="67" spans="1:6" x14ac:dyDescent="0.25">
      <c r="A67" s="84" t="s">
        <v>2860</v>
      </c>
      <c r="B67" s="85" t="s">
        <v>2867</v>
      </c>
      <c r="C67"/>
      <c r="E67" s="88" t="s">
        <v>2002</v>
      </c>
      <c r="F67" s="89">
        <v>10.999999999999998</v>
      </c>
    </row>
    <row r="68" spans="1:6" x14ac:dyDescent="0.25">
      <c r="A68" s="87" t="s">
        <v>72</v>
      </c>
      <c r="B68" s="85">
        <v>3674681.67</v>
      </c>
      <c r="C68"/>
    </row>
    <row r="69" spans="1:6" x14ac:dyDescent="0.25">
      <c r="A69" s="90" t="s">
        <v>51</v>
      </c>
      <c r="B69" s="91">
        <v>3694095.4900000007</v>
      </c>
      <c r="C69"/>
    </row>
    <row r="70" spans="1:6" x14ac:dyDescent="0.25">
      <c r="A70" s="90" t="s">
        <v>44</v>
      </c>
      <c r="B70" s="91">
        <v>2477035.16</v>
      </c>
      <c r="C70"/>
    </row>
    <row r="71" spans="1:6" x14ac:dyDescent="0.25">
      <c r="A71" s="90" t="s">
        <v>59</v>
      </c>
      <c r="B71" s="91">
        <v>4237979.6899999995</v>
      </c>
      <c r="C71"/>
    </row>
    <row r="72" spans="1:6" x14ac:dyDescent="0.25">
      <c r="A72" s="88" t="s">
        <v>2002</v>
      </c>
      <c r="B72" s="89">
        <v>14083792.01</v>
      </c>
      <c r="C72"/>
    </row>
    <row r="73" spans="1:6" x14ac:dyDescent="0.25">
      <c r="A73"/>
      <c r="B73"/>
      <c r="C73"/>
    </row>
    <row r="74" spans="1:6" x14ac:dyDescent="0.25">
      <c r="A74"/>
      <c r="B74"/>
      <c r="C74"/>
    </row>
    <row r="75" spans="1:6" x14ac:dyDescent="0.25">
      <c r="A75"/>
      <c r="B75"/>
      <c r="C75"/>
    </row>
    <row r="76" spans="1:6" x14ac:dyDescent="0.25">
      <c r="A76"/>
      <c r="B76"/>
      <c r="C76"/>
    </row>
    <row r="77" spans="1:6" x14ac:dyDescent="0.25">
      <c r="A77"/>
      <c r="B77"/>
      <c r="C77"/>
    </row>
    <row r="78" spans="1:6" x14ac:dyDescent="0.25">
      <c r="A78"/>
      <c r="B78"/>
      <c r="C78"/>
    </row>
    <row r="79" spans="1:6" x14ac:dyDescent="0.25">
      <c r="A79"/>
      <c r="B79"/>
      <c r="C79"/>
    </row>
    <row r="80" spans="1:6"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B85" s="82"/>
    </row>
    <row r="86" spans="1:3" x14ac:dyDescent="0.25">
      <c r="B86" s="82"/>
    </row>
    <row r="87" spans="1:3" x14ac:dyDescent="0.25">
      <c r="B87" s="82"/>
    </row>
    <row r="88" spans="1:3" x14ac:dyDescent="0.25">
      <c r="B88" s="82"/>
    </row>
    <row r="89" spans="1:3" x14ac:dyDescent="0.25">
      <c r="B89" s="82"/>
    </row>
    <row r="90" spans="1:3" x14ac:dyDescent="0.25">
      <c r="B90" s="82"/>
    </row>
    <row r="91" spans="1:3" x14ac:dyDescent="0.25">
      <c r="B91" s="82"/>
    </row>
    <row r="92" spans="1:3" x14ac:dyDescent="0.25">
      <c r="B92" s="82"/>
    </row>
    <row r="93" spans="1:3" x14ac:dyDescent="0.25">
      <c r="B93" s="82"/>
    </row>
    <row r="94" spans="1:3" x14ac:dyDescent="0.25">
      <c r="B94" s="82"/>
    </row>
    <row r="95" spans="1:3" x14ac:dyDescent="0.25">
      <c r="B95" s="82"/>
    </row>
    <row r="96" spans="1:3" x14ac:dyDescent="0.25">
      <c r="B96" s="82"/>
    </row>
    <row r="97" spans="2:2" x14ac:dyDescent="0.25">
      <c r="B97" s="82"/>
    </row>
    <row r="98" spans="2:2" x14ac:dyDescent="0.25">
      <c r="B98" s="82"/>
    </row>
    <row r="99" spans="2:2" x14ac:dyDescent="0.25">
      <c r="B99" s="82"/>
    </row>
    <row r="100" spans="2:2" x14ac:dyDescent="0.25">
      <c r="B100" s="82"/>
    </row>
    <row r="101" spans="2:2" x14ac:dyDescent="0.25">
      <c r="B101" s="82"/>
    </row>
    <row r="102" spans="2:2" x14ac:dyDescent="0.25">
      <c r="B102" s="82"/>
    </row>
    <row r="103" spans="2:2" x14ac:dyDescent="0.25">
      <c r="B103" s="82"/>
    </row>
    <row r="104" spans="2:2" x14ac:dyDescent="0.25">
      <c r="B104" s="82"/>
    </row>
    <row r="105" spans="2:2" x14ac:dyDescent="0.25">
      <c r="B105" s="82"/>
    </row>
    <row r="106" spans="2:2" x14ac:dyDescent="0.25">
      <c r="B106" s="82"/>
    </row>
    <row r="107" spans="2:2" x14ac:dyDescent="0.25">
      <c r="B107" s="82"/>
    </row>
    <row r="108" spans="2:2" x14ac:dyDescent="0.25">
      <c r="B108" s="82"/>
    </row>
    <row r="109" spans="2:2" x14ac:dyDescent="0.25">
      <c r="B109" s="82"/>
    </row>
    <row r="110" spans="2:2" x14ac:dyDescent="0.25">
      <c r="B110" s="82"/>
    </row>
    <row r="111" spans="2:2" x14ac:dyDescent="0.25">
      <c r="B111" s="82"/>
    </row>
    <row r="112" spans="2:2" x14ac:dyDescent="0.25">
      <c r="B112" s="82"/>
    </row>
    <row r="113" spans="2:2" x14ac:dyDescent="0.25">
      <c r="B113" s="82"/>
    </row>
    <row r="114" spans="2:2" x14ac:dyDescent="0.25">
      <c r="B114" s="82"/>
    </row>
    <row r="115" spans="2:2" x14ac:dyDescent="0.25">
      <c r="B115" s="82"/>
    </row>
    <row r="116" spans="2:2" x14ac:dyDescent="0.25">
      <c r="B116" s="82"/>
    </row>
    <row r="117" spans="2:2" x14ac:dyDescent="0.25">
      <c r="B117" s="82"/>
    </row>
    <row r="118" spans="2:2" x14ac:dyDescent="0.25">
      <c r="B118" s="82"/>
    </row>
    <row r="119" spans="2:2" x14ac:dyDescent="0.25">
      <c r="B119" s="82"/>
    </row>
    <row r="120" spans="2:2" x14ac:dyDescent="0.25">
      <c r="B120" s="82"/>
    </row>
    <row r="121" spans="2:2" x14ac:dyDescent="0.25">
      <c r="B121" s="82"/>
    </row>
    <row r="122" spans="2:2" x14ac:dyDescent="0.25">
      <c r="B122" s="82"/>
    </row>
    <row r="123" spans="2:2" x14ac:dyDescent="0.25">
      <c r="B123" s="82"/>
    </row>
    <row r="124" spans="2:2" x14ac:dyDescent="0.25">
      <c r="B124" s="82"/>
    </row>
    <row r="125" spans="2:2" x14ac:dyDescent="0.25">
      <c r="B125" s="82"/>
    </row>
    <row r="126" spans="2:2" x14ac:dyDescent="0.25">
      <c r="B126" s="82"/>
    </row>
    <row r="127" spans="2:2" x14ac:dyDescent="0.25">
      <c r="B127" s="82"/>
    </row>
    <row r="128" spans="2:2" x14ac:dyDescent="0.25">
      <c r="B128" s="82"/>
    </row>
    <row r="129" spans="2:2" x14ac:dyDescent="0.25">
      <c r="B129" s="82"/>
    </row>
    <row r="130" spans="2:2" x14ac:dyDescent="0.25">
      <c r="B130" s="82"/>
    </row>
    <row r="131" spans="2:2" x14ac:dyDescent="0.25">
      <c r="B131" s="82"/>
    </row>
    <row r="132" spans="2:2" x14ac:dyDescent="0.25">
      <c r="B132" s="82"/>
    </row>
    <row r="133" spans="2:2" x14ac:dyDescent="0.25">
      <c r="B133" s="82"/>
    </row>
    <row r="134" spans="2:2" x14ac:dyDescent="0.25">
      <c r="B134" s="82"/>
    </row>
    <row r="135" spans="2:2" x14ac:dyDescent="0.25">
      <c r="B135" s="82"/>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D8461"/>
  </sheetPr>
  <dimension ref="A1:W1000"/>
  <sheetViews>
    <sheetView topLeftCell="D13" workbookViewId="0">
      <selection activeCell="N44" sqref="N44"/>
    </sheetView>
  </sheetViews>
  <sheetFormatPr defaultColWidth="14.42578125" defaultRowHeight="15" customHeight="1" x14ac:dyDescent="0.25"/>
  <cols>
    <col min="1" max="1" width="8.7109375" customWidth="1"/>
    <col min="2" max="3" width="12.140625" customWidth="1"/>
    <col min="4" max="4" width="10.140625" customWidth="1"/>
    <col min="5" max="5" width="6.5703125" customWidth="1"/>
    <col min="6" max="6" width="7" customWidth="1"/>
    <col min="7" max="7" width="7.5703125" customWidth="1"/>
    <col min="8" max="8" width="12.42578125" customWidth="1"/>
    <col min="9" max="9" width="12.85546875" customWidth="1"/>
    <col min="10" max="10" width="9" customWidth="1"/>
    <col min="11" max="11" width="11.5703125" customWidth="1"/>
    <col min="12" max="12" width="17.5703125" customWidth="1"/>
    <col min="13" max="13" width="8.7109375" customWidth="1"/>
    <col min="14" max="14" width="10.5703125" customWidth="1"/>
    <col min="15" max="15" width="6.140625" customWidth="1"/>
    <col min="16" max="16" width="6.85546875" customWidth="1"/>
    <col min="17" max="17" width="9.28515625" customWidth="1"/>
    <col min="18" max="18" width="6.5703125" customWidth="1"/>
    <col min="19" max="19" width="16.28515625" customWidth="1"/>
    <col min="20" max="20" width="10.7109375" customWidth="1"/>
    <col min="21" max="21" width="3.85546875" customWidth="1"/>
    <col min="22" max="22" width="10.140625" customWidth="1"/>
    <col min="23" max="23" width="5" customWidth="1"/>
  </cols>
  <sheetData>
    <row r="1" spans="1:23" ht="14.25" customHeight="1" x14ac:dyDescent="0.25">
      <c r="A1" s="19" t="s">
        <v>38</v>
      </c>
      <c r="B1" s="19" t="s">
        <v>37</v>
      </c>
      <c r="D1" s="20" t="s">
        <v>2004</v>
      </c>
      <c r="E1" s="21" t="s">
        <v>2005</v>
      </c>
      <c r="F1" s="21" t="s">
        <v>4</v>
      </c>
      <c r="G1" s="21" t="s">
        <v>2006</v>
      </c>
      <c r="H1" s="21" t="s">
        <v>2007</v>
      </c>
      <c r="I1" s="21" t="s">
        <v>2008</v>
      </c>
      <c r="J1" s="21" t="s">
        <v>2009</v>
      </c>
      <c r="K1" s="21" t="s">
        <v>2010</v>
      </c>
      <c r="L1" s="22" t="s">
        <v>2011</v>
      </c>
      <c r="N1" s="23" t="s">
        <v>2012</v>
      </c>
      <c r="O1" s="23" t="s">
        <v>2013</v>
      </c>
      <c r="P1" s="23" t="s">
        <v>2014</v>
      </c>
      <c r="Q1" s="23" t="s">
        <v>2015</v>
      </c>
      <c r="R1" s="23" t="s">
        <v>2016</v>
      </c>
      <c r="S1" s="23" t="s">
        <v>2017</v>
      </c>
      <c r="T1" s="23" t="s">
        <v>2018</v>
      </c>
      <c r="U1" s="23" t="s">
        <v>2019</v>
      </c>
      <c r="V1" s="23" t="s">
        <v>2020</v>
      </c>
      <c r="W1" s="23" t="s">
        <v>2021</v>
      </c>
    </row>
    <row r="2" spans="1:23" ht="14.25" customHeight="1" x14ac:dyDescent="0.25">
      <c r="A2" s="24">
        <f>YEAR(Sheet1!$I2)</f>
        <v>2016</v>
      </c>
      <c r="B2" s="25">
        <f>Sheet1!$Q2+Sheet1!$J2</f>
        <v>162844.6</v>
      </c>
      <c r="D2" s="26">
        <v>44562</v>
      </c>
      <c r="E2" s="27">
        <v>2011</v>
      </c>
      <c r="F2" s="27">
        <v>50</v>
      </c>
      <c r="G2" s="27">
        <f t="shared" ref="G2:G13" si="0">I2-H2</f>
        <v>50000</v>
      </c>
      <c r="H2" s="27">
        <v>100000</v>
      </c>
      <c r="I2" s="27">
        <v>150000</v>
      </c>
      <c r="J2" s="27">
        <v>0.5</v>
      </c>
      <c r="K2" s="27"/>
      <c r="L2" s="27">
        <v>1</v>
      </c>
      <c r="N2" s="2" t="s">
        <v>2022</v>
      </c>
      <c r="O2" s="2">
        <v>35</v>
      </c>
      <c r="P2" s="2">
        <v>40</v>
      </c>
      <c r="Q2" s="2">
        <v>96</v>
      </c>
      <c r="R2" s="2">
        <v>72</v>
      </c>
      <c r="S2" s="2">
        <v>33</v>
      </c>
      <c r="T2" s="2">
        <v>100</v>
      </c>
      <c r="U2" s="2">
        <v>55.2</v>
      </c>
      <c r="V2" s="2">
        <v>276</v>
      </c>
      <c r="W2" s="2">
        <f t="shared" ref="W2:W9" si="1">RANK(V2,$V$2:$V$10,0)</f>
        <v>7</v>
      </c>
    </row>
    <row r="3" spans="1:23" ht="14.25" customHeight="1" x14ac:dyDescent="0.25">
      <c r="A3" s="24">
        <f>YEAR(Sheet1!$I3)</f>
        <v>1997</v>
      </c>
      <c r="B3" s="25">
        <f>Sheet1!$Q3+Sheet1!$J3</f>
        <v>99975</v>
      </c>
      <c r="D3" s="26">
        <f t="shared" ref="D3:D13" si="2">D2-364</f>
        <v>44198</v>
      </c>
      <c r="E3" s="27">
        <v>2012</v>
      </c>
      <c r="F3" s="27">
        <v>100</v>
      </c>
      <c r="G3" s="27">
        <f t="shared" si="0"/>
        <v>20000</v>
      </c>
      <c r="H3" s="27">
        <v>200000</v>
      </c>
      <c r="I3" s="27">
        <v>220000</v>
      </c>
      <c r="J3" s="27">
        <v>0.1</v>
      </c>
      <c r="K3" s="27"/>
      <c r="L3" s="27">
        <v>1</v>
      </c>
      <c r="N3" s="2" t="s">
        <v>2023</v>
      </c>
      <c r="O3" s="2">
        <v>40</v>
      </c>
      <c r="P3" s="2">
        <v>55</v>
      </c>
      <c r="Q3" s="2">
        <v>65</v>
      </c>
      <c r="R3" s="2">
        <v>67</v>
      </c>
      <c r="S3" s="2">
        <v>30</v>
      </c>
      <c r="T3" s="2">
        <v>100</v>
      </c>
      <c r="U3" s="2">
        <v>51.4</v>
      </c>
      <c r="V3" s="2">
        <v>257</v>
      </c>
      <c r="W3" s="2">
        <f>RANK(V3,$V$2:$V$10,0)</f>
        <v>8</v>
      </c>
    </row>
    <row r="4" spans="1:23" ht="14.25" customHeight="1" x14ac:dyDescent="0.25">
      <c r="A4" s="24">
        <f>YEAR(Sheet1!$I4)</f>
        <v>2006</v>
      </c>
      <c r="B4" s="25">
        <f>Sheet1!$Q4+Sheet1!$J4</f>
        <v>195718.8</v>
      </c>
      <c r="D4" s="26">
        <f t="shared" si="2"/>
        <v>43834</v>
      </c>
      <c r="E4" s="27">
        <v>2013</v>
      </c>
      <c r="F4" s="27">
        <v>200</v>
      </c>
      <c r="G4" s="27">
        <f t="shared" si="0"/>
        <v>30000</v>
      </c>
      <c r="H4" s="27">
        <v>300000</v>
      </c>
      <c r="I4" s="27">
        <v>330000</v>
      </c>
      <c r="J4" s="27">
        <v>0.1</v>
      </c>
      <c r="K4" s="27"/>
      <c r="L4" s="27">
        <v>1</v>
      </c>
      <c r="N4" s="2" t="s">
        <v>2024</v>
      </c>
      <c r="O4" s="2">
        <v>55</v>
      </c>
      <c r="P4" s="2">
        <v>60</v>
      </c>
      <c r="Q4" s="2">
        <v>75</v>
      </c>
      <c r="R4" s="2">
        <v>62</v>
      </c>
      <c r="S4" s="2">
        <v>29</v>
      </c>
      <c r="T4" s="2">
        <v>100</v>
      </c>
      <c r="U4" s="2">
        <v>56.2</v>
      </c>
      <c r="V4" s="2">
        <v>281</v>
      </c>
      <c r="W4" s="2">
        <f t="shared" si="1"/>
        <v>5</v>
      </c>
    </row>
    <row r="5" spans="1:23" ht="14.25" customHeight="1" x14ac:dyDescent="0.25">
      <c r="A5" s="24">
        <f>YEAR(Sheet1!$I5)</f>
        <v>2019</v>
      </c>
      <c r="B5" s="25">
        <f>Sheet1!$Q5+Sheet1!$J5</f>
        <v>90856.91</v>
      </c>
      <c r="D5" s="26">
        <f t="shared" si="2"/>
        <v>43470</v>
      </c>
      <c r="E5" s="27">
        <v>2014</v>
      </c>
      <c r="F5" s="27">
        <v>400</v>
      </c>
      <c r="G5" s="27">
        <f t="shared" si="0"/>
        <v>92000</v>
      </c>
      <c r="H5" s="27">
        <v>400000</v>
      </c>
      <c r="I5" s="27">
        <v>492000</v>
      </c>
      <c r="J5" s="27">
        <v>0.23</v>
      </c>
      <c r="K5" s="27"/>
      <c r="L5" s="27">
        <v>1</v>
      </c>
      <c r="N5" s="2" t="s">
        <v>2025</v>
      </c>
      <c r="O5" s="2">
        <v>60</v>
      </c>
      <c r="P5" s="2">
        <v>30</v>
      </c>
      <c r="Q5" s="2">
        <v>63</v>
      </c>
      <c r="R5" s="2">
        <v>30</v>
      </c>
      <c r="S5" s="2">
        <v>54</v>
      </c>
      <c r="T5" s="2">
        <v>100</v>
      </c>
      <c r="U5" s="2">
        <v>47.4</v>
      </c>
      <c r="V5" s="2">
        <v>237</v>
      </c>
      <c r="W5" s="2">
        <f t="shared" si="1"/>
        <v>9</v>
      </c>
    </row>
    <row r="6" spans="1:23" ht="14.25" customHeight="1" x14ac:dyDescent="0.25">
      <c r="A6" s="24">
        <f>YEAR(Sheet1!$I6)</f>
        <v>1995</v>
      </c>
      <c r="B6" s="25">
        <f>Sheet1!$Q6+Sheet1!$J6</f>
        <v>95409</v>
      </c>
      <c r="D6" s="26">
        <f t="shared" si="2"/>
        <v>43106</v>
      </c>
      <c r="E6" s="27">
        <v>2015</v>
      </c>
      <c r="F6" s="27">
        <v>800</v>
      </c>
      <c r="G6" s="27">
        <f t="shared" si="0"/>
        <v>125000</v>
      </c>
      <c r="H6" s="27">
        <v>500000</v>
      </c>
      <c r="I6" s="27">
        <v>625000</v>
      </c>
      <c r="J6" s="27">
        <v>0</v>
      </c>
      <c r="K6" s="27"/>
      <c r="L6" s="27">
        <v>2</v>
      </c>
      <c r="N6" s="2" t="s">
        <v>2026</v>
      </c>
      <c r="O6" s="2">
        <v>65</v>
      </c>
      <c r="P6" s="2">
        <v>100</v>
      </c>
      <c r="Q6" s="2">
        <v>77</v>
      </c>
      <c r="R6" s="2">
        <v>25</v>
      </c>
      <c r="S6" s="2">
        <v>55</v>
      </c>
      <c r="T6" s="2">
        <v>100</v>
      </c>
      <c r="U6" s="2">
        <v>64.400000000000006</v>
      </c>
      <c r="V6" s="2">
        <v>322</v>
      </c>
      <c r="W6" s="2">
        <f t="shared" si="1"/>
        <v>3</v>
      </c>
    </row>
    <row r="7" spans="1:23" ht="14.25" customHeight="1" x14ac:dyDescent="0.25">
      <c r="A7" s="24">
        <f>YEAR(Sheet1!$I7)</f>
        <v>2017</v>
      </c>
      <c r="B7" s="25">
        <f>Sheet1!$Q7+Sheet1!$J7</f>
        <v>50994</v>
      </c>
      <c r="D7" s="26">
        <f t="shared" si="2"/>
        <v>42742</v>
      </c>
      <c r="E7" s="27">
        <v>2016</v>
      </c>
      <c r="F7" s="27">
        <v>1600</v>
      </c>
      <c r="G7" s="27">
        <f t="shared" si="0"/>
        <v>198000</v>
      </c>
      <c r="H7" s="27">
        <v>600000</v>
      </c>
      <c r="I7" s="27">
        <v>798000</v>
      </c>
      <c r="J7" s="27">
        <v>0.33</v>
      </c>
      <c r="K7" s="27"/>
      <c r="L7" s="27">
        <v>3</v>
      </c>
      <c r="N7" s="2" t="s">
        <v>2027</v>
      </c>
      <c r="O7" s="2">
        <v>70</v>
      </c>
      <c r="P7" s="2">
        <v>35</v>
      </c>
      <c r="Q7" s="2">
        <v>96</v>
      </c>
      <c r="R7" s="2">
        <v>20</v>
      </c>
      <c r="S7" s="2">
        <v>58</v>
      </c>
      <c r="T7" s="2">
        <v>100</v>
      </c>
      <c r="U7" s="2">
        <v>55.8</v>
      </c>
      <c r="V7" s="2">
        <v>279</v>
      </c>
      <c r="W7" s="2">
        <f t="shared" si="1"/>
        <v>6</v>
      </c>
    </row>
    <row r="8" spans="1:23" ht="14.25" customHeight="1" x14ac:dyDescent="0.25">
      <c r="A8" s="24">
        <f>YEAR(Sheet1!$I8)</f>
        <v>2020</v>
      </c>
      <c r="B8" s="25">
        <f>Sheet1!$Q8+Sheet1!$J8</f>
        <v>131720.6</v>
      </c>
      <c r="D8" s="26">
        <f t="shared" si="2"/>
        <v>42378</v>
      </c>
      <c r="E8" s="27">
        <v>2017</v>
      </c>
      <c r="F8" s="27">
        <v>3200</v>
      </c>
      <c r="G8" s="27">
        <f t="shared" si="0"/>
        <v>105000</v>
      </c>
      <c r="H8" s="27">
        <v>700000</v>
      </c>
      <c r="I8" s="27">
        <v>805000</v>
      </c>
      <c r="J8" s="27">
        <v>0.15</v>
      </c>
      <c r="K8" s="27"/>
      <c r="L8" s="27">
        <v>4</v>
      </c>
      <c r="N8" s="2" t="s">
        <v>2028</v>
      </c>
      <c r="O8" s="2">
        <v>75</v>
      </c>
      <c r="P8" s="2">
        <v>60</v>
      </c>
      <c r="Q8" s="2">
        <v>91</v>
      </c>
      <c r="R8" s="2">
        <v>73</v>
      </c>
      <c r="S8" s="2">
        <v>59</v>
      </c>
      <c r="T8" s="2">
        <v>100</v>
      </c>
      <c r="U8" s="2">
        <v>71.599999999999994</v>
      </c>
      <c r="V8" s="2">
        <v>358</v>
      </c>
      <c r="W8" s="2">
        <f t="shared" si="1"/>
        <v>2</v>
      </c>
    </row>
    <row r="9" spans="1:23" ht="14.25" customHeight="1" x14ac:dyDescent="0.25">
      <c r="A9" s="24">
        <f>YEAR(Sheet1!$I9)</f>
        <v>2020</v>
      </c>
      <c r="B9" s="25">
        <f>Sheet1!$Q9+Sheet1!$J9</f>
        <v>41336</v>
      </c>
      <c r="D9" s="26">
        <f t="shared" si="2"/>
        <v>42014</v>
      </c>
      <c r="E9" s="27">
        <v>2018</v>
      </c>
      <c r="F9" s="27">
        <f t="shared" ref="F9:F13" si="3">F8*2</f>
        <v>6400</v>
      </c>
      <c r="G9" s="27">
        <f t="shared" si="0"/>
        <v>360000</v>
      </c>
      <c r="H9" s="27">
        <v>800000</v>
      </c>
      <c r="I9" s="27">
        <v>1160000</v>
      </c>
      <c r="J9" s="27">
        <v>0</v>
      </c>
      <c r="K9" s="27"/>
      <c r="L9" s="27">
        <v>5</v>
      </c>
      <c r="N9" s="2" t="s">
        <v>2029</v>
      </c>
      <c r="O9" s="2">
        <v>80</v>
      </c>
      <c r="P9" s="2">
        <v>80</v>
      </c>
      <c r="Q9" s="2">
        <v>98</v>
      </c>
      <c r="R9" s="2">
        <v>77</v>
      </c>
      <c r="S9" s="2">
        <v>26</v>
      </c>
      <c r="T9" s="2">
        <v>100</v>
      </c>
      <c r="U9" s="2">
        <v>72.2</v>
      </c>
      <c r="V9" s="2">
        <v>361</v>
      </c>
      <c r="W9" s="2">
        <f t="shared" si="1"/>
        <v>1</v>
      </c>
    </row>
    <row r="10" spans="1:23" ht="14.25" customHeight="1" x14ac:dyDescent="0.25">
      <c r="A10" s="24">
        <f>YEAR(Sheet1!$I10)</f>
        <v>2019</v>
      </c>
      <c r="B10" s="25">
        <f>Sheet1!$Q10+Sheet1!$J10</f>
        <v>120338.62</v>
      </c>
      <c r="D10" s="26">
        <f t="shared" si="2"/>
        <v>41650</v>
      </c>
      <c r="E10" s="27">
        <v>2019</v>
      </c>
      <c r="F10" s="27">
        <f t="shared" si="3"/>
        <v>12800</v>
      </c>
      <c r="G10" s="27">
        <f t="shared" si="0"/>
        <v>630000</v>
      </c>
      <c r="H10" s="27">
        <v>900000</v>
      </c>
      <c r="I10" s="27">
        <v>1530000</v>
      </c>
      <c r="J10" s="27">
        <v>0.7</v>
      </c>
      <c r="K10" s="27"/>
      <c r="L10" s="27">
        <v>6</v>
      </c>
      <c r="N10" s="2" t="s">
        <v>2030</v>
      </c>
      <c r="O10" s="2">
        <v>85</v>
      </c>
      <c r="P10" s="2">
        <v>90</v>
      </c>
      <c r="Q10" s="2">
        <v>38</v>
      </c>
      <c r="R10" s="2">
        <v>58</v>
      </c>
      <c r="S10" s="2">
        <v>33</v>
      </c>
      <c r="T10" s="2">
        <v>100</v>
      </c>
      <c r="U10" s="2">
        <v>60.8</v>
      </c>
      <c r="V10" s="2">
        <v>304</v>
      </c>
      <c r="W10" s="2">
        <f>RANK(V10,$V$2:$V$10,0)</f>
        <v>4</v>
      </c>
    </row>
    <row r="11" spans="1:23" ht="14.25" customHeight="1" x14ac:dyDescent="0.25">
      <c r="A11" s="24">
        <f>YEAR(Sheet1!$I11)</f>
        <v>2018</v>
      </c>
      <c r="B11" s="25">
        <f>Sheet1!$Q11+Sheet1!$J11</f>
        <v>77203</v>
      </c>
      <c r="D11" s="26">
        <f t="shared" si="2"/>
        <v>41286</v>
      </c>
      <c r="E11" s="27">
        <v>2020</v>
      </c>
      <c r="F11" s="27">
        <f t="shared" si="3"/>
        <v>25600</v>
      </c>
      <c r="G11" s="27">
        <f t="shared" si="0"/>
        <v>800000</v>
      </c>
      <c r="H11" s="27">
        <v>1000000</v>
      </c>
      <c r="I11" s="27">
        <v>1800000</v>
      </c>
      <c r="J11" s="27">
        <v>0.8</v>
      </c>
      <c r="K11" s="27"/>
      <c r="L11" s="27">
        <v>7</v>
      </c>
    </row>
    <row r="12" spans="1:23" ht="14.25" customHeight="1" x14ac:dyDescent="0.25">
      <c r="A12" s="24">
        <f>YEAR(Sheet1!$I12)</f>
        <v>2009</v>
      </c>
      <c r="B12" s="25">
        <f>Sheet1!$Q12+Sheet1!$J12</f>
        <v>180932.95</v>
      </c>
      <c r="D12" s="26">
        <f t="shared" si="2"/>
        <v>40922</v>
      </c>
      <c r="E12" s="27">
        <v>2021</v>
      </c>
      <c r="F12" s="27">
        <f t="shared" si="3"/>
        <v>51200</v>
      </c>
      <c r="G12" s="27">
        <f t="shared" si="0"/>
        <v>220000</v>
      </c>
      <c r="H12" s="27">
        <v>1100000</v>
      </c>
      <c r="I12" s="27">
        <v>1320000</v>
      </c>
      <c r="J12" s="27">
        <v>0</v>
      </c>
      <c r="K12" s="27"/>
      <c r="L12" s="27">
        <v>8</v>
      </c>
    </row>
    <row r="13" spans="1:23" ht="14.25" customHeight="1" x14ac:dyDescent="0.25">
      <c r="A13" s="24">
        <f>YEAR(Sheet1!$I13)</f>
        <v>2021</v>
      </c>
      <c r="B13" s="25">
        <f>Sheet1!$Q13+Sheet1!$J13</f>
        <v>109851</v>
      </c>
      <c r="D13" s="26">
        <f t="shared" si="2"/>
        <v>40558</v>
      </c>
      <c r="E13" s="27">
        <v>2022</v>
      </c>
      <c r="F13" s="27">
        <f t="shared" si="3"/>
        <v>102400</v>
      </c>
      <c r="G13" s="27">
        <f t="shared" si="0"/>
        <v>120000</v>
      </c>
      <c r="H13" s="27">
        <v>1200000</v>
      </c>
      <c r="I13" s="27">
        <v>1320000</v>
      </c>
      <c r="J13" s="27">
        <v>0.1</v>
      </c>
      <c r="K13" s="27"/>
      <c r="L13" s="27">
        <v>9</v>
      </c>
    </row>
    <row r="14" spans="1:23" ht="14.25" customHeight="1" x14ac:dyDescent="0.25">
      <c r="A14" s="24">
        <f>YEAR(Sheet1!$I14)</f>
        <v>1999</v>
      </c>
      <c r="B14" s="25">
        <f>Sheet1!$Q14+Sheet1!$J14</f>
        <v>114543.74</v>
      </c>
    </row>
    <row r="15" spans="1:23" ht="14.25" customHeight="1" x14ac:dyDescent="0.25">
      <c r="A15" s="24">
        <f>YEAR(Sheet1!$I15)</f>
        <v>2021</v>
      </c>
      <c r="B15" s="25">
        <f>Sheet1!$Q15+Sheet1!$J15</f>
        <v>161416.20000000001</v>
      </c>
    </row>
    <row r="16" spans="1:23" ht="14.25" customHeight="1" x14ac:dyDescent="0.25">
      <c r="A16" s="24">
        <f>YEAR(Sheet1!$I16)</f>
        <v>2017</v>
      </c>
      <c r="B16" s="25">
        <f>Sheet1!$Q16+Sheet1!$J16</f>
        <v>97078</v>
      </c>
    </row>
    <row r="17" spans="1:2" ht="14.25" customHeight="1" x14ac:dyDescent="0.25">
      <c r="A17" s="24">
        <f>YEAR(Sheet1!$I17)</f>
        <v>2013</v>
      </c>
      <c r="B17" s="25">
        <f>Sheet1!$Q17+Sheet1!$J17</f>
        <v>324051</v>
      </c>
    </row>
    <row r="18" spans="1:2" ht="14.25" customHeight="1" x14ac:dyDescent="0.25">
      <c r="A18" s="24">
        <f>YEAR(Sheet1!$I18)</f>
        <v>2002</v>
      </c>
      <c r="B18" s="25">
        <f>Sheet1!$Q18+Sheet1!$J18</f>
        <v>211004.4</v>
      </c>
    </row>
    <row r="19" spans="1:2" ht="14.25" customHeight="1" x14ac:dyDescent="0.25">
      <c r="A19" s="24">
        <f>YEAR(Sheet1!$I19)</f>
        <v>2003</v>
      </c>
      <c r="B19" s="25">
        <f>Sheet1!$Q19+Sheet1!$J19</f>
        <v>174955.64</v>
      </c>
    </row>
    <row r="20" spans="1:2" ht="14.25" customHeight="1" x14ac:dyDescent="0.25">
      <c r="A20" s="24">
        <f>YEAR(Sheet1!$I20)</f>
        <v>2013</v>
      </c>
      <c r="B20" s="25">
        <f>Sheet1!$Q20+Sheet1!$J20</f>
        <v>231263.72</v>
      </c>
    </row>
    <row r="21" spans="1:2" ht="14.25" customHeight="1" x14ac:dyDescent="0.25">
      <c r="A21" s="24">
        <f>YEAR(Sheet1!$I21)</f>
        <v>2002</v>
      </c>
      <c r="B21" s="25">
        <f>Sheet1!$Q21+Sheet1!$J21</f>
        <v>196270.58</v>
      </c>
    </row>
    <row r="22" spans="1:2" ht="14.25" customHeight="1" x14ac:dyDescent="0.25">
      <c r="A22" s="24">
        <f>YEAR(Sheet1!$I22)</f>
        <v>2012</v>
      </c>
      <c r="B22" s="25">
        <f>Sheet1!$Q22+Sheet1!$J22</f>
        <v>160754</v>
      </c>
    </row>
    <row r="23" spans="1:2" ht="14.25" customHeight="1" x14ac:dyDescent="0.25">
      <c r="A23" s="24">
        <f>YEAR(Sheet1!$I23)</f>
        <v>2021</v>
      </c>
      <c r="B23" s="25">
        <f>Sheet1!$Q23+Sheet1!$J23</f>
        <v>183560.63</v>
      </c>
    </row>
    <row r="24" spans="1:2" ht="14.25" customHeight="1" x14ac:dyDescent="0.25">
      <c r="A24" s="24">
        <f>YEAR(Sheet1!$I24)</f>
        <v>2002</v>
      </c>
      <c r="B24" s="25">
        <f>Sheet1!$Q24+Sheet1!$J24</f>
        <v>221167.36000000002</v>
      </c>
    </row>
    <row r="25" spans="1:2" ht="14.25" customHeight="1" x14ac:dyDescent="0.25">
      <c r="A25" s="24">
        <f>YEAR(Sheet1!$I25)</f>
        <v>2019</v>
      </c>
      <c r="B25" s="25">
        <f>Sheet1!$Q25+Sheet1!$J25</f>
        <v>49998</v>
      </c>
    </row>
    <row r="26" spans="1:2" ht="14.25" customHeight="1" x14ac:dyDescent="0.25">
      <c r="A26" s="24">
        <f>YEAR(Sheet1!$I26)</f>
        <v>2014</v>
      </c>
      <c r="B26" s="25">
        <f>Sheet1!$Q26+Sheet1!$J26</f>
        <v>271395.32</v>
      </c>
    </row>
    <row r="27" spans="1:2" ht="14.25" customHeight="1" x14ac:dyDescent="0.25">
      <c r="A27" s="24">
        <f>YEAR(Sheet1!$I27)</f>
        <v>2015</v>
      </c>
      <c r="B27" s="25">
        <f>Sheet1!$Q27+Sheet1!$J27</f>
        <v>187253.97</v>
      </c>
    </row>
    <row r="28" spans="1:2" ht="14.25" customHeight="1" x14ac:dyDescent="0.25">
      <c r="A28" s="24">
        <f>YEAR(Sheet1!$I28)</f>
        <v>2005</v>
      </c>
      <c r="B28" s="25">
        <f>Sheet1!$Q28+Sheet1!$J28</f>
        <v>98581</v>
      </c>
    </row>
    <row r="29" spans="1:2" ht="14.25" customHeight="1" x14ac:dyDescent="0.25">
      <c r="A29" s="24">
        <f>YEAR(Sheet1!$I29)</f>
        <v>2004</v>
      </c>
      <c r="B29" s="25">
        <f>Sheet1!$Q29+Sheet1!$J29</f>
        <v>322562.61</v>
      </c>
    </row>
    <row r="30" spans="1:2" ht="14.25" customHeight="1" x14ac:dyDescent="0.25">
      <c r="A30" s="24">
        <f>YEAR(Sheet1!$I30)</f>
        <v>1996</v>
      </c>
      <c r="B30" s="25">
        <f>Sheet1!$Q30+Sheet1!$J30</f>
        <v>111276.48</v>
      </c>
    </row>
    <row r="31" spans="1:2" ht="14.25" customHeight="1" x14ac:dyDescent="0.25">
      <c r="A31" s="24">
        <f>YEAR(Sheet1!$I31)</f>
        <v>2012</v>
      </c>
      <c r="B31" s="25">
        <f>Sheet1!$Q31+Sheet1!$J31</f>
        <v>309728.94</v>
      </c>
    </row>
    <row r="32" spans="1:2" ht="14.25" customHeight="1" x14ac:dyDescent="0.25">
      <c r="A32" s="24">
        <f>YEAR(Sheet1!$I32)</f>
        <v>2017</v>
      </c>
      <c r="B32" s="25">
        <f>Sheet1!$Q32+Sheet1!$J32</f>
        <v>54775</v>
      </c>
    </row>
    <row r="33" spans="1:12" ht="14.25" customHeight="1" x14ac:dyDescent="0.25">
      <c r="A33" s="24">
        <f>YEAR(Sheet1!$I33)</f>
        <v>2004</v>
      </c>
      <c r="B33" s="25">
        <f>Sheet1!$Q33+Sheet1!$J33</f>
        <v>55499</v>
      </c>
    </row>
    <row r="34" spans="1:12" ht="14.25" customHeight="1" x14ac:dyDescent="0.25">
      <c r="A34" s="24">
        <f>YEAR(Sheet1!$I34)</f>
        <v>2008</v>
      </c>
      <c r="B34" s="25">
        <f>Sheet1!$Q34+Sheet1!$J34</f>
        <v>66521</v>
      </c>
    </row>
    <row r="35" spans="1:12" ht="14.25" customHeight="1" x14ac:dyDescent="0.25">
      <c r="A35" s="24">
        <f>YEAR(Sheet1!$I35)</f>
        <v>2016</v>
      </c>
      <c r="B35" s="25">
        <f>Sheet1!$Q35+Sheet1!$J35</f>
        <v>59100</v>
      </c>
    </row>
    <row r="36" spans="1:12" ht="14.25" customHeight="1" x14ac:dyDescent="0.25">
      <c r="A36" s="24">
        <f>YEAR(Sheet1!$I36)</f>
        <v>2018</v>
      </c>
      <c r="B36" s="25">
        <f>Sheet1!$Q36+Sheet1!$J36</f>
        <v>49011</v>
      </c>
    </row>
    <row r="37" spans="1:12" ht="14.25" customHeight="1" x14ac:dyDescent="0.25">
      <c r="A37" s="24">
        <f>YEAR(Sheet1!$I37)</f>
        <v>2014</v>
      </c>
      <c r="B37" s="25">
        <f>Sheet1!$Q37+Sheet1!$J37</f>
        <v>99575</v>
      </c>
    </row>
    <row r="38" spans="1:12" ht="14.25" customHeight="1" x14ac:dyDescent="0.25">
      <c r="A38" s="24">
        <f>YEAR(Sheet1!$I38)</f>
        <v>2019</v>
      </c>
      <c r="B38" s="25">
        <f>Sheet1!$Q38+Sheet1!$J38</f>
        <v>99989</v>
      </c>
    </row>
    <row r="39" spans="1:12" ht="14.25" customHeight="1" x14ac:dyDescent="0.25">
      <c r="A39" s="24">
        <f>YEAR(Sheet1!$I39)</f>
        <v>2019</v>
      </c>
      <c r="B39" s="25">
        <f>Sheet1!$Q39+Sheet1!$J39</f>
        <v>333346</v>
      </c>
      <c r="L39" s="45"/>
    </row>
    <row r="40" spans="1:12" ht="14.25" customHeight="1" x14ac:dyDescent="0.25">
      <c r="A40" s="24">
        <f>YEAR(Sheet1!$I40)</f>
        <v>2013</v>
      </c>
      <c r="B40" s="25">
        <f>Sheet1!$Q40+Sheet1!$J40</f>
        <v>78940</v>
      </c>
    </row>
    <row r="41" spans="1:12" ht="14.25" customHeight="1" x14ac:dyDescent="0.25">
      <c r="A41" s="24">
        <f>YEAR(Sheet1!$I41)</f>
        <v>1994</v>
      </c>
      <c r="B41" s="25">
        <f>Sheet1!$Q41+Sheet1!$J41</f>
        <v>82872</v>
      </c>
    </row>
    <row r="42" spans="1:12" ht="14.25" customHeight="1" x14ac:dyDescent="0.25">
      <c r="A42" s="24">
        <f>YEAR(Sheet1!$I42)</f>
        <v>2017</v>
      </c>
      <c r="B42" s="25">
        <f>Sheet1!$Q42+Sheet1!$J42</f>
        <v>86317</v>
      </c>
    </row>
    <row r="43" spans="1:12" ht="14.25" customHeight="1" x14ac:dyDescent="0.25">
      <c r="A43" s="24">
        <f>YEAR(Sheet1!$I43)</f>
        <v>2013</v>
      </c>
      <c r="B43" s="25">
        <f>Sheet1!$Q43+Sheet1!$J43</f>
        <v>118791.75</v>
      </c>
    </row>
    <row r="44" spans="1:12" ht="14.25" customHeight="1" x14ac:dyDescent="0.25">
      <c r="A44" s="24">
        <f>YEAR(Sheet1!$I44)</f>
        <v>2005</v>
      </c>
      <c r="B44" s="25">
        <f>Sheet1!$Q44+Sheet1!$J44</f>
        <v>263746.56</v>
      </c>
    </row>
    <row r="45" spans="1:12" ht="14.25" customHeight="1" x14ac:dyDescent="0.25">
      <c r="A45" s="24">
        <f>YEAR(Sheet1!$I45)</f>
        <v>2013</v>
      </c>
      <c r="B45" s="25">
        <f>Sheet1!$Q45+Sheet1!$J45</f>
        <v>56037</v>
      </c>
    </row>
    <row r="46" spans="1:12" ht="14.25" customHeight="1" x14ac:dyDescent="0.25">
      <c r="A46" s="24">
        <f>YEAR(Sheet1!$I46)</f>
        <v>2019</v>
      </c>
      <c r="B46" s="25">
        <f>Sheet1!$Q46+Sheet1!$J46</f>
        <v>137032</v>
      </c>
    </row>
    <row r="47" spans="1:12" ht="14.25" customHeight="1" x14ac:dyDescent="0.25">
      <c r="A47" s="24">
        <f>YEAR(Sheet1!$I47)</f>
        <v>2010</v>
      </c>
      <c r="B47" s="25">
        <f>Sheet1!$Q47+Sheet1!$J47</f>
        <v>92952</v>
      </c>
    </row>
    <row r="48" spans="1:12" ht="14.25" customHeight="1" x14ac:dyDescent="0.25">
      <c r="A48" s="24">
        <f>YEAR(Sheet1!$I48)</f>
        <v>2013</v>
      </c>
      <c r="B48" s="25">
        <f>Sheet1!$Q48+Sheet1!$J48</f>
        <v>83917.05</v>
      </c>
    </row>
    <row r="49" spans="1:2" ht="14.25" customHeight="1" x14ac:dyDescent="0.25">
      <c r="A49" s="24">
        <f>YEAR(Sheet1!$I49)</f>
        <v>2009</v>
      </c>
      <c r="B49" s="25">
        <f>Sheet1!$Q49+Sheet1!$J49</f>
        <v>200638.8</v>
      </c>
    </row>
    <row r="50" spans="1:2" ht="14.25" customHeight="1" x14ac:dyDescent="0.25">
      <c r="A50" s="24">
        <f>YEAR(Sheet1!$I50)</f>
        <v>2012</v>
      </c>
      <c r="B50" s="25">
        <f>Sheet1!$Q50+Sheet1!$J50</f>
        <v>71476</v>
      </c>
    </row>
    <row r="51" spans="1:2" ht="14.25" customHeight="1" x14ac:dyDescent="0.25">
      <c r="A51" s="24">
        <f>YEAR(Sheet1!$I51)</f>
        <v>2014</v>
      </c>
      <c r="B51" s="25">
        <f>Sheet1!$Q51+Sheet1!$J51</f>
        <v>227304</v>
      </c>
    </row>
    <row r="52" spans="1:2" ht="14.25" customHeight="1" x14ac:dyDescent="0.25">
      <c r="A52" s="24">
        <f>YEAR(Sheet1!$I52)</f>
        <v>2001</v>
      </c>
      <c r="B52" s="25">
        <f>Sheet1!$Q52+Sheet1!$J52</f>
        <v>64057</v>
      </c>
    </row>
    <row r="53" spans="1:2" ht="14.25" customHeight="1" x14ac:dyDescent="0.25">
      <c r="A53" s="24">
        <f>YEAR(Sheet1!$I53)</f>
        <v>2021</v>
      </c>
      <c r="B53" s="25">
        <f>Sheet1!$Q53+Sheet1!$J53</f>
        <v>68728</v>
      </c>
    </row>
    <row r="54" spans="1:2" ht="14.25" customHeight="1" x14ac:dyDescent="0.25">
      <c r="A54" s="24">
        <f>YEAR(Sheet1!$I54)</f>
        <v>2021</v>
      </c>
      <c r="B54" s="25">
        <f>Sheet1!$Q54+Sheet1!$J54</f>
        <v>139452.63</v>
      </c>
    </row>
    <row r="55" spans="1:2" ht="14.25" customHeight="1" x14ac:dyDescent="0.25">
      <c r="A55" s="24">
        <f>YEAR(Sheet1!$I55)</f>
        <v>2011</v>
      </c>
      <c r="B55" s="25">
        <f>Sheet1!$Q55+Sheet1!$J55</f>
        <v>66889</v>
      </c>
    </row>
    <row r="56" spans="1:2" ht="14.25" customHeight="1" x14ac:dyDescent="0.25">
      <c r="A56" s="24">
        <f>YEAR(Sheet1!$I56)</f>
        <v>2015</v>
      </c>
      <c r="B56" s="25">
        <f>Sheet1!$Q56+Sheet1!$J56</f>
        <v>230523</v>
      </c>
    </row>
    <row r="57" spans="1:2" ht="14.25" customHeight="1" x14ac:dyDescent="0.25">
      <c r="A57" s="24">
        <f>YEAR(Sheet1!$I57)</f>
        <v>2018</v>
      </c>
      <c r="B57" s="25">
        <f>Sheet1!$Q57+Sheet1!$J57</f>
        <v>83990</v>
      </c>
    </row>
    <row r="58" spans="1:2" ht="14.25" customHeight="1" x14ac:dyDescent="0.25">
      <c r="A58" s="24">
        <f>YEAR(Sheet1!$I58)</f>
        <v>2005</v>
      </c>
      <c r="B58" s="25">
        <f>Sheet1!$Q58+Sheet1!$J58</f>
        <v>102043</v>
      </c>
    </row>
    <row r="59" spans="1:2" ht="14.25" customHeight="1" x14ac:dyDescent="0.25">
      <c r="A59" s="24">
        <f>YEAR(Sheet1!$I59)</f>
        <v>2001</v>
      </c>
      <c r="B59" s="25">
        <f>Sheet1!$Q59+Sheet1!$J59</f>
        <v>90678</v>
      </c>
    </row>
    <row r="60" spans="1:2" ht="14.25" customHeight="1" x14ac:dyDescent="0.25">
      <c r="A60" s="24">
        <f>YEAR(Sheet1!$I60)</f>
        <v>2008</v>
      </c>
      <c r="B60" s="25">
        <f>Sheet1!$Q60+Sheet1!$J60</f>
        <v>59067</v>
      </c>
    </row>
    <row r="61" spans="1:2" ht="14.25" customHeight="1" x14ac:dyDescent="0.25">
      <c r="A61" s="24">
        <f>YEAR(Sheet1!$I61)</f>
        <v>2021</v>
      </c>
      <c r="B61" s="25">
        <f>Sheet1!$Q61+Sheet1!$J61</f>
        <v>155321.29999999999</v>
      </c>
    </row>
    <row r="62" spans="1:2" ht="14.25" customHeight="1" x14ac:dyDescent="0.25">
      <c r="A62" s="24">
        <f>YEAR(Sheet1!$I62)</f>
        <v>2006</v>
      </c>
      <c r="B62" s="25">
        <f>Sheet1!$Q62+Sheet1!$J62</f>
        <v>174948.4</v>
      </c>
    </row>
    <row r="63" spans="1:2" ht="14.25" customHeight="1" x14ac:dyDescent="0.25">
      <c r="A63" s="24">
        <f>YEAR(Sheet1!$I63)</f>
        <v>2019</v>
      </c>
      <c r="B63" s="25">
        <f>Sheet1!$Q63+Sheet1!$J63</f>
        <v>74691</v>
      </c>
    </row>
    <row r="64" spans="1:2" ht="14.25" customHeight="1" x14ac:dyDescent="0.25">
      <c r="A64" s="24">
        <f>YEAR(Sheet1!$I64)</f>
        <v>2008</v>
      </c>
      <c r="B64" s="25">
        <f>Sheet1!$Q64+Sheet1!$J64</f>
        <v>104810.89</v>
      </c>
    </row>
    <row r="65" spans="1:2" ht="14.25" customHeight="1" x14ac:dyDescent="0.25">
      <c r="A65" s="24">
        <f>YEAR(Sheet1!$I65)</f>
        <v>2013</v>
      </c>
      <c r="B65" s="25">
        <f>Sheet1!$Q65+Sheet1!$J65</f>
        <v>324616.02</v>
      </c>
    </row>
    <row r="66" spans="1:2" ht="14.25" customHeight="1" x14ac:dyDescent="0.25">
      <c r="A66" s="24">
        <f>YEAR(Sheet1!$I66)</f>
        <v>2021</v>
      </c>
      <c r="B66" s="25">
        <f>Sheet1!$Q66+Sheet1!$J66</f>
        <v>48906</v>
      </c>
    </row>
    <row r="67" spans="1:2" ht="14.25" customHeight="1" x14ac:dyDescent="0.25">
      <c r="A67" s="24">
        <f>YEAR(Sheet1!$I67)</f>
        <v>2008</v>
      </c>
      <c r="B67" s="25">
        <f>Sheet1!$Q67+Sheet1!$J67</f>
        <v>80024</v>
      </c>
    </row>
    <row r="68" spans="1:2" ht="14.25" customHeight="1" x14ac:dyDescent="0.25">
      <c r="A68" s="24">
        <f>YEAR(Sheet1!$I68)</f>
        <v>2009</v>
      </c>
      <c r="B68" s="25">
        <f>Sheet1!$Q68+Sheet1!$J68</f>
        <v>54415</v>
      </c>
    </row>
    <row r="69" spans="1:2" ht="14.25" customHeight="1" x14ac:dyDescent="0.25">
      <c r="A69" s="24">
        <f>YEAR(Sheet1!$I69)</f>
        <v>2016</v>
      </c>
      <c r="B69" s="25">
        <f>Sheet1!$Q69+Sheet1!$J69</f>
        <v>128764.87</v>
      </c>
    </row>
    <row r="70" spans="1:2" ht="14.25" customHeight="1" x14ac:dyDescent="0.25">
      <c r="A70" s="24">
        <f>YEAR(Sheet1!$I70)</f>
        <v>2009</v>
      </c>
      <c r="B70" s="25">
        <f>Sheet1!$Q70+Sheet1!$J70</f>
        <v>281360.25</v>
      </c>
    </row>
    <row r="71" spans="1:2" ht="14.25" customHeight="1" x14ac:dyDescent="0.25">
      <c r="A71" s="24">
        <f>YEAR(Sheet1!$I71)</f>
        <v>2020</v>
      </c>
      <c r="B71" s="25">
        <f>Sheet1!$Q71+Sheet1!$J71</f>
        <v>78844</v>
      </c>
    </row>
    <row r="72" spans="1:2" ht="14.25" customHeight="1" x14ac:dyDescent="0.25">
      <c r="A72" s="24">
        <f>YEAR(Sheet1!$I72)</f>
        <v>2002</v>
      </c>
      <c r="B72" s="25">
        <f>Sheet1!$Q72+Sheet1!$J72</f>
        <v>76354</v>
      </c>
    </row>
    <row r="73" spans="1:2" ht="14.25" customHeight="1" x14ac:dyDescent="0.25">
      <c r="A73" s="24">
        <f>YEAR(Sheet1!$I73)</f>
        <v>2019</v>
      </c>
      <c r="B73" s="25">
        <f>Sheet1!$Q73+Sheet1!$J73</f>
        <v>199112.4</v>
      </c>
    </row>
    <row r="74" spans="1:2" ht="14.25" customHeight="1" x14ac:dyDescent="0.25">
      <c r="A74" s="24">
        <f>YEAR(Sheet1!$I74)</f>
        <v>2021</v>
      </c>
      <c r="B74" s="25">
        <f>Sheet1!$Q74+Sheet1!$J74</f>
        <v>119695.08</v>
      </c>
    </row>
    <row r="75" spans="1:2" ht="14.25" customHeight="1" x14ac:dyDescent="0.25">
      <c r="A75" s="24">
        <f>YEAR(Sheet1!$I75)</f>
        <v>1998</v>
      </c>
      <c r="B75" s="25">
        <f>Sheet1!$Q75+Sheet1!$J75</f>
        <v>86299</v>
      </c>
    </row>
    <row r="76" spans="1:2" ht="14.25" customHeight="1" x14ac:dyDescent="0.25">
      <c r="A76" s="24">
        <f>YEAR(Sheet1!$I76)</f>
        <v>2003</v>
      </c>
      <c r="B76" s="25">
        <f>Sheet1!$Q76+Sheet1!$J76</f>
        <v>289273.59999999998</v>
      </c>
    </row>
    <row r="77" spans="1:2" ht="14.25" customHeight="1" x14ac:dyDescent="0.25">
      <c r="A77" s="24">
        <f>YEAR(Sheet1!$I77)</f>
        <v>2010</v>
      </c>
      <c r="B77" s="25">
        <f>Sheet1!$Q77+Sheet1!$J77</f>
        <v>53215</v>
      </c>
    </row>
    <row r="78" spans="1:2" ht="14.25" customHeight="1" x14ac:dyDescent="0.25">
      <c r="A78" s="24">
        <f>YEAR(Sheet1!$I78)</f>
        <v>2017</v>
      </c>
      <c r="B78" s="25">
        <f>Sheet1!$Q78+Sheet1!$J78</f>
        <v>86858</v>
      </c>
    </row>
    <row r="79" spans="1:2" ht="14.25" customHeight="1" x14ac:dyDescent="0.25">
      <c r="A79" s="24">
        <f>YEAR(Sheet1!$I79)</f>
        <v>2007</v>
      </c>
      <c r="B79" s="25">
        <f>Sheet1!$Q79+Sheet1!$J79</f>
        <v>101488.68</v>
      </c>
    </row>
    <row r="80" spans="1:2" ht="14.25" customHeight="1" x14ac:dyDescent="0.25">
      <c r="A80" s="24">
        <f>YEAR(Sheet1!$I80)</f>
        <v>2015</v>
      </c>
      <c r="B80" s="25">
        <f>Sheet1!$Q80+Sheet1!$J80</f>
        <v>57008</v>
      </c>
    </row>
    <row r="81" spans="1:2" ht="14.25" customHeight="1" x14ac:dyDescent="0.25">
      <c r="A81" s="24">
        <f>YEAR(Sheet1!$I81)</f>
        <v>2015</v>
      </c>
      <c r="B81" s="25">
        <f>Sheet1!$Q81+Sheet1!$J81</f>
        <v>163183.85</v>
      </c>
    </row>
    <row r="82" spans="1:2" ht="14.25" customHeight="1" x14ac:dyDescent="0.25">
      <c r="A82" s="24">
        <f>YEAR(Sheet1!$I82)</f>
        <v>2016</v>
      </c>
      <c r="B82" s="25">
        <f>Sheet1!$Q82+Sheet1!$J82</f>
        <v>64847</v>
      </c>
    </row>
    <row r="83" spans="1:2" ht="14.25" customHeight="1" x14ac:dyDescent="0.25">
      <c r="A83" s="24">
        <f>YEAR(Sheet1!$I83)</f>
        <v>1992</v>
      </c>
      <c r="B83" s="25">
        <f>Sheet1!$Q83+Sheet1!$J83</f>
        <v>129734.58</v>
      </c>
    </row>
    <row r="84" spans="1:2" ht="14.25" customHeight="1" x14ac:dyDescent="0.25">
      <c r="A84" s="24">
        <f>YEAR(Sheet1!$I84)</f>
        <v>2005</v>
      </c>
      <c r="B84" s="25">
        <f>Sheet1!$Q84+Sheet1!$J84</f>
        <v>70505</v>
      </c>
    </row>
    <row r="85" spans="1:2" ht="14.25" customHeight="1" x14ac:dyDescent="0.25">
      <c r="A85" s="24">
        <f>YEAR(Sheet1!$I85)</f>
        <v>2016</v>
      </c>
      <c r="B85" s="25">
        <f>Sheet1!$Q85+Sheet1!$J85</f>
        <v>242818.56</v>
      </c>
    </row>
    <row r="86" spans="1:2" ht="14.25" customHeight="1" x14ac:dyDescent="0.25">
      <c r="A86" s="24">
        <f>YEAR(Sheet1!$I86)</f>
        <v>2020</v>
      </c>
      <c r="B86" s="25">
        <f>Sheet1!$Q86+Sheet1!$J86</f>
        <v>229443.28</v>
      </c>
    </row>
    <row r="87" spans="1:2" ht="14.25" customHeight="1" x14ac:dyDescent="0.25">
      <c r="A87" s="24">
        <f>YEAR(Sheet1!$I87)</f>
        <v>2003</v>
      </c>
      <c r="B87" s="25">
        <f>Sheet1!$Q87+Sheet1!$J87</f>
        <v>48345</v>
      </c>
    </row>
    <row r="88" spans="1:2" ht="14.25" customHeight="1" x14ac:dyDescent="0.25">
      <c r="A88" s="24">
        <f>YEAR(Sheet1!$I88)</f>
        <v>2014</v>
      </c>
      <c r="B88" s="25">
        <f>Sheet1!$Q88+Sheet1!$J88</f>
        <v>197878.2</v>
      </c>
    </row>
    <row r="89" spans="1:2" ht="14.25" customHeight="1" x14ac:dyDescent="0.25">
      <c r="A89" s="24">
        <f>YEAR(Sheet1!$I89)</f>
        <v>2009</v>
      </c>
      <c r="B89" s="25">
        <f>Sheet1!$Q89+Sheet1!$J89</f>
        <v>69803</v>
      </c>
    </row>
    <row r="90" spans="1:2" ht="14.25" customHeight="1" x14ac:dyDescent="0.25">
      <c r="A90" s="24">
        <f>YEAR(Sheet1!$I90)</f>
        <v>2019</v>
      </c>
      <c r="B90" s="25">
        <f>Sheet1!$Q90+Sheet1!$J90</f>
        <v>76588</v>
      </c>
    </row>
    <row r="91" spans="1:2" ht="14.25" customHeight="1" x14ac:dyDescent="0.25">
      <c r="A91" s="24">
        <f>YEAR(Sheet1!$I91)</f>
        <v>2018</v>
      </c>
      <c r="B91" s="25">
        <f>Sheet1!$Q91+Sheet1!$J91</f>
        <v>84596</v>
      </c>
    </row>
    <row r="92" spans="1:2" ht="14.25" customHeight="1" x14ac:dyDescent="0.25">
      <c r="A92" s="24">
        <f>YEAR(Sheet1!$I92)</f>
        <v>2018</v>
      </c>
      <c r="B92" s="25">
        <f>Sheet1!$Q92+Sheet1!$J92</f>
        <v>125885.1</v>
      </c>
    </row>
    <row r="93" spans="1:2" ht="14.25" customHeight="1" x14ac:dyDescent="0.25">
      <c r="A93" s="24">
        <f>YEAR(Sheet1!$I93)</f>
        <v>2018</v>
      </c>
      <c r="B93" s="25">
        <f>Sheet1!$Q93+Sheet1!$J93</f>
        <v>161462.29999999999</v>
      </c>
    </row>
    <row r="94" spans="1:2" ht="14.25" customHeight="1" x14ac:dyDescent="0.25">
      <c r="A94" s="24">
        <f>YEAR(Sheet1!$I94)</f>
        <v>2019</v>
      </c>
      <c r="B94" s="25">
        <f>Sheet1!$Q94+Sheet1!$J94</f>
        <v>59817</v>
      </c>
    </row>
    <row r="95" spans="1:2" ht="14.25" customHeight="1" x14ac:dyDescent="0.25">
      <c r="A95" s="24">
        <f>YEAR(Sheet1!$I95)</f>
        <v>2017</v>
      </c>
      <c r="B95" s="25">
        <f>Sheet1!$Q95+Sheet1!$J95</f>
        <v>55854</v>
      </c>
    </row>
    <row r="96" spans="1:2" ht="14.25" customHeight="1" x14ac:dyDescent="0.25">
      <c r="A96" s="24">
        <f>YEAR(Sheet1!$I96)</f>
        <v>2002</v>
      </c>
      <c r="B96" s="25">
        <f>Sheet1!$Q96+Sheet1!$J96</f>
        <v>95998</v>
      </c>
    </row>
    <row r="97" spans="1:2" ht="14.25" customHeight="1" x14ac:dyDescent="0.25">
      <c r="A97" s="24">
        <f>YEAR(Sheet1!$I97)</f>
        <v>2015</v>
      </c>
      <c r="B97" s="25">
        <f>Sheet1!$Q97+Sheet1!$J97</f>
        <v>175083.33000000002</v>
      </c>
    </row>
    <row r="98" spans="1:2" ht="14.25" customHeight="1" x14ac:dyDescent="0.25">
      <c r="A98" s="24">
        <f>YEAR(Sheet1!$I98)</f>
        <v>2011</v>
      </c>
      <c r="B98" s="25">
        <f>Sheet1!$Q98+Sheet1!$J98</f>
        <v>321128.59999999998</v>
      </c>
    </row>
    <row r="99" spans="1:2" ht="14.25" customHeight="1" x14ac:dyDescent="0.25">
      <c r="A99" s="24">
        <f>YEAR(Sheet1!$I99)</f>
        <v>2021</v>
      </c>
      <c r="B99" s="25">
        <f>Sheet1!$Q99+Sheet1!$J99</f>
        <v>88072</v>
      </c>
    </row>
    <row r="100" spans="1:2" ht="14.25" customHeight="1" x14ac:dyDescent="0.25">
      <c r="A100" s="24">
        <f>YEAR(Sheet1!$I100)</f>
        <v>2020</v>
      </c>
      <c r="B100" s="25">
        <f>Sheet1!$Q100+Sheet1!$J100</f>
        <v>73359</v>
      </c>
    </row>
    <row r="101" spans="1:2" ht="14.25" customHeight="1" x14ac:dyDescent="0.25">
      <c r="A101" s="24">
        <f>YEAR(Sheet1!$I101)</f>
        <v>2020</v>
      </c>
      <c r="B101" s="25">
        <f>Sheet1!$Q101+Sheet1!$J101</f>
        <v>285600.90000000002</v>
      </c>
    </row>
    <row r="102" spans="1:2" ht="14.25" customHeight="1" x14ac:dyDescent="0.25">
      <c r="A102" s="24">
        <f>YEAR(Sheet1!$I102)</f>
        <v>2013</v>
      </c>
      <c r="B102" s="25">
        <f>Sheet1!$Q102+Sheet1!$J102</f>
        <v>61773</v>
      </c>
    </row>
    <row r="103" spans="1:2" ht="14.25" customHeight="1" x14ac:dyDescent="0.25">
      <c r="A103" s="24">
        <f>YEAR(Sheet1!$I103)</f>
        <v>2007</v>
      </c>
      <c r="B103" s="25">
        <f>Sheet1!$Q103+Sheet1!$J103</f>
        <v>81255.14</v>
      </c>
    </row>
    <row r="104" spans="1:2" ht="14.25" customHeight="1" x14ac:dyDescent="0.25">
      <c r="A104" s="24">
        <f>YEAR(Sheet1!$I104)</f>
        <v>2015</v>
      </c>
      <c r="B104" s="25">
        <f>Sheet1!$Q104+Sheet1!$J104</f>
        <v>62575</v>
      </c>
    </row>
    <row r="105" spans="1:2" ht="14.25" customHeight="1" x14ac:dyDescent="0.25">
      <c r="A105" s="24">
        <f>YEAR(Sheet1!$I105)</f>
        <v>2021</v>
      </c>
      <c r="B105" s="25">
        <f>Sheet1!$Q105+Sheet1!$J105</f>
        <v>230887.56</v>
      </c>
    </row>
    <row r="106" spans="1:2" ht="14.25" customHeight="1" x14ac:dyDescent="0.25">
      <c r="A106" s="24">
        <f>YEAR(Sheet1!$I106)</f>
        <v>2007</v>
      </c>
      <c r="B106" s="25">
        <f>Sheet1!$Q106+Sheet1!$J106</f>
        <v>52310</v>
      </c>
    </row>
    <row r="107" spans="1:2" ht="14.25" customHeight="1" x14ac:dyDescent="0.25">
      <c r="A107" s="24">
        <f>YEAR(Sheet1!$I107)</f>
        <v>2013</v>
      </c>
      <c r="B107" s="25">
        <f>Sheet1!$Q107+Sheet1!$J107</f>
        <v>175528.1</v>
      </c>
    </row>
    <row r="108" spans="1:2" ht="14.25" customHeight="1" x14ac:dyDescent="0.25">
      <c r="A108" s="24">
        <f>YEAR(Sheet1!$I108)</f>
        <v>1997</v>
      </c>
      <c r="B108" s="25">
        <f>Sheet1!$Q108+Sheet1!$J108</f>
        <v>91763</v>
      </c>
    </row>
    <row r="109" spans="1:2" ht="14.25" customHeight="1" x14ac:dyDescent="0.25">
      <c r="A109" s="24">
        <f>YEAR(Sheet1!$I109)</f>
        <v>1995</v>
      </c>
      <c r="B109" s="25">
        <f>Sheet1!$Q109+Sheet1!$J109</f>
        <v>96475</v>
      </c>
    </row>
    <row r="110" spans="1:2" ht="14.25" customHeight="1" x14ac:dyDescent="0.25">
      <c r="A110" s="24">
        <f>YEAR(Sheet1!$I110)</f>
        <v>2016</v>
      </c>
      <c r="B110" s="25">
        <f>Sheet1!$Q110+Sheet1!$J110</f>
        <v>113781</v>
      </c>
    </row>
    <row r="111" spans="1:2" ht="14.25" customHeight="1" x14ac:dyDescent="0.25">
      <c r="A111" s="24">
        <f>YEAR(Sheet1!$I111)</f>
        <v>2003</v>
      </c>
      <c r="B111" s="25">
        <f>Sheet1!$Q111+Sheet1!$J111</f>
        <v>209914.74</v>
      </c>
    </row>
    <row r="112" spans="1:2" ht="14.25" customHeight="1" x14ac:dyDescent="0.25">
      <c r="A112" s="24">
        <f>YEAR(Sheet1!$I112)</f>
        <v>2005</v>
      </c>
      <c r="B112" s="25">
        <f>Sheet1!$Q112+Sheet1!$J112</f>
        <v>95372</v>
      </c>
    </row>
    <row r="113" spans="1:2" ht="14.25" customHeight="1" x14ac:dyDescent="0.25">
      <c r="A113" s="24">
        <f>YEAR(Sheet1!$I113)</f>
        <v>2020</v>
      </c>
      <c r="B113" s="25">
        <f>Sheet1!$Q113+Sheet1!$J113</f>
        <v>185383.45</v>
      </c>
    </row>
    <row r="114" spans="1:2" ht="14.25" customHeight="1" x14ac:dyDescent="0.25">
      <c r="A114" s="24">
        <f>YEAR(Sheet1!$I114)</f>
        <v>2006</v>
      </c>
      <c r="B114" s="25">
        <f>Sheet1!$Q114+Sheet1!$J114</f>
        <v>74738</v>
      </c>
    </row>
    <row r="115" spans="1:2" ht="14.25" customHeight="1" x14ac:dyDescent="0.25">
      <c r="A115" s="24">
        <f>YEAR(Sheet1!$I115)</f>
        <v>2018</v>
      </c>
      <c r="B115" s="25">
        <f>Sheet1!$Q115+Sheet1!$J115</f>
        <v>207119.33000000002</v>
      </c>
    </row>
    <row r="116" spans="1:2" ht="14.25" customHeight="1" x14ac:dyDescent="0.25">
      <c r="A116" s="24">
        <f>YEAR(Sheet1!$I116)</f>
        <v>2019</v>
      </c>
      <c r="B116" s="25">
        <f>Sheet1!$Q116+Sheet1!$J116</f>
        <v>276005.68</v>
      </c>
    </row>
    <row r="117" spans="1:2" ht="14.25" customHeight="1" x14ac:dyDescent="0.25">
      <c r="A117" s="24">
        <f>YEAR(Sheet1!$I117)</f>
        <v>1998</v>
      </c>
      <c r="B117" s="25">
        <f>Sheet1!$Q117+Sheet1!$J117</f>
        <v>201129.25</v>
      </c>
    </row>
    <row r="118" spans="1:2" ht="14.25" customHeight="1" x14ac:dyDescent="0.25">
      <c r="A118" s="24">
        <f>YEAR(Sheet1!$I118)</f>
        <v>2006</v>
      </c>
      <c r="B118" s="25">
        <f>Sheet1!$Q118+Sheet1!$J118</f>
        <v>153314.04</v>
      </c>
    </row>
    <row r="119" spans="1:2" ht="14.25" customHeight="1" x14ac:dyDescent="0.25">
      <c r="A119" s="24">
        <f>YEAR(Sheet1!$I119)</f>
        <v>2007</v>
      </c>
      <c r="B119" s="25">
        <f>Sheet1!$Q119+Sheet1!$J119</f>
        <v>71699</v>
      </c>
    </row>
    <row r="120" spans="1:2" ht="14.25" customHeight="1" x14ac:dyDescent="0.25">
      <c r="A120" s="24">
        <f>YEAR(Sheet1!$I120)</f>
        <v>2021</v>
      </c>
      <c r="B120" s="25">
        <f>Sheet1!$Q120+Sheet1!$J120</f>
        <v>94430</v>
      </c>
    </row>
    <row r="121" spans="1:2" ht="14.25" customHeight="1" x14ac:dyDescent="0.25">
      <c r="A121" s="24">
        <f>YEAR(Sheet1!$I121)</f>
        <v>2010</v>
      </c>
      <c r="B121" s="25">
        <f>Sheet1!$Q121+Sheet1!$J121</f>
        <v>110749.28</v>
      </c>
    </row>
    <row r="122" spans="1:2" ht="14.25" customHeight="1" x14ac:dyDescent="0.25">
      <c r="A122" s="24">
        <f>YEAR(Sheet1!$I122)</f>
        <v>2005</v>
      </c>
      <c r="B122" s="25">
        <f>Sheet1!$Q122+Sheet1!$J122</f>
        <v>92771</v>
      </c>
    </row>
    <row r="123" spans="1:2" ht="14.25" customHeight="1" x14ac:dyDescent="0.25">
      <c r="A123" s="24">
        <f>YEAR(Sheet1!$I123)</f>
        <v>2006</v>
      </c>
      <c r="B123" s="25">
        <f>Sheet1!$Q123+Sheet1!$J123</f>
        <v>71531</v>
      </c>
    </row>
    <row r="124" spans="1:2" ht="14.25" customHeight="1" x14ac:dyDescent="0.25">
      <c r="A124" s="24">
        <f>YEAR(Sheet1!$I124)</f>
        <v>2019</v>
      </c>
      <c r="B124" s="25">
        <f>Sheet1!$Q124+Sheet1!$J124</f>
        <v>90304</v>
      </c>
    </row>
    <row r="125" spans="1:2" ht="14.25" customHeight="1" x14ac:dyDescent="0.25">
      <c r="A125" s="24">
        <f>YEAR(Sheet1!$I125)</f>
        <v>2011</v>
      </c>
      <c r="B125" s="25">
        <f>Sheet1!$Q125+Sheet1!$J125</f>
        <v>115393.3</v>
      </c>
    </row>
    <row r="126" spans="1:2" ht="14.25" customHeight="1" x14ac:dyDescent="0.25">
      <c r="A126" s="24">
        <f>YEAR(Sheet1!$I126)</f>
        <v>2019</v>
      </c>
      <c r="B126" s="25">
        <f>Sheet1!$Q126+Sheet1!$J126</f>
        <v>55859</v>
      </c>
    </row>
    <row r="127" spans="1:2" ht="14.25" customHeight="1" x14ac:dyDescent="0.25">
      <c r="A127" s="24">
        <f>YEAR(Sheet1!$I127)</f>
        <v>2006</v>
      </c>
      <c r="B127" s="25">
        <f>Sheet1!$Q127+Sheet1!$J127</f>
        <v>79785</v>
      </c>
    </row>
    <row r="128" spans="1:2" ht="14.25" customHeight="1" x14ac:dyDescent="0.25">
      <c r="A128" s="24">
        <f>YEAR(Sheet1!$I128)</f>
        <v>2007</v>
      </c>
      <c r="B128" s="25">
        <f>Sheet1!$Q128+Sheet1!$J128</f>
        <v>99017</v>
      </c>
    </row>
    <row r="129" spans="1:2" ht="14.25" customHeight="1" x14ac:dyDescent="0.25">
      <c r="A129" s="24">
        <f>YEAR(Sheet1!$I129)</f>
        <v>1992</v>
      </c>
      <c r="B129" s="25">
        <f>Sheet1!$Q129+Sheet1!$J129</f>
        <v>53809</v>
      </c>
    </row>
    <row r="130" spans="1:2" ht="14.25" customHeight="1" x14ac:dyDescent="0.25">
      <c r="A130" s="24">
        <f>YEAR(Sheet1!$I130)</f>
        <v>2020</v>
      </c>
      <c r="B130" s="25">
        <f>Sheet1!$Q130+Sheet1!$J130</f>
        <v>71864</v>
      </c>
    </row>
    <row r="131" spans="1:2" ht="14.25" customHeight="1" x14ac:dyDescent="0.25">
      <c r="A131" s="24">
        <f>YEAR(Sheet1!$I131)</f>
        <v>2011</v>
      </c>
      <c r="B131" s="25">
        <f>Sheet1!$Q131+Sheet1!$J131</f>
        <v>299992.14</v>
      </c>
    </row>
    <row r="132" spans="1:2" ht="14.25" customHeight="1" x14ac:dyDescent="0.25">
      <c r="A132" s="24">
        <f>YEAR(Sheet1!$I132)</f>
        <v>2014</v>
      </c>
      <c r="B132" s="25">
        <f>Sheet1!$Q132+Sheet1!$J132</f>
        <v>144462.07999999999</v>
      </c>
    </row>
    <row r="133" spans="1:2" ht="14.25" customHeight="1" x14ac:dyDescent="0.25">
      <c r="A133" s="24">
        <f>YEAR(Sheet1!$I133)</f>
        <v>1999</v>
      </c>
      <c r="B133" s="25">
        <f>Sheet1!$Q133+Sheet1!$J133</f>
        <v>96997</v>
      </c>
    </row>
    <row r="134" spans="1:2" ht="14.25" customHeight="1" x14ac:dyDescent="0.25">
      <c r="A134" s="24">
        <f>YEAR(Sheet1!$I134)</f>
        <v>2018</v>
      </c>
      <c r="B134" s="25">
        <f>Sheet1!$Q134+Sheet1!$J134</f>
        <v>225656.32000000001</v>
      </c>
    </row>
    <row r="135" spans="1:2" ht="14.25" customHeight="1" x14ac:dyDescent="0.25">
      <c r="A135" s="24">
        <f>YEAR(Sheet1!$I135)</f>
        <v>2021</v>
      </c>
      <c r="B135" s="25">
        <f>Sheet1!$Q135+Sheet1!$J135</f>
        <v>48340</v>
      </c>
    </row>
    <row r="136" spans="1:2" ht="14.25" customHeight="1" x14ac:dyDescent="0.25">
      <c r="A136" s="24">
        <f>YEAR(Sheet1!$I136)</f>
        <v>2017</v>
      </c>
      <c r="B136" s="25">
        <f>Sheet1!$Q136+Sheet1!$J136</f>
        <v>336683.2</v>
      </c>
    </row>
    <row r="137" spans="1:2" ht="14.25" customHeight="1" x14ac:dyDescent="0.25">
      <c r="A137" s="24">
        <f>YEAR(Sheet1!$I137)</f>
        <v>2011</v>
      </c>
      <c r="B137" s="25">
        <f>Sheet1!$Q137+Sheet1!$J137</f>
        <v>97339</v>
      </c>
    </row>
    <row r="138" spans="1:2" ht="14.25" customHeight="1" x14ac:dyDescent="0.25">
      <c r="A138" s="24">
        <f>YEAR(Sheet1!$I138)</f>
        <v>2003</v>
      </c>
      <c r="B138" s="25">
        <f>Sheet1!$Q138+Sheet1!$J138</f>
        <v>289468.67</v>
      </c>
    </row>
    <row r="139" spans="1:2" ht="14.25" customHeight="1" x14ac:dyDescent="0.25">
      <c r="A139" s="24">
        <f>YEAR(Sheet1!$I139)</f>
        <v>2011</v>
      </c>
      <c r="B139" s="25">
        <f>Sheet1!$Q139+Sheet1!$J139</f>
        <v>324357.8</v>
      </c>
    </row>
    <row r="140" spans="1:2" ht="14.25" customHeight="1" x14ac:dyDescent="0.25">
      <c r="A140" s="24">
        <f>YEAR(Sheet1!$I140)</f>
        <v>2002</v>
      </c>
      <c r="B140" s="25">
        <f>Sheet1!$Q140+Sheet1!$J140</f>
        <v>80950</v>
      </c>
    </row>
    <row r="141" spans="1:2" ht="14.25" customHeight="1" x14ac:dyDescent="0.25">
      <c r="A141" s="24">
        <f>YEAR(Sheet1!$I141)</f>
        <v>2021</v>
      </c>
      <c r="B141" s="25">
        <f>Sheet1!$Q141+Sheet1!$J141</f>
        <v>86538</v>
      </c>
    </row>
    <row r="142" spans="1:2" ht="14.25" customHeight="1" x14ac:dyDescent="0.25">
      <c r="A142" s="24">
        <f>YEAR(Sheet1!$I142)</f>
        <v>2019</v>
      </c>
      <c r="B142" s="25">
        <f>Sheet1!$Q142+Sheet1!$J142</f>
        <v>70992</v>
      </c>
    </row>
    <row r="143" spans="1:2" ht="14.25" customHeight="1" x14ac:dyDescent="0.25">
      <c r="A143" s="24">
        <f>YEAR(Sheet1!$I143)</f>
        <v>2015</v>
      </c>
      <c r="B143" s="25">
        <f>Sheet1!$Q143+Sheet1!$J143</f>
        <v>266908.2</v>
      </c>
    </row>
    <row r="144" spans="1:2" ht="14.25" customHeight="1" x14ac:dyDescent="0.25">
      <c r="A144" s="24">
        <f>YEAR(Sheet1!$I144)</f>
        <v>2017</v>
      </c>
      <c r="B144" s="25">
        <f>Sheet1!$Q144+Sheet1!$J144</f>
        <v>261944.83000000002</v>
      </c>
    </row>
    <row r="145" spans="1:2" ht="14.25" customHeight="1" x14ac:dyDescent="0.25">
      <c r="A145" s="24">
        <f>YEAR(Sheet1!$I145)</f>
        <v>2005</v>
      </c>
      <c r="B145" s="25">
        <f>Sheet1!$Q145+Sheet1!$J145</f>
        <v>67686</v>
      </c>
    </row>
    <row r="146" spans="1:2" ht="14.25" customHeight="1" x14ac:dyDescent="0.25">
      <c r="A146" s="24">
        <f>YEAR(Sheet1!$I146)</f>
        <v>2008</v>
      </c>
      <c r="B146" s="25">
        <f>Sheet1!$Q146+Sheet1!$J146</f>
        <v>86431</v>
      </c>
    </row>
    <row r="147" spans="1:2" ht="14.25" customHeight="1" x14ac:dyDescent="0.25">
      <c r="A147" s="24">
        <f>YEAR(Sheet1!$I147)</f>
        <v>1995</v>
      </c>
      <c r="B147" s="25">
        <f>Sheet1!$Q147+Sheet1!$J147</f>
        <v>136010.88</v>
      </c>
    </row>
    <row r="148" spans="1:2" ht="14.25" customHeight="1" x14ac:dyDescent="0.25">
      <c r="A148" s="24">
        <f>YEAR(Sheet1!$I148)</f>
        <v>2013</v>
      </c>
      <c r="B148" s="25">
        <f>Sheet1!$Q148+Sheet1!$J148</f>
        <v>170671.68</v>
      </c>
    </row>
    <row r="149" spans="1:2" ht="14.25" customHeight="1" x14ac:dyDescent="0.25">
      <c r="A149" s="24">
        <f>YEAR(Sheet1!$I149)</f>
        <v>2021</v>
      </c>
      <c r="B149" s="25">
        <f>Sheet1!$Q149+Sheet1!$J149</f>
        <v>88758</v>
      </c>
    </row>
    <row r="150" spans="1:2" ht="14.25" customHeight="1" x14ac:dyDescent="0.25">
      <c r="A150" s="24">
        <f>YEAR(Sheet1!$I150)</f>
        <v>2013</v>
      </c>
      <c r="B150" s="25">
        <f>Sheet1!$Q150+Sheet1!$J150</f>
        <v>83639</v>
      </c>
    </row>
    <row r="151" spans="1:2" ht="14.25" customHeight="1" x14ac:dyDescent="0.25">
      <c r="A151" s="24">
        <f>YEAR(Sheet1!$I151)</f>
        <v>1998</v>
      </c>
      <c r="B151" s="25">
        <f>Sheet1!$Q151+Sheet1!$J151</f>
        <v>68268</v>
      </c>
    </row>
    <row r="152" spans="1:2" ht="14.25" customHeight="1" x14ac:dyDescent="0.25">
      <c r="A152" s="24">
        <f>YEAR(Sheet1!$I152)</f>
        <v>2002</v>
      </c>
      <c r="B152" s="25">
        <f>Sheet1!$Q152+Sheet1!$J152</f>
        <v>75819</v>
      </c>
    </row>
    <row r="153" spans="1:2" ht="14.25" customHeight="1" x14ac:dyDescent="0.25">
      <c r="A153" s="24">
        <f>YEAR(Sheet1!$I153)</f>
        <v>1996</v>
      </c>
      <c r="B153" s="25">
        <f>Sheet1!$Q153+Sheet1!$J153</f>
        <v>86658</v>
      </c>
    </row>
    <row r="154" spans="1:2" ht="14.25" customHeight="1" x14ac:dyDescent="0.25">
      <c r="A154" s="24">
        <f>YEAR(Sheet1!$I154)</f>
        <v>2014</v>
      </c>
      <c r="B154" s="25">
        <f>Sheet1!$Q154+Sheet1!$J154</f>
        <v>74552</v>
      </c>
    </row>
    <row r="155" spans="1:2" ht="14.25" customHeight="1" x14ac:dyDescent="0.25">
      <c r="A155" s="24">
        <f>YEAR(Sheet1!$I155)</f>
        <v>2009</v>
      </c>
      <c r="B155" s="25">
        <f>Sheet1!$Q155+Sheet1!$J155</f>
        <v>82839</v>
      </c>
    </row>
    <row r="156" spans="1:2" ht="14.25" customHeight="1" x14ac:dyDescent="0.25">
      <c r="A156" s="24">
        <f>YEAR(Sheet1!$I156)</f>
        <v>2021</v>
      </c>
      <c r="B156" s="25">
        <f>Sheet1!$Q156+Sheet1!$J156</f>
        <v>64475</v>
      </c>
    </row>
    <row r="157" spans="1:2" ht="14.25" customHeight="1" x14ac:dyDescent="0.25">
      <c r="A157" s="24">
        <f>YEAR(Sheet1!$I157)</f>
        <v>2020</v>
      </c>
      <c r="B157" s="25">
        <f>Sheet1!$Q157+Sheet1!$J157</f>
        <v>69453</v>
      </c>
    </row>
    <row r="158" spans="1:2" ht="14.25" customHeight="1" x14ac:dyDescent="0.25">
      <c r="A158" s="24">
        <f>YEAR(Sheet1!$I158)</f>
        <v>2014</v>
      </c>
      <c r="B158" s="25">
        <f>Sheet1!$Q158+Sheet1!$J158</f>
        <v>139862.79999999999</v>
      </c>
    </row>
    <row r="159" spans="1:2" ht="14.25" customHeight="1" x14ac:dyDescent="0.25">
      <c r="A159" s="24">
        <f>YEAR(Sheet1!$I159)</f>
        <v>2018</v>
      </c>
      <c r="B159" s="25">
        <f>Sheet1!$Q159+Sheet1!$J159</f>
        <v>253036.49</v>
      </c>
    </row>
    <row r="160" spans="1:2" ht="14.25" customHeight="1" x14ac:dyDescent="0.25">
      <c r="A160" s="24">
        <f>YEAR(Sheet1!$I160)</f>
        <v>2000</v>
      </c>
      <c r="B160" s="25">
        <f>Sheet1!$Q160+Sheet1!$J160</f>
        <v>121587.9</v>
      </c>
    </row>
    <row r="161" spans="1:2" ht="14.25" customHeight="1" x14ac:dyDescent="0.25">
      <c r="A161" s="24">
        <f>YEAR(Sheet1!$I161)</f>
        <v>1994</v>
      </c>
      <c r="B161" s="25">
        <f>Sheet1!$Q161+Sheet1!$J161</f>
        <v>93102</v>
      </c>
    </row>
    <row r="162" spans="1:2" ht="14.25" customHeight="1" x14ac:dyDescent="0.25">
      <c r="A162" s="24">
        <f>YEAR(Sheet1!$I162)</f>
        <v>2017</v>
      </c>
      <c r="B162" s="25">
        <f>Sheet1!$Q162+Sheet1!$J162</f>
        <v>126562.1</v>
      </c>
    </row>
    <row r="163" spans="1:2" ht="14.25" customHeight="1" x14ac:dyDescent="0.25">
      <c r="A163" s="24">
        <f>YEAR(Sheet1!$I163)</f>
        <v>2021</v>
      </c>
      <c r="B163" s="25">
        <f>Sheet1!$Q163+Sheet1!$J163</f>
        <v>95786</v>
      </c>
    </row>
    <row r="164" spans="1:2" ht="14.25" customHeight="1" x14ac:dyDescent="0.25">
      <c r="A164" s="24">
        <f>YEAR(Sheet1!$I164)</f>
        <v>2017</v>
      </c>
      <c r="B164" s="25">
        <f>Sheet1!$Q164+Sheet1!$J164</f>
        <v>90855</v>
      </c>
    </row>
    <row r="165" spans="1:2" ht="14.25" customHeight="1" x14ac:dyDescent="0.25">
      <c r="A165" s="24">
        <f>YEAR(Sheet1!$I165)</f>
        <v>1999</v>
      </c>
      <c r="B165" s="25">
        <f>Sheet1!$Q165+Sheet1!$J165</f>
        <v>92897</v>
      </c>
    </row>
    <row r="166" spans="1:2" ht="14.25" customHeight="1" x14ac:dyDescent="0.25">
      <c r="A166" s="24">
        <f>YEAR(Sheet1!$I166)</f>
        <v>2009</v>
      </c>
      <c r="B166" s="25">
        <f>Sheet1!$Q166+Sheet1!$J166</f>
        <v>318223.89</v>
      </c>
    </row>
    <row r="167" spans="1:2" ht="14.25" customHeight="1" x14ac:dyDescent="0.25">
      <c r="A167" s="24">
        <f>YEAR(Sheet1!$I167)</f>
        <v>2018</v>
      </c>
      <c r="B167" s="25">
        <f>Sheet1!$Q167+Sheet1!$J167</f>
        <v>237834.72</v>
      </c>
    </row>
    <row r="168" spans="1:2" ht="14.25" customHeight="1" x14ac:dyDescent="0.25">
      <c r="A168" s="24">
        <f>YEAR(Sheet1!$I168)</f>
        <v>2021</v>
      </c>
      <c r="B168" s="25">
        <f>Sheet1!$Q168+Sheet1!$J168</f>
        <v>166467.1</v>
      </c>
    </row>
    <row r="169" spans="1:2" ht="14.25" customHeight="1" x14ac:dyDescent="0.25">
      <c r="A169" s="24">
        <f>YEAR(Sheet1!$I169)</f>
        <v>2016</v>
      </c>
      <c r="B169" s="25">
        <f>Sheet1!$Q169+Sheet1!$J169</f>
        <v>89458</v>
      </c>
    </row>
    <row r="170" spans="1:2" ht="14.25" customHeight="1" x14ac:dyDescent="0.25">
      <c r="A170" s="24">
        <f>YEAR(Sheet1!$I170)</f>
        <v>2014</v>
      </c>
      <c r="B170" s="25">
        <f>Sheet1!$Q170+Sheet1!$J170</f>
        <v>267141</v>
      </c>
    </row>
    <row r="171" spans="1:2" ht="14.25" customHeight="1" x14ac:dyDescent="0.25">
      <c r="A171" s="24">
        <f>YEAR(Sheet1!$I171)</f>
        <v>1999</v>
      </c>
      <c r="B171" s="25">
        <f>Sheet1!$Q171+Sheet1!$J171</f>
        <v>157314.29999999999</v>
      </c>
    </row>
    <row r="172" spans="1:2" ht="14.25" customHeight="1" x14ac:dyDescent="0.25">
      <c r="A172" s="24">
        <f>YEAR(Sheet1!$I172)</f>
        <v>2007</v>
      </c>
      <c r="B172" s="25">
        <f>Sheet1!$Q172+Sheet1!$J172</f>
        <v>93840</v>
      </c>
    </row>
    <row r="173" spans="1:2" ht="14.25" customHeight="1" x14ac:dyDescent="0.25">
      <c r="A173" s="24">
        <f>YEAR(Sheet1!$I173)</f>
        <v>2021</v>
      </c>
      <c r="B173" s="25">
        <f>Sheet1!$Q173+Sheet1!$J173</f>
        <v>94790</v>
      </c>
    </row>
    <row r="174" spans="1:2" ht="14.25" customHeight="1" x14ac:dyDescent="0.25">
      <c r="A174" s="24">
        <f>YEAR(Sheet1!$I174)</f>
        <v>2014</v>
      </c>
      <c r="B174" s="25">
        <f>Sheet1!$Q174+Sheet1!$J174</f>
        <v>274340.13</v>
      </c>
    </row>
    <row r="175" spans="1:2" ht="14.25" customHeight="1" x14ac:dyDescent="0.25">
      <c r="A175" s="24">
        <f>YEAR(Sheet1!$I175)</f>
        <v>2018</v>
      </c>
      <c r="B175" s="25">
        <f>Sheet1!$Q175+Sheet1!$J175</f>
        <v>210657.37</v>
      </c>
    </row>
    <row r="176" spans="1:2" ht="14.25" customHeight="1" x14ac:dyDescent="0.25">
      <c r="A176" s="24">
        <f>YEAR(Sheet1!$I176)</f>
        <v>2006</v>
      </c>
      <c r="B176" s="25">
        <f>Sheet1!$Q176+Sheet1!$J176</f>
        <v>132140.79999999999</v>
      </c>
    </row>
    <row r="177" spans="1:2" ht="14.25" customHeight="1" x14ac:dyDescent="0.25">
      <c r="A177" s="24">
        <f>YEAR(Sheet1!$I177)</f>
        <v>2007</v>
      </c>
      <c r="B177" s="25">
        <f>Sheet1!$Q177+Sheet1!$J177</f>
        <v>136193.4</v>
      </c>
    </row>
    <row r="178" spans="1:2" ht="14.25" customHeight="1" x14ac:dyDescent="0.25">
      <c r="A178" s="24">
        <f>YEAR(Sheet1!$I178)</f>
        <v>1994</v>
      </c>
      <c r="B178" s="25">
        <f>Sheet1!$Q178+Sheet1!$J178</f>
        <v>112497</v>
      </c>
    </row>
    <row r="179" spans="1:2" ht="14.25" customHeight="1" x14ac:dyDescent="0.25">
      <c r="A179" s="24">
        <f>YEAR(Sheet1!$I179)</f>
        <v>2005</v>
      </c>
      <c r="B179" s="25">
        <f>Sheet1!$Q179+Sheet1!$J179</f>
        <v>327088.66000000003</v>
      </c>
    </row>
    <row r="180" spans="1:2" ht="14.25" customHeight="1" x14ac:dyDescent="0.25">
      <c r="A180" s="24">
        <f>YEAR(Sheet1!$I180)</f>
        <v>2002</v>
      </c>
      <c r="B180" s="25">
        <f>Sheet1!$Q180+Sheet1!$J180</f>
        <v>50475</v>
      </c>
    </row>
    <row r="181" spans="1:2" ht="14.25" customHeight="1" x14ac:dyDescent="0.25">
      <c r="A181" s="24">
        <f>YEAR(Sheet1!$I181)</f>
        <v>2020</v>
      </c>
      <c r="B181" s="25">
        <f>Sheet1!$Q181+Sheet1!$J181</f>
        <v>108106.92</v>
      </c>
    </row>
    <row r="182" spans="1:2" ht="14.25" customHeight="1" x14ac:dyDescent="0.25">
      <c r="A182" s="24">
        <f>YEAR(Sheet1!$I182)</f>
        <v>2016</v>
      </c>
      <c r="B182" s="25">
        <f>Sheet1!$Q182+Sheet1!$J182</f>
        <v>41673</v>
      </c>
    </row>
    <row r="183" spans="1:2" ht="14.25" customHeight="1" x14ac:dyDescent="0.25">
      <c r="A183" s="24">
        <f>YEAR(Sheet1!$I183)</f>
        <v>2017</v>
      </c>
      <c r="B183" s="25">
        <f>Sheet1!$Q183+Sheet1!$J183</f>
        <v>70996</v>
      </c>
    </row>
    <row r="184" spans="1:2" ht="14.25" customHeight="1" x14ac:dyDescent="0.25">
      <c r="A184" s="24">
        <f>YEAR(Sheet1!$I184)</f>
        <v>2004</v>
      </c>
      <c r="B184" s="25">
        <f>Sheet1!$Q184+Sheet1!$J184</f>
        <v>40752</v>
      </c>
    </row>
    <row r="185" spans="1:2" ht="14.25" customHeight="1" x14ac:dyDescent="0.25">
      <c r="A185" s="24">
        <f>YEAR(Sheet1!$I185)</f>
        <v>2001</v>
      </c>
      <c r="B185" s="25">
        <f>Sheet1!$Q185+Sheet1!$J185</f>
        <v>97537</v>
      </c>
    </row>
    <row r="186" spans="1:2" ht="14.25" customHeight="1" x14ac:dyDescent="0.25">
      <c r="A186" s="24">
        <f>YEAR(Sheet1!$I186)</f>
        <v>2020</v>
      </c>
      <c r="B186" s="25">
        <f>Sheet1!$Q186+Sheet1!$J186</f>
        <v>96567</v>
      </c>
    </row>
    <row r="187" spans="1:2" ht="14.25" customHeight="1" x14ac:dyDescent="0.25">
      <c r="A187" s="24">
        <f>YEAR(Sheet1!$I187)</f>
        <v>1999</v>
      </c>
      <c r="B187" s="25">
        <f>Sheet1!$Q187+Sheet1!$J187</f>
        <v>49404</v>
      </c>
    </row>
    <row r="188" spans="1:2" ht="14.25" customHeight="1" x14ac:dyDescent="0.25">
      <c r="A188" s="24">
        <f>YEAR(Sheet1!$I188)</f>
        <v>2019</v>
      </c>
      <c r="B188" s="25">
        <f>Sheet1!$Q188+Sheet1!$J188</f>
        <v>66819</v>
      </c>
    </row>
    <row r="189" spans="1:2" ht="14.25" customHeight="1" x14ac:dyDescent="0.25">
      <c r="A189" s="24">
        <f>YEAR(Sheet1!$I189)</f>
        <v>2016</v>
      </c>
      <c r="B189" s="25">
        <f>Sheet1!$Q189+Sheet1!$J189</f>
        <v>50784</v>
      </c>
    </row>
    <row r="190" spans="1:2" ht="14.25" customHeight="1" x14ac:dyDescent="0.25">
      <c r="A190" s="24">
        <f>YEAR(Sheet1!$I190)</f>
        <v>2019</v>
      </c>
      <c r="B190" s="25">
        <f>Sheet1!$Q190+Sheet1!$J190</f>
        <v>144702.20000000001</v>
      </c>
    </row>
    <row r="191" spans="1:2" ht="14.25" customHeight="1" x14ac:dyDescent="0.25">
      <c r="A191" s="24">
        <f>YEAR(Sheet1!$I191)</f>
        <v>2017</v>
      </c>
      <c r="B191" s="25">
        <f>Sheet1!$Q191+Sheet1!$J191</f>
        <v>92610</v>
      </c>
    </row>
    <row r="192" spans="1:2" ht="14.25" customHeight="1" x14ac:dyDescent="0.25">
      <c r="A192" s="24">
        <f>YEAR(Sheet1!$I192)</f>
        <v>2003</v>
      </c>
      <c r="B192" s="25">
        <f>Sheet1!$Q192+Sheet1!$J192</f>
        <v>139447.65</v>
      </c>
    </row>
    <row r="193" spans="1:2" ht="14.25" customHeight="1" x14ac:dyDescent="0.25">
      <c r="A193" s="24">
        <f>YEAR(Sheet1!$I193)</f>
        <v>2004</v>
      </c>
      <c r="B193" s="25">
        <f>Sheet1!$Q193+Sheet1!$J193</f>
        <v>73004</v>
      </c>
    </row>
    <row r="194" spans="1:2" ht="14.25" customHeight="1" x14ac:dyDescent="0.25">
      <c r="A194" s="24">
        <f>YEAR(Sheet1!$I194)</f>
        <v>1999</v>
      </c>
      <c r="B194" s="25">
        <f>Sheet1!$Q194+Sheet1!$J194</f>
        <v>104567.1</v>
      </c>
    </row>
    <row r="195" spans="1:2" ht="14.25" customHeight="1" x14ac:dyDescent="0.25">
      <c r="A195" s="24">
        <f>YEAR(Sheet1!$I195)</f>
        <v>1998</v>
      </c>
      <c r="B195" s="25">
        <f>Sheet1!$Q195+Sheet1!$J195</f>
        <v>209081.60000000001</v>
      </c>
    </row>
    <row r="196" spans="1:2" ht="14.25" customHeight="1" x14ac:dyDescent="0.25">
      <c r="A196" s="24">
        <f>YEAR(Sheet1!$I196)</f>
        <v>2010</v>
      </c>
      <c r="B196" s="25">
        <f>Sheet1!$Q196+Sheet1!$J196</f>
        <v>64417</v>
      </c>
    </row>
    <row r="197" spans="1:2" ht="14.25" customHeight="1" x14ac:dyDescent="0.25">
      <c r="A197" s="24">
        <f>YEAR(Sheet1!$I197)</f>
        <v>2021</v>
      </c>
      <c r="B197" s="25">
        <f>Sheet1!$Q197+Sheet1!$J197</f>
        <v>135195.57999999999</v>
      </c>
    </row>
    <row r="198" spans="1:2" ht="14.25" customHeight="1" x14ac:dyDescent="0.25">
      <c r="A198" s="24">
        <f>YEAR(Sheet1!$I198)</f>
        <v>2018</v>
      </c>
      <c r="B198" s="25">
        <f>Sheet1!$Q198+Sheet1!$J198</f>
        <v>56154</v>
      </c>
    </row>
    <row r="199" spans="1:2" ht="14.25" customHeight="1" x14ac:dyDescent="0.25">
      <c r="A199" s="24">
        <f>YEAR(Sheet1!$I199)</f>
        <v>2014</v>
      </c>
      <c r="B199" s="25">
        <f>Sheet1!$Q199+Sheet1!$J199</f>
        <v>284089</v>
      </c>
    </row>
    <row r="200" spans="1:2" ht="14.25" customHeight="1" x14ac:dyDescent="0.25">
      <c r="A200" s="24">
        <f>YEAR(Sheet1!$I200)</f>
        <v>2019</v>
      </c>
      <c r="B200" s="25">
        <f>Sheet1!$Q200+Sheet1!$J200</f>
        <v>91954</v>
      </c>
    </row>
    <row r="201" spans="1:2" ht="14.25" customHeight="1" x14ac:dyDescent="0.25">
      <c r="A201" s="24">
        <f>YEAR(Sheet1!$I201)</f>
        <v>2016</v>
      </c>
      <c r="B201" s="25">
        <f>Sheet1!$Q201+Sheet1!$J201</f>
        <v>292006.44</v>
      </c>
    </row>
    <row r="202" spans="1:2" ht="14.25" customHeight="1" x14ac:dyDescent="0.25">
      <c r="A202" s="24">
        <f>YEAR(Sheet1!$I202)</f>
        <v>2017</v>
      </c>
      <c r="B202" s="25">
        <f>Sheet1!$Q202+Sheet1!$J202</f>
        <v>87536</v>
      </c>
    </row>
    <row r="203" spans="1:2" ht="14.25" customHeight="1" x14ac:dyDescent="0.25">
      <c r="A203" s="24">
        <f>YEAR(Sheet1!$I203)</f>
        <v>2015</v>
      </c>
      <c r="B203" s="25">
        <f>Sheet1!$Q203+Sheet1!$J203</f>
        <v>41429</v>
      </c>
    </row>
    <row r="204" spans="1:2" ht="14.25" customHeight="1" x14ac:dyDescent="0.25">
      <c r="A204" s="24">
        <f>YEAR(Sheet1!$I204)</f>
        <v>2011</v>
      </c>
      <c r="B204" s="25">
        <f>Sheet1!$Q204+Sheet1!$J204</f>
        <v>341219.98</v>
      </c>
    </row>
    <row r="205" spans="1:2" ht="14.25" customHeight="1" x14ac:dyDescent="0.25">
      <c r="A205" s="24">
        <f>YEAR(Sheet1!$I205)</f>
        <v>2020</v>
      </c>
      <c r="B205" s="25">
        <f>Sheet1!$Q205+Sheet1!$J205</f>
        <v>71359</v>
      </c>
    </row>
    <row r="206" spans="1:2" ht="14.25" customHeight="1" x14ac:dyDescent="0.25">
      <c r="A206" s="24">
        <f>YEAR(Sheet1!$I206)</f>
        <v>2014</v>
      </c>
      <c r="B206" s="25">
        <f>Sheet1!$Q206+Sheet1!$J206</f>
        <v>223456.41999999998</v>
      </c>
    </row>
    <row r="207" spans="1:2" ht="14.25" customHeight="1" x14ac:dyDescent="0.25">
      <c r="A207" s="24">
        <f>YEAR(Sheet1!$I207)</f>
        <v>1993</v>
      </c>
      <c r="B207" s="25">
        <f>Sheet1!$Q207+Sheet1!$J207</f>
        <v>69260</v>
      </c>
    </row>
    <row r="208" spans="1:2" ht="14.25" customHeight="1" x14ac:dyDescent="0.25">
      <c r="A208" s="24">
        <f>YEAR(Sheet1!$I208)</f>
        <v>1999</v>
      </c>
      <c r="B208" s="25">
        <f>Sheet1!$Q208+Sheet1!$J208</f>
        <v>95639</v>
      </c>
    </row>
    <row r="209" spans="1:2" ht="14.25" customHeight="1" x14ac:dyDescent="0.25">
      <c r="A209" s="24">
        <f>YEAR(Sheet1!$I209)</f>
        <v>2004</v>
      </c>
      <c r="B209" s="25">
        <f>Sheet1!$Q209+Sheet1!$J209</f>
        <v>129106.2</v>
      </c>
    </row>
    <row r="210" spans="1:2" ht="14.25" customHeight="1" x14ac:dyDescent="0.25">
      <c r="A210" s="24">
        <f>YEAR(Sheet1!$I210)</f>
        <v>2021</v>
      </c>
      <c r="B210" s="25">
        <f>Sheet1!$Q210+Sheet1!$J210</f>
        <v>75119</v>
      </c>
    </row>
    <row r="211" spans="1:2" ht="14.25" customHeight="1" x14ac:dyDescent="0.25">
      <c r="A211" s="24">
        <f>YEAR(Sheet1!$I211)</f>
        <v>2011</v>
      </c>
      <c r="B211" s="25">
        <f>Sheet1!$Q211+Sheet1!$J211</f>
        <v>269098.2</v>
      </c>
    </row>
    <row r="212" spans="1:2" ht="14.25" customHeight="1" x14ac:dyDescent="0.25">
      <c r="A212" s="24">
        <f>YEAR(Sheet1!$I212)</f>
        <v>2014</v>
      </c>
      <c r="B212" s="25">
        <f>Sheet1!$Q212+Sheet1!$J212</f>
        <v>65047</v>
      </c>
    </row>
    <row r="213" spans="1:2" ht="14.25" customHeight="1" x14ac:dyDescent="0.25">
      <c r="A213" s="24">
        <f>YEAR(Sheet1!$I213)</f>
        <v>2017</v>
      </c>
      <c r="B213" s="25">
        <f>Sheet1!$Q213+Sheet1!$J213</f>
        <v>174124.95</v>
      </c>
    </row>
    <row r="214" spans="1:2" ht="14.25" customHeight="1" x14ac:dyDescent="0.25">
      <c r="A214" s="24">
        <f>YEAR(Sheet1!$I214)</f>
        <v>2003</v>
      </c>
      <c r="B214" s="25">
        <f>Sheet1!$Q214+Sheet1!$J214</f>
        <v>76906</v>
      </c>
    </row>
    <row r="215" spans="1:2" ht="14.25" customHeight="1" x14ac:dyDescent="0.25">
      <c r="A215" s="24">
        <f>YEAR(Sheet1!$I215)</f>
        <v>1994</v>
      </c>
      <c r="B215" s="25">
        <f>Sheet1!$Q215+Sheet1!$J215</f>
        <v>128942.1</v>
      </c>
    </row>
    <row r="216" spans="1:2" ht="14.25" customHeight="1" x14ac:dyDescent="0.25">
      <c r="A216" s="24">
        <f>YEAR(Sheet1!$I216)</f>
        <v>1998</v>
      </c>
      <c r="B216" s="25">
        <f>Sheet1!$Q216+Sheet1!$J216</f>
        <v>99091</v>
      </c>
    </row>
    <row r="217" spans="1:2" ht="14.25" customHeight="1" x14ac:dyDescent="0.25">
      <c r="A217" s="24">
        <f>YEAR(Sheet1!$I217)</f>
        <v>2008</v>
      </c>
      <c r="B217" s="25">
        <f>Sheet1!$Q217+Sheet1!$J217</f>
        <v>113987</v>
      </c>
    </row>
    <row r="218" spans="1:2" ht="14.25" customHeight="1" x14ac:dyDescent="0.25">
      <c r="A218" s="24">
        <f>YEAR(Sheet1!$I218)</f>
        <v>2020</v>
      </c>
      <c r="B218" s="25">
        <f>Sheet1!$Q218+Sheet1!$J218</f>
        <v>95045</v>
      </c>
    </row>
    <row r="219" spans="1:2" ht="14.25" customHeight="1" x14ac:dyDescent="0.25">
      <c r="A219" s="24">
        <f>YEAR(Sheet1!$I219)</f>
        <v>2017</v>
      </c>
      <c r="B219" s="25">
        <f>Sheet1!$Q219+Sheet1!$J219</f>
        <v>260849.37</v>
      </c>
    </row>
    <row r="220" spans="1:2" ht="14.25" customHeight="1" x14ac:dyDescent="0.25">
      <c r="A220" s="24">
        <f>YEAR(Sheet1!$I220)</f>
        <v>2013</v>
      </c>
      <c r="B220" s="25">
        <f>Sheet1!$Q220+Sheet1!$J220</f>
        <v>86061</v>
      </c>
    </row>
    <row r="221" spans="1:2" ht="14.25" customHeight="1" x14ac:dyDescent="0.25">
      <c r="A221" s="24">
        <f>YEAR(Sheet1!$I221)</f>
        <v>2021</v>
      </c>
      <c r="B221" s="25">
        <f>Sheet1!$Q221+Sheet1!$J221</f>
        <v>79882</v>
      </c>
    </row>
    <row r="222" spans="1:2" ht="14.25" customHeight="1" x14ac:dyDescent="0.25">
      <c r="A222" s="24">
        <f>YEAR(Sheet1!$I222)</f>
        <v>2018</v>
      </c>
      <c r="B222" s="25">
        <f>Sheet1!$Q222+Sheet1!$J222</f>
        <v>347386.16000000003</v>
      </c>
    </row>
    <row r="223" spans="1:2" ht="14.25" customHeight="1" x14ac:dyDescent="0.25">
      <c r="A223" s="24">
        <f>YEAR(Sheet1!$I223)</f>
        <v>2003</v>
      </c>
      <c r="B223" s="25">
        <f>Sheet1!$Q223+Sheet1!$J223</f>
        <v>82017</v>
      </c>
    </row>
    <row r="224" spans="1:2" ht="14.25" customHeight="1" x14ac:dyDescent="0.25">
      <c r="A224" s="24">
        <f>YEAR(Sheet1!$I224)</f>
        <v>2017</v>
      </c>
      <c r="B224" s="25">
        <f>Sheet1!$Q224+Sheet1!$J224</f>
        <v>53799</v>
      </c>
    </row>
    <row r="225" spans="1:2" ht="14.25" customHeight="1" x14ac:dyDescent="0.25">
      <c r="A225" s="24">
        <f>YEAR(Sheet1!$I225)</f>
        <v>2021</v>
      </c>
      <c r="B225" s="25">
        <f>Sheet1!$Q225+Sheet1!$J225</f>
        <v>82739</v>
      </c>
    </row>
    <row r="226" spans="1:2" ht="14.25" customHeight="1" x14ac:dyDescent="0.25">
      <c r="A226" s="24">
        <f>YEAR(Sheet1!$I226)</f>
        <v>2014</v>
      </c>
      <c r="B226" s="25">
        <f>Sheet1!$Q226+Sheet1!$J226</f>
        <v>99080</v>
      </c>
    </row>
    <row r="227" spans="1:2" ht="14.25" customHeight="1" x14ac:dyDescent="0.25">
      <c r="A227" s="24">
        <f>YEAR(Sheet1!$I227)</f>
        <v>2011</v>
      </c>
      <c r="B227" s="25">
        <f>Sheet1!$Q227+Sheet1!$J227</f>
        <v>96719</v>
      </c>
    </row>
    <row r="228" spans="1:2" ht="14.25" customHeight="1" x14ac:dyDescent="0.25">
      <c r="A228" s="24">
        <f>YEAR(Sheet1!$I228)</f>
        <v>2021</v>
      </c>
      <c r="B228" s="25">
        <f>Sheet1!$Q228+Sheet1!$J228</f>
        <v>215017.53</v>
      </c>
    </row>
    <row r="229" spans="1:2" ht="14.25" customHeight="1" x14ac:dyDescent="0.25">
      <c r="A229" s="24">
        <f>YEAR(Sheet1!$I229)</f>
        <v>2001</v>
      </c>
      <c r="B229" s="25">
        <f>Sheet1!$Q229+Sheet1!$J229</f>
        <v>110104.45</v>
      </c>
    </row>
    <row r="230" spans="1:2" ht="14.25" customHeight="1" x14ac:dyDescent="0.25">
      <c r="A230" s="24">
        <f>YEAR(Sheet1!$I230)</f>
        <v>2009</v>
      </c>
      <c r="B230" s="25">
        <f>Sheet1!$Q230+Sheet1!$J230</f>
        <v>89695</v>
      </c>
    </row>
    <row r="231" spans="1:2" ht="14.25" customHeight="1" x14ac:dyDescent="0.25">
      <c r="A231" s="24">
        <f>YEAR(Sheet1!$I231)</f>
        <v>1998</v>
      </c>
      <c r="B231" s="25">
        <f>Sheet1!$Q231+Sheet1!$J231</f>
        <v>133800.76999999999</v>
      </c>
    </row>
    <row r="232" spans="1:2" ht="14.25" customHeight="1" x14ac:dyDescent="0.25">
      <c r="A232" s="24">
        <f>YEAR(Sheet1!$I232)</f>
        <v>2015</v>
      </c>
      <c r="B232" s="25">
        <f>Sheet1!$Q232+Sheet1!$J232</f>
        <v>93734</v>
      </c>
    </row>
    <row r="233" spans="1:2" ht="14.25" customHeight="1" x14ac:dyDescent="0.25">
      <c r="A233" s="24">
        <f>YEAR(Sheet1!$I233)</f>
        <v>2017</v>
      </c>
      <c r="B233" s="25">
        <f>Sheet1!$Q233+Sheet1!$J233</f>
        <v>52069</v>
      </c>
    </row>
    <row r="234" spans="1:2" ht="14.25" customHeight="1" x14ac:dyDescent="0.25">
      <c r="A234" s="24">
        <f>YEAR(Sheet1!$I234)</f>
        <v>2020</v>
      </c>
      <c r="B234" s="25">
        <f>Sheet1!$Q234+Sheet1!$J234</f>
        <v>361796.4</v>
      </c>
    </row>
    <row r="235" spans="1:2" ht="14.25" customHeight="1" x14ac:dyDescent="0.25">
      <c r="A235" s="24">
        <f>YEAR(Sheet1!$I235)</f>
        <v>1995</v>
      </c>
      <c r="B235" s="25">
        <f>Sheet1!$Q235+Sheet1!$J235</f>
        <v>136658.75</v>
      </c>
    </row>
    <row r="236" spans="1:2" ht="14.25" customHeight="1" x14ac:dyDescent="0.25">
      <c r="A236" s="24">
        <f>YEAR(Sheet1!$I236)</f>
        <v>2021</v>
      </c>
      <c r="B236" s="25">
        <f>Sheet1!$Q236+Sheet1!$J236</f>
        <v>259698.33000000002</v>
      </c>
    </row>
    <row r="237" spans="1:2" ht="14.25" customHeight="1" x14ac:dyDescent="0.25">
      <c r="A237" s="24">
        <f>YEAR(Sheet1!$I237)</f>
        <v>2017</v>
      </c>
      <c r="B237" s="25">
        <f>Sheet1!$Q237+Sheet1!$J237</f>
        <v>96023</v>
      </c>
    </row>
    <row r="238" spans="1:2" ht="14.25" customHeight="1" x14ac:dyDescent="0.25">
      <c r="A238" s="24">
        <f>YEAR(Sheet1!$I238)</f>
        <v>2012</v>
      </c>
      <c r="B238" s="25">
        <f>Sheet1!$Q238+Sheet1!$J238</f>
        <v>83066</v>
      </c>
    </row>
    <row r="239" spans="1:2" ht="14.25" customHeight="1" x14ac:dyDescent="0.25">
      <c r="A239" s="24">
        <f>YEAR(Sheet1!$I239)</f>
        <v>2014</v>
      </c>
      <c r="B239" s="25">
        <f>Sheet1!$Q239+Sheet1!$J239</f>
        <v>61216</v>
      </c>
    </row>
    <row r="240" spans="1:2" ht="14.25" customHeight="1" x14ac:dyDescent="0.25">
      <c r="A240" s="24">
        <f>YEAR(Sheet1!$I240)</f>
        <v>2013</v>
      </c>
      <c r="B240" s="25">
        <f>Sheet1!$Q240+Sheet1!$J240</f>
        <v>164423.34</v>
      </c>
    </row>
    <row r="241" spans="1:2" ht="14.25" customHeight="1" x14ac:dyDescent="0.25">
      <c r="A241" s="24">
        <f>YEAR(Sheet1!$I241)</f>
        <v>2007</v>
      </c>
      <c r="B241" s="25">
        <f>Sheet1!$Q241+Sheet1!$J241</f>
        <v>51630</v>
      </c>
    </row>
    <row r="242" spans="1:2" ht="14.25" customHeight="1" x14ac:dyDescent="0.25">
      <c r="A242" s="24">
        <f>YEAR(Sheet1!$I242)</f>
        <v>2013</v>
      </c>
      <c r="B242" s="25">
        <f>Sheet1!$Q242+Sheet1!$J242</f>
        <v>142748.35</v>
      </c>
    </row>
    <row r="243" spans="1:2" ht="14.25" customHeight="1" x14ac:dyDescent="0.25">
      <c r="A243" s="24">
        <f>YEAR(Sheet1!$I243)</f>
        <v>2009</v>
      </c>
      <c r="B243" s="25">
        <f>Sheet1!$Q243+Sheet1!$J243</f>
        <v>60055</v>
      </c>
    </row>
    <row r="244" spans="1:2" ht="14.25" customHeight="1" x14ac:dyDescent="0.25">
      <c r="A244" s="24">
        <f>YEAR(Sheet1!$I244)</f>
        <v>2020</v>
      </c>
      <c r="B244" s="25">
        <f>Sheet1!$Q244+Sheet1!$J244</f>
        <v>230933.8</v>
      </c>
    </row>
    <row r="245" spans="1:2" ht="14.25" customHeight="1" x14ac:dyDescent="0.25">
      <c r="A245" s="24">
        <f>YEAR(Sheet1!$I245)</f>
        <v>2008</v>
      </c>
      <c r="B245" s="25">
        <f>Sheet1!$Q245+Sheet1!$J245</f>
        <v>236862.6</v>
      </c>
    </row>
    <row r="246" spans="1:2" ht="14.25" customHeight="1" x14ac:dyDescent="0.25">
      <c r="A246" s="24">
        <f>YEAR(Sheet1!$I246)</f>
        <v>2006</v>
      </c>
      <c r="B246" s="25">
        <f>Sheet1!$Q246+Sheet1!$J246</f>
        <v>125744.26</v>
      </c>
    </row>
    <row r="247" spans="1:2" ht="14.25" customHeight="1" x14ac:dyDescent="0.25">
      <c r="A247" s="24">
        <f>YEAR(Sheet1!$I247)</f>
        <v>2013</v>
      </c>
      <c r="B247" s="25">
        <f>Sheet1!$Q247+Sheet1!$J247</f>
        <v>174796.14</v>
      </c>
    </row>
    <row r="248" spans="1:2" ht="14.25" customHeight="1" x14ac:dyDescent="0.25">
      <c r="A248" s="24">
        <f>YEAR(Sheet1!$I248)</f>
        <v>2008</v>
      </c>
      <c r="B248" s="25">
        <f>Sheet1!$Q248+Sheet1!$J248</f>
        <v>134467.35999999999</v>
      </c>
    </row>
    <row r="249" spans="1:2" ht="14.25" customHeight="1" x14ac:dyDescent="0.25">
      <c r="A249" s="24">
        <f>YEAR(Sheet1!$I249)</f>
        <v>2001</v>
      </c>
      <c r="B249" s="25">
        <f>Sheet1!$Q249+Sheet1!$J249</f>
        <v>144618.88</v>
      </c>
    </row>
    <row r="250" spans="1:2" ht="14.25" customHeight="1" x14ac:dyDescent="0.25">
      <c r="A250" s="24">
        <f>YEAR(Sheet1!$I250)</f>
        <v>2002</v>
      </c>
      <c r="B250" s="25">
        <f>Sheet1!$Q250+Sheet1!$J250</f>
        <v>191609.96</v>
      </c>
    </row>
    <row r="251" spans="1:2" ht="14.25" customHeight="1" x14ac:dyDescent="0.25">
      <c r="A251" s="24">
        <f>YEAR(Sheet1!$I251)</f>
        <v>2004</v>
      </c>
      <c r="B251" s="25">
        <f>Sheet1!$Q251+Sheet1!$J251</f>
        <v>334717.65000000002</v>
      </c>
    </row>
    <row r="252" spans="1:2" ht="14.25" customHeight="1" x14ac:dyDescent="0.25">
      <c r="A252" s="24">
        <f>YEAR(Sheet1!$I252)</f>
        <v>2017</v>
      </c>
      <c r="B252" s="25">
        <f>Sheet1!$Q252+Sheet1!$J252</f>
        <v>200020.62</v>
      </c>
    </row>
    <row r="253" spans="1:2" ht="14.25" customHeight="1" x14ac:dyDescent="0.25">
      <c r="A253" s="24">
        <f>YEAR(Sheet1!$I253)</f>
        <v>2011</v>
      </c>
      <c r="B253" s="25">
        <f>Sheet1!$Q253+Sheet1!$J253</f>
        <v>152373.1</v>
      </c>
    </row>
    <row r="254" spans="1:2" ht="14.25" customHeight="1" x14ac:dyDescent="0.25">
      <c r="A254" s="24">
        <f>YEAR(Sheet1!$I254)</f>
        <v>2014</v>
      </c>
      <c r="B254" s="25">
        <f>Sheet1!$Q254+Sheet1!$J254</f>
        <v>126399.03</v>
      </c>
    </row>
    <row r="255" spans="1:2" ht="14.25" customHeight="1" x14ac:dyDescent="0.25">
      <c r="A255" s="24">
        <f>YEAR(Sheet1!$I255)</f>
        <v>2018</v>
      </c>
      <c r="B255" s="25">
        <f>Sheet1!$Q255+Sheet1!$J255</f>
        <v>73317</v>
      </c>
    </row>
    <row r="256" spans="1:2" ht="14.25" customHeight="1" x14ac:dyDescent="0.25">
      <c r="A256" s="24">
        <f>YEAR(Sheet1!$I256)</f>
        <v>2013</v>
      </c>
      <c r="B256" s="25">
        <f>Sheet1!$Q256+Sheet1!$J256</f>
        <v>69096</v>
      </c>
    </row>
    <row r="257" spans="1:2" ht="14.25" customHeight="1" x14ac:dyDescent="0.25">
      <c r="A257" s="24">
        <f>YEAR(Sheet1!$I257)</f>
        <v>2005</v>
      </c>
      <c r="B257" s="25">
        <f>Sheet1!$Q257+Sheet1!$J257</f>
        <v>87158</v>
      </c>
    </row>
    <row r="258" spans="1:2" ht="14.25" customHeight="1" x14ac:dyDescent="0.25">
      <c r="A258" s="24">
        <f>YEAR(Sheet1!$I258)</f>
        <v>1992</v>
      </c>
      <c r="B258" s="25">
        <f>Sheet1!$Q258+Sheet1!$J258</f>
        <v>70778</v>
      </c>
    </row>
    <row r="259" spans="1:2" ht="14.25" customHeight="1" x14ac:dyDescent="0.25">
      <c r="A259" s="24">
        <f>YEAR(Sheet1!$I259)</f>
        <v>2004</v>
      </c>
      <c r="B259" s="25">
        <f>Sheet1!$Q259+Sheet1!$J259</f>
        <v>184725.6</v>
      </c>
    </row>
    <row r="260" spans="1:2" ht="14.25" customHeight="1" x14ac:dyDescent="0.25">
      <c r="A260" s="24">
        <f>YEAR(Sheet1!$I260)</f>
        <v>2018</v>
      </c>
      <c r="B260" s="25">
        <f>Sheet1!$Q260+Sheet1!$J260</f>
        <v>59888</v>
      </c>
    </row>
    <row r="261" spans="1:2" ht="14.25" customHeight="1" x14ac:dyDescent="0.25">
      <c r="A261" s="24">
        <f>YEAR(Sheet1!$I261)</f>
        <v>2018</v>
      </c>
      <c r="B261" s="25">
        <f>Sheet1!$Q261+Sheet1!$J261</f>
        <v>63098</v>
      </c>
    </row>
    <row r="262" spans="1:2" ht="14.25" customHeight="1" x14ac:dyDescent="0.25">
      <c r="A262" s="24">
        <f>YEAR(Sheet1!$I262)</f>
        <v>2021</v>
      </c>
      <c r="B262" s="25">
        <f>Sheet1!$Q262+Sheet1!$J262</f>
        <v>339640.77</v>
      </c>
    </row>
    <row r="263" spans="1:2" ht="14.25" customHeight="1" x14ac:dyDescent="0.25">
      <c r="A263" s="24">
        <f>YEAR(Sheet1!$I263)</f>
        <v>2004</v>
      </c>
      <c r="B263" s="25">
        <f>Sheet1!$Q263+Sheet1!$J263</f>
        <v>162242.51999999999</v>
      </c>
    </row>
    <row r="264" spans="1:2" ht="14.25" customHeight="1" x14ac:dyDescent="0.25">
      <c r="A264" s="24">
        <f>YEAR(Sheet1!$I264)</f>
        <v>2004</v>
      </c>
      <c r="B264" s="25">
        <f>Sheet1!$Q264+Sheet1!$J264</f>
        <v>49186</v>
      </c>
    </row>
    <row r="265" spans="1:2" ht="14.25" customHeight="1" x14ac:dyDescent="0.25">
      <c r="A265" s="24">
        <f>YEAR(Sheet1!$I265)</f>
        <v>2019</v>
      </c>
      <c r="B265" s="25">
        <f>Sheet1!$Q265+Sheet1!$J265</f>
        <v>304893.06</v>
      </c>
    </row>
    <row r="266" spans="1:2" ht="14.25" customHeight="1" x14ac:dyDescent="0.25">
      <c r="A266" s="24">
        <f>YEAR(Sheet1!$I266)</f>
        <v>2012</v>
      </c>
      <c r="B266" s="25">
        <f>Sheet1!$Q266+Sheet1!$J266</f>
        <v>238102.8</v>
      </c>
    </row>
    <row r="267" spans="1:2" ht="14.25" customHeight="1" x14ac:dyDescent="0.25">
      <c r="A267" s="24">
        <f>YEAR(Sheet1!$I267)</f>
        <v>2020</v>
      </c>
      <c r="B267" s="25">
        <f>Sheet1!$Q267+Sheet1!$J267</f>
        <v>252501.19</v>
      </c>
    </row>
    <row r="268" spans="1:2" ht="14.25" customHeight="1" x14ac:dyDescent="0.25">
      <c r="A268" s="24">
        <f>YEAR(Sheet1!$I268)</f>
        <v>2017</v>
      </c>
      <c r="B268" s="25">
        <f>Sheet1!$Q268+Sheet1!$J268</f>
        <v>154270.5</v>
      </c>
    </row>
    <row r="269" spans="1:2" ht="14.25" customHeight="1" x14ac:dyDescent="0.25">
      <c r="A269" s="24">
        <f>YEAR(Sheet1!$I269)</f>
        <v>2019</v>
      </c>
      <c r="B269" s="25">
        <f>Sheet1!$Q269+Sheet1!$J269</f>
        <v>79356</v>
      </c>
    </row>
    <row r="270" spans="1:2" ht="14.25" customHeight="1" x14ac:dyDescent="0.25">
      <c r="A270" s="24">
        <f>YEAR(Sheet1!$I270)</f>
        <v>2005</v>
      </c>
      <c r="B270" s="25">
        <f>Sheet1!$Q270+Sheet1!$J270</f>
        <v>74412</v>
      </c>
    </row>
    <row r="271" spans="1:2" ht="14.25" customHeight="1" x14ac:dyDescent="0.25">
      <c r="A271" s="24">
        <f>YEAR(Sheet1!$I271)</f>
        <v>2017</v>
      </c>
      <c r="B271" s="25">
        <f>Sheet1!$Q271+Sheet1!$J271</f>
        <v>67455.740000000005</v>
      </c>
    </row>
    <row r="272" spans="1:2" ht="14.25" customHeight="1" x14ac:dyDescent="0.25">
      <c r="A272" s="24">
        <f>YEAR(Sheet1!$I272)</f>
        <v>2003</v>
      </c>
      <c r="B272" s="25">
        <f>Sheet1!$Q272+Sheet1!$J272</f>
        <v>223261.59</v>
      </c>
    </row>
    <row r="273" spans="1:2" ht="14.25" customHeight="1" x14ac:dyDescent="0.25">
      <c r="A273" s="24">
        <f>YEAR(Sheet1!$I273)</f>
        <v>1995</v>
      </c>
      <c r="B273" s="25">
        <f>Sheet1!$Q273+Sheet1!$J273</f>
        <v>70189</v>
      </c>
    </row>
    <row r="274" spans="1:2" ht="14.25" customHeight="1" x14ac:dyDescent="0.25">
      <c r="A274" s="24">
        <f>YEAR(Sheet1!$I274)</f>
        <v>2013</v>
      </c>
      <c r="B274" s="25">
        <f>Sheet1!$Q274+Sheet1!$J274</f>
        <v>235887.6</v>
      </c>
    </row>
    <row r="275" spans="1:2" ht="14.25" customHeight="1" x14ac:dyDescent="0.25">
      <c r="A275" s="24">
        <f>YEAR(Sheet1!$I275)</f>
        <v>2021</v>
      </c>
      <c r="B275" s="25">
        <f>Sheet1!$Q275+Sheet1!$J275</f>
        <v>70369</v>
      </c>
    </row>
    <row r="276" spans="1:2" ht="14.25" customHeight="1" x14ac:dyDescent="0.25">
      <c r="A276" s="24">
        <f>YEAR(Sheet1!$I276)</f>
        <v>2008</v>
      </c>
      <c r="B276" s="25">
        <f>Sheet1!$Q276+Sheet1!$J276</f>
        <v>78056</v>
      </c>
    </row>
    <row r="277" spans="1:2" ht="14.25" customHeight="1" x14ac:dyDescent="0.25">
      <c r="A277" s="24">
        <f>YEAR(Sheet1!$I277)</f>
        <v>1996</v>
      </c>
      <c r="B277" s="25">
        <f>Sheet1!$Q277+Sheet1!$J277</f>
        <v>233617.59</v>
      </c>
    </row>
    <row r="278" spans="1:2" ht="14.25" customHeight="1" x14ac:dyDescent="0.25">
      <c r="A278" s="24">
        <f>YEAR(Sheet1!$I278)</f>
        <v>2010</v>
      </c>
      <c r="B278" s="25">
        <f>Sheet1!$Q278+Sheet1!$J278</f>
        <v>78237</v>
      </c>
    </row>
    <row r="279" spans="1:2" ht="14.25" customHeight="1" x14ac:dyDescent="0.25">
      <c r="A279" s="24">
        <f>YEAR(Sheet1!$I279)</f>
        <v>1996</v>
      </c>
      <c r="B279" s="25">
        <f>Sheet1!$Q279+Sheet1!$J279</f>
        <v>48687</v>
      </c>
    </row>
    <row r="280" spans="1:2" ht="14.25" customHeight="1" x14ac:dyDescent="0.25">
      <c r="A280" s="24">
        <f>YEAR(Sheet1!$I280)</f>
        <v>2004</v>
      </c>
      <c r="B280" s="25">
        <f>Sheet1!$Q280+Sheet1!$J280</f>
        <v>139224.75</v>
      </c>
    </row>
    <row r="281" spans="1:2" ht="14.25" customHeight="1" x14ac:dyDescent="0.25">
      <c r="A281" s="24">
        <f>YEAR(Sheet1!$I281)</f>
        <v>2004</v>
      </c>
      <c r="B281" s="25">
        <f>Sheet1!$Q281+Sheet1!$J281</f>
        <v>94246</v>
      </c>
    </row>
    <row r="282" spans="1:2" ht="14.25" customHeight="1" x14ac:dyDescent="0.25">
      <c r="A282" s="24">
        <f>YEAR(Sheet1!$I282)</f>
        <v>2016</v>
      </c>
      <c r="B282" s="25">
        <f>Sheet1!$Q282+Sheet1!$J282</f>
        <v>44614</v>
      </c>
    </row>
    <row r="283" spans="1:2" ht="14.25" customHeight="1" x14ac:dyDescent="0.25">
      <c r="A283" s="24">
        <f>YEAR(Sheet1!$I283)</f>
        <v>2020</v>
      </c>
      <c r="B283" s="25">
        <f>Sheet1!$Q283+Sheet1!$J283</f>
        <v>307154.39</v>
      </c>
    </row>
    <row r="284" spans="1:2" ht="14.25" customHeight="1" x14ac:dyDescent="0.25">
      <c r="A284" s="24">
        <f>YEAR(Sheet1!$I284)</f>
        <v>2020</v>
      </c>
      <c r="B284" s="25">
        <f>Sheet1!$Q284+Sheet1!$J284</f>
        <v>88272</v>
      </c>
    </row>
    <row r="285" spans="1:2" ht="14.25" customHeight="1" x14ac:dyDescent="0.25">
      <c r="A285" s="24">
        <f>YEAR(Sheet1!$I285)</f>
        <v>2017</v>
      </c>
      <c r="B285" s="25">
        <f>Sheet1!$Q285+Sheet1!$J285</f>
        <v>74449</v>
      </c>
    </row>
    <row r="286" spans="1:2" ht="14.25" customHeight="1" x14ac:dyDescent="0.25">
      <c r="A286" s="24">
        <f>YEAR(Sheet1!$I286)</f>
        <v>2012</v>
      </c>
      <c r="B286" s="25">
        <f>Sheet1!$Q286+Sheet1!$J286</f>
        <v>309887.99</v>
      </c>
    </row>
    <row r="287" spans="1:2" ht="14.25" customHeight="1" x14ac:dyDescent="0.25">
      <c r="A287" s="24">
        <f>YEAR(Sheet1!$I287)</f>
        <v>2013</v>
      </c>
      <c r="B287" s="25">
        <f>Sheet1!$Q287+Sheet1!$J287</f>
        <v>50341</v>
      </c>
    </row>
    <row r="288" spans="1:2" ht="14.25" customHeight="1" x14ac:dyDescent="0.25">
      <c r="A288" s="24">
        <f>YEAR(Sheet1!$I288)</f>
        <v>2021</v>
      </c>
      <c r="B288" s="25">
        <f>Sheet1!$Q288+Sheet1!$J288</f>
        <v>72235</v>
      </c>
    </row>
    <row r="289" spans="1:2" ht="14.25" customHeight="1" x14ac:dyDescent="0.25">
      <c r="A289" s="24">
        <f>YEAR(Sheet1!$I289)</f>
        <v>2016</v>
      </c>
      <c r="B289" s="25">
        <f>Sheet1!$Q289+Sheet1!$J289</f>
        <v>70165</v>
      </c>
    </row>
    <row r="290" spans="1:2" ht="14.25" customHeight="1" x14ac:dyDescent="0.25">
      <c r="A290" s="24">
        <f>YEAR(Sheet1!$I290)</f>
        <v>2020</v>
      </c>
      <c r="B290" s="25">
        <f>Sheet1!$Q290+Sheet1!$J290</f>
        <v>170757.75</v>
      </c>
    </row>
    <row r="291" spans="1:2" ht="14.25" customHeight="1" x14ac:dyDescent="0.25">
      <c r="A291" s="24">
        <f>YEAR(Sheet1!$I291)</f>
        <v>2005</v>
      </c>
      <c r="B291" s="25">
        <f>Sheet1!$Q291+Sheet1!$J291</f>
        <v>86089</v>
      </c>
    </row>
    <row r="292" spans="1:2" ht="14.25" customHeight="1" x14ac:dyDescent="0.25">
      <c r="A292" s="24">
        <f>YEAR(Sheet1!$I292)</f>
        <v>2007</v>
      </c>
      <c r="B292" s="25">
        <f>Sheet1!$Q292+Sheet1!$J292</f>
        <v>122259.95</v>
      </c>
    </row>
    <row r="293" spans="1:2" ht="14.25" customHeight="1" x14ac:dyDescent="0.25">
      <c r="A293" s="24">
        <f>YEAR(Sheet1!$I293)</f>
        <v>2021</v>
      </c>
      <c r="B293" s="25">
        <f>Sheet1!$Q293+Sheet1!$J293</f>
        <v>46833</v>
      </c>
    </row>
    <row r="294" spans="1:2" ht="14.25" customHeight="1" x14ac:dyDescent="0.25">
      <c r="A294" s="24">
        <f>YEAR(Sheet1!$I294)</f>
        <v>2000</v>
      </c>
      <c r="B294" s="25">
        <f>Sheet1!$Q294+Sheet1!$J294</f>
        <v>181724.4</v>
      </c>
    </row>
    <row r="295" spans="1:2" ht="14.25" customHeight="1" x14ac:dyDescent="0.25">
      <c r="A295" s="24">
        <f>YEAR(Sheet1!$I295)</f>
        <v>2016</v>
      </c>
      <c r="B295" s="25">
        <f>Sheet1!$Q295+Sheet1!$J295</f>
        <v>89984</v>
      </c>
    </row>
    <row r="296" spans="1:2" ht="14.25" customHeight="1" x14ac:dyDescent="0.25">
      <c r="A296" s="24">
        <f>YEAR(Sheet1!$I296)</f>
        <v>2006</v>
      </c>
      <c r="B296" s="25">
        <f>Sheet1!$Q296+Sheet1!$J296</f>
        <v>95481.84</v>
      </c>
    </row>
    <row r="297" spans="1:2" ht="14.25" customHeight="1" x14ac:dyDescent="0.25">
      <c r="A297" s="24">
        <f>YEAR(Sheet1!$I297)</f>
        <v>2016</v>
      </c>
      <c r="B297" s="25">
        <f>Sheet1!$Q297+Sheet1!$J297</f>
        <v>216878.52000000002</v>
      </c>
    </row>
    <row r="298" spans="1:2" ht="14.25" customHeight="1" x14ac:dyDescent="0.25">
      <c r="A298" s="24">
        <f>YEAR(Sheet1!$I298)</f>
        <v>2021</v>
      </c>
      <c r="B298" s="25">
        <f>Sheet1!$Q298+Sheet1!$J298</f>
        <v>74077</v>
      </c>
    </row>
    <row r="299" spans="1:2" ht="14.25" customHeight="1" x14ac:dyDescent="0.25">
      <c r="A299" s="24">
        <f>YEAR(Sheet1!$I299)</f>
        <v>2021</v>
      </c>
      <c r="B299" s="25">
        <f>Sheet1!$Q299+Sheet1!$J299</f>
        <v>111453.34</v>
      </c>
    </row>
    <row r="300" spans="1:2" ht="14.25" customHeight="1" x14ac:dyDescent="0.25">
      <c r="A300" s="24">
        <f>YEAR(Sheet1!$I300)</f>
        <v>2010</v>
      </c>
      <c r="B300" s="25">
        <f>Sheet1!$Q300+Sheet1!$J300</f>
        <v>82162</v>
      </c>
    </row>
    <row r="301" spans="1:2" ht="14.25" customHeight="1" x14ac:dyDescent="0.25">
      <c r="A301" s="24">
        <f>YEAR(Sheet1!$I301)</f>
        <v>2015</v>
      </c>
      <c r="B301" s="25">
        <f>Sheet1!$Q301+Sheet1!$J301</f>
        <v>63880</v>
      </c>
    </row>
    <row r="302" spans="1:2" ht="14.25" customHeight="1" x14ac:dyDescent="0.25">
      <c r="A302" s="24">
        <f>YEAR(Sheet1!$I302)</f>
        <v>2013</v>
      </c>
      <c r="B302" s="25">
        <f>Sheet1!$Q302+Sheet1!$J302</f>
        <v>73248</v>
      </c>
    </row>
    <row r="303" spans="1:2" ht="14.25" customHeight="1" x14ac:dyDescent="0.25">
      <c r="A303" s="24">
        <f>YEAR(Sheet1!$I303)</f>
        <v>2020</v>
      </c>
      <c r="B303" s="25">
        <f>Sheet1!$Q303+Sheet1!$J303</f>
        <v>91853</v>
      </c>
    </row>
    <row r="304" spans="1:2" ht="14.25" customHeight="1" x14ac:dyDescent="0.25">
      <c r="A304" s="24">
        <f>YEAR(Sheet1!$I304)</f>
        <v>2020</v>
      </c>
      <c r="B304" s="25">
        <f>Sheet1!$Q304+Sheet1!$J304</f>
        <v>213377.78</v>
      </c>
    </row>
    <row r="305" spans="1:2" ht="14.25" customHeight="1" x14ac:dyDescent="0.25">
      <c r="A305" s="24">
        <f>YEAR(Sheet1!$I305)</f>
        <v>2017</v>
      </c>
      <c r="B305" s="25">
        <f>Sheet1!$Q305+Sheet1!$J305</f>
        <v>70770</v>
      </c>
    </row>
    <row r="306" spans="1:2" ht="14.25" customHeight="1" x14ac:dyDescent="0.25">
      <c r="A306" s="24">
        <f>YEAR(Sheet1!$I306)</f>
        <v>2004</v>
      </c>
      <c r="B306" s="25">
        <f>Sheet1!$Q306+Sheet1!$J306</f>
        <v>50825</v>
      </c>
    </row>
    <row r="307" spans="1:2" ht="14.25" customHeight="1" x14ac:dyDescent="0.25">
      <c r="A307" s="24">
        <f>YEAR(Sheet1!$I307)</f>
        <v>2015</v>
      </c>
      <c r="B307" s="25">
        <f>Sheet1!$Q307+Sheet1!$J307</f>
        <v>167722.9</v>
      </c>
    </row>
    <row r="308" spans="1:2" ht="14.25" customHeight="1" x14ac:dyDescent="0.25">
      <c r="A308" s="24">
        <f>YEAR(Sheet1!$I308)</f>
        <v>2003</v>
      </c>
      <c r="B308" s="25">
        <f>Sheet1!$Q308+Sheet1!$J308</f>
        <v>144678.04999999999</v>
      </c>
    </row>
    <row r="309" spans="1:2" ht="14.25" customHeight="1" x14ac:dyDescent="0.25">
      <c r="A309" s="24">
        <f>YEAR(Sheet1!$I309)</f>
        <v>2021</v>
      </c>
      <c r="B309" s="25">
        <f>Sheet1!$Q309+Sheet1!$J309</f>
        <v>46845</v>
      </c>
    </row>
    <row r="310" spans="1:2" ht="14.25" customHeight="1" x14ac:dyDescent="0.25">
      <c r="A310" s="24">
        <f>YEAR(Sheet1!$I310)</f>
        <v>2008</v>
      </c>
      <c r="B310" s="25">
        <f>Sheet1!$Q310+Sheet1!$J310</f>
        <v>173765.9</v>
      </c>
    </row>
    <row r="311" spans="1:2" ht="14.25" customHeight="1" x14ac:dyDescent="0.25">
      <c r="A311" s="24">
        <f>YEAR(Sheet1!$I311)</f>
        <v>2010</v>
      </c>
      <c r="B311" s="25">
        <f>Sheet1!$Q311+Sheet1!$J311</f>
        <v>97807</v>
      </c>
    </row>
    <row r="312" spans="1:2" ht="14.25" customHeight="1" x14ac:dyDescent="0.25">
      <c r="A312" s="24">
        <f>YEAR(Sheet1!$I312)</f>
        <v>2015</v>
      </c>
      <c r="B312" s="25">
        <f>Sheet1!$Q312+Sheet1!$J312</f>
        <v>73854</v>
      </c>
    </row>
    <row r="313" spans="1:2" ht="14.25" customHeight="1" x14ac:dyDescent="0.25">
      <c r="A313" s="24">
        <f>YEAR(Sheet1!$I313)</f>
        <v>2006</v>
      </c>
      <c r="B313" s="25">
        <f>Sheet1!$Q313+Sheet1!$J313</f>
        <v>170472.18</v>
      </c>
    </row>
    <row r="314" spans="1:2" ht="14.25" customHeight="1" x14ac:dyDescent="0.25">
      <c r="A314" s="24">
        <f>YEAR(Sheet1!$I314)</f>
        <v>2013</v>
      </c>
      <c r="B314" s="25">
        <f>Sheet1!$Q314+Sheet1!$J314</f>
        <v>147548.45000000001</v>
      </c>
    </row>
    <row r="315" spans="1:2" ht="14.25" customHeight="1" x14ac:dyDescent="0.25">
      <c r="A315" s="24">
        <f>YEAR(Sheet1!$I315)</f>
        <v>2005</v>
      </c>
      <c r="B315" s="25">
        <f>Sheet1!$Q315+Sheet1!$J315</f>
        <v>67374</v>
      </c>
    </row>
    <row r="316" spans="1:2" ht="14.25" customHeight="1" x14ac:dyDescent="0.25">
      <c r="A316" s="24">
        <f>YEAR(Sheet1!$I316)</f>
        <v>2011</v>
      </c>
      <c r="B316" s="25">
        <f>Sheet1!$Q316+Sheet1!$J316</f>
        <v>108297.02</v>
      </c>
    </row>
    <row r="317" spans="1:2" ht="14.25" customHeight="1" x14ac:dyDescent="0.25">
      <c r="A317" s="24">
        <f>YEAR(Sheet1!$I317)</f>
        <v>2007</v>
      </c>
      <c r="B317" s="25">
        <f>Sheet1!$Q317+Sheet1!$J317</f>
        <v>166129.70000000001</v>
      </c>
    </row>
    <row r="318" spans="1:2" ht="14.25" customHeight="1" x14ac:dyDescent="0.25">
      <c r="A318" s="24">
        <f>YEAR(Sheet1!$I318)</f>
        <v>2018</v>
      </c>
      <c r="B318" s="25">
        <f>Sheet1!$Q318+Sheet1!$J318</f>
        <v>126950.25</v>
      </c>
    </row>
    <row r="319" spans="1:2" ht="14.25" customHeight="1" x14ac:dyDescent="0.25">
      <c r="A319" s="24">
        <f>YEAR(Sheet1!$I319)</f>
        <v>2018</v>
      </c>
      <c r="B319" s="25">
        <f>Sheet1!$Q319+Sheet1!$J319</f>
        <v>314931.12</v>
      </c>
    </row>
    <row r="320" spans="1:2" ht="14.25" customHeight="1" x14ac:dyDescent="0.25">
      <c r="A320" s="24">
        <f>YEAR(Sheet1!$I320)</f>
        <v>2015</v>
      </c>
      <c r="B320" s="25">
        <f>Sheet1!$Q320+Sheet1!$J320</f>
        <v>286466.04000000004</v>
      </c>
    </row>
    <row r="321" spans="1:2" ht="14.25" customHeight="1" x14ac:dyDescent="0.25">
      <c r="A321" s="24">
        <f>YEAR(Sheet1!$I321)</f>
        <v>2015</v>
      </c>
      <c r="B321" s="25">
        <f>Sheet1!$Q321+Sheet1!$J321</f>
        <v>142048.92000000001</v>
      </c>
    </row>
    <row r="322" spans="1:2" ht="14.25" customHeight="1" x14ac:dyDescent="0.25">
      <c r="A322" s="24">
        <f>YEAR(Sheet1!$I322)</f>
        <v>1995</v>
      </c>
      <c r="B322" s="25">
        <f>Sheet1!$Q322+Sheet1!$J322</f>
        <v>80701</v>
      </c>
    </row>
    <row r="323" spans="1:2" ht="14.25" customHeight="1" x14ac:dyDescent="0.25">
      <c r="A323" s="24">
        <f>YEAR(Sheet1!$I323)</f>
        <v>2020</v>
      </c>
      <c r="B323" s="25">
        <f>Sheet1!$Q323+Sheet1!$J323</f>
        <v>122342.02</v>
      </c>
    </row>
    <row r="324" spans="1:2" ht="14.25" customHeight="1" x14ac:dyDescent="0.25">
      <c r="A324" s="24">
        <f>YEAR(Sheet1!$I324)</f>
        <v>2019</v>
      </c>
      <c r="B324" s="25">
        <f>Sheet1!$Q324+Sheet1!$J324</f>
        <v>88045</v>
      </c>
    </row>
    <row r="325" spans="1:2" ht="14.25" customHeight="1" x14ac:dyDescent="0.25">
      <c r="A325" s="24">
        <f>YEAR(Sheet1!$I325)</f>
        <v>2018</v>
      </c>
      <c r="B325" s="25">
        <f>Sheet1!$Q325+Sheet1!$J325</f>
        <v>91666.68</v>
      </c>
    </row>
    <row r="326" spans="1:2" ht="14.25" customHeight="1" x14ac:dyDescent="0.25">
      <c r="A326" s="24">
        <f>YEAR(Sheet1!$I326)</f>
        <v>2016</v>
      </c>
      <c r="B326" s="25">
        <f>Sheet1!$Q326+Sheet1!$J326</f>
        <v>251581.66</v>
      </c>
    </row>
    <row r="327" spans="1:2" ht="14.25" customHeight="1" x14ac:dyDescent="0.25">
      <c r="A327" s="24">
        <f>YEAR(Sheet1!$I327)</f>
        <v>2007</v>
      </c>
      <c r="B327" s="25">
        <f>Sheet1!$Q327+Sheet1!$J327</f>
        <v>64494</v>
      </c>
    </row>
    <row r="328" spans="1:2" ht="14.25" customHeight="1" x14ac:dyDescent="0.25">
      <c r="A328" s="24">
        <f>YEAR(Sheet1!$I328)</f>
        <v>2002</v>
      </c>
      <c r="B328" s="25">
        <f>Sheet1!$Q328+Sheet1!$J328</f>
        <v>70122</v>
      </c>
    </row>
    <row r="329" spans="1:2" ht="14.25" customHeight="1" x14ac:dyDescent="0.25">
      <c r="A329" s="24">
        <f>YEAR(Sheet1!$I329)</f>
        <v>2017</v>
      </c>
      <c r="B329" s="25">
        <f>Sheet1!$Q329+Sheet1!$J329</f>
        <v>234591.66</v>
      </c>
    </row>
    <row r="330" spans="1:2" ht="14.25" customHeight="1" x14ac:dyDescent="0.25">
      <c r="A330" s="24">
        <f>YEAR(Sheet1!$I330)</f>
        <v>2016</v>
      </c>
      <c r="B330" s="25">
        <f>Sheet1!$Q330+Sheet1!$J330</f>
        <v>52811</v>
      </c>
    </row>
    <row r="331" spans="1:2" ht="14.25" customHeight="1" x14ac:dyDescent="0.25">
      <c r="A331" s="24">
        <f>YEAR(Sheet1!$I331)</f>
        <v>2019</v>
      </c>
      <c r="B331" s="25">
        <f>Sheet1!$Q331+Sheet1!$J331</f>
        <v>50111</v>
      </c>
    </row>
    <row r="332" spans="1:2" ht="14.25" customHeight="1" x14ac:dyDescent="0.25">
      <c r="A332" s="24">
        <f>YEAR(Sheet1!$I332)</f>
        <v>2016</v>
      </c>
      <c r="B332" s="25">
        <f>Sheet1!$Q332+Sheet1!$J332</f>
        <v>71192</v>
      </c>
    </row>
    <row r="333" spans="1:2" ht="14.25" customHeight="1" x14ac:dyDescent="0.25">
      <c r="A333" s="24">
        <f>YEAR(Sheet1!$I333)</f>
        <v>2018</v>
      </c>
      <c r="B333" s="25">
        <f>Sheet1!$Q333+Sheet1!$J333</f>
        <v>186421.2</v>
      </c>
    </row>
    <row r="334" spans="1:2" ht="14.25" customHeight="1" x14ac:dyDescent="0.25">
      <c r="A334" s="24">
        <f>YEAR(Sheet1!$I334)</f>
        <v>2006</v>
      </c>
      <c r="B334" s="25">
        <f>Sheet1!$Q334+Sheet1!$J334</f>
        <v>208580.1</v>
      </c>
    </row>
    <row r="335" spans="1:2" ht="14.25" customHeight="1" x14ac:dyDescent="0.25">
      <c r="A335" s="24">
        <f>YEAR(Sheet1!$I335)</f>
        <v>2017</v>
      </c>
      <c r="B335" s="25">
        <f>Sheet1!$Q335+Sheet1!$J335</f>
        <v>60132</v>
      </c>
    </row>
    <row r="336" spans="1:2" ht="14.25" customHeight="1" x14ac:dyDescent="0.25">
      <c r="A336" s="24">
        <f>YEAR(Sheet1!$I336)</f>
        <v>1994</v>
      </c>
      <c r="B336" s="25">
        <f>Sheet1!$Q336+Sheet1!$J336</f>
        <v>87216</v>
      </c>
    </row>
    <row r="337" spans="1:2" ht="14.25" customHeight="1" x14ac:dyDescent="0.25">
      <c r="A337" s="24">
        <f>YEAR(Sheet1!$I337)</f>
        <v>2020</v>
      </c>
      <c r="B337" s="25">
        <f>Sheet1!$Q337+Sheet1!$J337</f>
        <v>50069</v>
      </c>
    </row>
    <row r="338" spans="1:2" ht="14.25" customHeight="1" x14ac:dyDescent="0.25">
      <c r="A338" s="24">
        <f>YEAR(Sheet1!$I338)</f>
        <v>2021</v>
      </c>
      <c r="B338" s="25">
        <f>Sheet1!$Q338+Sheet1!$J338</f>
        <v>184351.76</v>
      </c>
    </row>
    <row r="339" spans="1:2" ht="14.25" customHeight="1" x14ac:dyDescent="0.25">
      <c r="A339" s="24">
        <f>YEAR(Sheet1!$I339)</f>
        <v>2005</v>
      </c>
      <c r="B339" s="25">
        <f>Sheet1!$Q339+Sheet1!$J339</f>
        <v>72115.86</v>
      </c>
    </row>
    <row r="340" spans="1:2" ht="14.25" customHeight="1" x14ac:dyDescent="0.25">
      <c r="A340" s="24">
        <f>YEAR(Sheet1!$I340)</f>
        <v>2015</v>
      </c>
      <c r="B340" s="25">
        <f>Sheet1!$Q340+Sheet1!$J340</f>
        <v>68488</v>
      </c>
    </row>
    <row r="341" spans="1:2" ht="14.25" customHeight="1" x14ac:dyDescent="0.25">
      <c r="A341" s="24">
        <f>YEAR(Sheet1!$I341)</f>
        <v>1998</v>
      </c>
      <c r="B341" s="25">
        <f>Sheet1!$Q341+Sheet1!$J341</f>
        <v>92932</v>
      </c>
    </row>
    <row r="342" spans="1:2" ht="14.25" customHeight="1" x14ac:dyDescent="0.25">
      <c r="A342" s="24">
        <f>YEAR(Sheet1!$I342)</f>
        <v>2009</v>
      </c>
      <c r="B342" s="25">
        <f>Sheet1!$Q342+Sheet1!$J342</f>
        <v>43363</v>
      </c>
    </row>
    <row r="343" spans="1:2" ht="14.25" customHeight="1" x14ac:dyDescent="0.25">
      <c r="A343" s="24">
        <f>YEAR(Sheet1!$I343)</f>
        <v>2017</v>
      </c>
      <c r="B343" s="25">
        <f>Sheet1!$Q343+Sheet1!$J343</f>
        <v>95963</v>
      </c>
    </row>
    <row r="344" spans="1:2" ht="14.25" customHeight="1" x14ac:dyDescent="0.25">
      <c r="A344" s="24">
        <f>YEAR(Sheet1!$I344)</f>
        <v>2010</v>
      </c>
      <c r="B344" s="25">
        <f>Sheet1!$Q344+Sheet1!$J344</f>
        <v>116589.9</v>
      </c>
    </row>
    <row r="345" spans="1:2" ht="14.25" customHeight="1" x14ac:dyDescent="0.25">
      <c r="A345" s="24">
        <f>YEAR(Sheet1!$I345)</f>
        <v>1996</v>
      </c>
      <c r="B345" s="25">
        <f>Sheet1!$Q345+Sheet1!$J345</f>
        <v>268329.64</v>
      </c>
    </row>
    <row r="346" spans="1:2" ht="14.25" customHeight="1" x14ac:dyDescent="0.25">
      <c r="A346" s="24">
        <f>YEAR(Sheet1!$I346)</f>
        <v>2015</v>
      </c>
      <c r="B346" s="25">
        <f>Sheet1!$Q346+Sheet1!$J346</f>
        <v>263075.84999999998</v>
      </c>
    </row>
    <row r="347" spans="1:2" ht="14.25" customHeight="1" x14ac:dyDescent="0.25">
      <c r="A347" s="24">
        <f>YEAR(Sheet1!$I347)</f>
        <v>1994</v>
      </c>
      <c r="B347" s="25">
        <f>Sheet1!$Q347+Sheet1!$J347</f>
        <v>98769</v>
      </c>
    </row>
    <row r="348" spans="1:2" ht="14.25" customHeight="1" x14ac:dyDescent="0.25">
      <c r="A348" s="24">
        <f>YEAR(Sheet1!$I348)</f>
        <v>2018</v>
      </c>
      <c r="B348" s="25">
        <f>Sheet1!$Q348+Sheet1!$J348</f>
        <v>65334</v>
      </c>
    </row>
    <row r="349" spans="1:2" ht="14.25" customHeight="1" x14ac:dyDescent="0.25">
      <c r="A349" s="24">
        <f>YEAR(Sheet1!$I349)</f>
        <v>2021</v>
      </c>
      <c r="B349" s="25">
        <f>Sheet1!$Q349+Sheet1!$J349</f>
        <v>83934</v>
      </c>
    </row>
    <row r="350" spans="1:2" ht="14.25" customHeight="1" x14ac:dyDescent="0.25">
      <c r="A350" s="24">
        <f>YEAR(Sheet1!$I350)</f>
        <v>2016</v>
      </c>
      <c r="B350" s="25">
        <f>Sheet1!$Q350+Sheet1!$J350</f>
        <v>192510.72</v>
      </c>
    </row>
    <row r="351" spans="1:2" ht="14.25" customHeight="1" x14ac:dyDescent="0.25">
      <c r="A351" s="24">
        <f>YEAR(Sheet1!$I351)</f>
        <v>2012</v>
      </c>
      <c r="B351" s="25">
        <f>Sheet1!$Q351+Sheet1!$J351</f>
        <v>190733.2</v>
      </c>
    </row>
    <row r="352" spans="1:2" ht="14.25" customHeight="1" x14ac:dyDescent="0.25">
      <c r="A352" s="24">
        <f>YEAR(Sheet1!$I352)</f>
        <v>1997</v>
      </c>
      <c r="B352" s="25">
        <f>Sheet1!$Q352+Sheet1!$J352</f>
        <v>54051</v>
      </c>
    </row>
    <row r="353" spans="1:2" ht="14.25" customHeight="1" x14ac:dyDescent="0.25">
      <c r="A353" s="24">
        <f>YEAR(Sheet1!$I353)</f>
        <v>2003</v>
      </c>
      <c r="B353" s="25">
        <f>Sheet1!$Q353+Sheet1!$J353</f>
        <v>194401.71</v>
      </c>
    </row>
    <row r="354" spans="1:2" ht="14.25" customHeight="1" x14ac:dyDescent="0.25">
      <c r="A354" s="24">
        <f>YEAR(Sheet1!$I354)</f>
        <v>2013</v>
      </c>
      <c r="B354" s="25">
        <f>Sheet1!$Q354+Sheet1!$J354</f>
        <v>69570</v>
      </c>
    </row>
    <row r="355" spans="1:2" ht="14.25" customHeight="1" x14ac:dyDescent="0.25">
      <c r="A355" s="24">
        <f>YEAR(Sheet1!$I355)</f>
        <v>2019</v>
      </c>
      <c r="B355" s="25">
        <f>Sheet1!$Q355+Sheet1!$J355</f>
        <v>86774</v>
      </c>
    </row>
    <row r="356" spans="1:2" ht="14.25" customHeight="1" x14ac:dyDescent="0.25">
      <c r="A356" s="24">
        <f>YEAR(Sheet1!$I356)</f>
        <v>2001</v>
      </c>
      <c r="B356" s="25">
        <f>Sheet1!$Q356+Sheet1!$J356</f>
        <v>57606</v>
      </c>
    </row>
    <row r="357" spans="1:2" ht="14.25" customHeight="1" x14ac:dyDescent="0.25">
      <c r="A357" s="24">
        <f>YEAR(Sheet1!$I357)</f>
        <v>2001</v>
      </c>
      <c r="B357" s="25">
        <f>Sheet1!$Q357+Sheet1!$J357</f>
        <v>139560.29999999999</v>
      </c>
    </row>
    <row r="358" spans="1:2" ht="14.25" customHeight="1" x14ac:dyDescent="0.25">
      <c r="A358" s="24">
        <f>YEAR(Sheet1!$I358)</f>
        <v>2012</v>
      </c>
      <c r="B358" s="25">
        <f>Sheet1!$Q358+Sheet1!$J358</f>
        <v>64170</v>
      </c>
    </row>
    <row r="359" spans="1:2" ht="14.25" customHeight="1" x14ac:dyDescent="0.25">
      <c r="A359" s="24">
        <f>YEAR(Sheet1!$I359)</f>
        <v>1998</v>
      </c>
      <c r="B359" s="25">
        <f>Sheet1!$Q359+Sheet1!$J359</f>
        <v>72303</v>
      </c>
    </row>
    <row r="360" spans="1:2" ht="14.25" customHeight="1" x14ac:dyDescent="0.25">
      <c r="A360" s="24">
        <f>YEAR(Sheet1!$I360)</f>
        <v>2012</v>
      </c>
      <c r="B360" s="25">
        <f>Sheet1!$Q360+Sheet1!$J360</f>
        <v>113303.37</v>
      </c>
    </row>
    <row r="361" spans="1:2" ht="14.25" customHeight="1" x14ac:dyDescent="0.25">
      <c r="A361" s="24">
        <f>YEAR(Sheet1!$I361)</f>
        <v>2021</v>
      </c>
      <c r="B361" s="25">
        <f>Sheet1!$Q361+Sheet1!$J361</f>
        <v>347112.8</v>
      </c>
    </row>
    <row r="362" spans="1:2" ht="14.25" customHeight="1" x14ac:dyDescent="0.25">
      <c r="A362" s="24">
        <f>YEAR(Sheet1!$I362)</f>
        <v>1992</v>
      </c>
      <c r="B362" s="25">
        <f>Sheet1!$Q362+Sheet1!$J362</f>
        <v>59591</v>
      </c>
    </row>
    <row r="363" spans="1:2" ht="14.25" customHeight="1" x14ac:dyDescent="0.25">
      <c r="A363" s="24">
        <f>YEAR(Sheet1!$I363)</f>
        <v>2012</v>
      </c>
      <c r="B363" s="25">
        <f>Sheet1!$Q363+Sheet1!$J363</f>
        <v>246903.36</v>
      </c>
    </row>
    <row r="364" spans="1:2" ht="14.25" customHeight="1" x14ac:dyDescent="0.25">
      <c r="A364" s="24">
        <f>YEAR(Sheet1!$I364)</f>
        <v>2002</v>
      </c>
      <c r="B364" s="25">
        <f>Sheet1!$Q364+Sheet1!$J364</f>
        <v>58605</v>
      </c>
    </row>
    <row r="365" spans="1:2" ht="14.25" customHeight="1" x14ac:dyDescent="0.25">
      <c r="A365" s="24">
        <f>YEAR(Sheet1!$I365)</f>
        <v>2017</v>
      </c>
      <c r="B365" s="25">
        <f>Sheet1!$Q365+Sheet1!$J365</f>
        <v>214202.4</v>
      </c>
    </row>
    <row r="366" spans="1:2" ht="14.25" customHeight="1" x14ac:dyDescent="0.25">
      <c r="A366" s="24">
        <f>YEAR(Sheet1!$I366)</f>
        <v>2015</v>
      </c>
      <c r="B366" s="25">
        <f>Sheet1!$Q366+Sheet1!$J366</f>
        <v>108910.2</v>
      </c>
    </row>
    <row r="367" spans="1:2" ht="14.25" customHeight="1" x14ac:dyDescent="0.25">
      <c r="A367" s="24">
        <f>YEAR(Sheet1!$I367)</f>
        <v>2008</v>
      </c>
      <c r="B367" s="25">
        <f>Sheet1!$Q367+Sheet1!$J367</f>
        <v>190657.94</v>
      </c>
    </row>
    <row r="368" spans="1:2" ht="14.25" customHeight="1" x14ac:dyDescent="0.25">
      <c r="A368" s="24">
        <f>YEAR(Sheet1!$I368)</f>
        <v>2017</v>
      </c>
      <c r="B368" s="25">
        <f>Sheet1!$Q368+Sheet1!$J368</f>
        <v>87744</v>
      </c>
    </row>
    <row r="369" spans="1:2" ht="14.25" customHeight="1" x14ac:dyDescent="0.25">
      <c r="A369" s="24">
        <f>YEAR(Sheet1!$I369)</f>
        <v>2019</v>
      </c>
      <c r="B369" s="25">
        <f>Sheet1!$Q369+Sheet1!$J369</f>
        <v>54714</v>
      </c>
    </row>
    <row r="370" spans="1:2" ht="14.25" customHeight="1" x14ac:dyDescent="0.25">
      <c r="A370" s="24">
        <f>YEAR(Sheet1!$I370)</f>
        <v>2013</v>
      </c>
      <c r="B370" s="25">
        <f>Sheet1!$Q370+Sheet1!$J370</f>
        <v>99169</v>
      </c>
    </row>
    <row r="371" spans="1:2" ht="14.25" customHeight="1" x14ac:dyDescent="0.25">
      <c r="A371" s="24">
        <f>YEAR(Sheet1!$I371)</f>
        <v>2006</v>
      </c>
      <c r="B371" s="25">
        <f>Sheet1!$Q371+Sheet1!$J371</f>
        <v>159743.35999999999</v>
      </c>
    </row>
    <row r="372" spans="1:2" ht="14.25" customHeight="1" x14ac:dyDescent="0.25">
      <c r="A372" s="24">
        <f>YEAR(Sheet1!$I372)</f>
        <v>2014</v>
      </c>
      <c r="B372" s="25">
        <f>Sheet1!$Q372+Sheet1!$J372</f>
        <v>75869</v>
      </c>
    </row>
    <row r="373" spans="1:2" ht="14.25" customHeight="1" x14ac:dyDescent="0.25">
      <c r="A373" s="24">
        <f>YEAR(Sheet1!$I373)</f>
        <v>2018</v>
      </c>
      <c r="B373" s="25">
        <f>Sheet1!$Q373+Sheet1!$J373</f>
        <v>60985</v>
      </c>
    </row>
    <row r="374" spans="1:2" ht="14.25" customHeight="1" x14ac:dyDescent="0.25">
      <c r="A374" s="24">
        <f>YEAR(Sheet1!$I374)</f>
        <v>2010</v>
      </c>
      <c r="B374" s="25">
        <f>Sheet1!$Q374+Sheet1!$J374</f>
        <v>139602.1</v>
      </c>
    </row>
    <row r="375" spans="1:2" ht="14.25" customHeight="1" x14ac:dyDescent="0.25">
      <c r="A375" s="24">
        <f>YEAR(Sheet1!$I375)</f>
        <v>2004</v>
      </c>
      <c r="B375" s="25">
        <f>Sheet1!$Q375+Sheet1!$J375</f>
        <v>286372.68</v>
      </c>
    </row>
    <row r="376" spans="1:2" ht="14.25" customHeight="1" x14ac:dyDescent="0.25">
      <c r="A376" s="24">
        <f>YEAR(Sheet1!$I376)</f>
        <v>2012</v>
      </c>
      <c r="B376" s="25">
        <f>Sheet1!$Q376+Sheet1!$J376</f>
        <v>217377.9</v>
      </c>
    </row>
    <row r="377" spans="1:2" ht="14.25" customHeight="1" x14ac:dyDescent="0.25">
      <c r="A377" s="24">
        <f>YEAR(Sheet1!$I377)</f>
        <v>2016</v>
      </c>
      <c r="B377" s="25">
        <f>Sheet1!$Q377+Sheet1!$J377</f>
        <v>85870</v>
      </c>
    </row>
    <row r="378" spans="1:2" ht="14.25" customHeight="1" x14ac:dyDescent="0.25">
      <c r="A378" s="24">
        <f>YEAR(Sheet1!$I378)</f>
        <v>2002</v>
      </c>
      <c r="B378" s="25">
        <f>Sheet1!$Q378+Sheet1!$J378</f>
        <v>86510</v>
      </c>
    </row>
    <row r="379" spans="1:2" ht="14.25" customHeight="1" x14ac:dyDescent="0.25">
      <c r="A379" s="24">
        <f>YEAR(Sheet1!$I379)</f>
        <v>2017</v>
      </c>
      <c r="B379" s="25">
        <f>Sheet1!$Q379+Sheet1!$J379</f>
        <v>130415.23</v>
      </c>
    </row>
    <row r="380" spans="1:2" ht="14.25" customHeight="1" x14ac:dyDescent="0.25">
      <c r="A380" s="24">
        <f>YEAR(Sheet1!$I380)</f>
        <v>2001</v>
      </c>
      <c r="B380" s="25">
        <f>Sheet1!$Q380+Sheet1!$J380</f>
        <v>80921</v>
      </c>
    </row>
    <row r="381" spans="1:2" ht="14.25" customHeight="1" x14ac:dyDescent="0.25">
      <c r="A381" s="24">
        <f>YEAR(Sheet1!$I381)</f>
        <v>2010</v>
      </c>
      <c r="B381" s="25">
        <f>Sheet1!$Q381+Sheet1!$J381</f>
        <v>110864.3</v>
      </c>
    </row>
    <row r="382" spans="1:2" ht="14.25" customHeight="1" x14ac:dyDescent="0.25">
      <c r="A382" s="24">
        <f>YEAR(Sheet1!$I382)</f>
        <v>2017</v>
      </c>
      <c r="B382" s="25">
        <f>Sheet1!$Q382+Sheet1!$J382</f>
        <v>86831</v>
      </c>
    </row>
    <row r="383" spans="1:2" ht="14.25" customHeight="1" x14ac:dyDescent="0.25">
      <c r="A383" s="24">
        <f>YEAR(Sheet1!$I383)</f>
        <v>2010</v>
      </c>
      <c r="B383" s="25">
        <f>Sheet1!$Q383+Sheet1!$J383</f>
        <v>72826</v>
      </c>
    </row>
    <row r="384" spans="1:2" ht="14.25" customHeight="1" x14ac:dyDescent="0.25">
      <c r="A384" s="24">
        <f>YEAR(Sheet1!$I384)</f>
        <v>2011</v>
      </c>
      <c r="B384" s="25">
        <f>Sheet1!$Q384+Sheet1!$J384</f>
        <v>203748.23</v>
      </c>
    </row>
    <row r="385" spans="1:2" ht="14.25" customHeight="1" x14ac:dyDescent="0.25">
      <c r="A385" s="24">
        <f>YEAR(Sheet1!$I385)</f>
        <v>2020</v>
      </c>
      <c r="B385" s="25">
        <f>Sheet1!$Q385+Sheet1!$J385</f>
        <v>110272.06</v>
      </c>
    </row>
    <row r="386" spans="1:2" ht="14.25" customHeight="1" x14ac:dyDescent="0.25">
      <c r="A386" s="24">
        <f>YEAR(Sheet1!$I386)</f>
        <v>2014</v>
      </c>
      <c r="B386" s="25">
        <f>Sheet1!$Q386+Sheet1!$J386</f>
        <v>125256.34</v>
      </c>
    </row>
    <row r="387" spans="1:2" ht="14.25" customHeight="1" x14ac:dyDescent="0.25">
      <c r="A387" s="24">
        <f>YEAR(Sheet1!$I387)</f>
        <v>2019</v>
      </c>
      <c r="B387" s="25">
        <f>Sheet1!$Q387+Sheet1!$J387</f>
        <v>174934.1</v>
      </c>
    </row>
    <row r="388" spans="1:2" ht="14.25" customHeight="1" x14ac:dyDescent="0.25">
      <c r="A388" s="24">
        <f>YEAR(Sheet1!$I388)</f>
        <v>2004</v>
      </c>
      <c r="B388" s="25">
        <f>Sheet1!$Q388+Sheet1!$J388</f>
        <v>137594.6</v>
      </c>
    </row>
    <row r="389" spans="1:2" ht="14.25" customHeight="1" x14ac:dyDescent="0.25">
      <c r="A389" s="24">
        <f>YEAR(Sheet1!$I389)</f>
        <v>2016</v>
      </c>
      <c r="B389" s="25">
        <f>Sheet1!$Q389+Sheet1!$J389</f>
        <v>67976</v>
      </c>
    </row>
    <row r="390" spans="1:2" ht="14.25" customHeight="1" x14ac:dyDescent="0.25">
      <c r="A390" s="24">
        <f>YEAR(Sheet1!$I390)</f>
        <v>2021</v>
      </c>
      <c r="B390" s="25">
        <f>Sheet1!$Q390+Sheet1!$J390</f>
        <v>74215</v>
      </c>
    </row>
    <row r="391" spans="1:2" ht="14.25" customHeight="1" x14ac:dyDescent="0.25">
      <c r="A391" s="24">
        <f>YEAR(Sheet1!$I391)</f>
        <v>2010</v>
      </c>
      <c r="B391" s="25">
        <f>Sheet1!$Q391+Sheet1!$J391</f>
        <v>234236.25</v>
      </c>
    </row>
    <row r="392" spans="1:2" ht="14.25" customHeight="1" x14ac:dyDescent="0.25">
      <c r="A392" s="24">
        <f>YEAR(Sheet1!$I392)</f>
        <v>2008</v>
      </c>
      <c r="B392" s="25">
        <f>Sheet1!$Q392+Sheet1!$J392</f>
        <v>148980.33000000002</v>
      </c>
    </row>
    <row r="393" spans="1:2" ht="14.25" customHeight="1" x14ac:dyDescent="0.25">
      <c r="A393" s="24">
        <f>YEAR(Sheet1!$I393)</f>
        <v>2011</v>
      </c>
      <c r="B393" s="25">
        <f>Sheet1!$Q393+Sheet1!$J393</f>
        <v>97231</v>
      </c>
    </row>
    <row r="394" spans="1:2" ht="14.25" customHeight="1" x14ac:dyDescent="0.25">
      <c r="A394" s="24">
        <f>YEAR(Sheet1!$I394)</f>
        <v>2004</v>
      </c>
      <c r="B394" s="25">
        <f>Sheet1!$Q394+Sheet1!$J394</f>
        <v>173604.48000000001</v>
      </c>
    </row>
    <row r="395" spans="1:2" ht="14.25" customHeight="1" x14ac:dyDescent="0.25">
      <c r="A395" s="24">
        <f>YEAR(Sheet1!$I395)</f>
        <v>2007</v>
      </c>
      <c r="B395" s="25">
        <f>Sheet1!$Q395+Sheet1!$J395</f>
        <v>41859</v>
      </c>
    </row>
    <row r="396" spans="1:2" ht="14.25" customHeight="1" x14ac:dyDescent="0.25">
      <c r="A396" s="24">
        <f>YEAR(Sheet1!$I396)</f>
        <v>2006</v>
      </c>
      <c r="B396" s="25">
        <f>Sheet1!$Q396+Sheet1!$J396</f>
        <v>52733</v>
      </c>
    </row>
    <row r="397" spans="1:2" ht="14.25" customHeight="1" x14ac:dyDescent="0.25">
      <c r="A397" s="24">
        <f>YEAR(Sheet1!$I397)</f>
        <v>2015</v>
      </c>
      <c r="B397" s="25">
        <f>Sheet1!$Q397+Sheet1!$J397</f>
        <v>336277.02</v>
      </c>
    </row>
    <row r="398" spans="1:2" ht="14.25" customHeight="1" x14ac:dyDescent="0.25">
      <c r="A398" s="24">
        <f>YEAR(Sheet1!$I398)</f>
        <v>1999</v>
      </c>
      <c r="B398" s="25">
        <f>Sheet1!$Q398+Sheet1!$J398</f>
        <v>232086.47</v>
      </c>
    </row>
    <row r="399" spans="1:2" ht="14.25" customHeight="1" x14ac:dyDescent="0.25">
      <c r="A399" s="24">
        <f>YEAR(Sheet1!$I399)</f>
        <v>2014</v>
      </c>
      <c r="B399" s="25">
        <f>Sheet1!$Q399+Sheet1!$J399</f>
        <v>64677</v>
      </c>
    </row>
    <row r="400" spans="1:2" ht="14.25" customHeight="1" x14ac:dyDescent="0.25">
      <c r="A400" s="24">
        <f>YEAR(Sheet1!$I400)</f>
        <v>2004</v>
      </c>
      <c r="B400" s="25">
        <f>Sheet1!$Q400+Sheet1!$J400</f>
        <v>144604.14000000001</v>
      </c>
    </row>
    <row r="401" spans="1:2" ht="14.25" customHeight="1" x14ac:dyDescent="0.25">
      <c r="A401" s="24">
        <f>YEAR(Sheet1!$I401)</f>
        <v>2017</v>
      </c>
      <c r="B401" s="25">
        <f>Sheet1!$Q401+Sheet1!$J401</f>
        <v>96331</v>
      </c>
    </row>
    <row r="402" spans="1:2" ht="14.25" customHeight="1" x14ac:dyDescent="0.25">
      <c r="A402" s="24">
        <f>YEAR(Sheet1!$I402)</f>
        <v>2006</v>
      </c>
      <c r="B402" s="25">
        <f>Sheet1!$Q402+Sheet1!$J402</f>
        <v>170356.54</v>
      </c>
    </row>
    <row r="403" spans="1:2" ht="14.25" customHeight="1" x14ac:dyDescent="0.25">
      <c r="A403" s="24">
        <f>YEAR(Sheet1!$I403)</f>
        <v>2014</v>
      </c>
      <c r="B403" s="25">
        <f>Sheet1!$Q403+Sheet1!$J403</f>
        <v>210091.09</v>
      </c>
    </row>
    <row r="404" spans="1:2" ht="14.25" customHeight="1" x14ac:dyDescent="0.25">
      <c r="A404" s="24">
        <f>YEAR(Sheet1!$I404)</f>
        <v>1998</v>
      </c>
      <c r="B404" s="25">
        <f>Sheet1!$Q404+Sheet1!$J404</f>
        <v>62174</v>
      </c>
    </row>
    <row r="405" spans="1:2" ht="14.25" customHeight="1" x14ac:dyDescent="0.25">
      <c r="A405" s="24">
        <f>YEAR(Sheet1!$I405)</f>
        <v>2017</v>
      </c>
      <c r="B405" s="25">
        <f>Sheet1!$Q405+Sheet1!$J405</f>
        <v>56555</v>
      </c>
    </row>
    <row r="406" spans="1:2" ht="14.25" customHeight="1" x14ac:dyDescent="0.25">
      <c r="A406" s="24">
        <f>YEAR(Sheet1!$I406)</f>
        <v>2005</v>
      </c>
      <c r="B406" s="25">
        <f>Sheet1!$Q406+Sheet1!$J406</f>
        <v>74655</v>
      </c>
    </row>
    <row r="407" spans="1:2" ht="14.25" customHeight="1" x14ac:dyDescent="0.25">
      <c r="A407" s="24">
        <f>YEAR(Sheet1!$I407)</f>
        <v>2003</v>
      </c>
      <c r="B407" s="25">
        <f>Sheet1!$Q407+Sheet1!$J407</f>
        <v>93017</v>
      </c>
    </row>
    <row r="408" spans="1:2" ht="14.25" customHeight="1" x14ac:dyDescent="0.25">
      <c r="A408" s="24">
        <f>YEAR(Sheet1!$I408)</f>
        <v>2012</v>
      </c>
      <c r="B408" s="25">
        <f>Sheet1!$Q408+Sheet1!$J408</f>
        <v>82300</v>
      </c>
    </row>
    <row r="409" spans="1:2" ht="14.25" customHeight="1" x14ac:dyDescent="0.25">
      <c r="A409" s="24">
        <f>YEAR(Sheet1!$I409)</f>
        <v>2008</v>
      </c>
      <c r="B409" s="25">
        <f>Sheet1!$Q409+Sheet1!$J409</f>
        <v>91621</v>
      </c>
    </row>
    <row r="410" spans="1:2" ht="14.25" customHeight="1" x14ac:dyDescent="0.25">
      <c r="A410" s="24">
        <f>YEAR(Sheet1!$I410)</f>
        <v>2014</v>
      </c>
      <c r="B410" s="25">
        <f>Sheet1!$Q410+Sheet1!$J410</f>
        <v>91280</v>
      </c>
    </row>
    <row r="411" spans="1:2" ht="14.25" customHeight="1" x14ac:dyDescent="0.25">
      <c r="A411" s="24">
        <f>YEAR(Sheet1!$I411)</f>
        <v>2020</v>
      </c>
      <c r="B411" s="25">
        <f>Sheet1!$Q411+Sheet1!$J411</f>
        <v>47071</v>
      </c>
    </row>
    <row r="412" spans="1:2" ht="14.25" customHeight="1" x14ac:dyDescent="0.25">
      <c r="A412" s="24">
        <f>YEAR(Sheet1!$I412)</f>
        <v>2011</v>
      </c>
      <c r="B412" s="25">
        <f>Sheet1!$Q412+Sheet1!$J412</f>
        <v>81218</v>
      </c>
    </row>
    <row r="413" spans="1:2" ht="14.25" customHeight="1" x14ac:dyDescent="0.25">
      <c r="A413" s="24">
        <f>YEAR(Sheet1!$I413)</f>
        <v>2008</v>
      </c>
      <c r="B413" s="25">
        <f>Sheet1!$Q413+Sheet1!$J413</f>
        <v>254521.40000000002</v>
      </c>
    </row>
    <row r="414" spans="1:2" ht="14.25" customHeight="1" x14ac:dyDescent="0.25">
      <c r="A414" s="24">
        <f>YEAR(Sheet1!$I414)</f>
        <v>2021</v>
      </c>
      <c r="B414" s="25">
        <f>Sheet1!$Q414+Sheet1!$J414</f>
        <v>63137</v>
      </c>
    </row>
    <row r="415" spans="1:2" ht="14.25" customHeight="1" x14ac:dyDescent="0.25">
      <c r="A415" s="24">
        <f>YEAR(Sheet1!$I415)</f>
        <v>2018</v>
      </c>
      <c r="B415" s="25">
        <f>Sheet1!$Q415+Sheet1!$J415</f>
        <v>296763.09999999998</v>
      </c>
    </row>
    <row r="416" spans="1:2" ht="14.25" customHeight="1" x14ac:dyDescent="0.25">
      <c r="A416" s="24">
        <f>YEAR(Sheet1!$I416)</f>
        <v>2013</v>
      </c>
      <c r="B416" s="25">
        <f>Sheet1!$Q416+Sheet1!$J416</f>
        <v>79388</v>
      </c>
    </row>
    <row r="417" spans="1:2" ht="14.25" customHeight="1" x14ac:dyDescent="0.25">
      <c r="A417" s="24">
        <f>YEAR(Sheet1!$I417)</f>
        <v>2018</v>
      </c>
      <c r="B417" s="25">
        <f>Sheet1!$Q417+Sheet1!$J417</f>
        <v>68176</v>
      </c>
    </row>
    <row r="418" spans="1:2" ht="14.25" customHeight="1" x14ac:dyDescent="0.25">
      <c r="A418" s="24">
        <f>YEAR(Sheet1!$I418)</f>
        <v>2019</v>
      </c>
      <c r="B418" s="25">
        <f>Sheet1!$Q418+Sheet1!$J418</f>
        <v>136340.19</v>
      </c>
    </row>
    <row r="419" spans="1:2" ht="14.25" customHeight="1" x14ac:dyDescent="0.25">
      <c r="A419" s="24">
        <f>YEAR(Sheet1!$I419)</f>
        <v>2019</v>
      </c>
      <c r="B419" s="25">
        <f>Sheet1!$Q419+Sheet1!$J419</f>
        <v>141515.35999999999</v>
      </c>
    </row>
    <row r="420" spans="1:2" ht="14.25" customHeight="1" x14ac:dyDescent="0.25">
      <c r="A420" s="24">
        <f>YEAR(Sheet1!$I420)</f>
        <v>2010</v>
      </c>
      <c r="B420" s="25">
        <f>Sheet1!$Q420+Sheet1!$J420</f>
        <v>232134.21</v>
      </c>
    </row>
    <row r="421" spans="1:2" ht="14.25" customHeight="1" x14ac:dyDescent="0.25">
      <c r="A421" s="24">
        <f>YEAR(Sheet1!$I421)</f>
        <v>1994</v>
      </c>
      <c r="B421" s="25">
        <f>Sheet1!$Q421+Sheet1!$J421</f>
        <v>99624</v>
      </c>
    </row>
    <row r="422" spans="1:2" ht="14.25" customHeight="1" x14ac:dyDescent="0.25">
      <c r="A422" s="24">
        <f>YEAR(Sheet1!$I422)</f>
        <v>2012</v>
      </c>
      <c r="B422" s="25">
        <f>Sheet1!$Q422+Sheet1!$J422</f>
        <v>115207.16</v>
      </c>
    </row>
    <row r="423" spans="1:2" ht="14.25" customHeight="1" x14ac:dyDescent="0.25">
      <c r="A423" s="24">
        <f>YEAR(Sheet1!$I423)</f>
        <v>1995</v>
      </c>
      <c r="B423" s="25">
        <f>Sheet1!$Q423+Sheet1!$J423</f>
        <v>50857</v>
      </c>
    </row>
    <row r="424" spans="1:2" ht="14.25" customHeight="1" x14ac:dyDescent="0.25">
      <c r="A424" s="24">
        <f>YEAR(Sheet1!$I424)</f>
        <v>2001</v>
      </c>
      <c r="B424" s="25">
        <f>Sheet1!$Q424+Sheet1!$J424</f>
        <v>120628</v>
      </c>
    </row>
    <row r="425" spans="1:2" ht="14.25" customHeight="1" x14ac:dyDescent="0.25">
      <c r="A425" s="24">
        <f>YEAR(Sheet1!$I425)</f>
        <v>2020</v>
      </c>
      <c r="B425" s="25">
        <f>Sheet1!$Q425+Sheet1!$J425</f>
        <v>230144.32</v>
      </c>
    </row>
    <row r="426" spans="1:2" ht="14.25" customHeight="1" x14ac:dyDescent="0.25">
      <c r="A426" s="24">
        <f>YEAR(Sheet1!$I426)</f>
        <v>2012</v>
      </c>
      <c r="B426" s="25">
        <f>Sheet1!$Q426+Sheet1!$J426</f>
        <v>46081</v>
      </c>
    </row>
    <row r="427" spans="1:2" ht="14.25" customHeight="1" x14ac:dyDescent="0.25">
      <c r="A427" s="24">
        <f>YEAR(Sheet1!$I427)</f>
        <v>2004</v>
      </c>
      <c r="B427" s="25">
        <f>Sheet1!$Q427+Sheet1!$J427</f>
        <v>179071.2</v>
      </c>
    </row>
    <row r="428" spans="1:2" ht="14.25" customHeight="1" x14ac:dyDescent="0.25">
      <c r="A428" s="24">
        <f>YEAR(Sheet1!$I428)</f>
        <v>1995</v>
      </c>
      <c r="B428" s="25">
        <f>Sheet1!$Q428+Sheet1!$J428</f>
        <v>176261.65</v>
      </c>
    </row>
    <row r="429" spans="1:2" ht="14.25" customHeight="1" x14ac:dyDescent="0.25">
      <c r="A429" s="24">
        <f>YEAR(Sheet1!$I429)</f>
        <v>2009</v>
      </c>
      <c r="B429" s="25">
        <f>Sheet1!$Q429+Sheet1!$J429</f>
        <v>123381.36</v>
      </c>
    </row>
    <row r="430" spans="1:2" ht="14.25" customHeight="1" x14ac:dyDescent="0.25">
      <c r="A430" s="24">
        <f>YEAR(Sheet1!$I430)</f>
        <v>2020</v>
      </c>
      <c r="B430" s="25">
        <f>Sheet1!$Q430+Sheet1!$J430</f>
        <v>48415</v>
      </c>
    </row>
    <row r="431" spans="1:2" ht="14.25" customHeight="1" x14ac:dyDescent="0.25">
      <c r="A431" s="24">
        <f>YEAR(Sheet1!$I431)</f>
        <v>2017</v>
      </c>
      <c r="B431" s="25">
        <f>Sheet1!$Q431+Sheet1!$J431</f>
        <v>65566</v>
      </c>
    </row>
    <row r="432" spans="1:2" ht="14.25" customHeight="1" x14ac:dyDescent="0.25">
      <c r="A432" s="24">
        <f>YEAR(Sheet1!$I432)</f>
        <v>2001</v>
      </c>
      <c r="B432" s="25">
        <f>Sheet1!$Q432+Sheet1!$J432</f>
        <v>165482.23999999999</v>
      </c>
    </row>
    <row r="433" spans="1:2" ht="14.25" customHeight="1" x14ac:dyDescent="0.25">
      <c r="A433" s="24">
        <f>YEAR(Sheet1!$I433)</f>
        <v>2021</v>
      </c>
      <c r="B433" s="25">
        <f>Sheet1!$Q433+Sheet1!$J433</f>
        <v>155963.4</v>
      </c>
    </row>
    <row r="434" spans="1:2" ht="14.25" customHeight="1" x14ac:dyDescent="0.25">
      <c r="A434" s="24">
        <f>YEAR(Sheet1!$I434)</f>
        <v>2013</v>
      </c>
      <c r="B434" s="25">
        <f>Sheet1!$Q434+Sheet1!$J434</f>
        <v>54635</v>
      </c>
    </row>
    <row r="435" spans="1:2" ht="14.25" customHeight="1" x14ac:dyDescent="0.25">
      <c r="A435" s="24">
        <f>YEAR(Sheet1!$I435)</f>
        <v>2020</v>
      </c>
      <c r="B435" s="25">
        <f>Sheet1!$Q435+Sheet1!$J435</f>
        <v>96636</v>
      </c>
    </row>
    <row r="436" spans="1:2" ht="14.25" customHeight="1" x14ac:dyDescent="0.25">
      <c r="A436" s="24">
        <f>YEAR(Sheet1!$I436)</f>
        <v>2014</v>
      </c>
      <c r="B436" s="25">
        <f>Sheet1!$Q436+Sheet1!$J436</f>
        <v>91592</v>
      </c>
    </row>
    <row r="437" spans="1:2" ht="14.25" customHeight="1" x14ac:dyDescent="0.25">
      <c r="A437" s="24">
        <f>YEAR(Sheet1!$I437)</f>
        <v>2000</v>
      </c>
      <c r="B437" s="25">
        <f>Sheet1!$Q437+Sheet1!$J437</f>
        <v>55563</v>
      </c>
    </row>
    <row r="438" spans="1:2" ht="14.25" customHeight="1" x14ac:dyDescent="0.25">
      <c r="A438" s="24">
        <f>YEAR(Sheet1!$I438)</f>
        <v>1996</v>
      </c>
      <c r="B438" s="25">
        <f>Sheet1!$Q438+Sheet1!$J438</f>
        <v>196460.52000000002</v>
      </c>
    </row>
    <row r="439" spans="1:2" ht="14.25" customHeight="1" x14ac:dyDescent="0.25">
      <c r="A439" s="24">
        <f>YEAR(Sheet1!$I439)</f>
        <v>2017</v>
      </c>
      <c r="B439" s="25">
        <f>Sheet1!$Q439+Sheet1!$J439</f>
        <v>249138.4</v>
      </c>
    </row>
    <row r="440" spans="1:2" ht="14.25" customHeight="1" x14ac:dyDescent="0.25">
      <c r="A440" s="24">
        <f>YEAR(Sheet1!$I440)</f>
        <v>2019</v>
      </c>
      <c r="B440" s="25">
        <f>Sheet1!$Q440+Sheet1!$J440</f>
        <v>54829</v>
      </c>
    </row>
    <row r="441" spans="1:2" ht="14.25" customHeight="1" x14ac:dyDescent="0.25">
      <c r="A441" s="24">
        <f>YEAR(Sheet1!$I441)</f>
        <v>2005</v>
      </c>
      <c r="B441" s="25">
        <f>Sheet1!$Q441+Sheet1!$J441</f>
        <v>96639</v>
      </c>
    </row>
    <row r="442" spans="1:2" ht="14.25" customHeight="1" x14ac:dyDescent="0.25">
      <c r="A442" s="24">
        <f>YEAR(Sheet1!$I442)</f>
        <v>2006</v>
      </c>
      <c r="B442" s="25">
        <f>Sheet1!$Q442+Sheet1!$J442</f>
        <v>127833.02</v>
      </c>
    </row>
    <row r="443" spans="1:2" ht="14.25" customHeight="1" x14ac:dyDescent="0.25">
      <c r="A443" s="24">
        <f>YEAR(Sheet1!$I443)</f>
        <v>2008</v>
      </c>
      <c r="B443" s="25">
        <f>Sheet1!$Q443+Sheet1!$J443</f>
        <v>91770.37</v>
      </c>
    </row>
    <row r="444" spans="1:2" ht="14.25" customHeight="1" x14ac:dyDescent="0.25">
      <c r="A444" s="24">
        <f>YEAR(Sheet1!$I444)</f>
        <v>2018</v>
      </c>
      <c r="B444" s="25">
        <f>Sheet1!$Q444+Sheet1!$J444</f>
        <v>87806</v>
      </c>
    </row>
    <row r="445" spans="1:2" ht="14.25" customHeight="1" x14ac:dyDescent="0.25">
      <c r="A445" s="24">
        <f>YEAR(Sheet1!$I445)</f>
        <v>2011</v>
      </c>
      <c r="B445" s="25">
        <f>Sheet1!$Q445+Sheet1!$J445</f>
        <v>63959</v>
      </c>
    </row>
    <row r="446" spans="1:2" ht="14.25" customHeight="1" x14ac:dyDescent="0.25">
      <c r="A446" s="24">
        <f>YEAR(Sheet1!$I446)</f>
        <v>2015</v>
      </c>
      <c r="B446" s="25">
        <f>Sheet1!$Q446+Sheet1!$J446</f>
        <v>319223.28000000003</v>
      </c>
    </row>
    <row r="447" spans="1:2" ht="14.25" customHeight="1" x14ac:dyDescent="0.25">
      <c r="A447" s="24">
        <f>YEAR(Sheet1!$I447)</f>
        <v>2019</v>
      </c>
      <c r="B447" s="25">
        <f>Sheet1!$Q447+Sheet1!$J447</f>
        <v>50809</v>
      </c>
    </row>
    <row r="448" spans="1:2" ht="14.25" customHeight="1" x14ac:dyDescent="0.25">
      <c r="A448" s="24">
        <f>YEAR(Sheet1!$I448)</f>
        <v>2002</v>
      </c>
      <c r="B448" s="25">
        <f>Sheet1!$Q448+Sheet1!$J448</f>
        <v>77396</v>
      </c>
    </row>
    <row r="449" spans="1:2" ht="14.25" customHeight="1" x14ac:dyDescent="0.25">
      <c r="A449" s="24">
        <f>YEAR(Sheet1!$I449)</f>
        <v>1999</v>
      </c>
      <c r="B449" s="25">
        <f>Sheet1!$Q449+Sheet1!$J449</f>
        <v>89523</v>
      </c>
    </row>
    <row r="450" spans="1:2" ht="14.25" customHeight="1" x14ac:dyDescent="0.25">
      <c r="A450" s="24">
        <f>YEAR(Sheet1!$I450)</f>
        <v>2011</v>
      </c>
      <c r="B450" s="25">
        <f>Sheet1!$Q450+Sheet1!$J450</f>
        <v>86173</v>
      </c>
    </row>
    <row r="451" spans="1:2" ht="14.25" customHeight="1" x14ac:dyDescent="0.25">
      <c r="A451" s="24">
        <f>YEAR(Sheet1!$I451)</f>
        <v>2000</v>
      </c>
      <c r="B451" s="25">
        <f>Sheet1!$Q451+Sheet1!$J451</f>
        <v>306669.12</v>
      </c>
    </row>
    <row r="452" spans="1:2" ht="14.25" customHeight="1" x14ac:dyDescent="0.25">
      <c r="A452" s="24">
        <f>YEAR(Sheet1!$I452)</f>
        <v>2021</v>
      </c>
      <c r="B452" s="25">
        <f>Sheet1!$Q452+Sheet1!$J452</f>
        <v>168061</v>
      </c>
    </row>
    <row r="453" spans="1:2" ht="14.25" customHeight="1" x14ac:dyDescent="0.25">
      <c r="A453" s="24">
        <f>YEAR(Sheet1!$I453)</f>
        <v>1994</v>
      </c>
      <c r="B453" s="25">
        <f>Sheet1!$Q453+Sheet1!$J453</f>
        <v>120401.60000000001</v>
      </c>
    </row>
    <row r="454" spans="1:2" ht="14.25" customHeight="1" x14ac:dyDescent="0.25">
      <c r="A454" s="24">
        <f>YEAR(Sheet1!$I454)</f>
        <v>2008</v>
      </c>
      <c r="B454" s="25">
        <f>Sheet1!$Q454+Sheet1!$J454</f>
        <v>195754.15</v>
      </c>
    </row>
    <row r="455" spans="1:2" ht="14.25" customHeight="1" x14ac:dyDescent="0.25">
      <c r="A455" s="24">
        <f>YEAR(Sheet1!$I455)</f>
        <v>2006</v>
      </c>
      <c r="B455" s="25">
        <f>Sheet1!$Q455+Sheet1!$J455</f>
        <v>102304.65</v>
      </c>
    </row>
    <row r="456" spans="1:2" ht="14.25" customHeight="1" x14ac:dyDescent="0.25">
      <c r="A456" s="24">
        <f>YEAR(Sheet1!$I456)</f>
        <v>2013</v>
      </c>
      <c r="B456" s="25">
        <f>Sheet1!$Q456+Sheet1!$J456</f>
        <v>59646</v>
      </c>
    </row>
    <row r="457" spans="1:2" ht="14.25" customHeight="1" x14ac:dyDescent="0.25">
      <c r="A457" s="24">
        <f>YEAR(Sheet1!$I457)</f>
        <v>1995</v>
      </c>
      <c r="B457" s="25">
        <f>Sheet1!$Q457+Sheet1!$J457</f>
        <v>187368.66</v>
      </c>
    </row>
    <row r="458" spans="1:2" ht="14.25" customHeight="1" x14ac:dyDescent="0.25">
      <c r="A458" s="24">
        <f>YEAR(Sheet1!$I458)</f>
        <v>2018</v>
      </c>
      <c r="B458" s="25">
        <f>Sheet1!$Q458+Sheet1!$J458</f>
        <v>83378</v>
      </c>
    </row>
    <row r="459" spans="1:2" ht="14.25" customHeight="1" x14ac:dyDescent="0.25">
      <c r="A459" s="24">
        <f>YEAR(Sheet1!$I459)</f>
        <v>2013</v>
      </c>
      <c r="B459" s="25">
        <f>Sheet1!$Q459+Sheet1!$J459</f>
        <v>88895</v>
      </c>
    </row>
    <row r="460" spans="1:2" ht="14.25" customHeight="1" x14ac:dyDescent="0.25">
      <c r="A460" s="24">
        <f>YEAR(Sheet1!$I460)</f>
        <v>2004</v>
      </c>
      <c r="B460" s="25">
        <f>Sheet1!$Q460+Sheet1!$J460</f>
        <v>209369.04</v>
      </c>
    </row>
    <row r="461" spans="1:2" ht="14.25" customHeight="1" x14ac:dyDescent="0.25">
      <c r="A461" s="24">
        <f>YEAR(Sheet1!$I461)</f>
        <v>2011</v>
      </c>
      <c r="B461" s="25">
        <f>Sheet1!$Q461+Sheet1!$J461</f>
        <v>43336</v>
      </c>
    </row>
    <row r="462" spans="1:2" ht="14.25" customHeight="1" x14ac:dyDescent="0.25">
      <c r="A462" s="24">
        <f>YEAR(Sheet1!$I462)</f>
        <v>2009</v>
      </c>
      <c r="B462" s="25">
        <f>Sheet1!$Q462+Sheet1!$J462</f>
        <v>146971.15</v>
      </c>
    </row>
    <row r="463" spans="1:2" ht="14.25" customHeight="1" x14ac:dyDescent="0.25">
      <c r="A463" s="24">
        <f>YEAR(Sheet1!$I463)</f>
        <v>2000</v>
      </c>
      <c r="B463" s="25">
        <f>Sheet1!$Q463+Sheet1!$J463</f>
        <v>76352</v>
      </c>
    </row>
    <row r="464" spans="1:2" ht="14.25" customHeight="1" x14ac:dyDescent="0.25">
      <c r="A464" s="24">
        <f>YEAR(Sheet1!$I464)</f>
        <v>2019</v>
      </c>
      <c r="B464" s="25">
        <f>Sheet1!$Q464+Sheet1!$J464</f>
        <v>346058.46</v>
      </c>
    </row>
    <row r="465" spans="1:2" ht="14.25" customHeight="1" x14ac:dyDescent="0.25">
      <c r="A465" s="24">
        <f>YEAR(Sheet1!$I465)</f>
        <v>2020</v>
      </c>
      <c r="B465" s="25">
        <f>Sheet1!$Q465+Sheet1!$J465</f>
        <v>289971.5</v>
      </c>
    </row>
    <row r="466" spans="1:2" ht="14.25" customHeight="1" x14ac:dyDescent="0.25">
      <c r="A466" s="24">
        <f>YEAR(Sheet1!$I466)</f>
        <v>2007</v>
      </c>
      <c r="B466" s="25">
        <f>Sheet1!$Q466+Sheet1!$J466</f>
        <v>233306.4</v>
      </c>
    </row>
    <row r="467" spans="1:2" ht="14.25" customHeight="1" x14ac:dyDescent="0.25">
      <c r="A467" s="24">
        <f>YEAR(Sheet1!$I467)</f>
        <v>2018</v>
      </c>
      <c r="B467" s="25">
        <f>Sheet1!$Q467+Sheet1!$J467</f>
        <v>71167</v>
      </c>
    </row>
    <row r="468" spans="1:2" ht="14.25" customHeight="1" x14ac:dyDescent="0.25">
      <c r="A468" s="24">
        <f>YEAR(Sheet1!$I468)</f>
        <v>2010</v>
      </c>
      <c r="B468" s="25">
        <f>Sheet1!$Q468+Sheet1!$J468</f>
        <v>76027</v>
      </c>
    </row>
    <row r="469" spans="1:2" ht="14.25" customHeight="1" x14ac:dyDescent="0.25">
      <c r="A469" s="24">
        <f>YEAR(Sheet1!$I469)</f>
        <v>2019</v>
      </c>
      <c r="B469" s="25">
        <f>Sheet1!$Q469+Sheet1!$J469</f>
        <v>227060.12</v>
      </c>
    </row>
    <row r="470" spans="1:2" ht="14.25" customHeight="1" x14ac:dyDescent="0.25">
      <c r="A470" s="24">
        <f>YEAR(Sheet1!$I470)</f>
        <v>2020</v>
      </c>
      <c r="B470" s="25">
        <f>Sheet1!$Q470+Sheet1!$J470</f>
        <v>67753</v>
      </c>
    </row>
    <row r="471" spans="1:2" ht="14.25" customHeight="1" x14ac:dyDescent="0.25">
      <c r="A471" s="24">
        <f>YEAR(Sheet1!$I471)</f>
        <v>2016</v>
      </c>
      <c r="B471" s="25">
        <f>Sheet1!$Q471+Sheet1!$J471</f>
        <v>68843.520000000004</v>
      </c>
    </row>
    <row r="472" spans="1:2" ht="14.25" customHeight="1" x14ac:dyDescent="0.25">
      <c r="A472" s="24">
        <f>YEAR(Sheet1!$I472)</f>
        <v>2002</v>
      </c>
      <c r="B472" s="25">
        <f>Sheet1!$Q472+Sheet1!$J472</f>
        <v>92209</v>
      </c>
    </row>
    <row r="473" spans="1:2" ht="14.25" customHeight="1" x14ac:dyDescent="0.25">
      <c r="A473" s="24">
        <f>YEAR(Sheet1!$I473)</f>
        <v>2000</v>
      </c>
      <c r="B473" s="25">
        <f>Sheet1!$Q473+Sheet1!$J473</f>
        <v>176385.44</v>
      </c>
    </row>
    <row r="474" spans="1:2" ht="14.25" customHeight="1" x14ac:dyDescent="0.25">
      <c r="A474" s="24">
        <f>YEAR(Sheet1!$I474)</f>
        <v>2015</v>
      </c>
      <c r="B474" s="25">
        <f>Sheet1!$Q474+Sheet1!$J474</f>
        <v>99697</v>
      </c>
    </row>
    <row r="475" spans="1:2" ht="14.25" customHeight="1" x14ac:dyDescent="0.25">
      <c r="A475" s="24">
        <f>YEAR(Sheet1!$I475)</f>
        <v>2010</v>
      </c>
      <c r="B475" s="25">
        <f>Sheet1!$Q475+Sheet1!$J475</f>
        <v>90770</v>
      </c>
    </row>
    <row r="476" spans="1:2" ht="14.25" customHeight="1" x14ac:dyDescent="0.25">
      <c r="A476" s="24">
        <f>YEAR(Sheet1!$I476)</f>
        <v>2005</v>
      </c>
      <c r="B476" s="25">
        <f>Sheet1!$Q476+Sheet1!$J476</f>
        <v>55369</v>
      </c>
    </row>
    <row r="477" spans="1:2" ht="14.25" customHeight="1" x14ac:dyDescent="0.25">
      <c r="A477" s="24">
        <f>YEAR(Sheet1!$I477)</f>
        <v>2014</v>
      </c>
      <c r="B477" s="25">
        <f>Sheet1!$Q477+Sheet1!$J477</f>
        <v>69578</v>
      </c>
    </row>
    <row r="478" spans="1:2" ht="14.25" customHeight="1" x14ac:dyDescent="0.25">
      <c r="A478" s="24">
        <f>YEAR(Sheet1!$I478)</f>
        <v>2013</v>
      </c>
      <c r="B478" s="25">
        <f>Sheet1!$Q478+Sheet1!$J478</f>
        <v>211082.76</v>
      </c>
    </row>
    <row r="479" spans="1:2" ht="14.25" customHeight="1" x14ac:dyDescent="0.25">
      <c r="A479" s="24">
        <f>YEAR(Sheet1!$I479)</f>
        <v>2021</v>
      </c>
      <c r="B479" s="25">
        <f>Sheet1!$Q479+Sheet1!$J479</f>
        <v>65507</v>
      </c>
    </row>
    <row r="480" spans="1:2" ht="14.25" customHeight="1" x14ac:dyDescent="0.25">
      <c r="A480" s="24">
        <f>YEAR(Sheet1!$I480)</f>
        <v>1998</v>
      </c>
      <c r="B480" s="25">
        <f>Sheet1!$Q480+Sheet1!$J480</f>
        <v>118012.12</v>
      </c>
    </row>
    <row r="481" spans="1:2" ht="14.25" customHeight="1" x14ac:dyDescent="0.25">
      <c r="A481" s="24">
        <f>YEAR(Sheet1!$I481)</f>
        <v>2016</v>
      </c>
      <c r="B481" s="25">
        <f>Sheet1!$Q481+Sheet1!$J481</f>
        <v>80055</v>
      </c>
    </row>
    <row r="482" spans="1:2" ht="14.25" customHeight="1" x14ac:dyDescent="0.25">
      <c r="A482" s="24">
        <f>YEAR(Sheet1!$I482)</f>
        <v>2009</v>
      </c>
      <c r="B482" s="25">
        <f>Sheet1!$Q482+Sheet1!$J482</f>
        <v>76802</v>
      </c>
    </row>
    <row r="483" spans="1:2" ht="14.25" customHeight="1" x14ac:dyDescent="0.25">
      <c r="A483" s="24">
        <f>YEAR(Sheet1!$I483)</f>
        <v>2016</v>
      </c>
      <c r="B483" s="25">
        <f>Sheet1!$Q483+Sheet1!$J483</f>
        <v>331756.19</v>
      </c>
    </row>
    <row r="484" spans="1:2" ht="14.25" customHeight="1" x14ac:dyDescent="0.25">
      <c r="A484" s="24">
        <f>YEAR(Sheet1!$I484)</f>
        <v>2005</v>
      </c>
      <c r="B484" s="25">
        <f>Sheet1!$Q484+Sheet1!$J484</f>
        <v>78388</v>
      </c>
    </row>
    <row r="485" spans="1:2" ht="14.25" customHeight="1" x14ac:dyDescent="0.25">
      <c r="A485" s="24">
        <f>YEAR(Sheet1!$I485)</f>
        <v>2016</v>
      </c>
      <c r="B485" s="25">
        <f>Sheet1!$Q485+Sheet1!$J485</f>
        <v>334825.8</v>
      </c>
    </row>
    <row r="486" spans="1:2" ht="14.25" customHeight="1" x14ac:dyDescent="0.25">
      <c r="A486" s="24">
        <f>YEAR(Sheet1!$I486)</f>
        <v>2015</v>
      </c>
      <c r="B486" s="25">
        <f>Sheet1!$Q486+Sheet1!$J486</f>
        <v>170569.15</v>
      </c>
    </row>
    <row r="487" spans="1:2" ht="14.25" customHeight="1" x14ac:dyDescent="0.25">
      <c r="A487" s="24">
        <f>YEAR(Sheet1!$I487)</f>
        <v>2004</v>
      </c>
      <c r="B487" s="25">
        <f>Sheet1!$Q487+Sheet1!$J487</f>
        <v>90258</v>
      </c>
    </row>
    <row r="488" spans="1:2" ht="14.25" customHeight="1" x14ac:dyDescent="0.25">
      <c r="A488" s="24">
        <f>YEAR(Sheet1!$I488)</f>
        <v>2011</v>
      </c>
      <c r="B488" s="25">
        <f>Sheet1!$Q488+Sheet1!$J488</f>
        <v>72486</v>
      </c>
    </row>
    <row r="489" spans="1:2" ht="14.25" customHeight="1" x14ac:dyDescent="0.25">
      <c r="A489" s="24">
        <f>YEAR(Sheet1!$I489)</f>
        <v>2014</v>
      </c>
      <c r="B489" s="25">
        <f>Sheet1!$Q489+Sheet1!$J489</f>
        <v>95499</v>
      </c>
    </row>
    <row r="490" spans="1:2" ht="14.25" customHeight="1" x14ac:dyDescent="0.25">
      <c r="A490" s="24">
        <f>YEAR(Sheet1!$I490)</f>
        <v>2004</v>
      </c>
      <c r="B490" s="25">
        <f>Sheet1!$Q490+Sheet1!$J490</f>
        <v>90212</v>
      </c>
    </row>
    <row r="491" spans="1:2" ht="14.25" customHeight="1" x14ac:dyDescent="0.25">
      <c r="A491" s="24">
        <f>YEAR(Sheet1!$I491)</f>
        <v>2019</v>
      </c>
      <c r="B491" s="25">
        <f>Sheet1!$Q491+Sheet1!$J491</f>
        <v>353139.23</v>
      </c>
    </row>
    <row r="492" spans="1:2" ht="14.25" customHeight="1" x14ac:dyDescent="0.25">
      <c r="A492" s="24">
        <f>YEAR(Sheet1!$I492)</f>
        <v>2010</v>
      </c>
      <c r="B492" s="25">
        <f>Sheet1!$Q492+Sheet1!$J492</f>
        <v>43001</v>
      </c>
    </row>
    <row r="493" spans="1:2" ht="14.25" customHeight="1" x14ac:dyDescent="0.25">
      <c r="A493" s="24">
        <f>YEAR(Sheet1!$I493)</f>
        <v>1998</v>
      </c>
      <c r="B493" s="25">
        <f>Sheet1!$Q493+Sheet1!$J493</f>
        <v>92780.800000000003</v>
      </c>
    </row>
    <row r="494" spans="1:2" ht="14.25" customHeight="1" x14ac:dyDescent="0.25">
      <c r="A494" s="24">
        <f>YEAR(Sheet1!$I494)</f>
        <v>2015</v>
      </c>
      <c r="B494" s="25">
        <f>Sheet1!$Q494+Sheet1!$J494</f>
        <v>52200</v>
      </c>
    </row>
    <row r="495" spans="1:2" ht="14.25" customHeight="1" x14ac:dyDescent="0.25">
      <c r="A495" s="24">
        <f>YEAR(Sheet1!$I495)</f>
        <v>2008</v>
      </c>
      <c r="B495" s="25">
        <f>Sheet1!$Q495+Sheet1!$J495</f>
        <v>167449.04999999999</v>
      </c>
    </row>
    <row r="496" spans="1:2" ht="14.25" customHeight="1" x14ac:dyDescent="0.25">
      <c r="A496" s="24">
        <f>YEAR(Sheet1!$I496)</f>
        <v>2004</v>
      </c>
      <c r="B496" s="25">
        <f>Sheet1!$Q496+Sheet1!$J496</f>
        <v>65702</v>
      </c>
    </row>
    <row r="497" spans="1:2" ht="14.25" customHeight="1" x14ac:dyDescent="0.25">
      <c r="A497" s="24">
        <f>YEAR(Sheet1!$I497)</f>
        <v>2007</v>
      </c>
      <c r="B497" s="25">
        <f>Sheet1!$Q497+Sheet1!$J497</f>
        <v>200927.12</v>
      </c>
    </row>
    <row r="498" spans="1:2" ht="14.25" customHeight="1" x14ac:dyDescent="0.25">
      <c r="A498" s="24">
        <f>YEAR(Sheet1!$I498)</f>
        <v>2020</v>
      </c>
      <c r="B498" s="25">
        <f>Sheet1!$Q498+Sheet1!$J498</f>
        <v>172762.7</v>
      </c>
    </row>
    <row r="499" spans="1:2" ht="14.25" customHeight="1" x14ac:dyDescent="0.25">
      <c r="A499" s="24">
        <f>YEAR(Sheet1!$I499)</f>
        <v>2021</v>
      </c>
      <c r="B499" s="25">
        <f>Sheet1!$Q499+Sheet1!$J499</f>
        <v>140314.9</v>
      </c>
    </row>
    <row r="500" spans="1:2" ht="14.25" customHeight="1" x14ac:dyDescent="0.25">
      <c r="A500" s="24">
        <f>YEAR(Sheet1!$I500)</f>
        <v>2019</v>
      </c>
      <c r="B500" s="25">
        <f>Sheet1!$Q500+Sheet1!$J500</f>
        <v>62644</v>
      </c>
    </row>
    <row r="501" spans="1:2" ht="14.25" customHeight="1" x14ac:dyDescent="0.25">
      <c r="A501" s="24">
        <f>YEAR(Sheet1!$I501)</f>
        <v>2001</v>
      </c>
      <c r="B501" s="25">
        <f>Sheet1!$Q501+Sheet1!$J501</f>
        <v>73907</v>
      </c>
    </row>
    <row r="502" spans="1:2" ht="14.25" customHeight="1" x14ac:dyDescent="0.25">
      <c r="A502" s="24">
        <f>YEAR(Sheet1!$I502)</f>
        <v>2018</v>
      </c>
      <c r="B502" s="25">
        <f>Sheet1!$Q502+Sheet1!$J502</f>
        <v>90040</v>
      </c>
    </row>
    <row r="503" spans="1:2" ht="14.25" customHeight="1" x14ac:dyDescent="0.25">
      <c r="A503" s="24">
        <f>YEAR(Sheet1!$I503)</f>
        <v>2016</v>
      </c>
      <c r="B503" s="25">
        <f>Sheet1!$Q503+Sheet1!$J503</f>
        <v>91134</v>
      </c>
    </row>
    <row r="504" spans="1:2" ht="14.25" customHeight="1" x14ac:dyDescent="0.25">
      <c r="A504" s="24">
        <f>YEAR(Sheet1!$I504)</f>
        <v>2021</v>
      </c>
      <c r="B504" s="25">
        <f>Sheet1!$Q504+Sheet1!$J504</f>
        <v>265842.71999999997</v>
      </c>
    </row>
    <row r="505" spans="1:2" ht="14.25" customHeight="1" x14ac:dyDescent="0.25">
      <c r="A505" s="24">
        <f>YEAR(Sheet1!$I505)</f>
        <v>2011</v>
      </c>
      <c r="B505" s="25">
        <f>Sheet1!$Q505+Sheet1!$J505</f>
        <v>54733</v>
      </c>
    </row>
    <row r="506" spans="1:2" ht="14.25" customHeight="1" x14ac:dyDescent="0.25">
      <c r="A506" s="24">
        <f>YEAR(Sheet1!$I506)</f>
        <v>2019</v>
      </c>
      <c r="B506" s="25">
        <f>Sheet1!$Q506+Sheet1!$J506</f>
        <v>65341</v>
      </c>
    </row>
    <row r="507" spans="1:2" ht="14.25" customHeight="1" x14ac:dyDescent="0.25">
      <c r="A507" s="24">
        <f>YEAR(Sheet1!$I507)</f>
        <v>2018</v>
      </c>
      <c r="B507" s="25">
        <f>Sheet1!$Q507+Sheet1!$J507</f>
        <v>154520.88</v>
      </c>
    </row>
    <row r="508" spans="1:2" ht="14.25" customHeight="1" x14ac:dyDescent="0.25">
      <c r="A508" s="24">
        <f>YEAR(Sheet1!$I508)</f>
        <v>2018</v>
      </c>
      <c r="B508" s="25">
        <f>Sheet1!$Q508+Sheet1!$J508</f>
        <v>73200</v>
      </c>
    </row>
    <row r="509" spans="1:2" ht="14.25" customHeight="1" x14ac:dyDescent="0.25">
      <c r="A509" s="24">
        <f>YEAR(Sheet1!$I509)</f>
        <v>2010</v>
      </c>
      <c r="B509" s="25">
        <f>Sheet1!$Q509+Sheet1!$J509</f>
        <v>108794.16</v>
      </c>
    </row>
    <row r="510" spans="1:2" ht="14.25" customHeight="1" x14ac:dyDescent="0.25">
      <c r="A510" s="24">
        <f>YEAR(Sheet1!$I510)</f>
        <v>2021</v>
      </c>
      <c r="B510" s="25">
        <f>Sheet1!$Q510+Sheet1!$J510</f>
        <v>87427</v>
      </c>
    </row>
    <row r="511" spans="1:2" ht="14.25" customHeight="1" x14ac:dyDescent="0.25">
      <c r="A511" s="24">
        <f>YEAR(Sheet1!$I511)</f>
        <v>2018</v>
      </c>
      <c r="B511" s="25">
        <f>Sheet1!$Q511+Sheet1!$J511</f>
        <v>49219</v>
      </c>
    </row>
    <row r="512" spans="1:2" ht="14.25" customHeight="1" x14ac:dyDescent="0.25">
      <c r="A512" s="24">
        <f>YEAR(Sheet1!$I512)</f>
        <v>2018</v>
      </c>
      <c r="B512" s="25">
        <f>Sheet1!$Q512+Sheet1!$J512</f>
        <v>113887.59</v>
      </c>
    </row>
    <row r="513" spans="1:2" ht="14.25" customHeight="1" x14ac:dyDescent="0.25">
      <c r="A513" s="24">
        <f>YEAR(Sheet1!$I513)</f>
        <v>2015</v>
      </c>
      <c r="B513" s="25">
        <f>Sheet1!$Q513+Sheet1!$J513</f>
        <v>64364</v>
      </c>
    </row>
    <row r="514" spans="1:2" ht="14.25" customHeight="1" x14ac:dyDescent="0.25">
      <c r="A514" s="24">
        <f>YEAR(Sheet1!$I514)</f>
        <v>2021</v>
      </c>
      <c r="B514" s="25">
        <f>Sheet1!$Q514+Sheet1!$J514</f>
        <v>223834</v>
      </c>
    </row>
    <row r="515" spans="1:2" ht="14.25" customHeight="1" x14ac:dyDescent="0.25">
      <c r="A515" s="24">
        <f>YEAR(Sheet1!$I515)</f>
        <v>2012</v>
      </c>
      <c r="B515" s="25">
        <f>Sheet1!$Q515+Sheet1!$J515</f>
        <v>88343</v>
      </c>
    </row>
    <row r="516" spans="1:2" ht="14.25" customHeight="1" x14ac:dyDescent="0.25">
      <c r="A516" s="24">
        <f>YEAR(Sheet1!$I516)</f>
        <v>2014</v>
      </c>
      <c r="B516" s="25">
        <f>Sheet1!$Q516+Sheet1!$J516</f>
        <v>66649</v>
      </c>
    </row>
    <row r="517" spans="1:2" ht="14.25" customHeight="1" x14ac:dyDescent="0.25">
      <c r="A517" s="24">
        <f>YEAR(Sheet1!$I517)</f>
        <v>1999</v>
      </c>
      <c r="B517" s="25">
        <f>Sheet1!$Q517+Sheet1!$J517</f>
        <v>107989.35</v>
      </c>
    </row>
    <row r="518" spans="1:2" ht="14.25" customHeight="1" x14ac:dyDescent="0.25">
      <c r="A518" s="24">
        <f>YEAR(Sheet1!$I518)</f>
        <v>2010</v>
      </c>
      <c r="B518" s="25">
        <f>Sheet1!$Q518+Sheet1!$J518</f>
        <v>155113.15</v>
      </c>
    </row>
    <row r="519" spans="1:2" ht="14.25" customHeight="1" x14ac:dyDescent="0.25">
      <c r="A519" s="24">
        <f>YEAR(Sheet1!$I519)</f>
        <v>1999</v>
      </c>
      <c r="B519" s="25">
        <f>Sheet1!$Q519+Sheet1!$J519</f>
        <v>68807</v>
      </c>
    </row>
    <row r="520" spans="1:2" ht="14.25" customHeight="1" x14ac:dyDescent="0.25">
      <c r="A520" s="24">
        <f>YEAR(Sheet1!$I520)</f>
        <v>2006</v>
      </c>
      <c r="B520" s="25">
        <f>Sheet1!$Q520+Sheet1!$J520</f>
        <v>311197.92</v>
      </c>
    </row>
    <row r="521" spans="1:2" ht="14.25" customHeight="1" x14ac:dyDescent="0.25">
      <c r="A521" s="24">
        <f>YEAR(Sheet1!$I521)</f>
        <v>2021</v>
      </c>
      <c r="B521" s="25">
        <f>Sheet1!$Q521+Sheet1!$J521</f>
        <v>43391</v>
      </c>
    </row>
    <row r="522" spans="1:2" ht="14.25" customHeight="1" x14ac:dyDescent="0.25">
      <c r="A522" s="24">
        <f>YEAR(Sheet1!$I522)</f>
        <v>2021</v>
      </c>
      <c r="B522" s="25">
        <f>Sheet1!$Q522+Sheet1!$J522</f>
        <v>91782</v>
      </c>
    </row>
    <row r="523" spans="1:2" ht="14.25" customHeight="1" x14ac:dyDescent="0.25">
      <c r="A523" s="24">
        <f>YEAR(Sheet1!$I523)</f>
        <v>2016</v>
      </c>
      <c r="B523" s="25">
        <f>Sheet1!$Q523+Sheet1!$J523</f>
        <v>277244.46999999997</v>
      </c>
    </row>
    <row r="524" spans="1:2" ht="14.25" customHeight="1" x14ac:dyDescent="0.25">
      <c r="A524" s="24">
        <f>YEAR(Sheet1!$I524)</f>
        <v>2020</v>
      </c>
      <c r="B524" s="25">
        <f>Sheet1!$Q524+Sheet1!$J524</f>
        <v>79847.95</v>
      </c>
    </row>
    <row r="525" spans="1:2" ht="14.25" customHeight="1" x14ac:dyDescent="0.25">
      <c r="A525" s="24">
        <f>YEAR(Sheet1!$I525)</f>
        <v>2021</v>
      </c>
      <c r="B525" s="25">
        <f>Sheet1!$Q525+Sheet1!$J525</f>
        <v>119708.6</v>
      </c>
    </row>
    <row r="526" spans="1:2" ht="14.25" customHeight="1" x14ac:dyDescent="0.25">
      <c r="A526" s="24">
        <f>YEAR(Sheet1!$I526)</f>
        <v>2016</v>
      </c>
      <c r="B526" s="25">
        <f>Sheet1!$Q526+Sheet1!$J526</f>
        <v>94352</v>
      </c>
    </row>
    <row r="527" spans="1:2" ht="14.25" customHeight="1" x14ac:dyDescent="0.25">
      <c r="A527" s="24">
        <f>YEAR(Sheet1!$I527)</f>
        <v>1994</v>
      </c>
      <c r="B527" s="25">
        <f>Sheet1!$Q527+Sheet1!$J527</f>
        <v>73955</v>
      </c>
    </row>
    <row r="528" spans="1:2" ht="14.25" customHeight="1" x14ac:dyDescent="0.25">
      <c r="A528" s="24">
        <f>YEAR(Sheet1!$I528)</f>
        <v>2013</v>
      </c>
      <c r="B528" s="25">
        <f>Sheet1!$Q528+Sheet1!$J528</f>
        <v>120743.54</v>
      </c>
    </row>
    <row r="529" spans="1:2" ht="14.25" customHeight="1" x14ac:dyDescent="0.25">
      <c r="A529" s="24">
        <f>YEAR(Sheet1!$I529)</f>
        <v>2020</v>
      </c>
      <c r="B529" s="25">
        <f>Sheet1!$Q529+Sheet1!$J529</f>
        <v>92321</v>
      </c>
    </row>
    <row r="530" spans="1:2" ht="14.25" customHeight="1" x14ac:dyDescent="0.25">
      <c r="A530" s="24">
        <f>YEAR(Sheet1!$I530)</f>
        <v>2013</v>
      </c>
      <c r="B530" s="25">
        <f>Sheet1!$Q530+Sheet1!$J530</f>
        <v>108517.13</v>
      </c>
    </row>
    <row r="531" spans="1:2" ht="14.25" customHeight="1" x14ac:dyDescent="0.25">
      <c r="A531" s="24">
        <f>YEAR(Sheet1!$I531)</f>
        <v>2018</v>
      </c>
      <c r="B531" s="25">
        <f>Sheet1!$Q531+Sheet1!$J531</f>
        <v>115854</v>
      </c>
    </row>
    <row r="532" spans="1:2" ht="14.25" customHeight="1" x14ac:dyDescent="0.25">
      <c r="A532" s="24">
        <f>YEAR(Sheet1!$I532)</f>
        <v>2011</v>
      </c>
      <c r="B532" s="25">
        <f>Sheet1!$Q532+Sheet1!$J532</f>
        <v>82462</v>
      </c>
    </row>
    <row r="533" spans="1:2" ht="14.25" customHeight="1" x14ac:dyDescent="0.25">
      <c r="A533" s="24">
        <f>YEAR(Sheet1!$I533)</f>
        <v>2011</v>
      </c>
      <c r="B533" s="25">
        <f>Sheet1!$Q533+Sheet1!$J533</f>
        <v>261984.36</v>
      </c>
    </row>
    <row r="534" spans="1:2" ht="14.25" customHeight="1" x14ac:dyDescent="0.25">
      <c r="A534" s="24">
        <f>YEAR(Sheet1!$I534)</f>
        <v>2006</v>
      </c>
      <c r="B534" s="25">
        <f>Sheet1!$Q534+Sheet1!$J534</f>
        <v>170376.12</v>
      </c>
    </row>
    <row r="535" spans="1:2" ht="14.25" customHeight="1" x14ac:dyDescent="0.25">
      <c r="A535" s="24">
        <f>YEAR(Sheet1!$I535)</f>
        <v>2018</v>
      </c>
      <c r="B535" s="25">
        <f>Sheet1!$Q535+Sheet1!$J535</f>
        <v>270673</v>
      </c>
    </row>
    <row r="536" spans="1:2" ht="14.25" customHeight="1" x14ac:dyDescent="0.25">
      <c r="A536" s="24">
        <f>YEAR(Sheet1!$I536)</f>
        <v>2015</v>
      </c>
      <c r="B536" s="25">
        <f>Sheet1!$Q536+Sheet1!$J536</f>
        <v>91632</v>
      </c>
    </row>
    <row r="537" spans="1:2" ht="14.25" customHeight="1" x14ac:dyDescent="0.25">
      <c r="A537" s="24">
        <f>YEAR(Sheet1!$I537)</f>
        <v>2017</v>
      </c>
      <c r="B537" s="25">
        <f>Sheet1!$Q537+Sheet1!$J537</f>
        <v>71755</v>
      </c>
    </row>
    <row r="538" spans="1:2" ht="14.25" customHeight="1" x14ac:dyDescent="0.25">
      <c r="A538" s="24">
        <f>YEAR(Sheet1!$I538)</f>
        <v>2021</v>
      </c>
      <c r="B538" s="25">
        <f>Sheet1!$Q538+Sheet1!$J538</f>
        <v>119886.48</v>
      </c>
    </row>
    <row r="539" spans="1:2" ht="14.25" customHeight="1" x14ac:dyDescent="0.25">
      <c r="A539" s="24">
        <f>YEAR(Sheet1!$I539)</f>
        <v>1994</v>
      </c>
      <c r="B539" s="25">
        <f>Sheet1!$Q539+Sheet1!$J539</f>
        <v>99774</v>
      </c>
    </row>
    <row r="540" spans="1:2" ht="14.25" customHeight="1" x14ac:dyDescent="0.25">
      <c r="A540" s="24">
        <f>YEAR(Sheet1!$I540)</f>
        <v>2007</v>
      </c>
      <c r="B540" s="25">
        <f>Sheet1!$Q540+Sheet1!$J540</f>
        <v>228963.52</v>
      </c>
    </row>
    <row r="541" spans="1:2" ht="14.25" customHeight="1" x14ac:dyDescent="0.25">
      <c r="A541" s="24">
        <f>YEAR(Sheet1!$I541)</f>
        <v>2001</v>
      </c>
      <c r="B541" s="25">
        <f>Sheet1!$Q541+Sheet1!$J541</f>
        <v>329672.42</v>
      </c>
    </row>
    <row r="542" spans="1:2" ht="14.25" customHeight="1" x14ac:dyDescent="0.25">
      <c r="A542" s="24">
        <f>YEAR(Sheet1!$I542)</f>
        <v>2009</v>
      </c>
      <c r="B542" s="25">
        <f>Sheet1!$Q542+Sheet1!$J542</f>
        <v>62239</v>
      </c>
    </row>
    <row r="543" spans="1:2" ht="14.25" customHeight="1" x14ac:dyDescent="0.25">
      <c r="A543" s="24">
        <f>YEAR(Sheet1!$I543)</f>
        <v>2014</v>
      </c>
      <c r="B543" s="25">
        <f>Sheet1!$Q543+Sheet1!$J543</f>
        <v>122954.77</v>
      </c>
    </row>
    <row r="544" spans="1:2" ht="14.25" customHeight="1" x14ac:dyDescent="0.25">
      <c r="A544" s="24">
        <f>YEAR(Sheet1!$I544)</f>
        <v>2018</v>
      </c>
      <c r="B544" s="25">
        <f>Sheet1!$Q544+Sheet1!$J544</f>
        <v>129348.8</v>
      </c>
    </row>
    <row r="545" spans="1:2" ht="14.25" customHeight="1" x14ac:dyDescent="0.25">
      <c r="A545" s="24">
        <f>YEAR(Sheet1!$I545)</f>
        <v>2012</v>
      </c>
      <c r="B545" s="25">
        <f>Sheet1!$Q545+Sheet1!$J545</f>
        <v>127017.56</v>
      </c>
    </row>
    <row r="546" spans="1:2" ht="14.25" customHeight="1" x14ac:dyDescent="0.25">
      <c r="A546" s="24">
        <f>YEAR(Sheet1!$I546)</f>
        <v>2017</v>
      </c>
      <c r="B546" s="25">
        <f>Sheet1!$Q546+Sheet1!$J546</f>
        <v>237178.8</v>
      </c>
    </row>
    <row r="547" spans="1:2" ht="14.25" customHeight="1" x14ac:dyDescent="0.25">
      <c r="A547" s="24">
        <f>YEAR(Sheet1!$I547)</f>
        <v>2020</v>
      </c>
      <c r="B547" s="25">
        <f>Sheet1!$Q547+Sheet1!$J547</f>
        <v>89841</v>
      </c>
    </row>
    <row r="548" spans="1:2" ht="14.25" customHeight="1" x14ac:dyDescent="0.25">
      <c r="A548" s="24">
        <f>YEAR(Sheet1!$I548)</f>
        <v>2019</v>
      </c>
      <c r="B548" s="25">
        <f>Sheet1!$Q548+Sheet1!$J548</f>
        <v>61026</v>
      </c>
    </row>
    <row r="549" spans="1:2" ht="14.25" customHeight="1" x14ac:dyDescent="0.25">
      <c r="A549" s="24">
        <f>YEAR(Sheet1!$I549)</f>
        <v>2014</v>
      </c>
      <c r="B549" s="25">
        <f>Sheet1!$Q549+Sheet1!$J549</f>
        <v>96693</v>
      </c>
    </row>
    <row r="550" spans="1:2" ht="14.25" customHeight="1" x14ac:dyDescent="0.25">
      <c r="A550" s="24">
        <f>YEAR(Sheet1!$I550)</f>
        <v>2009</v>
      </c>
      <c r="B550" s="25">
        <f>Sheet1!$Q550+Sheet1!$J550</f>
        <v>82907</v>
      </c>
    </row>
    <row r="551" spans="1:2" ht="14.25" customHeight="1" x14ac:dyDescent="0.25">
      <c r="A551" s="24">
        <f>YEAR(Sheet1!$I551)</f>
        <v>2014</v>
      </c>
      <c r="B551" s="25">
        <f>Sheet1!$Q551+Sheet1!$J551</f>
        <v>347211.9</v>
      </c>
    </row>
    <row r="552" spans="1:2" ht="14.25" customHeight="1" x14ac:dyDescent="0.25">
      <c r="A552" s="24">
        <f>YEAR(Sheet1!$I552)</f>
        <v>2012</v>
      </c>
      <c r="B552" s="25">
        <f>Sheet1!$Q552+Sheet1!$J552</f>
        <v>94658</v>
      </c>
    </row>
    <row r="553" spans="1:2" ht="14.25" customHeight="1" x14ac:dyDescent="0.25">
      <c r="A553" s="24">
        <f>YEAR(Sheet1!$I553)</f>
        <v>2011</v>
      </c>
      <c r="B553" s="25">
        <f>Sheet1!$Q553+Sheet1!$J553</f>
        <v>89419</v>
      </c>
    </row>
    <row r="554" spans="1:2" ht="14.25" customHeight="1" x14ac:dyDescent="0.25">
      <c r="A554" s="24">
        <f>YEAR(Sheet1!$I554)</f>
        <v>2015</v>
      </c>
      <c r="B554" s="25">
        <f>Sheet1!$Q554+Sheet1!$J554</f>
        <v>51983</v>
      </c>
    </row>
    <row r="555" spans="1:2" ht="14.25" customHeight="1" x14ac:dyDescent="0.25">
      <c r="A555" s="24">
        <f>YEAR(Sheet1!$I555)</f>
        <v>2002</v>
      </c>
      <c r="B555" s="25">
        <f>Sheet1!$Q555+Sheet1!$J555</f>
        <v>215392.8</v>
      </c>
    </row>
    <row r="556" spans="1:2" ht="14.25" customHeight="1" x14ac:dyDescent="0.25">
      <c r="A556" s="24">
        <f>YEAR(Sheet1!$I556)</f>
        <v>2016</v>
      </c>
      <c r="B556" s="25">
        <f>Sheet1!$Q556+Sheet1!$J556</f>
        <v>68426</v>
      </c>
    </row>
    <row r="557" spans="1:2" ht="14.25" customHeight="1" x14ac:dyDescent="0.25">
      <c r="A557" s="24">
        <f>YEAR(Sheet1!$I557)</f>
        <v>2017</v>
      </c>
      <c r="B557" s="25">
        <f>Sheet1!$Q557+Sheet1!$J557</f>
        <v>162384.32000000001</v>
      </c>
    </row>
    <row r="558" spans="1:2" ht="14.25" customHeight="1" x14ac:dyDescent="0.25">
      <c r="A558" s="24">
        <f>YEAR(Sheet1!$I558)</f>
        <v>2000</v>
      </c>
      <c r="B558" s="25">
        <f>Sheet1!$Q558+Sheet1!$J558</f>
        <v>60113</v>
      </c>
    </row>
    <row r="559" spans="1:2" ht="14.25" customHeight="1" x14ac:dyDescent="0.25">
      <c r="A559" s="24">
        <f>YEAR(Sheet1!$I559)</f>
        <v>2021</v>
      </c>
      <c r="B559" s="25">
        <f>Sheet1!$Q559+Sheet1!$J559</f>
        <v>50548</v>
      </c>
    </row>
    <row r="560" spans="1:2" ht="14.25" customHeight="1" x14ac:dyDescent="0.25">
      <c r="A560" s="24">
        <f>YEAR(Sheet1!$I560)</f>
        <v>2020</v>
      </c>
      <c r="B560" s="25">
        <f>Sheet1!$Q560+Sheet1!$J560</f>
        <v>68846</v>
      </c>
    </row>
    <row r="561" spans="1:2" ht="14.25" customHeight="1" x14ac:dyDescent="0.25">
      <c r="A561" s="24">
        <f>YEAR(Sheet1!$I561)</f>
        <v>2014</v>
      </c>
      <c r="B561" s="25">
        <f>Sheet1!$Q561+Sheet1!$J561</f>
        <v>90901</v>
      </c>
    </row>
    <row r="562" spans="1:2" ht="14.25" customHeight="1" x14ac:dyDescent="0.25">
      <c r="A562" s="24">
        <f>YEAR(Sheet1!$I562)</f>
        <v>2012</v>
      </c>
      <c r="B562" s="25">
        <f>Sheet1!$Q562+Sheet1!$J562</f>
        <v>110195.64</v>
      </c>
    </row>
    <row r="563" spans="1:2" ht="14.25" customHeight="1" x14ac:dyDescent="0.25">
      <c r="A563" s="24">
        <f>YEAR(Sheet1!$I563)</f>
        <v>2021</v>
      </c>
      <c r="B563" s="25">
        <f>Sheet1!$Q563+Sheet1!$J563</f>
        <v>191246.58000000002</v>
      </c>
    </row>
    <row r="564" spans="1:2" ht="14.25" customHeight="1" x14ac:dyDescent="0.25">
      <c r="A564" s="24">
        <f>YEAR(Sheet1!$I564)</f>
        <v>2018</v>
      </c>
      <c r="B564" s="25">
        <f>Sheet1!$Q564+Sheet1!$J564</f>
        <v>199091.88</v>
      </c>
    </row>
    <row r="565" spans="1:2" ht="14.25" customHeight="1" x14ac:dyDescent="0.25">
      <c r="A565" s="24">
        <f>YEAR(Sheet1!$I565)</f>
        <v>2014</v>
      </c>
      <c r="B565" s="25">
        <f>Sheet1!$Q565+Sheet1!$J565</f>
        <v>177731.7</v>
      </c>
    </row>
    <row r="566" spans="1:2" ht="14.25" customHeight="1" x14ac:dyDescent="0.25">
      <c r="A566" s="24">
        <f>YEAR(Sheet1!$I566)</f>
        <v>2016</v>
      </c>
      <c r="B566" s="25">
        <f>Sheet1!$Q566+Sheet1!$J566</f>
        <v>50733</v>
      </c>
    </row>
    <row r="567" spans="1:2" ht="14.25" customHeight="1" x14ac:dyDescent="0.25">
      <c r="A567" s="24">
        <f>YEAR(Sheet1!$I567)</f>
        <v>2017</v>
      </c>
      <c r="B567" s="25">
        <f>Sheet1!$Q567+Sheet1!$J567</f>
        <v>88663</v>
      </c>
    </row>
    <row r="568" spans="1:2" ht="14.25" customHeight="1" x14ac:dyDescent="0.25">
      <c r="A568" s="24">
        <f>YEAR(Sheet1!$I568)</f>
        <v>1992</v>
      </c>
      <c r="B568" s="25">
        <f>Sheet1!$Q568+Sheet1!$J568</f>
        <v>88213</v>
      </c>
    </row>
    <row r="569" spans="1:2" ht="14.25" customHeight="1" x14ac:dyDescent="0.25">
      <c r="A569" s="24">
        <f>YEAR(Sheet1!$I569)</f>
        <v>2021</v>
      </c>
      <c r="B569" s="25">
        <f>Sheet1!$Q569+Sheet1!$J569</f>
        <v>67130</v>
      </c>
    </row>
    <row r="570" spans="1:2" ht="14.25" customHeight="1" x14ac:dyDescent="0.25">
      <c r="A570" s="24">
        <f>YEAR(Sheet1!$I570)</f>
        <v>2015</v>
      </c>
      <c r="B570" s="25">
        <f>Sheet1!$Q570+Sheet1!$J570</f>
        <v>94876</v>
      </c>
    </row>
    <row r="571" spans="1:2" ht="14.25" customHeight="1" x14ac:dyDescent="0.25">
      <c r="A571" s="24">
        <f>YEAR(Sheet1!$I571)</f>
        <v>1994</v>
      </c>
      <c r="B571" s="25">
        <f>Sheet1!$Q571+Sheet1!$J571</f>
        <v>98230</v>
      </c>
    </row>
    <row r="572" spans="1:2" ht="14.25" customHeight="1" x14ac:dyDescent="0.25">
      <c r="A572" s="24">
        <f>YEAR(Sheet1!$I572)</f>
        <v>2018</v>
      </c>
      <c r="B572" s="25">
        <f>Sheet1!$Q572+Sheet1!$J572</f>
        <v>96757</v>
      </c>
    </row>
    <row r="573" spans="1:2" ht="14.25" customHeight="1" x14ac:dyDescent="0.25">
      <c r="A573" s="24">
        <f>YEAR(Sheet1!$I573)</f>
        <v>2020</v>
      </c>
      <c r="B573" s="25">
        <f>Sheet1!$Q573+Sheet1!$J573</f>
        <v>51513</v>
      </c>
    </row>
    <row r="574" spans="1:2" ht="14.25" customHeight="1" x14ac:dyDescent="0.25">
      <c r="A574" s="24">
        <f>YEAR(Sheet1!$I574)</f>
        <v>2007</v>
      </c>
      <c r="B574" s="25">
        <f>Sheet1!$Q574+Sheet1!$J574</f>
        <v>321006.07</v>
      </c>
    </row>
    <row r="575" spans="1:2" ht="14.25" customHeight="1" x14ac:dyDescent="0.25">
      <c r="A575" s="24">
        <f>YEAR(Sheet1!$I575)</f>
        <v>2011</v>
      </c>
      <c r="B575" s="25">
        <f>Sheet1!$Q575+Sheet1!$J575</f>
        <v>173682.42</v>
      </c>
    </row>
    <row r="576" spans="1:2" ht="14.25" customHeight="1" x14ac:dyDescent="0.25">
      <c r="A576" s="24">
        <f>YEAR(Sheet1!$I576)</f>
        <v>2010</v>
      </c>
      <c r="B576" s="25">
        <f>Sheet1!$Q576+Sheet1!$J576</f>
        <v>139746.88</v>
      </c>
    </row>
    <row r="577" spans="1:2" ht="14.25" customHeight="1" x14ac:dyDescent="0.25">
      <c r="A577" s="24">
        <f>YEAR(Sheet1!$I577)</f>
        <v>2010</v>
      </c>
      <c r="B577" s="25">
        <f>Sheet1!$Q577+Sheet1!$J577</f>
        <v>201049.60000000001</v>
      </c>
    </row>
    <row r="578" spans="1:2" ht="14.25" customHeight="1" x14ac:dyDescent="0.25">
      <c r="A578" s="24">
        <f>YEAR(Sheet1!$I578)</f>
        <v>2019</v>
      </c>
      <c r="B578" s="25">
        <f>Sheet1!$Q578+Sheet1!$J578</f>
        <v>149652.95000000001</v>
      </c>
    </row>
    <row r="579" spans="1:2" ht="14.25" customHeight="1" x14ac:dyDescent="0.25">
      <c r="A579" s="24">
        <f>YEAR(Sheet1!$I579)</f>
        <v>2019</v>
      </c>
      <c r="B579" s="25">
        <f>Sheet1!$Q579+Sheet1!$J579</f>
        <v>115306.8</v>
      </c>
    </row>
    <row r="580" spans="1:2" ht="14.25" customHeight="1" x14ac:dyDescent="0.25">
      <c r="A580" s="24">
        <f>YEAR(Sheet1!$I580)</f>
        <v>2020</v>
      </c>
      <c r="B580" s="25">
        <f>Sheet1!$Q580+Sheet1!$J580</f>
        <v>176149.48</v>
      </c>
    </row>
    <row r="581" spans="1:2" ht="14.25" customHeight="1" x14ac:dyDescent="0.25">
      <c r="A581" s="24">
        <f>YEAR(Sheet1!$I581)</f>
        <v>2006</v>
      </c>
      <c r="B581" s="25">
        <f>Sheet1!$Q581+Sheet1!$J581</f>
        <v>64669</v>
      </c>
    </row>
    <row r="582" spans="1:2" ht="14.25" customHeight="1" x14ac:dyDescent="0.25">
      <c r="A582" s="24">
        <f>YEAR(Sheet1!$I582)</f>
        <v>2008</v>
      </c>
      <c r="B582" s="25">
        <f>Sheet1!$Q582+Sheet1!$J582</f>
        <v>69352</v>
      </c>
    </row>
    <row r="583" spans="1:2" ht="14.25" customHeight="1" x14ac:dyDescent="0.25">
      <c r="A583" s="24">
        <f>YEAR(Sheet1!$I583)</f>
        <v>2001</v>
      </c>
      <c r="B583" s="25">
        <f>Sheet1!$Q583+Sheet1!$J583</f>
        <v>74631</v>
      </c>
    </row>
    <row r="584" spans="1:2" ht="14.25" customHeight="1" x14ac:dyDescent="0.25">
      <c r="A584" s="24">
        <f>YEAR(Sheet1!$I584)</f>
        <v>2012</v>
      </c>
      <c r="B584" s="25">
        <f>Sheet1!$Q584+Sheet1!$J584</f>
        <v>96441</v>
      </c>
    </row>
    <row r="585" spans="1:2" ht="14.25" customHeight="1" x14ac:dyDescent="0.25">
      <c r="A585" s="24">
        <f>YEAR(Sheet1!$I585)</f>
        <v>2011</v>
      </c>
      <c r="B585" s="25">
        <f>Sheet1!$Q585+Sheet1!$J585</f>
        <v>130245</v>
      </c>
    </row>
    <row r="586" spans="1:2" ht="14.25" customHeight="1" x14ac:dyDescent="0.25">
      <c r="A586" s="24">
        <f>YEAR(Sheet1!$I586)</f>
        <v>2020</v>
      </c>
      <c r="B586" s="25">
        <f>Sheet1!$Q586+Sheet1!$J586</f>
        <v>75076.55</v>
      </c>
    </row>
    <row r="587" spans="1:2" ht="14.25" customHeight="1" x14ac:dyDescent="0.25">
      <c r="A587" s="24">
        <f>YEAR(Sheet1!$I587)</f>
        <v>2000</v>
      </c>
      <c r="B587" s="25">
        <f>Sheet1!$Q587+Sheet1!$J587</f>
        <v>116693.13</v>
      </c>
    </row>
    <row r="588" spans="1:2" ht="14.25" customHeight="1" x14ac:dyDescent="0.25">
      <c r="A588" s="24">
        <f>YEAR(Sheet1!$I588)</f>
        <v>2015</v>
      </c>
      <c r="B588" s="25">
        <f>Sheet1!$Q588+Sheet1!$J588</f>
        <v>77442</v>
      </c>
    </row>
    <row r="589" spans="1:2" ht="14.25" customHeight="1" x14ac:dyDescent="0.25">
      <c r="A589" s="24">
        <f>YEAR(Sheet1!$I589)</f>
        <v>2012</v>
      </c>
      <c r="B589" s="25">
        <f>Sheet1!$Q589+Sheet1!$J589</f>
        <v>72126</v>
      </c>
    </row>
    <row r="590" spans="1:2" ht="14.25" customHeight="1" x14ac:dyDescent="0.25">
      <c r="A590" s="24">
        <f>YEAR(Sheet1!$I590)</f>
        <v>2013</v>
      </c>
      <c r="B590" s="25">
        <f>Sheet1!$Q590+Sheet1!$J590</f>
        <v>70334</v>
      </c>
    </row>
    <row r="591" spans="1:2" ht="14.25" customHeight="1" x14ac:dyDescent="0.25">
      <c r="A591" s="24">
        <f>YEAR(Sheet1!$I591)</f>
        <v>2009</v>
      </c>
      <c r="B591" s="25">
        <f>Sheet1!$Q591+Sheet1!$J591</f>
        <v>78006</v>
      </c>
    </row>
    <row r="592" spans="1:2" ht="14.25" customHeight="1" x14ac:dyDescent="0.25">
      <c r="A592" s="24">
        <f>YEAR(Sheet1!$I592)</f>
        <v>2021</v>
      </c>
      <c r="B592" s="25">
        <f>Sheet1!$Q592+Sheet1!$J592</f>
        <v>197273.55</v>
      </c>
    </row>
    <row r="593" spans="1:2" ht="14.25" customHeight="1" x14ac:dyDescent="0.25">
      <c r="A593" s="24">
        <f>YEAR(Sheet1!$I593)</f>
        <v>2014</v>
      </c>
      <c r="B593" s="25">
        <f>Sheet1!$Q593+Sheet1!$J593</f>
        <v>281228.96999999997</v>
      </c>
    </row>
    <row r="594" spans="1:2" ht="14.25" customHeight="1" x14ac:dyDescent="0.25">
      <c r="A594" s="24">
        <f>YEAR(Sheet1!$I594)</f>
        <v>2020</v>
      </c>
      <c r="B594" s="25">
        <f>Sheet1!$Q594+Sheet1!$J594</f>
        <v>157126.04999999999</v>
      </c>
    </row>
    <row r="595" spans="1:2" ht="14.25" customHeight="1" x14ac:dyDescent="0.25">
      <c r="A595" s="24">
        <f>YEAR(Sheet1!$I595)</f>
        <v>2020</v>
      </c>
      <c r="B595" s="25">
        <f>Sheet1!$Q595+Sheet1!$J595</f>
        <v>218252.79999999999</v>
      </c>
    </row>
    <row r="596" spans="1:2" ht="14.25" customHeight="1" x14ac:dyDescent="0.25">
      <c r="A596" s="24">
        <f>YEAR(Sheet1!$I596)</f>
        <v>2011</v>
      </c>
      <c r="B596" s="25">
        <f>Sheet1!$Q596+Sheet1!$J596</f>
        <v>290285.52</v>
      </c>
    </row>
    <row r="597" spans="1:2" ht="14.25" customHeight="1" x14ac:dyDescent="0.25">
      <c r="A597" s="24">
        <f>YEAR(Sheet1!$I597)</f>
        <v>2009</v>
      </c>
      <c r="B597" s="25">
        <f>Sheet1!$Q597+Sheet1!$J597</f>
        <v>53301</v>
      </c>
    </row>
    <row r="598" spans="1:2" ht="14.25" customHeight="1" x14ac:dyDescent="0.25">
      <c r="A598" s="24">
        <f>YEAR(Sheet1!$I598)</f>
        <v>2000</v>
      </c>
      <c r="B598" s="25">
        <f>Sheet1!$Q598+Sheet1!$J598</f>
        <v>91276</v>
      </c>
    </row>
    <row r="599" spans="1:2" ht="14.25" customHeight="1" x14ac:dyDescent="0.25">
      <c r="A599" s="24">
        <f>YEAR(Sheet1!$I599)</f>
        <v>2017</v>
      </c>
      <c r="B599" s="25">
        <f>Sheet1!$Q599+Sheet1!$J599</f>
        <v>158247.46</v>
      </c>
    </row>
    <row r="600" spans="1:2" ht="14.25" customHeight="1" x14ac:dyDescent="0.25">
      <c r="A600" s="24">
        <f>YEAR(Sheet1!$I600)</f>
        <v>2018</v>
      </c>
      <c r="B600" s="25">
        <f>Sheet1!$Q600+Sheet1!$J600</f>
        <v>57225</v>
      </c>
    </row>
    <row r="601" spans="1:2" ht="14.25" customHeight="1" x14ac:dyDescent="0.25">
      <c r="A601" s="24">
        <f>YEAR(Sheet1!$I601)</f>
        <v>2010</v>
      </c>
      <c r="B601" s="25">
        <f>Sheet1!$Q601+Sheet1!$J601</f>
        <v>107980.95</v>
      </c>
    </row>
    <row r="602" spans="1:2" ht="14.25" customHeight="1" x14ac:dyDescent="0.25">
      <c r="A602" s="24">
        <f>YEAR(Sheet1!$I602)</f>
        <v>2021</v>
      </c>
      <c r="B602" s="25">
        <f>Sheet1!$Q602+Sheet1!$J602</f>
        <v>241737.43</v>
      </c>
    </row>
    <row r="603" spans="1:2" ht="14.25" customHeight="1" x14ac:dyDescent="0.25">
      <c r="A603" s="24">
        <f>YEAR(Sheet1!$I603)</f>
        <v>2021</v>
      </c>
      <c r="B603" s="25">
        <f>Sheet1!$Q603+Sheet1!$J603</f>
        <v>70980</v>
      </c>
    </row>
    <row r="604" spans="1:2" ht="14.25" customHeight="1" x14ac:dyDescent="0.25">
      <c r="A604" s="24">
        <f>YEAR(Sheet1!$I604)</f>
        <v>1997</v>
      </c>
      <c r="B604" s="25">
        <f>Sheet1!$Q604+Sheet1!$J604</f>
        <v>111741.17</v>
      </c>
    </row>
    <row r="605" spans="1:2" ht="14.25" customHeight="1" x14ac:dyDescent="0.25">
      <c r="A605" s="24">
        <f>YEAR(Sheet1!$I605)</f>
        <v>2021</v>
      </c>
      <c r="B605" s="25">
        <f>Sheet1!$Q605+Sheet1!$J605</f>
        <v>48510</v>
      </c>
    </row>
    <row r="606" spans="1:2" ht="14.25" customHeight="1" x14ac:dyDescent="0.25">
      <c r="A606" s="24">
        <f>YEAR(Sheet1!$I606)</f>
        <v>2019</v>
      </c>
      <c r="B606" s="25">
        <f>Sheet1!$Q606+Sheet1!$J606</f>
        <v>70110</v>
      </c>
    </row>
    <row r="607" spans="1:2" ht="14.25" customHeight="1" x14ac:dyDescent="0.25">
      <c r="A607" s="24">
        <f>YEAR(Sheet1!$I607)</f>
        <v>2008</v>
      </c>
      <c r="B607" s="25">
        <f>Sheet1!$Q607+Sheet1!$J607</f>
        <v>238256.64000000001</v>
      </c>
    </row>
    <row r="608" spans="1:2" ht="14.25" customHeight="1" x14ac:dyDescent="0.25">
      <c r="A608" s="24">
        <f>YEAR(Sheet1!$I608)</f>
        <v>2010</v>
      </c>
      <c r="B608" s="25">
        <f>Sheet1!$Q608+Sheet1!$J608</f>
        <v>56350</v>
      </c>
    </row>
    <row r="609" spans="1:2" ht="14.25" customHeight="1" x14ac:dyDescent="0.25">
      <c r="A609" s="24">
        <f>YEAR(Sheet1!$I609)</f>
        <v>2016</v>
      </c>
      <c r="B609" s="25">
        <f>Sheet1!$Q609+Sheet1!$J609</f>
        <v>167732.32</v>
      </c>
    </row>
    <row r="610" spans="1:2" ht="14.25" customHeight="1" x14ac:dyDescent="0.25">
      <c r="A610" s="24">
        <f>YEAR(Sheet1!$I610)</f>
        <v>2007</v>
      </c>
      <c r="B610" s="25">
        <f>Sheet1!$Q610+Sheet1!$J610</f>
        <v>142693.01</v>
      </c>
    </row>
    <row r="611" spans="1:2" ht="14.25" customHeight="1" x14ac:dyDescent="0.25">
      <c r="A611" s="24">
        <f>YEAR(Sheet1!$I611)</f>
        <v>2013</v>
      </c>
      <c r="B611" s="25">
        <f>Sheet1!$Q611+Sheet1!$J611</f>
        <v>126808.86</v>
      </c>
    </row>
    <row r="612" spans="1:2" ht="14.25" customHeight="1" x14ac:dyDescent="0.25">
      <c r="A612" s="24">
        <f>YEAR(Sheet1!$I612)</f>
        <v>2020</v>
      </c>
      <c r="B612" s="25">
        <f>Sheet1!$Q612+Sheet1!$J612</f>
        <v>356619.79000000004</v>
      </c>
    </row>
    <row r="613" spans="1:2" ht="14.25" customHeight="1" x14ac:dyDescent="0.25">
      <c r="A613" s="24">
        <f>YEAR(Sheet1!$I613)</f>
        <v>2020</v>
      </c>
      <c r="B613" s="25">
        <f>Sheet1!$Q613+Sheet1!$J613</f>
        <v>66958</v>
      </c>
    </row>
    <row r="614" spans="1:2" ht="14.25" customHeight="1" x14ac:dyDescent="0.25">
      <c r="A614" s="24">
        <f>YEAR(Sheet1!$I614)</f>
        <v>2004</v>
      </c>
      <c r="B614" s="25">
        <f>Sheet1!$Q614+Sheet1!$J614</f>
        <v>174786.7</v>
      </c>
    </row>
    <row r="615" spans="1:2" ht="14.25" customHeight="1" x14ac:dyDescent="0.25">
      <c r="A615" s="24">
        <f>YEAR(Sheet1!$I615)</f>
        <v>2008</v>
      </c>
      <c r="B615" s="25">
        <f>Sheet1!$Q615+Sheet1!$J615</f>
        <v>71695</v>
      </c>
    </row>
    <row r="616" spans="1:2" ht="14.25" customHeight="1" x14ac:dyDescent="0.25">
      <c r="A616" s="24">
        <f>YEAR(Sheet1!$I616)</f>
        <v>2014</v>
      </c>
      <c r="B616" s="25">
        <f>Sheet1!$Q616+Sheet1!$J616</f>
        <v>73779</v>
      </c>
    </row>
    <row r="617" spans="1:2" ht="14.25" customHeight="1" x14ac:dyDescent="0.25">
      <c r="A617" s="24">
        <f>YEAR(Sheet1!$I617)</f>
        <v>2011</v>
      </c>
      <c r="B617" s="25">
        <f>Sheet1!$Q617+Sheet1!$J617</f>
        <v>132294.79999999999</v>
      </c>
    </row>
    <row r="618" spans="1:2" ht="14.25" customHeight="1" x14ac:dyDescent="0.25">
      <c r="A618" s="24">
        <f>YEAR(Sheet1!$I618)</f>
        <v>2014</v>
      </c>
      <c r="B618" s="25">
        <f>Sheet1!$Q618+Sheet1!$J618</f>
        <v>46878</v>
      </c>
    </row>
    <row r="619" spans="1:2" ht="14.25" customHeight="1" x14ac:dyDescent="0.25">
      <c r="A619" s="24">
        <f>YEAR(Sheet1!$I619)</f>
        <v>2003</v>
      </c>
      <c r="B619" s="25">
        <f>Sheet1!$Q619+Sheet1!$J619</f>
        <v>57032</v>
      </c>
    </row>
    <row r="620" spans="1:2" ht="14.25" customHeight="1" x14ac:dyDescent="0.25">
      <c r="A620" s="24">
        <f>YEAR(Sheet1!$I620)</f>
        <v>2007</v>
      </c>
      <c r="B620" s="25">
        <f>Sheet1!$Q620+Sheet1!$J620</f>
        <v>98150</v>
      </c>
    </row>
    <row r="621" spans="1:2" ht="14.25" customHeight="1" x14ac:dyDescent="0.25">
      <c r="A621" s="24">
        <f>YEAR(Sheet1!$I621)</f>
        <v>2017</v>
      </c>
      <c r="B621" s="25">
        <f>Sheet1!$Q621+Sheet1!$J621</f>
        <v>197139.9</v>
      </c>
    </row>
    <row r="622" spans="1:2" ht="14.25" customHeight="1" x14ac:dyDescent="0.25">
      <c r="A622" s="24">
        <f>YEAR(Sheet1!$I622)</f>
        <v>2021</v>
      </c>
      <c r="B622" s="25">
        <f>Sheet1!$Q622+Sheet1!$J622</f>
        <v>48266</v>
      </c>
    </row>
    <row r="623" spans="1:2" ht="14.25" customHeight="1" x14ac:dyDescent="0.25">
      <c r="A623" s="24">
        <f>YEAR(Sheet1!$I623)</f>
        <v>2018</v>
      </c>
      <c r="B623" s="25">
        <f>Sheet1!$Q623+Sheet1!$J623</f>
        <v>294893.28000000003</v>
      </c>
    </row>
    <row r="624" spans="1:2" ht="14.25" customHeight="1" x14ac:dyDescent="0.25">
      <c r="A624" s="24">
        <f>YEAR(Sheet1!$I624)</f>
        <v>2014</v>
      </c>
      <c r="B624" s="25">
        <f>Sheet1!$Q624+Sheet1!$J624</f>
        <v>74854</v>
      </c>
    </row>
    <row r="625" spans="1:2" ht="14.25" customHeight="1" x14ac:dyDescent="0.25">
      <c r="A625" s="24">
        <f>YEAR(Sheet1!$I625)</f>
        <v>2007</v>
      </c>
      <c r="B625" s="25">
        <f>Sheet1!$Q625+Sheet1!$J625</f>
        <v>296184.88</v>
      </c>
    </row>
    <row r="626" spans="1:2" ht="14.25" customHeight="1" x14ac:dyDescent="0.25">
      <c r="A626" s="24">
        <f>YEAR(Sheet1!$I626)</f>
        <v>2004</v>
      </c>
      <c r="B626" s="25">
        <f>Sheet1!$Q626+Sheet1!$J626</f>
        <v>44735</v>
      </c>
    </row>
    <row r="627" spans="1:2" ht="14.25" customHeight="1" x14ac:dyDescent="0.25">
      <c r="A627" s="24">
        <f>YEAR(Sheet1!$I627)</f>
        <v>2007</v>
      </c>
      <c r="B627" s="25">
        <f>Sheet1!$Q627+Sheet1!$J627</f>
        <v>50685</v>
      </c>
    </row>
    <row r="628" spans="1:2" ht="14.25" customHeight="1" x14ac:dyDescent="0.25">
      <c r="A628" s="24">
        <f>YEAR(Sheet1!$I628)</f>
        <v>2018</v>
      </c>
      <c r="B628" s="25">
        <f>Sheet1!$Q628+Sheet1!$J628</f>
        <v>58993</v>
      </c>
    </row>
    <row r="629" spans="1:2" ht="14.25" customHeight="1" x14ac:dyDescent="0.25">
      <c r="A629" s="24">
        <f>YEAR(Sheet1!$I629)</f>
        <v>2020</v>
      </c>
      <c r="B629" s="25">
        <f>Sheet1!$Q629+Sheet1!$J629</f>
        <v>115765</v>
      </c>
    </row>
    <row r="630" spans="1:2" ht="14.25" customHeight="1" x14ac:dyDescent="0.25">
      <c r="A630" s="24">
        <f>YEAR(Sheet1!$I630)</f>
        <v>2007</v>
      </c>
      <c r="B630" s="25">
        <f>Sheet1!$Q630+Sheet1!$J630</f>
        <v>222000.6</v>
      </c>
    </row>
    <row r="631" spans="1:2" ht="14.25" customHeight="1" x14ac:dyDescent="0.25">
      <c r="A631" s="24">
        <f>YEAR(Sheet1!$I631)</f>
        <v>2011</v>
      </c>
      <c r="B631" s="25">
        <f>Sheet1!$Q631+Sheet1!$J631</f>
        <v>56686</v>
      </c>
    </row>
    <row r="632" spans="1:2" ht="14.25" customHeight="1" x14ac:dyDescent="0.25">
      <c r="A632" s="24">
        <f>YEAR(Sheet1!$I632)</f>
        <v>2019</v>
      </c>
      <c r="B632" s="25">
        <f>Sheet1!$Q632+Sheet1!$J632</f>
        <v>146133.72</v>
      </c>
    </row>
    <row r="633" spans="1:2" ht="14.25" customHeight="1" x14ac:dyDescent="0.25">
      <c r="A633" s="24">
        <f>YEAR(Sheet1!$I633)</f>
        <v>2008</v>
      </c>
      <c r="B633" s="25">
        <f>Sheet1!$Q633+Sheet1!$J633</f>
        <v>188221.25</v>
      </c>
    </row>
    <row r="634" spans="1:2" ht="14.25" customHeight="1" x14ac:dyDescent="0.25">
      <c r="A634" s="24">
        <f>YEAR(Sheet1!$I634)</f>
        <v>2018</v>
      </c>
      <c r="B634" s="25">
        <f>Sheet1!$Q634+Sheet1!$J634</f>
        <v>96968.49</v>
      </c>
    </row>
    <row r="635" spans="1:2" ht="14.25" customHeight="1" x14ac:dyDescent="0.25">
      <c r="A635" s="24">
        <f>YEAR(Sheet1!$I635)</f>
        <v>2014</v>
      </c>
      <c r="B635" s="25">
        <f>Sheet1!$Q635+Sheet1!$J635</f>
        <v>51877</v>
      </c>
    </row>
    <row r="636" spans="1:2" ht="14.25" customHeight="1" x14ac:dyDescent="0.25">
      <c r="A636" s="24">
        <f>YEAR(Sheet1!$I636)</f>
        <v>2017</v>
      </c>
      <c r="B636" s="25">
        <f>Sheet1!$Q636+Sheet1!$J636</f>
        <v>86417</v>
      </c>
    </row>
    <row r="637" spans="1:2" ht="14.25" customHeight="1" x14ac:dyDescent="0.25">
      <c r="A637" s="24">
        <f>YEAR(Sheet1!$I637)</f>
        <v>2003</v>
      </c>
      <c r="B637" s="25">
        <f>Sheet1!$Q637+Sheet1!$J637</f>
        <v>96548</v>
      </c>
    </row>
    <row r="638" spans="1:2" ht="14.25" customHeight="1" x14ac:dyDescent="0.25">
      <c r="A638" s="24">
        <f>YEAR(Sheet1!$I638)</f>
        <v>2014</v>
      </c>
      <c r="B638" s="25">
        <f>Sheet1!$Q638+Sheet1!$J638</f>
        <v>92940</v>
      </c>
    </row>
    <row r="639" spans="1:2" ht="14.25" customHeight="1" x14ac:dyDescent="0.25">
      <c r="A639" s="24">
        <f>YEAR(Sheet1!$I639)</f>
        <v>2018</v>
      </c>
      <c r="B639" s="25">
        <f>Sheet1!$Q639+Sheet1!$J639</f>
        <v>61410</v>
      </c>
    </row>
    <row r="640" spans="1:2" ht="14.25" customHeight="1" x14ac:dyDescent="0.25">
      <c r="A640" s="24">
        <f>YEAR(Sheet1!$I640)</f>
        <v>2010</v>
      </c>
      <c r="B640" s="25">
        <f>Sheet1!$Q640+Sheet1!$J640</f>
        <v>116920.12</v>
      </c>
    </row>
    <row r="641" spans="1:2" ht="14.25" customHeight="1" x14ac:dyDescent="0.25">
      <c r="A641" s="24">
        <f>YEAR(Sheet1!$I641)</f>
        <v>2018</v>
      </c>
      <c r="B641" s="25">
        <f>Sheet1!$Q641+Sheet1!$J641</f>
        <v>232134.2</v>
      </c>
    </row>
    <row r="642" spans="1:2" ht="14.25" customHeight="1" x14ac:dyDescent="0.25">
      <c r="A642" s="24">
        <f>YEAR(Sheet1!$I642)</f>
        <v>2011</v>
      </c>
      <c r="B642" s="25">
        <f>Sheet1!$Q642+Sheet1!$J642</f>
        <v>81687</v>
      </c>
    </row>
    <row r="643" spans="1:2" ht="14.25" customHeight="1" x14ac:dyDescent="0.25">
      <c r="A643" s="24">
        <f>YEAR(Sheet1!$I643)</f>
        <v>2009</v>
      </c>
      <c r="B643" s="25">
        <f>Sheet1!$Q643+Sheet1!$J643</f>
        <v>335105.37</v>
      </c>
    </row>
    <row r="644" spans="1:2" ht="14.25" customHeight="1" x14ac:dyDescent="0.25">
      <c r="A644" s="24">
        <f>YEAR(Sheet1!$I644)</f>
        <v>2018</v>
      </c>
      <c r="B644" s="25">
        <f>Sheet1!$Q644+Sheet1!$J644</f>
        <v>304374.8</v>
      </c>
    </row>
    <row r="645" spans="1:2" ht="14.25" customHeight="1" x14ac:dyDescent="0.25">
      <c r="A645" s="24">
        <f>YEAR(Sheet1!$I645)</f>
        <v>2021</v>
      </c>
      <c r="B645" s="25">
        <f>Sheet1!$Q645+Sheet1!$J645</f>
        <v>187640.44</v>
      </c>
    </row>
    <row r="646" spans="1:2" ht="14.25" customHeight="1" x14ac:dyDescent="0.25">
      <c r="A646" s="24">
        <f>YEAR(Sheet1!$I646)</f>
        <v>2019</v>
      </c>
      <c r="B646" s="25">
        <f>Sheet1!$Q646+Sheet1!$J646</f>
        <v>105488.9</v>
      </c>
    </row>
    <row r="647" spans="1:2" ht="14.25" customHeight="1" x14ac:dyDescent="0.25">
      <c r="A647" s="24">
        <f>YEAR(Sheet1!$I647)</f>
        <v>2019</v>
      </c>
      <c r="B647" s="25">
        <f>Sheet1!$Q647+Sheet1!$J647</f>
        <v>80700</v>
      </c>
    </row>
    <row r="648" spans="1:2" ht="14.25" customHeight="1" x14ac:dyDescent="0.25">
      <c r="A648" s="24">
        <f>YEAR(Sheet1!$I648)</f>
        <v>1997</v>
      </c>
      <c r="B648" s="25">
        <f>Sheet1!$Q648+Sheet1!$J648</f>
        <v>134542.79999999999</v>
      </c>
    </row>
    <row r="649" spans="1:2" ht="14.25" customHeight="1" x14ac:dyDescent="0.25">
      <c r="A649" s="24">
        <f>YEAR(Sheet1!$I649)</f>
        <v>2017</v>
      </c>
      <c r="B649" s="25">
        <f>Sheet1!$Q649+Sheet1!$J649</f>
        <v>58745</v>
      </c>
    </row>
    <row r="650" spans="1:2" ht="14.25" customHeight="1" x14ac:dyDescent="0.25">
      <c r="A650" s="24">
        <f>YEAR(Sheet1!$I650)</f>
        <v>1992</v>
      </c>
      <c r="B650" s="25">
        <f>Sheet1!$Q650+Sheet1!$J650</f>
        <v>76202</v>
      </c>
    </row>
    <row r="651" spans="1:2" ht="14.25" customHeight="1" x14ac:dyDescent="0.25">
      <c r="A651" s="24">
        <f>YEAR(Sheet1!$I651)</f>
        <v>2018</v>
      </c>
      <c r="B651" s="25">
        <f>Sheet1!$Q651+Sheet1!$J651</f>
        <v>265472</v>
      </c>
    </row>
    <row r="652" spans="1:2" ht="14.25" customHeight="1" x14ac:dyDescent="0.25">
      <c r="A652" s="24">
        <f>YEAR(Sheet1!$I652)</f>
        <v>2016</v>
      </c>
      <c r="B652" s="25">
        <f>Sheet1!$Q652+Sheet1!$J652</f>
        <v>71454</v>
      </c>
    </row>
    <row r="653" spans="1:2" ht="14.25" customHeight="1" x14ac:dyDescent="0.25">
      <c r="A653" s="24">
        <f>YEAR(Sheet1!$I653)</f>
        <v>2020</v>
      </c>
      <c r="B653" s="25">
        <f>Sheet1!$Q653+Sheet1!$J653</f>
        <v>94652</v>
      </c>
    </row>
    <row r="654" spans="1:2" ht="14.25" customHeight="1" x14ac:dyDescent="0.25">
      <c r="A654" s="24">
        <f>YEAR(Sheet1!$I654)</f>
        <v>2016</v>
      </c>
      <c r="B654" s="25">
        <f>Sheet1!$Q654+Sheet1!$J654</f>
        <v>63411</v>
      </c>
    </row>
    <row r="655" spans="1:2" ht="14.25" customHeight="1" x14ac:dyDescent="0.25">
      <c r="A655" s="24">
        <f>YEAR(Sheet1!$I655)</f>
        <v>2020</v>
      </c>
      <c r="B655" s="25">
        <f>Sheet1!$Q655+Sheet1!$J655</f>
        <v>67171</v>
      </c>
    </row>
    <row r="656" spans="1:2" ht="14.25" customHeight="1" x14ac:dyDescent="0.25">
      <c r="A656" s="24">
        <f>YEAR(Sheet1!$I656)</f>
        <v>2019</v>
      </c>
      <c r="B656" s="25">
        <f>Sheet1!$Q656+Sheet1!$J656</f>
        <v>174841.4</v>
      </c>
    </row>
    <row r="657" spans="1:2" ht="14.25" customHeight="1" x14ac:dyDescent="0.25">
      <c r="A657" s="24">
        <f>YEAR(Sheet1!$I657)</f>
        <v>2021</v>
      </c>
      <c r="B657" s="25">
        <f>Sheet1!$Q657+Sheet1!$J657</f>
        <v>95562</v>
      </c>
    </row>
    <row r="658" spans="1:2" ht="14.25" customHeight="1" x14ac:dyDescent="0.25">
      <c r="A658" s="24">
        <f>YEAR(Sheet1!$I658)</f>
        <v>2019</v>
      </c>
      <c r="B658" s="25">
        <f>Sheet1!$Q658+Sheet1!$J658</f>
        <v>96092</v>
      </c>
    </row>
    <row r="659" spans="1:2" ht="14.25" customHeight="1" x14ac:dyDescent="0.25">
      <c r="A659" s="24">
        <f>YEAR(Sheet1!$I659)</f>
        <v>2013</v>
      </c>
      <c r="B659" s="25">
        <f>Sheet1!$Q659+Sheet1!$J659</f>
        <v>353461.71</v>
      </c>
    </row>
    <row r="660" spans="1:2" ht="14.25" customHeight="1" x14ac:dyDescent="0.25">
      <c r="A660" s="24">
        <f>YEAR(Sheet1!$I660)</f>
        <v>2019</v>
      </c>
      <c r="B660" s="25">
        <f>Sheet1!$Q660+Sheet1!$J660</f>
        <v>72565.5</v>
      </c>
    </row>
    <row r="661" spans="1:2" ht="14.25" customHeight="1" x14ac:dyDescent="0.25">
      <c r="A661" s="24">
        <f>YEAR(Sheet1!$I661)</f>
        <v>2002</v>
      </c>
      <c r="B661" s="25">
        <f>Sheet1!$Q661+Sheet1!$J661</f>
        <v>316660.76</v>
      </c>
    </row>
    <row r="662" spans="1:2" ht="14.25" customHeight="1" x14ac:dyDescent="0.25">
      <c r="A662" s="24">
        <f>YEAR(Sheet1!$I662)</f>
        <v>2007</v>
      </c>
      <c r="B662" s="25">
        <f>Sheet1!$Q662+Sheet1!$J662</f>
        <v>45206</v>
      </c>
    </row>
    <row r="663" spans="1:2" ht="14.25" customHeight="1" x14ac:dyDescent="0.25">
      <c r="A663" s="24">
        <f>YEAR(Sheet1!$I663)</f>
        <v>2021</v>
      </c>
      <c r="B663" s="25">
        <f>Sheet1!$Q663+Sheet1!$J663</f>
        <v>280241.64</v>
      </c>
    </row>
    <row r="664" spans="1:2" ht="14.25" customHeight="1" x14ac:dyDescent="0.25">
      <c r="A664" s="24">
        <f>YEAR(Sheet1!$I664)</f>
        <v>2021</v>
      </c>
      <c r="B664" s="25">
        <f>Sheet1!$Q664+Sheet1!$J664</f>
        <v>87770</v>
      </c>
    </row>
    <row r="665" spans="1:2" ht="14.25" customHeight="1" x14ac:dyDescent="0.25">
      <c r="A665" s="24">
        <f>YEAR(Sheet1!$I665)</f>
        <v>2015</v>
      </c>
      <c r="B665" s="25">
        <f>Sheet1!$Q665+Sheet1!$J665</f>
        <v>112200.9</v>
      </c>
    </row>
    <row r="666" spans="1:2" ht="14.25" customHeight="1" x14ac:dyDescent="0.25">
      <c r="A666" s="24">
        <f>YEAR(Sheet1!$I666)</f>
        <v>2015</v>
      </c>
      <c r="B666" s="25">
        <f>Sheet1!$Q666+Sheet1!$J666</f>
        <v>182271.96</v>
      </c>
    </row>
    <row r="667" spans="1:2" ht="14.25" customHeight="1" x14ac:dyDescent="0.25">
      <c r="A667" s="24">
        <f>YEAR(Sheet1!$I667)</f>
        <v>2019</v>
      </c>
      <c r="B667" s="25">
        <f>Sheet1!$Q667+Sheet1!$J667</f>
        <v>74891</v>
      </c>
    </row>
    <row r="668" spans="1:2" ht="14.25" customHeight="1" x14ac:dyDescent="0.25">
      <c r="A668" s="24">
        <f>YEAR(Sheet1!$I668)</f>
        <v>2021</v>
      </c>
      <c r="B668" s="25">
        <f>Sheet1!$Q668+Sheet1!$J668</f>
        <v>95670</v>
      </c>
    </row>
    <row r="669" spans="1:2" ht="14.25" customHeight="1" x14ac:dyDescent="0.25">
      <c r="A669" s="24">
        <f>YEAR(Sheet1!$I669)</f>
        <v>2000</v>
      </c>
      <c r="B669" s="25">
        <f>Sheet1!$Q669+Sheet1!$J669</f>
        <v>67837</v>
      </c>
    </row>
    <row r="670" spans="1:2" ht="14.25" customHeight="1" x14ac:dyDescent="0.25">
      <c r="A670" s="24">
        <f>YEAR(Sheet1!$I670)</f>
        <v>2010</v>
      </c>
      <c r="B670" s="25">
        <f>Sheet1!$Q670+Sheet1!$J670</f>
        <v>72425</v>
      </c>
    </row>
    <row r="671" spans="1:2" ht="14.25" customHeight="1" x14ac:dyDescent="0.25">
      <c r="A671" s="24">
        <f>YEAR(Sheet1!$I671)</f>
        <v>1994</v>
      </c>
      <c r="B671" s="25">
        <f>Sheet1!$Q671+Sheet1!$J671</f>
        <v>93103</v>
      </c>
    </row>
    <row r="672" spans="1:2" ht="14.25" customHeight="1" x14ac:dyDescent="0.25">
      <c r="A672" s="24">
        <f>YEAR(Sheet1!$I672)</f>
        <v>2015</v>
      </c>
      <c r="B672" s="25">
        <f>Sheet1!$Q672+Sheet1!$J672</f>
        <v>76272</v>
      </c>
    </row>
    <row r="673" spans="1:2" ht="14.25" customHeight="1" x14ac:dyDescent="0.25">
      <c r="A673" s="24">
        <f>YEAR(Sheet1!$I673)</f>
        <v>2003</v>
      </c>
      <c r="B673" s="25">
        <f>Sheet1!$Q673+Sheet1!$J673</f>
        <v>55760</v>
      </c>
    </row>
    <row r="674" spans="1:2" ht="14.25" customHeight="1" x14ac:dyDescent="0.25">
      <c r="A674" s="24">
        <f>YEAR(Sheet1!$I674)</f>
        <v>2020</v>
      </c>
      <c r="B674" s="25">
        <f>Sheet1!$Q674+Sheet1!$J674</f>
        <v>354611.6</v>
      </c>
    </row>
    <row r="675" spans="1:2" ht="14.25" customHeight="1" x14ac:dyDescent="0.25">
      <c r="A675" s="24">
        <f>YEAR(Sheet1!$I675)</f>
        <v>2007</v>
      </c>
      <c r="B675" s="25">
        <f>Sheet1!$Q675+Sheet1!$J675</f>
        <v>58671</v>
      </c>
    </row>
    <row r="676" spans="1:2" ht="14.25" customHeight="1" x14ac:dyDescent="0.25">
      <c r="A676" s="24">
        <f>YEAR(Sheet1!$I676)</f>
        <v>2018</v>
      </c>
      <c r="B676" s="25">
        <f>Sheet1!$Q676+Sheet1!$J676</f>
        <v>55457</v>
      </c>
    </row>
    <row r="677" spans="1:2" ht="14.25" customHeight="1" x14ac:dyDescent="0.25">
      <c r="A677" s="24">
        <f>YEAR(Sheet1!$I677)</f>
        <v>2017</v>
      </c>
      <c r="B677" s="25">
        <f>Sheet1!$Q677+Sheet1!$J677</f>
        <v>72340</v>
      </c>
    </row>
    <row r="678" spans="1:2" ht="14.25" customHeight="1" x14ac:dyDescent="0.25">
      <c r="A678" s="24">
        <f>YEAR(Sheet1!$I678)</f>
        <v>2016</v>
      </c>
      <c r="B678" s="25">
        <f>Sheet1!$Q678+Sheet1!$J678</f>
        <v>129377.24</v>
      </c>
    </row>
    <row r="679" spans="1:2" ht="14.25" customHeight="1" x14ac:dyDescent="0.25">
      <c r="A679" s="24">
        <f>YEAR(Sheet1!$I679)</f>
        <v>2018</v>
      </c>
      <c r="B679" s="25">
        <f>Sheet1!$Q679+Sheet1!$J679</f>
        <v>200520</v>
      </c>
    </row>
    <row r="680" spans="1:2" ht="14.25" customHeight="1" x14ac:dyDescent="0.25">
      <c r="A680" s="24">
        <f>YEAR(Sheet1!$I680)</f>
        <v>1997</v>
      </c>
      <c r="B680" s="25">
        <f>Sheet1!$Q680+Sheet1!$J680</f>
        <v>78153</v>
      </c>
    </row>
    <row r="681" spans="1:2" ht="14.25" customHeight="1" x14ac:dyDescent="0.25">
      <c r="A681" s="24">
        <f>YEAR(Sheet1!$I681)</f>
        <v>2020</v>
      </c>
      <c r="B681" s="25">
        <f>Sheet1!$Q681+Sheet1!$J681</f>
        <v>112841.16</v>
      </c>
    </row>
    <row r="682" spans="1:2" ht="14.25" customHeight="1" x14ac:dyDescent="0.25">
      <c r="A682" s="24">
        <f>YEAR(Sheet1!$I682)</f>
        <v>2017</v>
      </c>
      <c r="B682" s="25">
        <f>Sheet1!$Q682+Sheet1!$J682</f>
        <v>125901.3</v>
      </c>
    </row>
    <row r="683" spans="1:2" ht="14.25" customHeight="1" x14ac:dyDescent="0.25">
      <c r="A683" s="24">
        <f>YEAR(Sheet1!$I683)</f>
        <v>2020</v>
      </c>
      <c r="B683" s="25">
        <f>Sheet1!$Q683+Sheet1!$J683</f>
        <v>45061</v>
      </c>
    </row>
    <row r="684" spans="1:2" ht="14.25" customHeight="1" x14ac:dyDescent="0.25">
      <c r="A684" s="24">
        <f>YEAR(Sheet1!$I684)</f>
        <v>2003</v>
      </c>
      <c r="B684" s="25">
        <f>Sheet1!$Q684+Sheet1!$J684</f>
        <v>91399</v>
      </c>
    </row>
    <row r="685" spans="1:2" ht="14.25" customHeight="1" x14ac:dyDescent="0.25">
      <c r="A685" s="24">
        <f>YEAR(Sheet1!$I685)</f>
        <v>2017</v>
      </c>
      <c r="B685" s="25">
        <f>Sheet1!$Q685+Sheet1!$J685</f>
        <v>97336</v>
      </c>
    </row>
    <row r="686" spans="1:2" ht="14.25" customHeight="1" x14ac:dyDescent="0.25">
      <c r="A686" s="24">
        <f>YEAR(Sheet1!$I686)</f>
        <v>2017</v>
      </c>
      <c r="B686" s="25">
        <f>Sheet1!$Q686+Sheet1!$J686</f>
        <v>137091.9</v>
      </c>
    </row>
    <row r="687" spans="1:2" ht="14.25" customHeight="1" x14ac:dyDescent="0.25">
      <c r="A687" s="24">
        <f>YEAR(Sheet1!$I687)</f>
        <v>2021</v>
      </c>
      <c r="B687" s="25">
        <f>Sheet1!$Q687+Sheet1!$J687</f>
        <v>322271.5</v>
      </c>
    </row>
    <row r="688" spans="1:2" ht="14.25" customHeight="1" x14ac:dyDescent="0.25">
      <c r="A688" s="24">
        <f>YEAR(Sheet1!$I688)</f>
        <v>2018</v>
      </c>
      <c r="B688" s="25">
        <f>Sheet1!$Q688+Sheet1!$J688</f>
        <v>138595.32</v>
      </c>
    </row>
    <row r="689" spans="1:2" ht="14.25" customHeight="1" x14ac:dyDescent="0.25">
      <c r="A689" s="24">
        <f>YEAR(Sheet1!$I689)</f>
        <v>2021</v>
      </c>
      <c r="B689" s="25">
        <f>Sheet1!$Q689+Sheet1!$J689</f>
        <v>249284.22</v>
      </c>
    </row>
    <row r="690" spans="1:2" ht="14.25" customHeight="1" x14ac:dyDescent="0.25">
      <c r="A690" s="24">
        <f>YEAR(Sheet1!$I690)</f>
        <v>2021</v>
      </c>
      <c r="B690" s="25">
        <f>Sheet1!$Q690+Sheet1!$J690</f>
        <v>138487.20000000001</v>
      </c>
    </row>
    <row r="691" spans="1:2" ht="14.25" customHeight="1" x14ac:dyDescent="0.25">
      <c r="A691" s="24">
        <f>YEAR(Sheet1!$I691)</f>
        <v>2010</v>
      </c>
      <c r="B691" s="25">
        <f>Sheet1!$Q691+Sheet1!$J691</f>
        <v>190061</v>
      </c>
    </row>
    <row r="692" spans="1:2" ht="14.25" customHeight="1" x14ac:dyDescent="0.25">
      <c r="A692" s="24">
        <f>YEAR(Sheet1!$I692)</f>
        <v>2020</v>
      </c>
      <c r="B692" s="25">
        <f>Sheet1!$Q692+Sheet1!$J692</f>
        <v>97830</v>
      </c>
    </row>
    <row r="693" spans="1:2" ht="14.25" customHeight="1" x14ac:dyDescent="0.25">
      <c r="A693" s="24">
        <f>YEAR(Sheet1!$I693)</f>
        <v>1999</v>
      </c>
      <c r="B693" s="25">
        <f>Sheet1!$Q693+Sheet1!$J693</f>
        <v>316000.08</v>
      </c>
    </row>
    <row r="694" spans="1:2" ht="14.25" customHeight="1" x14ac:dyDescent="0.25">
      <c r="A694" s="24">
        <f>YEAR(Sheet1!$I694)</f>
        <v>2002</v>
      </c>
      <c r="B694" s="25">
        <f>Sheet1!$Q694+Sheet1!$J694</f>
        <v>49738</v>
      </c>
    </row>
    <row r="695" spans="1:2" ht="14.25" customHeight="1" x14ac:dyDescent="0.25">
      <c r="A695" s="24">
        <f>YEAR(Sheet1!$I695)</f>
        <v>2018</v>
      </c>
      <c r="B695" s="25">
        <f>Sheet1!$Q695+Sheet1!$J695</f>
        <v>45049</v>
      </c>
    </row>
    <row r="696" spans="1:2" ht="14.25" customHeight="1" x14ac:dyDescent="0.25">
      <c r="A696" s="24">
        <f>YEAR(Sheet1!$I696)</f>
        <v>2020</v>
      </c>
      <c r="B696" s="25">
        <f>Sheet1!$Q696+Sheet1!$J696</f>
        <v>198180.12</v>
      </c>
    </row>
    <row r="697" spans="1:2" ht="14.25" customHeight="1" x14ac:dyDescent="0.25">
      <c r="A697" s="24">
        <f>YEAR(Sheet1!$I697)</f>
        <v>2021</v>
      </c>
      <c r="B697" s="25">
        <f>Sheet1!$Q697+Sheet1!$J697</f>
        <v>158431.41</v>
      </c>
    </row>
    <row r="698" spans="1:2" ht="14.25" customHeight="1" x14ac:dyDescent="0.25">
      <c r="A698" s="24">
        <f>YEAR(Sheet1!$I698)</f>
        <v>2020</v>
      </c>
      <c r="B698" s="25">
        <f>Sheet1!$Q698+Sheet1!$J698</f>
        <v>153558.72</v>
      </c>
    </row>
    <row r="699" spans="1:2" ht="14.25" customHeight="1" x14ac:dyDescent="0.25">
      <c r="A699" s="24">
        <f>YEAR(Sheet1!$I699)</f>
        <v>2007</v>
      </c>
      <c r="B699" s="25">
        <f>Sheet1!$Q699+Sheet1!$J699</f>
        <v>241875.48</v>
      </c>
    </row>
    <row r="700" spans="1:2" ht="14.25" customHeight="1" x14ac:dyDescent="0.25">
      <c r="A700" s="24">
        <f>YEAR(Sheet1!$I700)</f>
        <v>2019</v>
      </c>
      <c r="B700" s="25">
        <f>Sheet1!$Q700+Sheet1!$J700</f>
        <v>45819</v>
      </c>
    </row>
    <row r="701" spans="1:2" ht="14.25" customHeight="1" x14ac:dyDescent="0.25">
      <c r="A701" s="24">
        <f>YEAR(Sheet1!$I701)</f>
        <v>2006</v>
      </c>
      <c r="B701" s="25">
        <f>Sheet1!$Q701+Sheet1!$J701</f>
        <v>55518</v>
      </c>
    </row>
    <row r="702" spans="1:2" ht="14.25" customHeight="1" x14ac:dyDescent="0.25">
      <c r="A702" s="24">
        <f>YEAR(Sheet1!$I702)</f>
        <v>2012</v>
      </c>
      <c r="B702" s="25">
        <f>Sheet1!$Q702+Sheet1!$J702</f>
        <v>118947.4</v>
      </c>
    </row>
    <row r="703" spans="1:2" ht="14.25" customHeight="1" x14ac:dyDescent="0.25">
      <c r="A703" s="24">
        <f>YEAR(Sheet1!$I703)</f>
        <v>1992</v>
      </c>
      <c r="B703" s="25">
        <f>Sheet1!$Q703+Sheet1!$J703</f>
        <v>124205.5</v>
      </c>
    </row>
    <row r="704" spans="1:2" ht="14.25" customHeight="1" x14ac:dyDescent="0.25">
      <c r="A704" s="24">
        <f>YEAR(Sheet1!$I704)</f>
        <v>1998</v>
      </c>
      <c r="B704" s="25">
        <f>Sheet1!$Q704+Sheet1!$J704</f>
        <v>236645.5</v>
      </c>
    </row>
    <row r="705" spans="1:2" ht="14.25" customHeight="1" x14ac:dyDescent="0.25">
      <c r="A705" s="24">
        <f>YEAR(Sheet1!$I705)</f>
        <v>2017</v>
      </c>
      <c r="B705" s="25">
        <f>Sheet1!$Q705+Sheet1!$J705</f>
        <v>223067.88</v>
      </c>
    </row>
    <row r="706" spans="1:2" ht="14.25" customHeight="1" x14ac:dyDescent="0.25">
      <c r="A706" s="24">
        <f>YEAR(Sheet1!$I706)</f>
        <v>2019</v>
      </c>
      <c r="B706" s="25">
        <f>Sheet1!$Q706+Sheet1!$J706</f>
        <v>66084</v>
      </c>
    </row>
    <row r="707" spans="1:2" ht="14.25" customHeight="1" x14ac:dyDescent="0.25">
      <c r="A707" s="24">
        <f>YEAR(Sheet1!$I707)</f>
        <v>2010</v>
      </c>
      <c r="B707" s="25">
        <f>Sheet1!$Q707+Sheet1!$J707</f>
        <v>76912</v>
      </c>
    </row>
    <row r="708" spans="1:2" ht="14.25" customHeight="1" x14ac:dyDescent="0.25">
      <c r="A708" s="24">
        <f>YEAR(Sheet1!$I708)</f>
        <v>2018</v>
      </c>
      <c r="B708" s="25">
        <f>Sheet1!$Q708+Sheet1!$J708</f>
        <v>67987</v>
      </c>
    </row>
    <row r="709" spans="1:2" ht="14.25" customHeight="1" x14ac:dyDescent="0.25">
      <c r="A709" s="24">
        <f>YEAR(Sheet1!$I709)</f>
        <v>2005</v>
      </c>
      <c r="B709" s="25">
        <f>Sheet1!$Q709+Sheet1!$J709</f>
        <v>59833</v>
      </c>
    </row>
    <row r="710" spans="1:2" ht="14.25" customHeight="1" x14ac:dyDescent="0.25">
      <c r="A710" s="24">
        <f>YEAR(Sheet1!$I710)</f>
        <v>2005</v>
      </c>
      <c r="B710" s="25">
        <f>Sheet1!$Q710+Sheet1!$J710</f>
        <v>142599.48000000001</v>
      </c>
    </row>
    <row r="711" spans="1:2" ht="14.25" customHeight="1" x14ac:dyDescent="0.25">
      <c r="A711" s="24">
        <f>YEAR(Sheet1!$I711)</f>
        <v>2011</v>
      </c>
      <c r="B711" s="25">
        <f>Sheet1!$Q711+Sheet1!$J711</f>
        <v>108586.4</v>
      </c>
    </row>
    <row r="712" spans="1:2" ht="14.25" customHeight="1" x14ac:dyDescent="0.25">
      <c r="A712" s="24">
        <f>YEAR(Sheet1!$I712)</f>
        <v>2010</v>
      </c>
      <c r="B712" s="25">
        <f>Sheet1!$Q712+Sheet1!$J712</f>
        <v>335401.83999999997</v>
      </c>
    </row>
    <row r="713" spans="1:2" ht="14.25" customHeight="1" x14ac:dyDescent="0.25">
      <c r="A713" s="24">
        <f>YEAR(Sheet1!$I713)</f>
        <v>2017</v>
      </c>
      <c r="B713" s="25">
        <f>Sheet1!$Q713+Sheet1!$J713</f>
        <v>107211.58</v>
      </c>
    </row>
    <row r="714" spans="1:2" ht="14.25" customHeight="1" x14ac:dyDescent="0.25">
      <c r="A714" s="24">
        <f>YEAR(Sheet1!$I714)</f>
        <v>2005</v>
      </c>
      <c r="B714" s="25">
        <f>Sheet1!$Q714+Sheet1!$J714</f>
        <v>51404</v>
      </c>
    </row>
    <row r="715" spans="1:2" ht="14.25" customHeight="1" x14ac:dyDescent="0.25">
      <c r="A715" s="24">
        <f>YEAR(Sheet1!$I715)</f>
        <v>2015</v>
      </c>
      <c r="B715" s="25">
        <f>Sheet1!$Q715+Sheet1!$J715</f>
        <v>87292</v>
      </c>
    </row>
    <row r="716" spans="1:2" ht="14.25" customHeight="1" x14ac:dyDescent="0.25">
      <c r="A716" s="24">
        <f>YEAR(Sheet1!$I716)</f>
        <v>2019</v>
      </c>
      <c r="B716" s="25">
        <f>Sheet1!$Q716+Sheet1!$J716</f>
        <v>233370.88</v>
      </c>
    </row>
    <row r="717" spans="1:2" ht="14.25" customHeight="1" x14ac:dyDescent="0.25">
      <c r="A717" s="24">
        <f>YEAR(Sheet1!$I717)</f>
        <v>2014</v>
      </c>
      <c r="B717" s="25">
        <f>Sheet1!$Q717+Sheet1!$J717</f>
        <v>53929</v>
      </c>
    </row>
    <row r="718" spans="1:2" ht="14.25" customHeight="1" x14ac:dyDescent="0.25">
      <c r="A718" s="24">
        <f>YEAR(Sheet1!$I718)</f>
        <v>2012</v>
      </c>
      <c r="B718" s="25">
        <f>Sheet1!$Q718+Sheet1!$J718</f>
        <v>252873.72</v>
      </c>
    </row>
    <row r="719" spans="1:2" ht="14.25" customHeight="1" x14ac:dyDescent="0.25">
      <c r="A719" s="24">
        <f>YEAR(Sheet1!$I719)</f>
        <v>2009</v>
      </c>
      <c r="B719" s="25">
        <f>Sheet1!$Q719+Sheet1!$J719</f>
        <v>170127.15</v>
      </c>
    </row>
    <row r="720" spans="1:2" ht="14.25" customHeight="1" x14ac:dyDescent="0.25">
      <c r="A720" s="24">
        <f>YEAR(Sheet1!$I720)</f>
        <v>2009</v>
      </c>
      <c r="B720" s="25">
        <f>Sheet1!$Q720+Sheet1!$J720</f>
        <v>131492.29999999999</v>
      </c>
    </row>
    <row r="721" spans="1:2" ht="14.25" customHeight="1" x14ac:dyDescent="0.25">
      <c r="A721" s="24">
        <f>YEAR(Sheet1!$I721)</f>
        <v>1997</v>
      </c>
      <c r="B721" s="25">
        <f>Sheet1!$Q721+Sheet1!$J721</f>
        <v>297288.63</v>
      </c>
    </row>
    <row r="722" spans="1:2" ht="14.25" customHeight="1" x14ac:dyDescent="0.25">
      <c r="A722" s="24">
        <f>YEAR(Sheet1!$I722)</f>
        <v>2015</v>
      </c>
      <c r="B722" s="25">
        <f>Sheet1!$Q722+Sheet1!$J722</f>
        <v>120515.85</v>
      </c>
    </row>
    <row r="723" spans="1:2" ht="14.25" customHeight="1" x14ac:dyDescent="0.25">
      <c r="A723" s="24">
        <f>YEAR(Sheet1!$I723)</f>
        <v>2015</v>
      </c>
      <c r="B723" s="25">
        <f>Sheet1!$Q723+Sheet1!$J723</f>
        <v>48762</v>
      </c>
    </row>
    <row r="724" spans="1:2" ht="14.25" customHeight="1" x14ac:dyDescent="0.25">
      <c r="A724" s="24">
        <f>YEAR(Sheet1!$I724)</f>
        <v>2017</v>
      </c>
      <c r="B724" s="25">
        <f>Sheet1!$Q724+Sheet1!$J724</f>
        <v>87036</v>
      </c>
    </row>
    <row r="725" spans="1:2" ht="14.25" customHeight="1" x14ac:dyDescent="0.25">
      <c r="A725" s="24">
        <f>YEAR(Sheet1!$I725)</f>
        <v>2016</v>
      </c>
      <c r="B725" s="25">
        <f>Sheet1!$Q725+Sheet1!$J725</f>
        <v>205833.88</v>
      </c>
    </row>
    <row r="726" spans="1:2" ht="14.25" customHeight="1" x14ac:dyDescent="0.25">
      <c r="A726" s="24">
        <f>YEAR(Sheet1!$I726)</f>
        <v>2016</v>
      </c>
      <c r="B726" s="25">
        <f>Sheet1!$Q726+Sheet1!$J726</f>
        <v>75862</v>
      </c>
    </row>
    <row r="727" spans="1:2" ht="14.25" customHeight="1" x14ac:dyDescent="0.25">
      <c r="A727" s="24">
        <f>YEAR(Sheet1!$I727)</f>
        <v>2019</v>
      </c>
      <c r="B727" s="25">
        <f>Sheet1!$Q727+Sheet1!$J727</f>
        <v>90870</v>
      </c>
    </row>
    <row r="728" spans="1:2" ht="14.25" customHeight="1" x14ac:dyDescent="0.25">
      <c r="A728" s="24">
        <f>YEAR(Sheet1!$I728)</f>
        <v>2014</v>
      </c>
      <c r="B728" s="25">
        <f>Sheet1!$Q728+Sheet1!$J728</f>
        <v>110114.22</v>
      </c>
    </row>
    <row r="729" spans="1:2" ht="14.25" customHeight="1" x14ac:dyDescent="0.25">
      <c r="A729" s="24">
        <f>YEAR(Sheet1!$I729)</f>
        <v>2007</v>
      </c>
      <c r="B729" s="25">
        <f>Sheet1!$Q729+Sheet1!$J729</f>
        <v>92293</v>
      </c>
    </row>
    <row r="730" spans="1:2" ht="14.25" customHeight="1" x14ac:dyDescent="0.25">
      <c r="A730" s="24">
        <f>YEAR(Sheet1!$I730)</f>
        <v>1992</v>
      </c>
      <c r="B730" s="25">
        <f>Sheet1!$Q730+Sheet1!$J730</f>
        <v>63196</v>
      </c>
    </row>
    <row r="731" spans="1:2" ht="14.25" customHeight="1" x14ac:dyDescent="0.25">
      <c r="A731" s="24">
        <f>YEAR(Sheet1!$I731)</f>
        <v>2012</v>
      </c>
      <c r="B731" s="25">
        <f>Sheet1!$Q731+Sheet1!$J731</f>
        <v>65340</v>
      </c>
    </row>
    <row r="732" spans="1:2" ht="14.25" customHeight="1" x14ac:dyDescent="0.25">
      <c r="A732" s="24">
        <f>YEAR(Sheet1!$I732)</f>
        <v>2015</v>
      </c>
      <c r="B732" s="25">
        <f>Sheet1!$Q732+Sheet1!$J732</f>
        <v>267537.59999999998</v>
      </c>
    </row>
    <row r="733" spans="1:2" ht="14.25" customHeight="1" x14ac:dyDescent="0.25">
      <c r="A733" s="24">
        <f>YEAR(Sheet1!$I733)</f>
        <v>2017</v>
      </c>
      <c r="B733" s="25">
        <f>Sheet1!$Q733+Sheet1!$J733</f>
        <v>84432.49</v>
      </c>
    </row>
    <row r="734" spans="1:2" ht="14.25" customHeight="1" x14ac:dyDescent="0.25">
      <c r="A734" s="24">
        <f>YEAR(Sheet1!$I734)</f>
        <v>2016</v>
      </c>
      <c r="B734" s="25">
        <f>Sheet1!$Q734+Sheet1!$J734</f>
        <v>109680</v>
      </c>
    </row>
    <row r="735" spans="1:2" ht="14.25" customHeight="1" x14ac:dyDescent="0.25">
      <c r="A735" s="24">
        <f>YEAR(Sheet1!$I735)</f>
        <v>1997</v>
      </c>
      <c r="B735" s="25">
        <f>Sheet1!$Q735+Sheet1!$J735</f>
        <v>204245.76000000001</v>
      </c>
    </row>
    <row r="736" spans="1:2" ht="14.25" customHeight="1" x14ac:dyDescent="0.25">
      <c r="A736" s="24">
        <f>YEAR(Sheet1!$I736)</f>
        <v>2012</v>
      </c>
      <c r="B736" s="25">
        <f>Sheet1!$Q736+Sheet1!$J736</f>
        <v>94407</v>
      </c>
    </row>
    <row r="737" spans="1:2" ht="14.25" customHeight="1" x14ac:dyDescent="0.25">
      <c r="A737" s="24">
        <f>YEAR(Sheet1!$I737)</f>
        <v>2002</v>
      </c>
      <c r="B737" s="25">
        <f>Sheet1!$Q737+Sheet1!$J737</f>
        <v>312010.02</v>
      </c>
    </row>
    <row r="738" spans="1:2" ht="14.25" customHeight="1" x14ac:dyDescent="0.25">
      <c r="A738" s="24">
        <f>YEAR(Sheet1!$I738)</f>
        <v>2002</v>
      </c>
      <c r="B738" s="25">
        <f>Sheet1!$Q738+Sheet1!$J738</f>
        <v>43080</v>
      </c>
    </row>
    <row r="739" spans="1:2" ht="14.25" customHeight="1" x14ac:dyDescent="0.25">
      <c r="A739" s="24">
        <f>YEAR(Sheet1!$I739)</f>
        <v>2021</v>
      </c>
      <c r="B739" s="25">
        <f>Sheet1!$Q739+Sheet1!$J739</f>
        <v>139904.28</v>
      </c>
    </row>
    <row r="740" spans="1:2" ht="14.25" customHeight="1" x14ac:dyDescent="0.25">
      <c r="A740" s="24">
        <f>YEAR(Sheet1!$I740)</f>
        <v>2013</v>
      </c>
      <c r="B740" s="25">
        <f>Sheet1!$Q740+Sheet1!$J740</f>
        <v>212167.67999999999</v>
      </c>
    </row>
    <row r="741" spans="1:2" ht="14.25" customHeight="1" x14ac:dyDescent="0.25">
      <c r="A741" s="24">
        <f>YEAR(Sheet1!$I741)</f>
        <v>2010</v>
      </c>
      <c r="B741" s="25">
        <f>Sheet1!$Q741+Sheet1!$J741</f>
        <v>160023.35999999999</v>
      </c>
    </row>
    <row r="742" spans="1:2" ht="14.25" customHeight="1" x14ac:dyDescent="0.25">
      <c r="A742" s="24">
        <f>YEAR(Sheet1!$I742)</f>
        <v>2006</v>
      </c>
      <c r="B742" s="25">
        <f>Sheet1!$Q742+Sheet1!$J742</f>
        <v>240629.76000000001</v>
      </c>
    </row>
    <row r="743" spans="1:2" ht="14.25" customHeight="1" x14ac:dyDescent="0.25">
      <c r="A743" s="24">
        <f>YEAR(Sheet1!$I743)</f>
        <v>2019</v>
      </c>
      <c r="B743" s="25">
        <f>Sheet1!$Q743+Sheet1!$J743</f>
        <v>347223.39</v>
      </c>
    </row>
    <row r="744" spans="1:2" ht="14.25" customHeight="1" x14ac:dyDescent="0.25">
      <c r="A744" s="24">
        <f>YEAR(Sheet1!$I744)</f>
        <v>2006</v>
      </c>
      <c r="B744" s="25">
        <f>Sheet1!$Q744+Sheet1!$J744</f>
        <v>76505</v>
      </c>
    </row>
    <row r="745" spans="1:2" ht="14.25" customHeight="1" x14ac:dyDescent="0.25">
      <c r="A745" s="24">
        <f>YEAR(Sheet1!$I745)</f>
        <v>2016</v>
      </c>
      <c r="B745" s="25">
        <f>Sheet1!$Q745+Sheet1!$J745</f>
        <v>84297</v>
      </c>
    </row>
    <row r="746" spans="1:2" ht="14.25" customHeight="1" x14ac:dyDescent="0.25">
      <c r="A746" s="24">
        <f>YEAR(Sheet1!$I746)</f>
        <v>2017</v>
      </c>
      <c r="B746" s="25">
        <f>Sheet1!$Q746+Sheet1!$J746</f>
        <v>75769</v>
      </c>
    </row>
    <row r="747" spans="1:2" ht="14.25" customHeight="1" x14ac:dyDescent="0.25">
      <c r="A747" s="24">
        <f>YEAR(Sheet1!$I747)</f>
        <v>2013</v>
      </c>
      <c r="B747" s="25">
        <f>Sheet1!$Q747+Sheet1!$J747</f>
        <v>306304.7</v>
      </c>
    </row>
    <row r="748" spans="1:2" ht="14.25" customHeight="1" x14ac:dyDescent="0.25">
      <c r="A748" s="24">
        <f>YEAR(Sheet1!$I748)</f>
        <v>2020</v>
      </c>
      <c r="B748" s="25">
        <f>Sheet1!$Q748+Sheet1!$J748</f>
        <v>220880.66</v>
      </c>
    </row>
    <row r="749" spans="1:2" ht="14.25" customHeight="1" x14ac:dyDescent="0.25">
      <c r="A749" s="24">
        <f>YEAR(Sheet1!$I749)</f>
        <v>2005</v>
      </c>
      <c r="B749" s="25">
        <f>Sheet1!$Q749+Sheet1!$J749</f>
        <v>68987</v>
      </c>
    </row>
    <row r="750" spans="1:2" ht="14.25" customHeight="1" x14ac:dyDescent="0.25">
      <c r="A750" s="24">
        <f>YEAR(Sheet1!$I750)</f>
        <v>2007</v>
      </c>
      <c r="B750" s="25">
        <f>Sheet1!$Q750+Sheet1!$J750</f>
        <v>193348.24</v>
      </c>
    </row>
    <row r="751" spans="1:2" ht="14.25" customHeight="1" x14ac:dyDescent="0.25">
      <c r="A751" s="24">
        <f>YEAR(Sheet1!$I751)</f>
        <v>2016</v>
      </c>
      <c r="B751" s="25">
        <f>Sheet1!$Q751+Sheet1!$J751</f>
        <v>93668</v>
      </c>
    </row>
    <row r="752" spans="1:2" ht="14.25" customHeight="1" x14ac:dyDescent="0.25">
      <c r="A752" s="24">
        <f>YEAR(Sheet1!$I752)</f>
        <v>2019</v>
      </c>
      <c r="B752" s="25">
        <f>Sheet1!$Q752+Sheet1!$J752</f>
        <v>69647</v>
      </c>
    </row>
    <row r="753" spans="1:2" ht="14.25" customHeight="1" x14ac:dyDescent="0.25">
      <c r="A753" s="24">
        <f>YEAR(Sheet1!$I753)</f>
        <v>2003</v>
      </c>
      <c r="B753" s="25">
        <f>Sheet1!$Q753+Sheet1!$J753</f>
        <v>63318</v>
      </c>
    </row>
    <row r="754" spans="1:2" ht="14.25" customHeight="1" x14ac:dyDescent="0.25">
      <c r="A754" s="24">
        <f>YEAR(Sheet1!$I754)</f>
        <v>2017</v>
      </c>
      <c r="B754" s="25">
        <f>Sheet1!$Q754+Sheet1!$J754</f>
        <v>77629</v>
      </c>
    </row>
    <row r="755" spans="1:2" ht="14.25" customHeight="1" x14ac:dyDescent="0.25">
      <c r="A755" s="24">
        <f>YEAR(Sheet1!$I755)</f>
        <v>2017</v>
      </c>
      <c r="B755" s="25">
        <f>Sheet1!$Q755+Sheet1!$J755</f>
        <v>159629.20000000001</v>
      </c>
    </row>
    <row r="756" spans="1:2" ht="14.25" customHeight="1" x14ac:dyDescent="0.25">
      <c r="A756" s="24">
        <f>YEAR(Sheet1!$I756)</f>
        <v>2014</v>
      </c>
      <c r="B756" s="25">
        <f>Sheet1!$Q756+Sheet1!$J756</f>
        <v>88777</v>
      </c>
    </row>
    <row r="757" spans="1:2" ht="14.25" customHeight="1" x14ac:dyDescent="0.25">
      <c r="A757" s="24">
        <f>YEAR(Sheet1!$I757)</f>
        <v>2004</v>
      </c>
      <c r="B757" s="25">
        <f>Sheet1!$Q757+Sheet1!$J757</f>
        <v>234836.28</v>
      </c>
    </row>
    <row r="758" spans="1:2" ht="14.25" customHeight="1" x14ac:dyDescent="0.25">
      <c r="A758" s="24">
        <f>YEAR(Sheet1!$I758)</f>
        <v>2015</v>
      </c>
      <c r="B758" s="25">
        <f>Sheet1!$Q758+Sheet1!$J758</f>
        <v>60017</v>
      </c>
    </row>
    <row r="759" spans="1:2" ht="14.25" customHeight="1" x14ac:dyDescent="0.25">
      <c r="A759" s="24">
        <f>YEAR(Sheet1!$I759)</f>
        <v>2018</v>
      </c>
      <c r="B759" s="25">
        <f>Sheet1!$Q759+Sheet1!$J759</f>
        <v>166869.91999999998</v>
      </c>
    </row>
    <row r="760" spans="1:2" ht="14.25" customHeight="1" x14ac:dyDescent="0.25">
      <c r="A760" s="24">
        <f>YEAR(Sheet1!$I760)</f>
        <v>2008</v>
      </c>
      <c r="B760" s="25">
        <f>Sheet1!$Q760+Sheet1!$J760</f>
        <v>97398</v>
      </c>
    </row>
    <row r="761" spans="1:2" ht="14.25" customHeight="1" x14ac:dyDescent="0.25">
      <c r="A761" s="24">
        <f>YEAR(Sheet1!$I761)</f>
        <v>2007</v>
      </c>
      <c r="B761" s="25">
        <f>Sheet1!$Q761+Sheet1!$J761</f>
        <v>72805</v>
      </c>
    </row>
    <row r="762" spans="1:2" ht="14.25" customHeight="1" x14ac:dyDescent="0.25">
      <c r="A762" s="24">
        <f>YEAR(Sheet1!$I762)</f>
        <v>2021</v>
      </c>
      <c r="B762" s="25">
        <f>Sheet1!$Q762+Sheet1!$J762</f>
        <v>72131</v>
      </c>
    </row>
    <row r="763" spans="1:2" ht="14.25" customHeight="1" x14ac:dyDescent="0.25">
      <c r="A763" s="24">
        <f>YEAR(Sheet1!$I763)</f>
        <v>1992</v>
      </c>
      <c r="B763" s="25">
        <f>Sheet1!$Q763+Sheet1!$J763</f>
        <v>113041.44</v>
      </c>
    </row>
    <row r="764" spans="1:2" ht="14.25" customHeight="1" x14ac:dyDescent="0.25">
      <c r="A764" s="24">
        <f>YEAR(Sheet1!$I764)</f>
        <v>2017</v>
      </c>
      <c r="B764" s="25">
        <f>Sheet1!$Q764+Sheet1!$J764</f>
        <v>89769</v>
      </c>
    </row>
    <row r="765" spans="1:2" ht="14.25" customHeight="1" x14ac:dyDescent="0.25">
      <c r="A765" s="24">
        <f>YEAR(Sheet1!$I765)</f>
        <v>2018</v>
      </c>
      <c r="B765" s="25">
        <f>Sheet1!$Q765+Sheet1!$J765</f>
        <v>136549.12</v>
      </c>
    </row>
    <row r="766" spans="1:2" ht="14.25" customHeight="1" x14ac:dyDescent="0.25">
      <c r="A766" s="24">
        <f>YEAR(Sheet1!$I766)</f>
        <v>2012</v>
      </c>
      <c r="B766" s="25">
        <f>Sheet1!$Q766+Sheet1!$J766</f>
        <v>117574.81</v>
      </c>
    </row>
    <row r="767" spans="1:2" ht="14.25" customHeight="1" x14ac:dyDescent="0.25">
      <c r="A767" s="24">
        <f>YEAR(Sheet1!$I767)</f>
        <v>2021</v>
      </c>
      <c r="B767" s="25">
        <f>Sheet1!$Q767+Sheet1!$J767</f>
        <v>47974</v>
      </c>
    </row>
    <row r="768" spans="1:2" ht="14.25" customHeight="1" x14ac:dyDescent="0.25">
      <c r="A768" s="24">
        <f>YEAR(Sheet1!$I768)</f>
        <v>2015</v>
      </c>
      <c r="B768" s="25">
        <f>Sheet1!$Q768+Sheet1!$J768</f>
        <v>134759.51999999999</v>
      </c>
    </row>
    <row r="769" spans="1:2" ht="14.25" customHeight="1" x14ac:dyDescent="0.25">
      <c r="A769" s="24">
        <f>YEAR(Sheet1!$I769)</f>
        <v>2014</v>
      </c>
      <c r="B769" s="25">
        <f>Sheet1!$Q769+Sheet1!$J769</f>
        <v>57446</v>
      </c>
    </row>
    <row r="770" spans="1:2" ht="14.25" customHeight="1" x14ac:dyDescent="0.25">
      <c r="A770" s="24">
        <f>YEAR(Sheet1!$I770)</f>
        <v>2009</v>
      </c>
      <c r="B770" s="25">
        <f>Sheet1!$Q770+Sheet1!$J770</f>
        <v>219364.74</v>
      </c>
    </row>
    <row r="771" spans="1:2" ht="14.25" customHeight="1" x14ac:dyDescent="0.25">
      <c r="A771" s="24">
        <f>YEAR(Sheet1!$I771)</f>
        <v>2002</v>
      </c>
      <c r="B771" s="25">
        <f>Sheet1!$Q771+Sheet1!$J771</f>
        <v>145434.39000000001</v>
      </c>
    </row>
    <row r="772" spans="1:2" ht="14.25" customHeight="1" x14ac:dyDescent="0.25">
      <c r="A772" s="24">
        <f>YEAR(Sheet1!$I772)</f>
        <v>2015</v>
      </c>
      <c r="B772" s="25">
        <f>Sheet1!$Q772+Sheet1!$J772</f>
        <v>65247</v>
      </c>
    </row>
    <row r="773" spans="1:2" ht="14.25" customHeight="1" x14ac:dyDescent="0.25">
      <c r="A773" s="24">
        <f>YEAR(Sheet1!$I773)</f>
        <v>2018</v>
      </c>
      <c r="B773" s="25">
        <f>Sheet1!$Q773+Sheet1!$J773</f>
        <v>64247</v>
      </c>
    </row>
    <row r="774" spans="1:2" ht="14.25" customHeight="1" x14ac:dyDescent="0.25">
      <c r="A774" s="24">
        <f>YEAR(Sheet1!$I774)</f>
        <v>2012</v>
      </c>
      <c r="B774" s="25">
        <f>Sheet1!$Q774+Sheet1!$J774</f>
        <v>127713.24</v>
      </c>
    </row>
    <row r="775" spans="1:2" ht="14.25" customHeight="1" x14ac:dyDescent="0.25">
      <c r="A775" s="24">
        <f>YEAR(Sheet1!$I775)</f>
        <v>2004</v>
      </c>
      <c r="B775" s="25">
        <f>Sheet1!$Q775+Sheet1!$J775</f>
        <v>109422</v>
      </c>
    </row>
    <row r="776" spans="1:2" ht="14.25" customHeight="1" x14ac:dyDescent="0.25">
      <c r="A776" s="24">
        <f>YEAR(Sheet1!$I776)</f>
        <v>2019</v>
      </c>
      <c r="B776" s="25">
        <f>Sheet1!$Q776+Sheet1!$J776</f>
        <v>139645</v>
      </c>
    </row>
    <row r="777" spans="1:2" ht="14.25" customHeight="1" x14ac:dyDescent="0.25">
      <c r="A777" s="24">
        <f>YEAR(Sheet1!$I777)</f>
        <v>2014</v>
      </c>
      <c r="B777" s="25">
        <f>Sheet1!$Q777+Sheet1!$J777</f>
        <v>97500</v>
      </c>
    </row>
    <row r="778" spans="1:2" ht="14.25" customHeight="1" x14ac:dyDescent="0.25">
      <c r="A778" s="24">
        <f>YEAR(Sheet1!$I778)</f>
        <v>2021</v>
      </c>
      <c r="B778" s="25">
        <f>Sheet1!$Q778+Sheet1!$J778</f>
        <v>41844</v>
      </c>
    </row>
    <row r="779" spans="1:2" ht="14.25" customHeight="1" x14ac:dyDescent="0.25">
      <c r="A779" s="24">
        <f>YEAR(Sheet1!$I779)</f>
        <v>2014</v>
      </c>
      <c r="B779" s="25">
        <f>Sheet1!$Q779+Sheet1!$J779</f>
        <v>58875</v>
      </c>
    </row>
    <row r="780" spans="1:2" ht="14.25" customHeight="1" x14ac:dyDescent="0.25">
      <c r="A780" s="24">
        <f>YEAR(Sheet1!$I780)</f>
        <v>2015</v>
      </c>
      <c r="B780" s="25">
        <f>Sheet1!$Q780+Sheet1!$J780</f>
        <v>64204</v>
      </c>
    </row>
    <row r="781" spans="1:2" ht="14.25" customHeight="1" x14ac:dyDescent="0.25">
      <c r="A781" s="24">
        <f>YEAR(Sheet1!$I781)</f>
        <v>2010</v>
      </c>
      <c r="B781" s="25">
        <f>Sheet1!$Q781+Sheet1!$J781</f>
        <v>67743</v>
      </c>
    </row>
    <row r="782" spans="1:2" ht="14.25" customHeight="1" x14ac:dyDescent="0.25">
      <c r="A782" s="24">
        <f>YEAR(Sheet1!$I782)</f>
        <v>1997</v>
      </c>
      <c r="B782" s="25">
        <f>Sheet1!$Q782+Sheet1!$J782</f>
        <v>71677</v>
      </c>
    </row>
    <row r="783" spans="1:2" ht="14.25" customHeight="1" x14ac:dyDescent="0.25">
      <c r="A783" s="24">
        <f>YEAR(Sheet1!$I783)</f>
        <v>2000</v>
      </c>
      <c r="B783" s="25">
        <f>Sheet1!$Q783+Sheet1!$J783</f>
        <v>40063</v>
      </c>
    </row>
    <row r="784" spans="1:2" ht="14.25" customHeight="1" x14ac:dyDescent="0.25">
      <c r="A784" s="24">
        <f>YEAR(Sheet1!$I784)</f>
        <v>2004</v>
      </c>
      <c r="B784" s="25">
        <f>Sheet1!$Q784+Sheet1!$J784</f>
        <v>40124</v>
      </c>
    </row>
    <row r="785" spans="1:2" ht="14.25" customHeight="1" x14ac:dyDescent="0.25">
      <c r="A785" s="24">
        <f>YEAR(Sheet1!$I785)</f>
        <v>2018</v>
      </c>
      <c r="B785" s="25">
        <f>Sheet1!$Q785+Sheet1!$J785</f>
        <v>103183</v>
      </c>
    </row>
    <row r="786" spans="1:2" ht="14.25" customHeight="1" x14ac:dyDescent="0.25">
      <c r="A786" s="24">
        <f>YEAR(Sheet1!$I786)</f>
        <v>1998</v>
      </c>
      <c r="B786" s="25">
        <f>Sheet1!$Q786+Sheet1!$J786</f>
        <v>95239</v>
      </c>
    </row>
    <row r="787" spans="1:2" ht="14.25" customHeight="1" x14ac:dyDescent="0.25">
      <c r="A787" s="24">
        <f>YEAR(Sheet1!$I787)</f>
        <v>2019</v>
      </c>
      <c r="B787" s="25">
        <f>Sheet1!$Q787+Sheet1!$J787</f>
        <v>75012</v>
      </c>
    </row>
    <row r="788" spans="1:2" ht="14.25" customHeight="1" x14ac:dyDescent="0.25">
      <c r="A788" s="24">
        <f>YEAR(Sheet1!$I788)</f>
        <v>2014</v>
      </c>
      <c r="B788" s="25">
        <f>Sheet1!$Q788+Sheet1!$J788</f>
        <v>96366</v>
      </c>
    </row>
    <row r="789" spans="1:2" ht="14.25" customHeight="1" x14ac:dyDescent="0.25">
      <c r="A789" s="24">
        <f>YEAR(Sheet1!$I789)</f>
        <v>2014</v>
      </c>
      <c r="B789" s="25">
        <f>Sheet1!$Q789+Sheet1!$J789</f>
        <v>40897</v>
      </c>
    </row>
    <row r="790" spans="1:2" ht="14.25" customHeight="1" x14ac:dyDescent="0.25">
      <c r="A790" s="24">
        <f>YEAR(Sheet1!$I790)</f>
        <v>2016</v>
      </c>
      <c r="B790" s="25">
        <f>Sheet1!$Q790+Sheet1!$J790</f>
        <v>132423.67999999999</v>
      </c>
    </row>
    <row r="791" spans="1:2" ht="14.25" customHeight="1" x14ac:dyDescent="0.25">
      <c r="A791" s="24">
        <f>YEAR(Sheet1!$I791)</f>
        <v>2013</v>
      </c>
      <c r="B791" s="25">
        <f>Sheet1!$Q791+Sheet1!$J791</f>
        <v>113632.05</v>
      </c>
    </row>
    <row r="792" spans="1:2" ht="14.25" customHeight="1" x14ac:dyDescent="0.25">
      <c r="A792" s="24">
        <f>YEAR(Sheet1!$I792)</f>
        <v>2007</v>
      </c>
      <c r="B792" s="25">
        <f>Sheet1!$Q792+Sheet1!$J792</f>
        <v>75579</v>
      </c>
    </row>
    <row r="793" spans="1:2" ht="14.25" customHeight="1" x14ac:dyDescent="0.25">
      <c r="A793" s="24">
        <f>YEAR(Sheet1!$I793)</f>
        <v>2015</v>
      </c>
      <c r="B793" s="25">
        <f>Sheet1!$Q793+Sheet1!$J793</f>
        <v>146790.39000000001</v>
      </c>
    </row>
    <row r="794" spans="1:2" ht="14.25" customHeight="1" x14ac:dyDescent="0.25">
      <c r="A794" s="24">
        <f>YEAR(Sheet1!$I794)</f>
        <v>2021</v>
      </c>
      <c r="B794" s="25">
        <f>Sheet1!$Q794+Sheet1!$J794</f>
        <v>224244</v>
      </c>
    </row>
    <row r="795" spans="1:2" ht="14.25" customHeight="1" x14ac:dyDescent="0.25">
      <c r="A795" s="24">
        <f>YEAR(Sheet1!$I795)</f>
        <v>2010</v>
      </c>
      <c r="B795" s="25">
        <f>Sheet1!$Q795+Sheet1!$J795</f>
        <v>57531</v>
      </c>
    </row>
    <row r="796" spans="1:2" ht="14.25" customHeight="1" x14ac:dyDescent="0.25">
      <c r="A796" s="24">
        <f>YEAR(Sheet1!$I796)</f>
        <v>2011</v>
      </c>
      <c r="B796" s="25">
        <f>Sheet1!$Q796+Sheet1!$J796</f>
        <v>55894</v>
      </c>
    </row>
    <row r="797" spans="1:2" ht="14.25" customHeight="1" x14ac:dyDescent="0.25">
      <c r="A797" s="24">
        <f>YEAR(Sheet1!$I797)</f>
        <v>2012</v>
      </c>
      <c r="B797" s="25">
        <f>Sheet1!$Q797+Sheet1!$J797</f>
        <v>72903</v>
      </c>
    </row>
    <row r="798" spans="1:2" ht="14.25" customHeight="1" x14ac:dyDescent="0.25">
      <c r="A798" s="24">
        <f>YEAR(Sheet1!$I798)</f>
        <v>2015</v>
      </c>
      <c r="B798" s="25">
        <f>Sheet1!$Q798+Sheet1!$J798</f>
        <v>45369</v>
      </c>
    </row>
    <row r="799" spans="1:2" ht="14.25" customHeight="1" x14ac:dyDescent="0.25">
      <c r="A799" s="24">
        <f>YEAR(Sheet1!$I799)</f>
        <v>2010</v>
      </c>
      <c r="B799" s="25">
        <f>Sheet1!$Q799+Sheet1!$J799</f>
        <v>116170.02</v>
      </c>
    </row>
    <row r="800" spans="1:2" ht="14.25" customHeight="1" x14ac:dyDescent="0.25">
      <c r="A800" s="24">
        <f>YEAR(Sheet1!$I800)</f>
        <v>1999</v>
      </c>
      <c r="B800" s="25">
        <f>Sheet1!$Q800+Sheet1!$J800</f>
        <v>92994</v>
      </c>
    </row>
    <row r="801" spans="1:2" ht="14.25" customHeight="1" x14ac:dyDescent="0.25">
      <c r="A801" s="24">
        <f>YEAR(Sheet1!$I801)</f>
        <v>1997</v>
      </c>
      <c r="B801" s="25">
        <f>Sheet1!$Q801+Sheet1!$J801</f>
        <v>83685</v>
      </c>
    </row>
    <row r="802" spans="1:2" ht="14.25" customHeight="1" x14ac:dyDescent="0.25">
      <c r="A802" s="24">
        <f>YEAR(Sheet1!$I802)</f>
        <v>2010</v>
      </c>
      <c r="B802" s="25">
        <f>Sheet1!$Q802+Sheet1!$J802</f>
        <v>99335</v>
      </c>
    </row>
    <row r="803" spans="1:2" ht="14.25" customHeight="1" x14ac:dyDescent="0.25">
      <c r="A803" s="24">
        <f>YEAR(Sheet1!$I803)</f>
        <v>2013</v>
      </c>
      <c r="B803" s="25">
        <f>Sheet1!$Q803+Sheet1!$J803</f>
        <v>150855.85</v>
      </c>
    </row>
    <row r="804" spans="1:2" ht="14.25" customHeight="1" x14ac:dyDescent="0.25">
      <c r="A804" s="24">
        <f>YEAR(Sheet1!$I804)</f>
        <v>2016</v>
      </c>
      <c r="B804" s="25">
        <f>Sheet1!$Q804+Sheet1!$J804</f>
        <v>77593.95</v>
      </c>
    </row>
    <row r="805" spans="1:2" ht="14.25" customHeight="1" x14ac:dyDescent="0.25">
      <c r="A805" s="24">
        <f>YEAR(Sheet1!$I805)</f>
        <v>2013</v>
      </c>
      <c r="B805" s="25">
        <f>Sheet1!$Q805+Sheet1!$J805</f>
        <v>353255</v>
      </c>
    </row>
    <row r="806" spans="1:2" ht="14.25" customHeight="1" x14ac:dyDescent="0.25">
      <c r="A806" s="24">
        <f>YEAR(Sheet1!$I806)</f>
        <v>2015</v>
      </c>
      <c r="B806" s="25">
        <f>Sheet1!$Q806+Sheet1!$J806</f>
        <v>52697</v>
      </c>
    </row>
    <row r="807" spans="1:2" ht="14.25" customHeight="1" x14ac:dyDescent="0.25">
      <c r="A807" s="24">
        <f>YEAR(Sheet1!$I807)</f>
        <v>2020</v>
      </c>
      <c r="B807" s="25">
        <f>Sheet1!$Q807+Sheet1!$J807</f>
        <v>123588</v>
      </c>
    </row>
    <row r="808" spans="1:2" ht="14.25" customHeight="1" x14ac:dyDescent="0.25">
      <c r="A808" s="24">
        <f>YEAR(Sheet1!$I808)</f>
        <v>2021</v>
      </c>
      <c r="B808" s="25">
        <f>Sheet1!$Q808+Sheet1!$J808</f>
        <v>323945.44</v>
      </c>
    </row>
    <row r="809" spans="1:2" ht="14.25" customHeight="1" x14ac:dyDescent="0.25">
      <c r="A809" s="24">
        <f>YEAR(Sheet1!$I809)</f>
        <v>2001</v>
      </c>
      <c r="B809" s="25">
        <f>Sheet1!$Q809+Sheet1!$J809</f>
        <v>246978.24</v>
      </c>
    </row>
    <row r="810" spans="1:2" ht="14.25" customHeight="1" x14ac:dyDescent="0.25">
      <c r="A810" s="24">
        <f>YEAR(Sheet1!$I810)</f>
        <v>1996</v>
      </c>
      <c r="B810" s="25">
        <f>Sheet1!$Q810+Sheet1!$J810</f>
        <v>82806</v>
      </c>
    </row>
    <row r="811" spans="1:2" ht="14.25" customHeight="1" x14ac:dyDescent="0.25">
      <c r="A811" s="24">
        <f>YEAR(Sheet1!$I811)</f>
        <v>1997</v>
      </c>
      <c r="B811" s="25">
        <f>Sheet1!$Q811+Sheet1!$J811</f>
        <v>205498.75</v>
      </c>
    </row>
    <row r="812" spans="1:2" ht="14.25" customHeight="1" x14ac:dyDescent="0.25">
      <c r="A812" s="24">
        <f>YEAR(Sheet1!$I812)</f>
        <v>2017</v>
      </c>
      <c r="B812" s="25">
        <f>Sheet1!$Q812+Sheet1!$J812</f>
        <v>175100.28</v>
      </c>
    </row>
    <row r="813" spans="1:2" ht="14.25" customHeight="1" x14ac:dyDescent="0.25">
      <c r="A813" s="24">
        <f>YEAR(Sheet1!$I813)</f>
        <v>2017</v>
      </c>
      <c r="B813" s="25">
        <f>Sheet1!$Q813+Sheet1!$J813</f>
        <v>161246.39999999999</v>
      </c>
    </row>
    <row r="814" spans="1:2" ht="14.25" customHeight="1" x14ac:dyDescent="0.25">
      <c r="A814" s="24">
        <f>YEAR(Sheet1!$I814)</f>
        <v>2020</v>
      </c>
      <c r="B814" s="25">
        <f>Sheet1!$Q814+Sheet1!$J814</f>
        <v>208823.04000000001</v>
      </c>
    </row>
    <row r="815" spans="1:2" ht="14.25" customHeight="1" x14ac:dyDescent="0.25">
      <c r="A815" s="24">
        <f>YEAR(Sheet1!$I815)</f>
        <v>2020</v>
      </c>
      <c r="B815" s="25">
        <f>Sheet1!$Q815+Sheet1!$J815</f>
        <v>89390</v>
      </c>
    </row>
    <row r="816" spans="1:2" ht="14.25" customHeight="1" x14ac:dyDescent="0.25">
      <c r="A816" s="24">
        <f>YEAR(Sheet1!$I816)</f>
        <v>2017</v>
      </c>
      <c r="B816" s="25">
        <f>Sheet1!$Q816+Sheet1!$J816</f>
        <v>67468</v>
      </c>
    </row>
    <row r="817" spans="1:2" ht="14.25" customHeight="1" x14ac:dyDescent="0.25">
      <c r="A817" s="24">
        <f>YEAR(Sheet1!$I817)</f>
        <v>2016</v>
      </c>
      <c r="B817" s="25">
        <f>Sheet1!$Q817+Sheet1!$J817</f>
        <v>112907.2</v>
      </c>
    </row>
    <row r="818" spans="1:2" ht="14.25" customHeight="1" x14ac:dyDescent="0.25">
      <c r="A818" s="24">
        <f>YEAR(Sheet1!$I818)</f>
        <v>2019</v>
      </c>
      <c r="B818" s="25">
        <f>Sheet1!$Q818+Sheet1!$J818</f>
        <v>74779</v>
      </c>
    </row>
    <row r="819" spans="1:2" ht="14.25" customHeight="1" x14ac:dyDescent="0.25">
      <c r="A819" s="24">
        <f>YEAR(Sheet1!$I819)</f>
        <v>2017</v>
      </c>
      <c r="B819" s="25">
        <f>Sheet1!$Q819+Sheet1!$J819</f>
        <v>63985</v>
      </c>
    </row>
    <row r="820" spans="1:2" ht="14.25" customHeight="1" x14ac:dyDescent="0.25">
      <c r="A820" s="24">
        <f>YEAR(Sheet1!$I820)</f>
        <v>2004</v>
      </c>
      <c r="B820" s="25">
        <f>Sheet1!$Q820+Sheet1!$J820</f>
        <v>77903</v>
      </c>
    </row>
    <row r="821" spans="1:2" ht="14.25" customHeight="1" x14ac:dyDescent="0.25">
      <c r="A821" s="24">
        <f>YEAR(Sheet1!$I821)</f>
        <v>2017</v>
      </c>
      <c r="B821" s="25">
        <f>Sheet1!$Q821+Sheet1!$J821</f>
        <v>212070.84</v>
      </c>
    </row>
    <row r="822" spans="1:2" ht="14.25" customHeight="1" x14ac:dyDescent="0.25">
      <c r="A822" s="24">
        <f>YEAR(Sheet1!$I822)</f>
        <v>2021</v>
      </c>
      <c r="B822" s="25">
        <f>Sheet1!$Q822+Sheet1!$J822</f>
        <v>71234</v>
      </c>
    </row>
    <row r="823" spans="1:2" ht="14.25" customHeight="1" x14ac:dyDescent="0.25">
      <c r="A823" s="24">
        <f>YEAR(Sheet1!$I823)</f>
        <v>2004</v>
      </c>
      <c r="B823" s="25">
        <f>Sheet1!$Q823+Sheet1!$J823</f>
        <v>132285.96</v>
      </c>
    </row>
    <row r="824" spans="1:2" ht="14.25" customHeight="1" x14ac:dyDescent="0.25">
      <c r="A824" s="24">
        <f>YEAR(Sheet1!$I824)</f>
        <v>2017</v>
      </c>
      <c r="B824" s="25">
        <f>Sheet1!$Q824+Sheet1!$J824</f>
        <v>112057</v>
      </c>
    </row>
    <row r="825" spans="1:2" ht="14.25" customHeight="1" x14ac:dyDescent="0.25">
      <c r="A825" s="24">
        <f>YEAR(Sheet1!$I825)</f>
        <v>2020</v>
      </c>
      <c r="B825" s="25">
        <f>Sheet1!$Q825+Sheet1!$J825</f>
        <v>40316</v>
      </c>
    </row>
    <row r="826" spans="1:2" ht="14.25" customHeight="1" x14ac:dyDescent="0.25">
      <c r="A826" s="24">
        <f>YEAR(Sheet1!$I826)</f>
        <v>2005</v>
      </c>
      <c r="B826" s="25">
        <f>Sheet1!$Q826+Sheet1!$J826</f>
        <v>120902.25</v>
      </c>
    </row>
    <row r="827" spans="1:2" ht="14.25" customHeight="1" x14ac:dyDescent="0.25">
      <c r="A827" s="24">
        <f>YEAR(Sheet1!$I827)</f>
        <v>2009</v>
      </c>
      <c r="B827" s="25">
        <f>Sheet1!$Q827+Sheet1!$J827</f>
        <v>62335</v>
      </c>
    </row>
    <row r="828" spans="1:2" ht="14.25" customHeight="1" x14ac:dyDescent="0.25">
      <c r="A828" s="24">
        <f>YEAR(Sheet1!$I828)</f>
        <v>2006</v>
      </c>
      <c r="B828" s="25">
        <f>Sheet1!$Q828+Sheet1!$J828</f>
        <v>41561</v>
      </c>
    </row>
    <row r="829" spans="1:2" ht="14.25" customHeight="1" x14ac:dyDescent="0.25">
      <c r="A829" s="24">
        <f>YEAR(Sheet1!$I829)</f>
        <v>2011</v>
      </c>
      <c r="B829" s="25">
        <f>Sheet1!$Q829+Sheet1!$J829</f>
        <v>149548.62</v>
      </c>
    </row>
    <row r="830" spans="1:2" ht="14.25" customHeight="1" x14ac:dyDescent="0.25">
      <c r="A830" s="24">
        <f>YEAR(Sheet1!$I830)</f>
        <v>2002</v>
      </c>
      <c r="B830" s="25">
        <f>Sheet1!$Q830+Sheet1!$J830</f>
        <v>92655</v>
      </c>
    </row>
    <row r="831" spans="1:2" ht="14.25" customHeight="1" x14ac:dyDescent="0.25">
      <c r="A831" s="24">
        <f>YEAR(Sheet1!$I831)</f>
        <v>1996</v>
      </c>
      <c r="B831" s="25">
        <f>Sheet1!$Q831+Sheet1!$J831</f>
        <v>175903.84</v>
      </c>
    </row>
    <row r="832" spans="1:2" ht="14.25" customHeight="1" x14ac:dyDescent="0.25">
      <c r="A832" s="24">
        <f>YEAR(Sheet1!$I832)</f>
        <v>2005</v>
      </c>
      <c r="B832" s="25">
        <f>Sheet1!$Q832+Sheet1!$J832</f>
        <v>64462</v>
      </c>
    </row>
    <row r="833" spans="1:2" ht="14.25" customHeight="1" x14ac:dyDescent="0.25">
      <c r="A833" s="24">
        <f>YEAR(Sheet1!$I833)</f>
        <v>2005</v>
      </c>
      <c r="B833" s="25">
        <f>Sheet1!$Q833+Sheet1!$J833</f>
        <v>79352</v>
      </c>
    </row>
    <row r="834" spans="1:2" ht="14.25" customHeight="1" x14ac:dyDescent="0.25">
      <c r="A834" s="24">
        <f>YEAR(Sheet1!$I834)</f>
        <v>2001</v>
      </c>
      <c r="B834" s="25">
        <f>Sheet1!$Q834+Sheet1!$J834</f>
        <v>175171.32</v>
      </c>
    </row>
    <row r="835" spans="1:2" ht="14.25" customHeight="1" x14ac:dyDescent="0.25">
      <c r="A835" s="24">
        <f>YEAR(Sheet1!$I835)</f>
        <v>2018</v>
      </c>
      <c r="B835" s="25">
        <f>Sheet1!$Q835+Sheet1!$J835</f>
        <v>80745</v>
      </c>
    </row>
    <row r="836" spans="1:2" ht="14.25" customHeight="1" x14ac:dyDescent="0.25">
      <c r="A836" s="24">
        <f>YEAR(Sheet1!$I836)</f>
        <v>1996</v>
      </c>
      <c r="B836" s="25">
        <f>Sheet1!$Q836+Sheet1!$J836</f>
        <v>75354</v>
      </c>
    </row>
    <row r="837" spans="1:2" ht="14.25" customHeight="1" x14ac:dyDescent="0.25">
      <c r="A837" s="24">
        <f>YEAR(Sheet1!$I837)</f>
        <v>2018</v>
      </c>
      <c r="B837" s="25">
        <f>Sheet1!$Q837+Sheet1!$J837</f>
        <v>89989.32</v>
      </c>
    </row>
    <row r="838" spans="1:2" ht="14.25" customHeight="1" x14ac:dyDescent="0.25">
      <c r="A838" s="24">
        <f>YEAR(Sheet1!$I838)</f>
        <v>2008</v>
      </c>
      <c r="B838" s="25">
        <f>Sheet1!$Q838+Sheet1!$J838</f>
        <v>96313</v>
      </c>
    </row>
    <row r="839" spans="1:2" ht="14.25" customHeight="1" x14ac:dyDescent="0.25">
      <c r="A839" s="24">
        <f>YEAR(Sheet1!$I839)</f>
        <v>2010</v>
      </c>
      <c r="B839" s="25">
        <f>Sheet1!$Q839+Sheet1!$J839</f>
        <v>195284.09</v>
      </c>
    </row>
    <row r="840" spans="1:2" ht="14.25" customHeight="1" x14ac:dyDescent="0.25">
      <c r="A840" s="24">
        <f>YEAR(Sheet1!$I840)</f>
        <v>2015</v>
      </c>
      <c r="B840" s="25">
        <f>Sheet1!$Q840+Sheet1!$J840</f>
        <v>109628.38</v>
      </c>
    </row>
    <row r="841" spans="1:2" ht="14.25" customHeight="1" x14ac:dyDescent="0.25">
      <c r="A841" s="24">
        <f>YEAR(Sheet1!$I841)</f>
        <v>2021</v>
      </c>
      <c r="B841" s="25">
        <f>Sheet1!$Q841+Sheet1!$J841</f>
        <v>86464</v>
      </c>
    </row>
    <row r="842" spans="1:2" ht="14.25" customHeight="1" x14ac:dyDescent="0.25">
      <c r="A842" s="24">
        <f>YEAR(Sheet1!$I842)</f>
        <v>2018</v>
      </c>
      <c r="B842" s="25">
        <f>Sheet1!$Q842+Sheet1!$J842</f>
        <v>80516</v>
      </c>
    </row>
    <row r="843" spans="1:2" ht="14.25" customHeight="1" x14ac:dyDescent="0.25">
      <c r="A843" s="24">
        <f>YEAR(Sheet1!$I843)</f>
        <v>2013</v>
      </c>
      <c r="B843" s="25">
        <f>Sheet1!$Q843+Sheet1!$J843</f>
        <v>111713.4</v>
      </c>
    </row>
    <row r="844" spans="1:2" ht="14.25" customHeight="1" x14ac:dyDescent="0.25">
      <c r="A844" s="24">
        <f>YEAR(Sheet1!$I844)</f>
        <v>2021</v>
      </c>
      <c r="B844" s="25">
        <f>Sheet1!$Q844+Sheet1!$J844</f>
        <v>83418</v>
      </c>
    </row>
    <row r="845" spans="1:2" ht="14.25" customHeight="1" x14ac:dyDescent="0.25">
      <c r="A845" s="24">
        <f>YEAR(Sheet1!$I845)</f>
        <v>2017</v>
      </c>
      <c r="B845" s="25">
        <f>Sheet1!$Q845+Sheet1!$J845</f>
        <v>66660</v>
      </c>
    </row>
    <row r="846" spans="1:2" ht="14.25" customHeight="1" x14ac:dyDescent="0.25">
      <c r="A846" s="24">
        <f>YEAR(Sheet1!$I846)</f>
        <v>2015</v>
      </c>
      <c r="B846" s="25">
        <f>Sheet1!$Q846+Sheet1!$J846</f>
        <v>109123.95</v>
      </c>
    </row>
    <row r="847" spans="1:2" ht="14.25" customHeight="1" x14ac:dyDescent="0.25">
      <c r="A847" s="24">
        <f>YEAR(Sheet1!$I847)</f>
        <v>2018</v>
      </c>
      <c r="B847" s="25">
        <f>Sheet1!$Q847+Sheet1!$J847</f>
        <v>259355.2</v>
      </c>
    </row>
    <row r="848" spans="1:2" ht="14.25" customHeight="1" x14ac:dyDescent="0.25">
      <c r="A848" s="24">
        <f>YEAR(Sheet1!$I848)</f>
        <v>2006</v>
      </c>
      <c r="B848" s="25">
        <f>Sheet1!$Q848+Sheet1!$J848</f>
        <v>164242.26</v>
      </c>
    </row>
    <row r="849" spans="1:2" ht="14.25" customHeight="1" x14ac:dyDescent="0.25">
      <c r="A849" s="24">
        <f>YEAR(Sheet1!$I849)</f>
        <v>2014</v>
      </c>
      <c r="B849" s="25">
        <f>Sheet1!$Q849+Sheet1!$J849</f>
        <v>41728</v>
      </c>
    </row>
    <row r="850" spans="1:2" ht="14.25" customHeight="1" x14ac:dyDescent="0.25">
      <c r="A850" s="24">
        <f>YEAR(Sheet1!$I850)</f>
        <v>2011</v>
      </c>
      <c r="B850" s="25">
        <f>Sheet1!$Q850+Sheet1!$J850</f>
        <v>94422</v>
      </c>
    </row>
    <row r="851" spans="1:2" ht="14.25" customHeight="1" x14ac:dyDescent="0.25">
      <c r="A851" s="24">
        <f>YEAR(Sheet1!$I851)</f>
        <v>2015</v>
      </c>
      <c r="B851" s="25">
        <f>Sheet1!$Q851+Sheet1!$J851</f>
        <v>221590.16</v>
      </c>
    </row>
    <row r="852" spans="1:2" ht="14.25" customHeight="1" x14ac:dyDescent="0.25">
      <c r="A852" s="24">
        <f>YEAR(Sheet1!$I852)</f>
        <v>2010</v>
      </c>
      <c r="B852" s="25">
        <f>Sheet1!$Q852+Sheet1!$J852</f>
        <v>246477</v>
      </c>
    </row>
    <row r="853" spans="1:2" ht="14.25" customHeight="1" x14ac:dyDescent="0.25">
      <c r="A853" s="24">
        <f>YEAR(Sheet1!$I853)</f>
        <v>2009</v>
      </c>
      <c r="B853" s="25">
        <f>Sheet1!$Q853+Sheet1!$J853</f>
        <v>52800</v>
      </c>
    </row>
    <row r="854" spans="1:2" ht="14.25" customHeight="1" x14ac:dyDescent="0.25">
      <c r="A854" s="24">
        <f>YEAR(Sheet1!$I854)</f>
        <v>2010</v>
      </c>
      <c r="B854" s="25">
        <f>Sheet1!$Q854+Sheet1!$J854</f>
        <v>113982</v>
      </c>
    </row>
    <row r="855" spans="1:2" ht="14.25" customHeight="1" x14ac:dyDescent="0.25">
      <c r="A855" s="24">
        <f>YEAR(Sheet1!$I855)</f>
        <v>2021</v>
      </c>
      <c r="B855" s="25">
        <f>Sheet1!$Q855+Sheet1!$J855</f>
        <v>56239</v>
      </c>
    </row>
    <row r="856" spans="1:2" ht="14.25" customHeight="1" x14ac:dyDescent="0.25">
      <c r="A856" s="24">
        <f>YEAR(Sheet1!$I856)</f>
        <v>2021</v>
      </c>
      <c r="B856" s="25">
        <f>Sheet1!$Q856+Sheet1!$J856</f>
        <v>44732</v>
      </c>
    </row>
    <row r="857" spans="1:2" ht="14.25" customHeight="1" x14ac:dyDescent="0.25">
      <c r="A857" s="24">
        <f>YEAR(Sheet1!$I857)</f>
        <v>2014</v>
      </c>
      <c r="B857" s="25">
        <f>Sheet1!$Q857+Sheet1!$J857</f>
        <v>192451.25</v>
      </c>
    </row>
    <row r="858" spans="1:2" ht="14.25" customHeight="1" x14ac:dyDescent="0.25">
      <c r="A858" s="24">
        <f>YEAR(Sheet1!$I858)</f>
        <v>2006</v>
      </c>
      <c r="B858" s="25">
        <f>Sheet1!$Q858+Sheet1!$J858</f>
        <v>68337</v>
      </c>
    </row>
    <row r="859" spans="1:2" ht="14.25" customHeight="1" x14ac:dyDescent="0.25">
      <c r="A859" s="24">
        <f>YEAR(Sheet1!$I859)</f>
        <v>2010</v>
      </c>
      <c r="B859" s="25">
        <f>Sheet1!$Q859+Sheet1!$J859</f>
        <v>162504.16</v>
      </c>
    </row>
    <row r="860" spans="1:2" ht="14.25" customHeight="1" x14ac:dyDescent="0.25">
      <c r="A860" s="24">
        <f>YEAR(Sheet1!$I860)</f>
        <v>2021</v>
      </c>
      <c r="B860" s="25">
        <f>Sheet1!$Q860+Sheet1!$J860</f>
        <v>74170</v>
      </c>
    </row>
    <row r="861" spans="1:2" ht="14.25" customHeight="1" x14ac:dyDescent="0.25">
      <c r="A861" s="24">
        <f>YEAR(Sheet1!$I861)</f>
        <v>1996</v>
      </c>
      <c r="B861" s="25">
        <f>Sheet1!$Q861+Sheet1!$J861</f>
        <v>62605</v>
      </c>
    </row>
    <row r="862" spans="1:2" ht="14.25" customHeight="1" x14ac:dyDescent="0.25">
      <c r="A862" s="24">
        <f>YEAR(Sheet1!$I862)</f>
        <v>2020</v>
      </c>
      <c r="B862" s="25">
        <f>Sheet1!$Q862+Sheet1!$J862</f>
        <v>116842.55</v>
      </c>
    </row>
    <row r="863" spans="1:2" ht="14.25" customHeight="1" x14ac:dyDescent="0.25">
      <c r="A863" s="24">
        <f>YEAR(Sheet1!$I863)</f>
        <v>2018</v>
      </c>
      <c r="B863" s="25">
        <f>Sheet1!$Q863+Sheet1!$J863</f>
        <v>146535.29999999999</v>
      </c>
    </row>
    <row r="864" spans="1:2" ht="14.25" customHeight="1" x14ac:dyDescent="0.25">
      <c r="A864" s="24">
        <f>YEAR(Sheet1!$I864)</f>
        <v>2017</v>
      </c>
      <c r="B864" s="25">
        <f>Sheet1!$Q864+Sheet1!$J864</f>
        <v>204811.63</v>
      </c>
    </row>
    <row r="865" spans="1:2" ht="14.25" customHeight="1" x14ac:dyDescent="0.25">
      <c r="A865" s="24">
        <f>YEAR(Sheet1!$I865)</f>
        <v>2014</v>
      </c>
      <c r="B865" s="25">
        <f>Sheet1!$Q865+Sheet1!$J865</f>
        <v>272616.3</v>
      </c>
    </row>
    <row r="866" spans="1:2" ht="14.25" customHeight="1" x14ac:dyDescent="0.25">
      <c r="A866" s="24">
        <f>YEAR(Sheet1!$I866)</f>
        <v>2011</v>
      </c>
      <c r="B866" s="25">
        <f>Sheet1!$Q866+Sheet1!$J866</f>
        <v>145801.82999999999</v>
      </c>
    </row>
    <row r="867" spans="1:2" ht="14.25" customHeight="1" x14ac:dyDescent="0.25">
      <c r="A867" s="24">
        <f>YEAR(Sheet1!$I867)</f>
        <v>2010</v>
      </c>
      <c r="B867" s="25">
        <f>Sheet1!$Q867+Sheet1!$J867</f>
        <v>88182</v>
      </c>
    </row>
    <row r="868" spans="1:2" ht="14.25" customHeight="1" x14ac:dyDescent="0.25">
      <c r="A868" s="24">
        <f>YEAR(Sheet1!$I868)</f>
        <v>2019</v>
      </c>
      <c r="B868" s="25">
        <f>Sheet1!$Q868+Sheet1!$J868</f>
        <v>75780</v>
      </c>
    </row>
    <row r="869" spans="1:2" ht="14.25" customHeight="1" x14ac:dyDescent="0.25">
      <c r="A869" s="24">
        <f>YEAR(Sheet1!$I869)</f>
        <v>2019</v>
      </c>
      <c r="B869" s="25">
        <f>Sheet1!$Q869+Sheet1!$J869</f>
        <v>52621</v>
      </c>
    </row>
    <row r="870" spans="1:2" ht="14.25" customHeight="1" x14ac:dyDescent="0.25">
      <c r="A870" s="24">
        <f>YEAR(Sheet1!$I870)</f>
        <v>2018</v>
      </c>
      <c r="B870" s="25">
        <f>Sheet1!$Q870+Sheet1!$J870</f>
        <v>120930.06</v>
      </c>
    </row>
    <row r="871" spans="1:2" ht="14.25" customHeight="1" x14ac:dyDescent="0.25">
      <c r="A871" s="24">
        <f>YEAR(Sheet1!$I871)</f>
        <v>2017</v>
      </c>
      <c r="B871" s="25">
        <f>Sheet1!$Q871+Sheet1!$J871</f>
        <v>92058</v>
      </c>
    </row>
    <row r="872" spans="1:2" ht="14.25" customHeight="1" x14ac:dyDescent="0.25">
      <c r="A872" s="24">
        <f>YEAR(Sheet1!$I872)</f>
        <v>2019</v>
      </c>
      <c r="B872" s="25">
        <f>Sheet1!$Q872+Sheet1!$J872</f>
        <v>67114</v>
      </c>
    </row>
    <row r="873" spans="1:2" ht="14.25" customHeight="1" x14ac:dyDescent="0.25">
      <c r="A873" s="24">
        <f>YEAR(Sheet1!$I873)</f>
        <v>2020</v>
      </c>
      <c r="B873" s="25">
        <f>Sheet1!$Q873+Sheet1!$J873</f>
        <v>56565</v>
      </c>
    </row>
    <row r="874" spans="1:2" ht="14.25" customHeight="1" x14ac:dyDescent="0.25">
      <c r="A874" s="24">
        <f>YEAR(Sheet1!$I874)</f>
        <v>2011</v>
      </c>
      <c r="B874" s="25">
        <f>Sheet1!$Q874+Sheet1!$J874</f>
        <v>64937</v>
      </c>
    </row>
    <row r="875" spans="1:2" ht="14.25" customHeight="1" x14ac:dyDescent="0.25">
      <c r="A875" s="24">
        <f>YEAR(Sheet1!$I875)</f>
        <v>2006</v>
      </c>
      <c r="B875" s="25">
        <f>Sheet1!$Q875+Sheet1!$J875</f>
        <v>140388.6</v>
      </c>
    </row>
    <row r="876" spans="1:2" ht="14.25" customHeight="1" x14ac:dyDescent="0.25">
      <c r="A876" s="24">
        <f>YEAR(Sheet1!$I876)</f>
        <v>2004</v>
      </c>
      <c r="B876" s="25">
        <f>Sheet1!$Q876+Sheet1!$J876</f>
        <v>88478</v>
      </c>
    </row>
    <row r="877" spans="1:2" ht="14.25" customHeight="1" x14ac:dyDescent="0.25">
      <c r="A877" s="24">
        <f>YEAR(Sheet1!$I877)</f>
        <v>2014</v>
      </c>
      <c r="B877" s="25">
        <f>Sheet1!$Q877+Sheet1!$J877</f>
        <v>98096.53</v>
      </c>
    </row>
    <row r="878" spans="1:2" ht="14.25" customHeight="1" x14ac:dyDescent="0.25">
      <c r="A878" s="24">
        <f>YEAR(Sheet1!$I878)</f>
        <v>1992</v>
      </c>
      <c r="B878" s="25">
        <f>Sheet1!$Q878+Sheet1!$J878</f>
        <v>231823.68</v>
      </c>
    </row>
    <row r="879" spans="1:2" ht="14.25" customHeight="1" x14ac:dyDescent="0.25">
      <c r="A879" s="24">
        <f>YEAR(Sheet1!$I879)</f>
        <v>2018</v>
      </c>
      <c r="B879" s="25">
        <f>Sheet1!$Q879+Sheet1!$J879</f>
        <v>61944</v>
      </c>
    </row>
    <row r="880" spans="1:2" ht="14.25" customHeight="1" x14ac:dyDescent="0.25">
      <c r="A880" s="24">
        <f>YEAR(Sheet1!$I880)</f>
        <v>2017</v>
      </c>
      <c r="B880" s="25">
        <f>Sheet1!$Q880+Sheet1!$J880</f>
        <v>177817.60000000001</v>
      </c>
    </row>
    <row r="881" spans="1:2" ht="14.25" customHeight="1" x14ac:dyDescent="0.25">
      <c r="A881" s="24">
        <f>YEAR(Sheet1!$I881)</f>
        <v>2009</v>
      </c>
      <c r="B881" s="25">
        <f>Sheet1!$Q881+Sheet1!$J881</f>
        <v>79447</v>
      </c>
    </row>
    <row r="882" spans="1:2" ht="14.25" customHeight="1" x14ac:dyDescent="0.25">
      <c r="A882" s="24">
        <f>YEAR(Sheet1!$I882)</f>
        <v>1998</v>
      </c>
      <c r="B882" s="25">
        <f>Sheet1!$Q882+Sheet1!$J882</f>
        <v>71111</v>
      </c>
    </row>
    <row r="883" spans="1:2" ht="14.25" customHeight="1" x14ac:dyDescent="0.25">
      <c r="A883" s="24">
        <f>YEAR(Sheet1!$I883)</f>
        <v>2014</v>
      </c>
      <c r="B883" s="25">
        <f>Sheet1!$Q883+Sheet1!$J883</f>
        <v>177087.18</v>
      </c>
    </row>
    <row r="884" spans="1:2" ht="14.25" customHeight="1" x14ac:dyDescent="0.25">
      <c r="A884" s="24">
        <f>YEAR(Sheet1!$I884)</f>
        <v>2018</v>
      </c>
      <c r="B884" s="25">
        <f>Sheet1!$Q884+Sheet1!$J884</f>
        <v>111404</v>
      </c>
    </row>
    <row r="885" spans="1:2" ht="14.25" customHeight="1" x14ac:dyDescent="0.25">
      <c r="A885" s="24">
        <f>YEAR(Sheet1!$I885)</f>
        <v>2020</v>
      </c>
      <c r="B885" s="25">
        <f>Sheet1!$Q885+Sheet1!$J885</f>
        <v>216728.82</v>
      </c>
    </row>
    <row r="886" spans="1:2" ht="14.25" customHeight="1" x14ac:dyDescent="0.25">
      <c r="A886" s="24">
        <f>YEAR(Sheet1!$I886)</f>
        <v>2011</v>
      </c>
      <c r="B886" s="25">
        <f>Sheet1!$Q886+Sheet1!$J886</f>
        <v>298484.64</v>
      </c>
    </row>
    <row r="887" spans="1:2" ht="14.25" customHeight="1" x14ac:dyDescent="0.25">
      <c r="A887" s="24">
        <f>YEAR(Sheet1!$I887)</f>
        <v>2019</v>
      </c>
      <c r="B887" s="25">
        <f>Sheet1!$Q887+Sheet1!$J887</f>
        <v>214530.45</v>
      </c>
    </row>
    <row r="888" spans="1:2" ht="14.25" customHeight="1" x14ac:dyDescent="0.25">
      <c r="A888" s="24">
        <f>YEAR(Sheet1!$I888)</f>
        <v>2021</v>
      </c>
      <c r="B888" s="25">
        <f>Sheet1!$Q888+Sheet1!$J888</f>
        <v>90333</v>
      </c>
    </row>
    <row r="889" spans="1:2" ht="14.25" customHeight="1" x14ac:dyDescent="0.25">
      <c r="A889" s="24">
        <f>YEAR(Sheet1!$I889)</f>
        <v>2021</v>
      </c>
      <c r="B889" s="25">
        <f>Sheet1!$Q889+Sheet1!$J889</f>
        <v>67299</v>
      </c>
    </row>
    <row r="890" spans="1:2" ht="14.25" customHeight="1" x14ac:dyDescent="0.25">
      <c r="A890" s="24">
        <f>YEAR(Sheet1!$I890)</f>
        <v>2005</v>
      </c>
      <c r="B890" s="25">
        <f>Sheet1!$Q890+Sheet1!$J890</f>
        <v>45286</v>
      </c>
    </row>
    <row r="891" spans="1:2" ht="14.25" customHeight="1" x14ac:dyDescent="0.25">
      <c r="A891" s="24">
        <f>YEAR(Sheet1!$I891)</f>
        <v>2007</v>
      </c>
      <c r="B891" s="25">
        <f>Sheet1!$Q891+Sheet1!$J891</f>
        <v>243403.75</v>
      </c>
    </row>
    <row r="892" spans="1:2" ht="14.25" customHeight="1" x14ac:dyDescent="0.25">
      <c r="A892" s="24">
        <f>YEAR(Sheet1!$I892)</f>
        <v>2012</v>
      </c>
      <c r="B892" s="25">
        <f>Sheet1!$Q892+Sheet1!$J892</f>
        <v>117539.5</v>
      </c>
    </row>
    <row r="893" spans="1:2" ht="14.25" customHeight="1" x14ac:dyDescent="0.25">
      <c r="A893" s="24">
        <f>YEAR(Sheet1!$I893)</f>
        <v>2014</v>
      </c>
      <c r="B893" s="25">
        <f>Sheet1!$Q893+Sheet1!$J893</f>
        <v>45295</v>
      </c>
    </row>
    <row r="894" spans="1:2" ht="14.25" customHeight="1" x14ac:dyDescent="0.25">
      <c r="A894" s="24">
        <f>YEAR(Sheet1!$I894)</f>
        <v>2010</v>
      </c>
      <c r="B894" s="25">
        <f>Sheet1!$Q894+Sheet1!$J894</f>
        <v>61310</v>
      </c>
    </row>
    <row r="895" spans="1:2" ht="14.25" customHeight="1" x14ac:dyDescent="0.25">
      <c r="A895" s="24">
        <f>YEAR(Sheet1!$I895)</f>
        <v>2016</v>
      </c>
      <c r="B895" s="25">
        <f>Sheet1!$Q895+Sheet1!$J895</f>
        <v>87851</v>
      </c>
    </row>
    <row r="896" spans="1:2" ht="14.25" customHeight="1" x14ac:dyDescent="0.25">
      <c r="A896" s="24">
        <f>YEAR(Sheet1!$I896)</f>
        <v>2018</v>
      </c>
      <c r="B896" s="25">
        <f>Sheet1!$Q896+Sheet1!$J896</f>
        <v>47913</v>
      </c>
    </row>
    <row r="897" spans="1:2" ht="14.25" customHeight="1" x14ac:dyDescent="0.25">
      <c r="A897" s="24">
        <f>YEAR(Sheet1!$I897)</f>
        <v>2017</v>
      </c>
      <c r="B897" s="25">
        <f>Sheet1!$Q897+Sheet1!$J897</f>
        <v>46727</v>
      </c>
    </row>
    <row r="898" spans="1:2" ht="14.25" customHeight="1" x14ac:dyDescent="0.25">
      <c r="A898" s="24">
        <f>YEAR(Sheet1!$I898)</f>
        <v>2021</v>
      </c>
      <c r="B898" s="25">
        <f>Sheet1!$Q898+Sheet1!$J898</f>
        <v>148074</v>
      </c>
    </row>
    <row r="899" spans="1:2" ht="14.25" customHeight="1" x14ac:dyDescent="0.25">
      <c r="A899" s="24">
        <f>YEAR(Sheet1!$I899)</f>
        <v>2020</v>
      </c>
      <c r="B899" s="25">
        <f>Sheet1!$Q899+Sheet1!$J899</f>
        <v>90535</v>
      </c>
    </row>
    <row r="900" spans="1:2" ht="14.25" customHeight="1" x14ac:dyDescent="0.25">
      <c r="A900" s="24">
        <f>YEAR(Sheet1!$I900)</f>
        <v>2006</v>
      </c>
      <c r="B900" s="25">
        <f>Sheet1!$Q900+Sheet1!$J900</f>
        <v>93343</v>
      </c>
    </row>
    <row r="901" spans="1:2" ht="14.25" customHeight="1" x14ac:dyDescent="0.25">
      <c r="A901" s="24">
        <f>YEAR(Sheet1!$I901)</f>
        <v>2006</v>
      </c>
      <c r="B901" s="25">
        <f>Sheet1!$Q901+Sheet1!$J901</f>
        <v>63705</v>
      </c>
    </row>
    <row r="902" spans="1:2" ht="14.25" customHeight="1" x14ac:dyDescent="0.25">
      <c r="A902" s="24">
        <f>YEAR(Sheet1!$I902)</f>
        <v>2000</v>
      </c>
      <c r="B902" s="25">
        <f>Sheet1!$Q902+Sheet1!$J902</f>
        <v>335505.3</v>
      </c>
    </row>
    <row r="903" spans="1:2" ht="14.25" customHeight="1" x14ac:dyDescent="0.25">
      <c r="A903" s="24">
        <f>YEAR(Sheet1!$I903)</f>
        <v>2020</v>
      </c>
      <c r="B903" s="25">
        <f>Sheet1!$Q903+Sheet1!$J903</f>
        <v>54654</v>
      </c>
    </row>
    <row r="904" spans="1:2" ht="14.25" customHeight="1" x14ac:dyDescent="0.25">
      <c r="A904" s="24">
        <f>YEAR(Sheet1!$I904)</f>
        <v>1998</v>
      </c>
      <c r="B904" s="25">
        <f>Sheet1!$Q904+Sheet1!$J904</f>
        <v>58006</v>
      </c>
    </row>
    <row r="905" spans="1:2" ht="14.25" customHeight="1" x14ac:dyDescent="0.25">
      <c r="A905" s="24">
        <f>YEAR(Sheet1!$I905)</f>
        <v>2011</v>
      </c>
      <c r="B905" s="25">
        <f>Sheet1!$Q905+Sheet1!$J905</f>
        <v>168038.08</v>
      </c>
    </row>
    <row r="906" spans="1:2" ht="14.25" customHeight="1" x14ac:dyDescent="0.25">
      <c r="A906" s="24">
        <f>YEAR(Sheet1!$I906)</f>
        <v>2007</v>
      </c>
      <c r="B906" s="25">
        <f>Sheet1!$Q906+Sheet1!$J906</f>
        <v>242245.64</v>
      </c>
    </row>
    <row r="907" spans="1:2" ht="14.25" customHeight="1" x14ac:dyDescent="0.25">
      <c r="A907" s="24">
        <f>YEAR(Sheet1!$I907)</f>
        <v>2009</v>
      </c>
      <c r="B907" s="25">
        <f>Sheet1!$Q907+Sheet1!$J907</f>
        <v>62411</v>
      </c>
    </row>
    <row r="908" spans="1:2" ht="14.25" customHeight="1" x14ac:dyDescent="0.25">
      <c r="A908" s="24">
        <f>YEAR(Sheet1!$I908)</f>
        <v>1992</v>
      </c>
      <c r="B908" s="25">
        <f>Sheet1!$Q908+Sheet1!$J908</f>
        <v>124654.88</v>
      </c>
    </row>
    <row r="909" spans="1:2" ht="14.25" customHeight="1" x14ac:dyDescent="0.25">
      <c r="A909" s="24">
        <f>YEAR(Sheet1!$I909)</f>
        <v>2019</v>
      </c>
      <c r="B909" s="25">
        <f>Sheet1!$Q909+Sheet1!$J909</f>
        <v>41545</v>
      </c>
    </row>
    <row r="910" spans="1:2" ht="14.25" customHeight="1" x14ac:dyDescent="0.25">
      <c r="A910" s="24">
        <f>YEAR(Sheet1!$I910)</f>
        <v>2019</v>
      </c>
      <c r="B910" s="25">
        <f>Sheet1!$Q910+Sheet1!$J910</f>
        <v>74467</v>
      </c>
    </row>
    <row r="911" spans="1:2" ht="14.25" customHeight="1" x14ac:dyDescent="0.25">
      <c r="A911" s="24">
        <f>YEAR(Sheet1!$I911)</f>
        <v>2002</v>
      </c>
      <c r="B911" s="25">
        <f>Sheet1!$Q911+Sheet1!$J911</f>
        <v>124597.7</v>
      </c>
    </row>
    <row r="912" spans="1:2" ht="14.25" customHeight="1" x14ac:dyDescent="0.25">
      <c r="A912" s="24">
        <f>YEAR(Sheet1!$I912)</f>
        <v>2012</v>
      </c>
      <c r="B912" s="25">
        <f>Sheet1!$Q912+Sheet1!$J912</f>
        <v>126604.08</v>
      </c>
    </row>
    <row r="913" spans="1:2" ht="14.25" customHeight="1" x14ac:dyDescent="0.25">
      <c r="A913" s="24">
        <f>YEAR(Sheet1!$I913)</f>
        <v>2019</v>
      </c>
      <c r="B913" s="25">
        <f>Sheet1!$Q913+Sheet1!$J913</f>
        <v>55767</v>
      </c>
    </row>
    <row r="914" spans="1:2" ht="14.25" customHeight="1" x14ac:dyDescent="0.25">
      <c r="A914" s="24">
        <f>YEAR(Sheet1!$I914)</f>
        <v>2016</v>
      </c>
      <c r="B914" s="25">
        <f>Sheet1!$Q914+Sheet1!$J914</f>
        <v>60930</v>
      </c>
    </row>
    <row r="915" spans="1:2" ht="14.25" customHeight="1" x14ac:dyDescent="0.25">
      <c r="A915" s="24">
        <f>YEAR(Sheet1!$I915)</f>
        <v>2018</v>
      </c>
      <c r="B915" s="25">
        <f>Sheet1!$Q915+Sheet1!$J915</f>
        <v>199915.16999999998</v>
      </c>
    </row>
    <row r="916" spans="1:2" ht="14.25" customHeight="1" x14ac:dyDescent="0.25">
      <c r="A916" s="24">
        <f>YEAR(Sheet1!$I916)</f>
        <v>2017</v>
      </c>
      <c r="B916" s="25">
        <f>Sheet1!$Q916+Sheet1!$J916</f>
        <v>69332</v>
      </c>
    </row>
    <row r="917" spans="1:2" ht="14.25" customHeight="1" x14ac:dyDescent="0.25">
      <c r="A917" s="24">
        <f>YEAR(Sheet1!$I917)</f>
        <v>2001</v>
      </c>
      <c r="B917" s="25">
        <f>Sheet1!$Q917+Sheet1!$J917</f>
        <v>119699</v>
      </c>
    </row>
    <row r="918" spans="1:2" ht="14.25" customHeight="1" x14ac:dyDescent="0.25">
      <c r="A918" s="24">
        <f>YEAR(Sheet1!$I918)</f>
        <v>2020</v>
      </c>
      <c r="B918" s="25">
        <f>Sheet1!$Q918+Sheet1!$J918</f>
        <v>231865.92</v>
      </c>
    </row>
    <row r="919" spans="1:2" ht="14.25" customHeight="1" x14ac:dyDescent="0.25">
      <c r="A919" s="24">
        <f>YEAR(Sheet1!$I919)</f>
        <v>2012</v>
      </c>
      <c r="B919" s="25">
        <f>Sheet1!$Q919+Sheet1!$J919</f>
        <v>58586</v>
      </c>
    </row>
    <row r="920" spans="1:2" ht="14.25" customHeight="1" x14ac:dyDescent="0.25">
      <c r="A920" s="24">
        <f>YEAR(Sheet1!$I920)</f>
        <v>2011</v>
      </c>
      <c r="B920" s="25">
        <f>Sheet1!$Q920+Sheet1!$J920</f>
        <v>74010</v>
      </c>
    </row>
    <row r="921" spans="1:2" ht="14.25" customHeight="1" x14ac:dyDescent="0.25">
      <c r="A921" s="24">
        <f>YEAR(Sheet1!$I921)</f>
        <v>2020</v>
      </c>
      <c r="B921" s="25">
        <f>Sheet1!$Q921+Sheet1!$J921</f>
        <v>96598</v>
      </c>
    </row>
    <row r="922" spans="1:2" ht="14.25" customHeight="1" x14ac:dyDescent="0.25">
      <c r="A922" s="24">
        <f>YEAR(Sheet1!$I922)</f>
        <v>2003</v>
      </c>
      <c r="B922" s="25">
        <f>Sheet1!$Q922+Sheet1!$J922</f>
        <v>111766.2</v>
      </c>
    </row>
    <row r="923" spans="1:2" ht="14.25" customHeight="1" x14ac:dyDescent="0.25">
      <c r="A923" s="24">
        <f>YEAR(Sheet1!$I923)</f>
        <v>2017</v>
      </c>
      <c r="B923" s="25">
        <f>Sheet1!$Q923+Sheet1!$J923</f>
        <v>200871.67999999999</v>
      </c>
    </row>
    <row r="924" spans="1:2" ht="14.25" customHeight="1" x14ac:dyDescent="0.25">
      <c r="A924" s="24">
        <f>YEAR(Sheet1!$I924)</f>
        <v>2014</v>
      </c>
      <c r="B924" s="25">
        <f>Sheet1!$Q924+Sheet1!$J924</f>
        <v>210772.8</v>
      </c>
    </row>
    <row r="925" spans="1:2" ht="14.25" customHeight="1" x14ac:dyDescent="0.25">
      <c r="A925" s="24">
        <f>YEAR(Sheet1!$I925)</f>
        <v>2009</v>
      </c>
      <c r="B925" s="25">
        <f>Sheet1!$Q925+Sheet1!$J925</f>
        <v>64505</v>
      </c>
    </row>
    <row r="926" spans="1:2" ht="14.25" customHeight="1" x14ac:dyDescent="0.25">
      <c r="A926" s="24">
        <f>YEAR(Sheet1!$I926)</f>
        <v>2021</v>
      </c>
      <c r="B926" s="25">
        <f>Sheet1!$Q926+Sheet1!$J926</f>
        <v>115596.74</v>
      </c>
    </row>
    <row r="927" spans="1:2" ht="14.25" customHeight="1" x14ac:dyDescent="0.25">
      <c r="A927" s="24">
        <f>YEAR(Sheet1!$I927)</f>
        <v>2019</v>
      </c>
      <c r="B927" s="25">
        <f>Sheet1!$Q927+Sheet1!$J927</f>
        <v>150625.60999999999</v>
      </c>
    </row>
    <row r="928" spans="1:2" ht="14.25" customHeight="1" x14ac:dyDescent="0.25">
      <c r="A928" s="24">
        <f>YEAR(Sheet1!$I928)</f>
        <v>2021</v>
      </c>
      <c r="B928" s="25">
        <f>Sheet1!$Q928+Sheet1!$J928</f>
        <v>170588</v>
      </c>
    </row>
    <row r="929" spans="1:2" ht="14.25" customHeight="1" x14ac:dyDescent="0.25">
      <c r="A929" s="24">
        <f>YEAR(Sheet1!$I929)</f>
        <v>2018</v>
      </c>
      <c r="B929" s="25">
        <f>Sheet1!$Q929+Sheet1!$J929</f>
        <v>81828</v>
      </c>
    </row>
    <row r="930" spans="1:2" ht="14.25" customHeight="1" x14ac:dyDescent="0.25">
      <c r="A930" s="24">
        <f>YEAR(Sheet1!$I930)</f>
        <v>2000</v>
      </c>
      <c r="B930" s="25">
        <f>Sheet1!$Q930+Sheet1!$J930</f>
        <v>168841.21</v>
      </c>
    </row>
    <row r="931" spans="1:2" ht="14.25" customHeight="1" x14ac:dyDescent="0.25">
      <c r="A931" s="24">
        <f>YEAR(Sheet1!$I931)</f>
        <v>2012</v>
      </c>
      <c r="B931" s="25">
        <f>Sheet1!$Q931+Sheet1!$J931</f>
        <v>123463.20999999999</v>
      </c>
    </row>
    <row r="932" spans="1:2" ht="14.25" customHeight="1" x14ac:dyDescent="0.25">
      <c r="A932" s="24">
        <f>YEAR(Sheet1!$I932)</f>
        <v>2017</v>
      </c>
      <c r="B932" s="25">
        <f>Sheet1!$Q932+Sheet1!$J932</f>
        <v>153121.91999999998</v>
      </c>
    </row>
    <row r="933" spans="1:2" ht="14.25" customHeight="1" x14ac:dyDescent="0.25">
      <c r="A933" s="24">
        <f>YEAR(Sheet1!$I933)</f>
        <v>2011</v>
      </c>
      <c r="B933" s="25">
        <f>Sheet1!$Q933+Sheet1!$J933</f>
        <v>137361.28</v>
      </c>
    </row>
    <row r="934" spans="1:2" ht="14.25" customHeight="1" x14ac:dyDescent="0.25">
      <c r="A934" s="24">
        <f>YEAR(Sheet1!$I934)</f>
        <v>2000</v>
      </c>
      <c r="B934" s="25">
        <f>Sheet1!$Q934+Sheet1!$J934</f>
        <v>113877.96</v>
      </c>
    </row>
    <row r="935" spans="1:2" ht="14.25" customHeight="1" x14ac:dyDescent="0.25">
      <c r="A935" s="24">
        <f>YEAR(Sheet1!$I935)</f>
        <v>2009</v>
      </c>
      <c r="B935" s="25">
        <f>Sheet1!$Q935+Sheet1!$J935</f>
        <v>312089.16000000003</v>
      </c>
    </row>
    <row r="936" spans="1:2" ht="14.25" customHeight="1" x14ac:dyDescent="0.25">
      <c r="A936" s="24">
        <f>YEAR(Sheet1!$I936)</f>
        <v>2012</v>
      </c>
      <c r="B936" s="25">
        <f>Sheet1!$Q936+Sheet1!$J936</f>
        <v>190033.72</v>
      </c>
    </row>
    <row r="937" spans="1:2" ht="14.25" customHeight="1" x14ac:dyDescent="0.25">
      <c r="A937" s="24">
        <f>YEAR(Sheet1!$I937)</f>
        <v>2014</v>
      </c>
      <c r="B937" s="25">
        <f>Sheet1!$Q937+Sheet1!$J937</f>
        <v>113040.63</v>
      </c>
    </row>
    <row r="938" spans="1:2" ht="14.25" customHeight="1" x14ac:dyDescent="0.25">
      <c r="A938" s="24">
        <f>YEAR(Sheet1!$I938)</f>
        <v>2012</v>
      </c>
      <c r="B938" s="25">
        <f>Sheet1!$Q938+Sheet1!$J938</f>
        <v>336143.2</v>
      </c>
    </row>
    <row r="939" spans="1:2" ht="14.25" customHeight="1" x14ac:dyDescent="0.25">
      <c r="A939" s="24">
        <f>YEAR(Sheet1!$I939)</f>
        <v>2021</v>
      </c>
      <c r="B939" s="25">
        <f>Sheet1!$Q939+Sheet1!$J939</f>
        <v>67275</v>
      </c>
    </row>
    <row r="940" spans="1:2" ht="14.25" customHeight="1" x14ac:dyDescent="0.25">
      <c r="A940" s="24">
        <f>YEAR(Sheet1!$I940)</f>
        <v>2015</v>
      </c>
      <c r="B940" s="25">
        <f>Sheet1!$Q940+Sheet1!$J940</f>
        <v>111416.8</v>
      </c>
    </row>
    <row r="941" spans="1:2" ht="14.25" customHeight="1" x14ac:dyDescent="0.25">
      <c r="A941" s="24">
        <f>YEAR(Sheet1!$I941)</f>
        <v>1993</v>
      </c>
      <c r="B941" s="25">
        <f>Sheet1!$Q941+Sheet1!$J941</f>
        <v>221803.75</v>
      </c>
    </row>
    <row r="942" spans="1:2" ht="14.25" customHeight="1" x14ac:dyDescent="0.25">
      <c r="A942" s="24">
        <f>YEAR(Sheet1!$I942)</f>
        <v>2016</v>
      </c>
      <c r="B942" s="25">
        <f>Sheet1!$Q942+Sheet1!$J942</f>
        <v>91400</v>
      </c>
    </row>
    <row r="943" spans="1:2" ht="14.25" customHeight="1" x14ac:dyDescent="0.25">
      <c r="A943" s="24">
        <f>YEAR(Sheet1!$I943)</f>
        <v>2007</v>
      </c>
      <c r="B943" s="25">
        <f>Sheet1!$Q943+Sheet1!$J943</f>
        <v>241058.51</v>
      </c>
    </row>
    <row r="944" spans="1:2" ht="14.25" customHeight="1" x14ac:dyDescent="0.25">
      <c r="A944" s="24">
        <f>YEAR(Sheet1!$I944)</f>
        <v>2003</v>
      </c>
      <c r="B944" s="25">
        <f>Sheet1!$Q944+Sheet1!$J944</f>
        <v>154536.12</v>
      </c>
    </row>
    <row r="945" spans="1:2" ht="14.25" customHeight="1" x14ac:dyDescent="0.25">
      <c r="A945" s="24">
        <f>YEAR(Sheet1!$I945)</f>
        <v>2011</v>
      </c>
      <c r="B945" s="25">
        <f>Sheet1!$Q945+Sheet1!$J945</f>
        <v>56878</v>
      </c>
    </row>
    <row r="946" spans="1:2" ht="14.25" customHeight="1" x14ac:dyDescent="0.25">
      <c r="A946" s="24">
        <f>YEAR(Sheet1!$I946)</f>
        <v>2019</v>
      </c>
      <c r="B946" s="25">
        <f>Sheet1!$Q946+Sheet1!$J946</f>
        <v>94735</v>
      </c>
    </row>
    <row r="947" spans="1:2" ht="14.25" customHeight="1" x14ac:dyDescent="0.25">
      <c r="A947" s="24">
        <f>YEAR(Sheet1!$I947)</f>
        <v>2007</v>
      </c>
      <c r="B947" s="25">
        <f>Sheet1!$Q947+Sheet1!$J947</f>
        <v>51234</v>
      </c>
    </row>
    <row r="948" spans="1:2" ht="14.25" customHeight="1" x14ac:dyDescent="0.25">
      <c r="A948" s="24">
        <f>YEAR(Sheet1!$I948)</f>
        <v>2015</v>
      </c>
      <c r="B948" s="25">
        <f>Sheet1!$Q948+Sheet1!$J948</f>
        <v>308233.5</v>
      </c>
    </row>
    <row r="949" spans="1:2" ht="14.25" customHeight="1" x14ac:dyDescent="0.25">
      <c r="A949" s="24">
        <f>YEAR(Sheet1!$I949)</f>
        <v>2010</v>
      </c>
      <c r="B949" s="25">
        <f>Sheet1!$Q949+Sheet1!$J949</f>
        <v>151426.78</v>
      </c>
    </row>
    <row r="950" spans="1:2" ht="14.25" customHeight="1" x14ac:dyDescent="0.25">
      <c r="A950" s="24">
        <f>YEAR(Sheet1!$I950)</f>
        <v>2009</v>
      </c>
      <c r="B950" s="25">
        <f>Sheet1!$Q950+Sheet1!$J950</f>
        <v>110312.72</v>
      </c>
    </row>
    <row r="951" spans="1:2" ht="14.25" customHeight="1" x14ac:dyDescent="0.25">
      <c r="A951" s="24">
        <f>YEAR(Sheet1!$I951)</f>
        <v>2016</v>
      </c>
      <c r="B951" s="25">
        <f>Sheet1!$Q951+Sheet1!$J951</f>
        <v>58703</v>
      </c>
    </row>
    <row r="952" spans="1:2" ht="14.25" customHeight="1" x14ac:dyDescent="0.25">
      <c r="A952" s="24">
        <f>YEAR(Sheet1!$I952)</f>
        <v>2012</v>
      </c>
      <c r="B952" s="25">
        <f>Sheet1!$Q952+Sheet1!$J952</f>
        <v>145798.39999999999</v>
      </c>
    </row>
    <row r="953" spans="1:2" ht="14.25" customHeight="1" x14ac:dyDescent="0.25">
      <c r="A953" s="24">
        <f>YEAR(Sheet1!$I953)</f>
        <v>2020</v>
      </c>
      <c r="B953" s="25">
        <f>Sheet1!$Q953+Sheet1!$J953</f>
        <v>138071.39000000001</v>
      </c>
    </row>
    <row r="954" spans="1:2" ht="14.25" customHeight="1" x14ac:dyDescent="0.25">
      <c r="A954" s="24">
        <f>YEAR(Sheet1!$I954)</f>
        <v>2021</v>
      </c>
      <c r="B954" s="25">
        <f>Sheet1!$Q954+Sheet1!$J954</f>
        <v>56405</v>
      </c>
    </row>
    <row r="955" spans="1:2" ht="14.25" customHeight="1" x14ac:dyDescent="0.25">
      <c r="A955" s="24">
        <f>YEAR(Sheet1!$I955)</f>
        <v>2014</v>
      </c>
      <c r="B955" s="25">
        <f>Sheet1!$Q955+Sheet1!$J955</f>
        <v>95828.4</v>
      </c>
    </row>
    <row r="956" spans="1:2" ht="14.25" customHeight="1" x14ac:dyDescent="0.25">
      <c r="A956" s="24">
        <f>YEAR(Sheet1!$I956)</f>
        <v>2008</v>
      </c>
      <c r="B956" s="25">
        <f>Sheet1!$Q956+Sheet1!$J956</f>
        <v>62861</v>
      </c>
    </row>
    <row r="957" spans="1:2" ht="14.25" customHeight="1" x14ac:dyDescent="0.25">
      <c r="A957" s="24">
        <f>YEAR(Sheet1!$I957)</f>
        <v>2006</v>
      </c>
      <c r="B957" s="25">
        <f>Sheet1!$Q957+Sheet1!$J957</f>
        <v>183007.66</v>
      </c>
    </row>
    <row r="958" spans="1:2" ht="14.25" customHeight="1" x14ac:dyDescent="0.25">
      <c r="A958" s="24">
        <f>YEAR(Sheet1!$I958)</f>
        <v>1997</v>
      </c>
      <c r="B958" s="25">
        <f>Sheet1!$Q958+Sheet1!$J958</f>
        <v>169826.8</v>
      </c>
    </row>
    <row r="959" spans="1:2" ht="14.25" customHeight="1" x14ac:dyDescent="0.25">
      <c r="A959" s="24">
        <f>YEAR(Sheet1!$I959)</f>
        <v>1994</v>
      </c>
      <c r="B959" s="25">
        <f>Sheet1!$Q959+Sheet1!$J959</f>
        <v>190684.26</v>
      </c>
    </row>
    <row r="960" spans="1:2" ht="14.25" customHeight="1" x14ac:dyDescent="0.25">
      <c r="A960" s="24">
        <f>YEAR(Sheet1!$I960)</f>
        <v>1993</v>
      </c>
      <c r="B960" s="25">
        <f>Sheet1!$Q960+Sheet1!$J960</f>
        <v>80170</v>
      </c>
    </row>
    <row r="961" spans="1:2" ht="14.25" customHeight="1" x14ac:dyDescent="0.25">
      <c r="A961" s="24">
        <f>YEAR(Sheet1!$I961)</f>
        <v>2021</v>
      </c>
      <c r="B961" s="25">
        <f>Sheet1!$Q961+Sheet1!$J961</f>
        <v>98520</v>
      </c>
    </row>
    <row r="962" spans="1:2" ht="14.25" customHeight="1" x14ac:dyDescent="0.25">
      <c r="A962" s="24">
        <f>YEAR(Sheet1!$I962)</f>
        <v>1999</v>
      </c>
      <c r="B962" s="25">
        <f>Sheet1!$Q962+Sheet1!$J962</f>
        <v>124683.89</v>
      </c>
    </row>
    <row r="963" spans="1:2" ht="14.25" customHeight="1" x14ac:dyDescent="0.25">
      <c r="A963" s="24">
        <f>YEAR(Sheet1!$I963)</f>
        <v>2019</v>
      </c>
      <c r="B963" s="25">
        <f>Sheet1!$Q963+Sheet1!$J963</f>
        <v>225243.03</v>
      </c>
    </row>
    <row r="964" spans="1:2" ht="14.25" customHeight="1" x14ac:dyDescent="0.25">
      <c r="A964" s="24">
        <f>YEAR(Sheet1!$I964)</f>
        <v>2006</v>
      </c>
      <c r="B964" s="25">
        <f>Sheet1!$Q964+Sheet1!$J964</f>
        <v>64202</v>
      </c>
    </row>
    <row r="965" spans="1:2" ht="14.25" customHeight="1" x14ac:dyDescent="0.25">
      <c r="A965" s="24">
        <f>YEAR(Sheet1!$I965)</f>
        <v>2019</v>
      </c>
      <c r="B965" s="25">
        <f>Sheet1!$Q965+Sheet1!$J965</f>
        <v>50883</v>
      </c>
    </row>
    <row r="966" spans="1:2" ht="14.25" customHeight="1" x14ac:dyDescent="0.25">
      <c r="A966" s="24">
        <f>YEAR(Sheet1!$I966)</f>
        <v>2016</v>
      </c>
      <c r="B966" s="25">
        <f>Sheet1!$Q966+Sheet1!$J966</f>
        <v>94618</v>
      </c>
    </row>
    <row r="967" spans="1:2" ht="14.25" customHeight="1" x14ac:dyDescent="0.25">
      <c r="A967" s="24">
        <f>YEAR(Sheet1!$I967)</f>
        <v>2019</v>
      </c>
      <c r="B967" s="25">
        <f>Sheet1!$Q967+Sheet1!$J967</f>
        <v>181867.2</v>
      </c>
    </row>
    <row r="968" spans="1:2" ht="14.25" customHeight="1" x14ac:dyDescent="0.25">
      <c r="A968" s="24">
        <f>YEAR(Sheet1!$I968)</f>
        <v>2020</v>
      </c>
      <c r="B968" s="25">
        <f>Sheet1!$Q968+Sheet1!$J968</f>
        <v>80659</v>
      </c>
    </row>
    <row r="969" spans="1:2" ht="14.25" customHeight="1" x14ac:dyDescent="0.25">
      <c r="A969" s="24">
        <f>YEAR(Sheet1!$I969)</f>
        <v>2019</v>
      </c>
      <c r="B969" s="25">
        <f>Sheet1!$Q969+Sheet1!$J969</f>
        <v>236415.85</v>
      </c>
    </row>
    <row r="970" spans="1:2" ht="14.25" customHeight="1" x14ac:dyDescent="0.25">
      <c r="A970" s="24">
        <f>YEAR(Sheet1!$I970)</f>
        <v>2016</v>
      </c>
      <c r="B970" s="25">
        <f>Sheet1!$Q970+Sheet1!$J970</f>
        <v>52693</v>
      </c>
    </row>
    <row r="971" spans="1:2" ht="14.25" customHeight="1" x14ac:dyDescent="0.25">
      <c r="A971" s="24">
        <f>YEAR(Sheet1!$I971)</f>
        <v>2016</v>
      </c>
      <c r="B971" s="25">
        <f>Sheet1!$Q971+Sheet1!$J971</f>
        <v>72045</v>
      </c>
    </row>
    <row r="972" spans="1:2" ht="14.25" customHeight="1" x14ac:dyDescent="0.25">
      <c r="A972" s="24">
        <f>YEAR(Sheet1!$I972)</f>
        <v>2005</v>
      </c>
      <c r="B972" s="25">
        <f>Sheet1!$Q972+Sheet1!$J972</f>
        <v>62749</v>
      </c>
    </row>
    <row r="973" spans="1:2" ht="14.25" customHeight="1" x14ac:dyDescent="0.25">
      <c r="A973" s="24">
        <f>YEAR(Sheet1!$I973)</f>
        <v>2018</v>
      </c>
      <c r="B973" s="25">
        <f>Sheet1!$Q973+Sheet1!$J973</f>
        <v>170372.4</v>
      </c>
    </row>
    <row r="974" spans="1:2" ht="14.25" customHeight="1" x14ac:dyDescent="0.25">
      <c r="A974" s="24">
        <f>YEAR(Sheet1!$I974)</f>
        <v>2016</v>
      </c>
      <c r="B974" s="25">
        <f>Sheet1!$Q974+Sheet1!$J974</f>
        <v>96566</v>
      </c>
    </row>
    <row r="975" spans="1:2" ht="14.25" customHeight="1" x14ac:dyDescent="0.25">
      <c r="A975" s="24">
        <f>YEAR(Sheet1!$I975)</f>
        <v>2001</v>
      </c>
      <c r="B975" s="25">
        <f>Sheet1!$Q975+Sheet1!$J975</f>
        <v>54994</v>
      </c>
    </row>
    <row r="976" spans="1:2" ht="14.25" customHeight="1" x14ac:dyDescent="0.25">
      <c r="A976" s="24">
        <f>YEAR(Sheet1!$I976)</f>
        <v>2012</v>
      </c>
      <c r="B976" s="25">
        <f>Sheet1!$Q976+Sheet1!$J976</f>
        <v>61523</v>
      </c>
    </row>
    <row r="977" spans="1:2" ht="14.25" customHeight="1" x14ac:dyDescent="0.25">
      <c r="A977" s="24">
        <f>YEAR(Sheet1!$I977)</f>
        <v>2010</v>
      </c>
      <c r="B977" s="25">
        <f>Sheet1!$Q977+Sheet1!$J977</f>
        <v>251475.84</v>
      </c>
    </row>
    <row r="978" spans="1:2" ht="14.25" customHeight="1" x14ac:dyDescent="0.25">
      <c r="A978" s="24">
        <f>YEAR(Sheet1!$I978)</f>
        <v>2013</v>
      </c>
      <c r="B978" s="25">
        <f>Sheet1!$Q978+Sheet1!$J978</f>
        <v>124827</v>
      </c>
    </row>
    <row r="979" spans="1:2" ht="14.25" customHeight="1" x14ac:dyDescent="0.25">
      <c r="A979" s="24">
        <f>YEAR(Sheet1!$I979)</f>
        <v>2019</v>
      </c>
      <c r="B979" s="25">
        <f>Sheet1!$Q979+Sheet1!$J979</f>
        <v>106655.85</v>
      </c>
    </row>
    <row r="980" spans="1:2" ht="14.25" customHeight="1" x14ac:dyDescent="0.25">
      <c r="A980" s="24">
        <f>YEAR(Sheet1!$I980)</f>
        <v>2005</v>
      </c>
      <c r="B980" s="25">
        <f>Sheet1!$Q980+Sheet1!$J980</f>
        <v>115745.3</v>
      </c>
    </row>
    <row r="981" spans="1:2" ht="14.25" customHeight="1" x14ac:dyDescent="0.25">
      <c r="A981" s="24">
        <f>YEAR(Sheet1!$I981)</f>
        <v>2008</v>
      </c>
      <c r="B981" s="25">
        <f>Sheet1!$Q981+Sheet1!$J981</f>
        <v>94815</v>
      </c>
    </row>
    <row r="982" spans="1:2" ht="14.25" customHeight="1" x14ac:dyDescent="0.25">
      <c r="A982" s="24">
        <f>YEAR(Sheet1!$I982)</f>
        <v>2021</v>
      </c>
      <c r="B982" s="25">
        <f>Sheet1!$Q982+Sheet1!$J982</f>
        <v>121786.58</v>
      </c>
    </row>
    <row r="983" spans="1:2" ht="14.25" customHeight="1" x14ac:dyDescent="0.25">
      <c r="A983" s="24">
        <f>YEAR(Sheet1!$I983)</f>
        <v>2017</v>
      </c>
      <c r="B983" s="25">
        <f>Sheet1!$Q983+Sheet1!$J983</f>
        <v>80622</v>
      </c>
    </row>
    <row r="984" spans="1:2" ht="14.25" customHeight="1" x14ac:dyDescent="0.25">
      <c r="A984" s="24">
        <f>YEAR(Sheet1!$I984)</f>
        <v>2016</v>
      </c>
      <c r="B984" s="25">
        <f>Sheet1!$Q984+Sheet1!$J984</f>
        <v>327963.37</v>
      </c>
    </row>
    <row r="985" spans="1:2" ht="14.25" customHeight="1" x14ac:dyDescent="0.25">
      <c r="A985" s="24">
        <f>YEAR(Sheet1!$I985)</f>
        <v>2018</v>
      </c>
      <c r="B985" s="25">
        <f>Sheet1!$Q985+Sheet1!$J985</f>
        <v>130142.73</v>
      </c>
    </row>
    <row r="986" spans="1:2" ht="14.25" customHeight="1" x14ac:dyDescent="0.25">
      <c r="A986" s="24">
        <f>YEAR(Sheet1!$I986)</f>
        <v>2021</v>
      </c>
      <c r="B986" s="25">
        <f>Sheet1!$Q986+Sheet1!$J986</f>
        <v>185319.18</v>
      </c>
    </row>
    <row r="987" spans="1:2" ht="14.25" customHeight="1" x14ac:dyDescent="0.25">
      <c r="A987" s="24">
        <f>YEAR(Sheet1!$I987)</f>
        <v>2002</v>
      </c>
      <c r="B987" s="25">
        <f>Sheet1!$Q987+Sheet1!$J987</f>
        <v>168759.9</v>
      </c>
    </row>
    <row r="988" spans="1:2" ht="14.25" customHeight="1" x14ac:dyDescent="0.25">
      <c r="A988" s="24">
        <f>YEAR(Sheet1!$I988)</f>
        <v>2017</v>
      </c>
      <c r="B988" s="25">
        <f>Sheet1!$Q988+Sheet1!$J988</f>
        <v>187499.64</v>
      </c>
    </row>
    <row r="989" spans="1:2" ht="14.25" customHeight="1" x14ac:dyDescent="0.25">
      <c r="A989" s="24">
        <f>YEAR(Sheet1!$I989)</f>
        <v>2012</v>
      </c>
      <c r="B989" s="25">
        <f>Sheet1!$Q989+Sheet1!$J989</f>
        <v>89659</v>
      </c>
    </row>
    <row r="990" spans="1:2" ht="14.25" customHeight="1" x14ac:dyDescent="0.25">
      <c r="A990" s="24">
        <f>YEAR(Sheet1!$I990)</f>
        <v>2007</v>
      </c>
      <c r="B990" s="25">
        <f>Sheet1!$Q990+Sheet1!$J990</f>
        <v>210929.01</v>
      </c>
    </row>
    <row r="991" spans="1:2" ht="14.25" customHeight="1" x14ac:dyDescent="0.25">
      <c r="A991" s="24">
        <f>YEAR(Sheet1!$I991)</f>
        <v>2016</v>
      </c>
      <c r="B991" s="25">
        <f>Sheet1!$Q991+Sheet1!$J991</f>
        <v>348972.3</v>
      </c>
    </row>
    <row r="992" spans="1:2" ht="14.25" customHeight="1" x14ac:dyDescent="0.25">
      <c r="A992" s="24">
        <f>YEAR(Sheet1!$I992)</f>
        <v>2010</v>
      </c>
      <c r="B992" s="25">
        <f>Sheet1!$Q992+Sheet1!$J992</f>
        <v>163126.71</v>
      </c>
    </row>
    <row r="993" spans="1:2" ht="14.25" customHeight="1" x14ac:dyDescent="0.25">
      <c r="A993" s="24">
        <f>YEAR(Sheet1!$I993)</f>
        <v>1998</v>
      </c>
      <c r="B993" s="25">
        <f>Sheet1!$Q993+Sheet1!$J993</f>
        <v>85369</v>
      </c>
    </row>
    <row r="994" spans="1:2" ht="14.25" customHeight="1" x14ac:dyDescent="0.25">
      <c r="A994" s="24">
        <f>YEAR(Sheet1!$I994)</f>
        <v>2015</v>
      </c>
      <c r="B994" s="25">
        <f>Sheet1!$Q994+Sheet1!$J994</f>
        <v>67489</v>
      </c>
    </row>
    <row r="995" spans="1:2" ht="14.25" customHeight="1" x14ac:dyDescent="0.25">
      <c r="A995" s="24">
        <f>YEAR(Sheet1!$I995)</f>
        <v>2018</v>
      </c>
      <c r="B995" s="25">
        <f>Sheet1!$Q995+Sheet1!$J995</f>
        <v>194523.03</v>
      </c>
    </row>
    <row r="996" spans="1:2" ht="14.25" customHeight="1" x14ac:dyDescent="0.25">
      <c r="A996" s="24">
        <f>YEAR(Sheet1!$I996)</f>
        <v>2009</v>
      </c>
      <c r="B996" s="25">
        <f>Sheet1!$Q996+Sheet1!$J996</f>
        <v>47032</v>
      </c>
    </row>
    <row r="997" spans="1:2" ht="14.25" customHeight="1" x14ac:dyDescent="0.25">
      <c r="A997" s="24">
        <f>YEAR(Sheet1!$I997)</f>
        <v>2016</v>
      </c>
      <c r="B997" s="25">
        <f>Sheet1!$Q997+Sheet1!$J997</f>
        <v>98427</v>
      </c>
    </row>
    <row r="998" spans="1:2" ht="14.25" customHeight="1" x14ac:dyDescent="0.25">
      <c r="A998" s="24">
        <f>YEAR(Sheet1!$I998)</f>
        <v>2010</v>
      </c>
      <c r="B998" s="25">
        <f>Sheet1!$Q998+Sheet1!$J998</f>
        <v>47387</v>
      </c>
    </row>
    <row r="999" spans="1:2" ht="14.25" customHeight="1" x14ac:dyDescent="0.25">
      <c r="A999" s="24">
        <f>YEAR(Sheet1!$I999)</f>
        <v>2019</v>
      </c>
      <c r="B999" s="25">
        <f>Sheet1!$Q999+Sheet1!$J999</f>
        <v>203216.5</v>
      </c>
    </row>
    <row r="1000" spans="1:2" ht="14.25" customHeight="1" x14ac:dyDescent="0.25">
      <c r="A1000" s="24">
        <f>YEAR(Sheet1!$I1000)</f>
        <v>2012</v>
      </c>
      <c r="B1000" s="25">
        <f>Sheet1!$Q1000+Sheet1!$J1000</f>
        <v>95960</v>
      </c>
    </row>
  </sheetData>
  <pageMargins left="0.7" right="0.7" top="0.75" bottom="0.75" header="0" footer="0"/>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D965"/>
  </sheetPr>
  <dimension ref="A1:P100"/>
  <sheetViews>
    <sheetView workbookViewId="0"/>
  </sheetViews>
  <sheetFormatPr defaultColWidth="14.42578125" defaultRowHeight="15" customHeight="1" x14ac:dyDescent="0.25"/>
  <cols>
    <col min="1" max="1" width="8.7109375" customWidth="1"/>
    <col min="2" max="3" width="19.7109375" customWidth="1"/>
    <col min="4" max="4" width="10.85546875" customWidth="1"/>
    <col min="5" max="5" width="8.7109375" customWidth="1"/>
    <col min="6" max="6" width="19.85546875" customWidth="1"/>
    <col min="7" max="7" width="8.7109375" customWidth="1"/>
    <col min="8" max="8" width="10.140625" customWidth="1"/>
    <col min="9" max="16" width="8.7109375" customWidth="1"/>
  </cols>
  <sheetData>
    <row r="1" spans="1:16" ht="14.25" customHeight="1" x14ac:dyDescent="0.25">
      <c r="A1" s="23" t="s">
        <v>2031</v>
      </c>
      <c r="B1" s="23" t="s">
        <v>2032</v>
      </c>
      <c r="C1" s="23" t="s">
        <v>2033</v>
      </c>
      <c r="D1" s="23" t="s">
        <v>24</v>
      </c>
      <c r="E1" s="28" t="s">
        <v>2034</v>
      </c>
      <c r="F1" s="28" t="s">
        <v>2035</v>
      </c>
      <c r="H1" s="29" t="s">
        <v>2036</v>
      </c>
      <c r="J1" t="s">
        <v>24</v>
      </c>
      <c r="P1" s="30">
        <v>0.7</v>
      </c>
    </row>
    <row r="2" spans="1:16" ht="14.25" customHeight="1" x14ac:dyDescent="0.25">
      <c r="A2" s="2">
        <v>101</v>
      </c>
      <c r="B2" s="2">
        <v>0.01</v>
      </c>
      <c r="C2" s="2" t="str">
        <f t="shared" ref="C2:C6" si="0">IF(B2&gt;0.5,"Topper","Bottom")</f>
        <v>Bottom</v>
      </c>
      <c r="D2" s="2"/>
      <c r="E2">
        <v>10000</v>
      </c>
      <c r="F2">
        <f t="shared" ref="F2:F6" si="1">E2*B2</f>
        <v>100</v>
      </c>
      <c r="H2" s="29" t="s">
        <v>2037</v>
      </c>
      <c r="J2" t="s">
        <v>2</v>
      </c>
      <c r="P2" s="30">
        <v>0.5</v>
      </c>
    </row>
    <row r="3" spans="1:16" ht="14.25" customHeight="1" x14ac:dyDescent="0.25">
      <c r="A3" s="2">
        <v>102</v>
      </c>
      <c r="B3" s="2">
        <v>0.2</v>
      </c>
      <c r="C3" s="2" t="str">
        <f t="shared" si="0"/>
        <v>Bottom</v>
      </c>
      <c r="D3" s="2"/>
      <c r="E3">
        <v>20000</v>
      </c>
      <c r="F3">
        <f t="shared" si="1"/>
        <v>4000</v>
      </c>
      <c r="H3" s="29" t="s">
        <v>2038</v>
      </c>
      <c r="J3" t="s">
        <v>2039</v>
      </c>
      <c r="P3" s="30">
        <v>0.6</v>
      </c>
    </row>
    <row r="4" spans="1:16" ht="14.25" customHeight="1" x14ac:dyDescent="0.25">
      <c r="A4" s="2">
        <v>103</v>
      </c>
      <c r="B4" s="2">
        <v>0.2</v>
      </c>
      <c r="C4" s="2" t="str">
        <f t="shared" si="0"/>
        <v>Bottom</v>
      </c>
      <c r="D4" s="2"/>
      <c r="E4">
        <v>10000</v>
      </c>
      <c r="F4">
        <f t="shared" si="1"/>
        <v>2000</v>
      </c>
      <c r="H4" s="31"/>
      <c r="P4" s="30">
        <v>0.01</v>
      </c>
    </row>
    <row r="5" spans="1:16" ht="14.25" customHeight="1" x14ac:dyDescent="0.25">
      <c r="A5" s="2">
        <v>104</v>
      </c>
      <c r="B5" s="2">
        <v>0.2</v>
      </c>
      <c r="C5" s="2" t="str">
        <f t="shared" si="0"/>
        <v>Bottom</v>
      </c>
      <c r="D5" s="2"/>
      <c r="E5">
        <v>20000</v>
      </c>
      <c r="F5">
        <f t="shared" si="1"/>
        <v>4000</v>
      </c>
      <c r="P5" s="30">
        <v>0.2</v>
      </c>
    </row>
    <row r="6" spans="1:16" ht="14.25" customHeight="1" x14ac:dyDescent="0.25">
      <c r="A6" s="2">
        <v>105</v>
      </c>
      <c r="B6" s="2">
        <v>0.2</v>
      </c>
      <c r="C6" s="2" t="str">
        <f t="shared" si="0"/>
        <v>Bottom</v>
      </c>
      <c r="D6" s="2"/>
      <c r="E6">
        <v>30000</v>
      </c>
      <c r="F6">
        <f t="shared" si="1"/>
        <v>6000</v>
      </c>
      <c r="P6" s="30">
        <v>0.4</v>
      </c>
    </row>
    <row r="7" spans="1:16" ht="14.25" customHeight="1" x14ac:dyDescent="0.25"/>
    <row r="8" spans="1:16" ht="14.25" customHeight="1" x14ac:dyDescent="0.25"/>
    <row r="9" spans="1:16" ht="14.25" customHeight="1" x14ac:dyDescent="0.25"/>
    <row r="10" spans="1:16" ht="14.25" customHeight="1" x14ac:dyDescent="0.25"/>
    <row r="11" spans="1:16" ht="14.25" customHeight="1" x14ac:dyDescent="0.25"/>
    <row r="12" spans="1:16" ht="14.25" customHeight="1" x14ac:dyDescent="0.25"/>
    <row r="13" spans="1:16" ht="14.25" customHeight="1" x14ac:dyDescent="0.25"/>
    <row r="14" spans="1:16" ht="14.25" customHeight="1" x14ac:dyDescent="0.25"/>
    <row r="15" spans="1:16" ht="14.25" customHeight="1" x14ac:dyDescent="0.25"/>
    <row r="16" spans="1: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dataValidations count="1">
    <dataValidation type="list" allowBlank="1" showErrorMessage="1" sqref="B2:B6" xr:uid="{00000000-0002-0000-0500-000000000000}">
      <formula1>$P$1:$P$6</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100"/>
  <sheetViews>
    <sheetView workbookViewId="0">
      <selection activeCell="S13" sqref="S13"/>
    </sheetView>
  </sheetViews>
  <sheetFormatPr defaultColWidth="14.42578125" defaultRowHeight="15" customHeight="1" x14ac:dyDescent="0.25"/>
  <cols>
    <col min="1" max="1" width="7.140625" customWidth="1"/>
    <col min="2" max="2" width="11.85546875" customWidth="1"/>
    <col min="3" max="3" width="9.140625" customWidth="1"/>
    <col min="4" max="4" width="18.85546875" customWidth="1"/>
    <col min="5" max="6" width="8.7109375" customWidth="1"/>
    <col min="7" max="7" width="17.7109375" customWidth="1"/>
    <col min="8" max="9" width="8.7109375" customWidth="1"/>
    <col min="10" max="10" width="21.42578125" customWidth="1"/>
    <col min="11" max="11" width="17.140625" customWidth="1"/>
    <col min="12" max="12" width="18" customWidth="1"/>
    <col min="13" max="13" width="8.7109375" customWidth="1"/>
    <col min="14" max="14" width="20.7109375" bestFit="1" customWidth="1"/>
    <col min="15" max="15" width="8.7109375" style="45" customWidth="1"/>
    <col min="16" max="16" width="8.7109375" customWidth="1"/>
    <col min="17" max="17" width="17.7109375" customWidth="1"/>
    <col min="18" max="18" width="10" customWidth="1"/>
    <col min="19" max="20" width="9.42578125" customWidth="1"/>
    <col min="21" max="22" width="8.7109375" customWidth="1"/>
    <col min="23" max="23" width="10.85546875" customWidth="1"/>
    <col min="24" max="24" width="14.28515625" customWidth="1"/>
    <col min="25" max="25" width="24" bestFit="1" customWidth="1"/>
    <col min="26" max="29" width="8.7109375" customWidth="1"/>
    <col min="30" max="30" width="8.5703125" customWidth="1"/>
    <col min="31" max="31" width="6.140625" customWidth="1"/>
    <col min="32" max="32" width="10.85546875" customWidth="1"/>
    <col min="33" max="33" width="37.28515625" customWidth="1"/>
    <col min="34" max="34" width="25.28515625" customWidth="1"/>
    <col min="35" max="44" width="8.7109375" customWidth="1"/>
  </cols>
  <sheetData>
    <row r="1" spans="1:44" ht="14.25" customHeight="1" x14ac:dyDescent="0.25">
      <c r="A1" t="s">
        <v>2040</v>
      </c>
      <c r="B1" t="s">
        <v>2041</v>
      </c>
      <c r="C1" t="s">
        <v>2042</v>
      </c>
      <c r="D1" t="s">
        <v>32</v>
      </c>
      <c r="E1" t="s">
        <v>2043</v>
      </c>
      <c r="F1" t="s">
        <v>2034</v>
      </c>
      <c r="G1" t="s">
        <v>2044</v>
      </c>
      <c r="I1" s="32" t="s">
        <v>2040</v>
      </c>
      <c r="J1" s="32" t="s">
        <v>32</v>
      </c>
      <c r="K1" s="32" t="s">
        <v>2034</v>
      </c>
      <c r="L1" s="33" t="s">
        <v>2044</v>
      </c>
      <c r="M1" s="33" t="s">
        <v>2045</v>
      </c>
      <c r="N1" s="55" t="s">
        <v>2865</v>
      </c>
      <c r="P1" s="33" t="s">
        <v>2046</v>
      </c>
      <c r="Q1" s="2" t="s">
        <v>2047</v>
      </c>
      <c r="R1" s="2">
        <v>1234</v>
      </c>
      <c r="S1" s="2">
        <v>5678</v>
      </c>
      <c r="T1" s="2">
        <v>1097</v>
      </c>
      <c r="U1" s="34" t="s">
        <v>2048</v>
      </c>
      <c r="V1" s="35"/>
      <c r="W1" t="s">
        <v>2047</v>
      </c>
      <c r="X1" t="s">
        <v>2049</v>
      </c>
      <c r="Y1" s="54" t="s">
        <v>2050</v>
      </c>
      <c r="AD1" s="36" t="s">
        <v>2012</v>
      </c>
      <c r="AE1" s="36" t="s">
        <v>2051</v>
      </c>
      <c r="AF1" s="36" t="s">
        <v>2052</v>
      </c>
      <c r="AG1" s="36" t="s">
        <v>2053</v>
      </c>
      <c r="AH1" s="37" t="s">
        <v>2050</v>
      </c>
      <c r="AP1" s="33"/>
      <c r="AQ1" s="33"/>
      <c r="AR1" s="33"/>
    </row>
    <row r="2" spans="1:44" ht="14.25" customHeight="1" x14ac:dyDescent="0.25">
      <c r="A2">
        <v>101</v>
      </c>
      <c r="B2" t="s">
        <v>2054</v>
      </c>
      <c r="C2" t="s">
        <v>2028</v>
      </c>
      <c r="D2" t="s">
        <v>2055</v>
      </c>
      <c r="E2" t="s">
        <v>2056</v>
      </c>
      <c r="F2">
        <v>70605</v>
      </c>
      <c r="G2" t="s">
        <v>2019</v>
      </c>
      <c r="I2" s="38">
        <v>101</v>
      </c>
      <c r="J2" s="38" t="str">
        <f>VLOOKUP(I2,A:G,4,1)</f>
        <v>Hyderabad</v>
      </c>
      <c r="K2" s="38">
        <f>VLOOKUP(I2,A:G,6,1)</f>
        <v>70605</v>
      </c>
      <c r="L2" s="38" t="str">
        <f>VLOOKUP(I2,A:G,7,1)</f>
        <v>Avg</v>
      </c>
      <c r="M2" s="33" t="s">
        <v>2045</v>
      </c>
      <c r="N2" s="54" t="str">
        <f ca="1">_xlfn.FORMULATEXT(J2)</f>
        <v>=VLOOKUP(I2,A:G,4,1)</v>
      </c>
      <c r="P2" s="33" t="s">
        <v>2046</v>
      </c>
      <c r="Q2" s="2" t="s">
        <v>2057</v>
      </c>
      <c r="R2" s="2" t="s">
        <v>2058</v>
      </c>
      <c r="S2" s="2" t="s">
        <v>2059</v>
      </c>
      <c r="T2" s="2" t="s">
        <v>2060</v>
      </c>
      <c r="U2" s="34" t="s">
        <v>2061</v>
      </c>
      <c r="W2" s="1">
        <v>5678</v>
      </c>
      <c r="X2" t="str">
        <f>HLOOKUP(W2,Q1:T3,3,0)</f>
        <v>Mahindra</v>
      </c>
      <c r="Y2" s="54" t="str">
        <f ca="1">_xlfn.FORMULATEXT(X2)</f>
        <v>=HLOOKUP(W2,Q1:T3,3,0)</v>
      </c>
      <c r="AD2" s="31" t="s">
        <v>2062</v>
      </c>
      <c r="AE2" s="31">
        <v>50</v>
      </c>
      <c r="AF2" s="31">
        <v>100</v>
      </c>
      <c r="AG2" s="31">
        <f>IFERROR(AE2/AF2,"THIS IS ERROR CALCULATED")</f>
        <v>0.5</v>
      </c>
      <c r="AJ2" t="s">
        <v>2043</v>
      </c>
      <c r="AK2" t="s">
        <v>2063</v>
      </c>
    </row>
    <row r="3" spans="1:44" ht="14.25" customHeight="1" x14ac:dyDescent="0.25">
      <c r="A3">
        <v>102</v>
      </c>
      <c r="B3" t="s">
        <v>2064</v>
      </c>
      <c r="C3" t="s">
        <v>2029</v>
      </c>
      <c r="D3" t="s">
        <v>2065</v>
      </c>
      <c r="E3" t="s">
        <v>2066</v>
      </c>
      <c r="F3">
        <v>69840</v>
      </c>
      <c r="G3" t="s">
        <v>2067</v>
      </c>
      <c r="I3" s="38">
        <v>102</v>
      </c>
      <c r="J3" s="38" t="str">
        <f t="shared" ref="J3:J22" si="0">VLOOKUP(I3,A:G,4,1)</f>
        <v>Goa</v>
      </c>
      <c r="K3" s="38">
        <f t="shared" ref="K3:K22" si="1">VLOOKUP(I3,A:G,6,1)</f>
        <v>69840</v>
      </c>
      <c r="L3" s="38" t="str">
        <f t="shared" ref="L3:L22" si="2">VLOOKUP(I3,A:G,7,1)</f>
        <v>Topper</v>
      </c>
      <c r="M3" s="33" t="s">
        <v>2045</v>
      </c>
      <c r="N3" s="54" t="str">
        <f t="shared" ref="N3:N22" ca="1" si="3">_xlfn.FORMULATEXT(J3)</f>
        <v>=VLOOKUP(I3,A:G,4,1)</v>
      </c>
      <c r="P3" s="33" t="s">
        <v>2046</v>
      </c>
      <c r="Q3" s="2" t="s">
        <v>2049</v>
      </c>
      <c r="R3" s="2" t="s">
        <v>2068</v>
      </c>
      <c r="S3" s="2" t="s">
        <v>2069</v>
      </c>
      <c r="T3" s="2" t="s">
        <v>2070</v>
      </c>
      <c r="U3" s="34" t="s">
        <v>2071</v>
      </c>
      <c r="W3" s="1">
        <v>1234</v>
      </c>
      <c r="X3" s="45" t="str">
        <f>HLOOKUP(W3,Q1:T3,3,0)</f>
        <v>Honda</v>
      </c>
      <c r="Y3" s="54" t="str">
        <f t="shared" ref="Y3:Y4" ca="1" si="4">_xlfn.FORMULATEXT(X3)</f>
        <v>=HLOOKUP(W3,Q1:T3,3,0)</v>
      </c>
      <c r="AD3" s="31" t="s">
        <v>2072</v>
      </c>
      <c r="AE3" s="31">
        <v>70</v>
      </c>
      <c r="AF3" s="31">
        <v>100</v>
      </c>
      <c r="AG3" s="31"/>
      <c r="AJ3" t="s">
        <v>2073</v>
      </c>
      <c r="AK3">
        <v>60</v>
      </c>
    </row>
    <row r="4" spans="1:44" ht="14.25" customHeight="1" x14ac:dyDescent="0.25">
      <c r="A4">
        <v>103</v>
      </c>
      <c r="B4" t="s">
        <v>2074</v>
      </c>
      <c r="C4" t="s">
        <v>2027</v>
      </c>
      <c r="D4" t="s">
        <v>2075</v>
      </c>
      <c r="E4" t="s">
        <v>2076</v>
      </c>
      <c r="F4">
        <v>17489</v>
      </c>
      <c r="G4" t="s">
        <v>2077</v>
      </c>
      <c r="I4" s="38">
        <v>103</v>
      </c>
      <c r="J4" s="38" t="str">
        <f t="shared" si="0"/>
        <v>Bangalore</v>
      </c>
      <c r="K4" s="38">
        <f t="shared" si="1"/>
        <v>17489</v>
      </c>
      <c r="L4" s="38" t="str">
        <f t="shared" si="2"/>
        <v>Bottom</v>
      </c>
      <c r="M4" s="33" t="s">
        <v>2045</v>
      </c>
      <c r="N4" s="54" t="str">
        <f t="shared" ca="1" si="3"/>
        <v>=VLOOKUP(I4,A:G,4,1)</v>
      </c>
      <c r="W4" s="1">
        <v>1097</v>
      </c>
      <c r="X4" s="45" t="str">
        <f>HLOOKUP(W4,Q1:T3,3,0)</f>
        <v>Hyundai</v>
      </c>
      <c r="Y4" s="54" t="str">
        <f t="shared" ca="1" si="4"/>
        <v>=HLOOKUP(W4,Q1:T3,3,0)</v>
      </c>
      <c r="AD4" s="31" t="s">
        <v>2078</v>
      </c>
      <c r="AE4" s="39" t="s">
        <v>2079</v>
      </c>
      <c r="AF4" s="31">
        <v>100</v>
      </c>
      <c r="AG4" s="31"/>
      <c r="AJ4" t="s">
        <v>2062</v>
      </c>
      <c r="AK4">
        <v>35</v>
      </c>
    </row>
    <row r="5" spans="1:44" ht="14.25" customHeight="1" x14ac:dyDescent="0.25">
      <c r="A5">
        <v>104</v>
      </c>
      <c r="B5" t="s">
        <v>2080</v>
      </c>
      <c r="C5" t="s">
        <v>2081</v>
      </c>
      <c r="D5" t="s">
        <v>2082</v>
      </c>
      <c r="E5" t="s">
        <v>2083</v>
      </c>
      <c r="F5">
        <v>74571</v>
      </c>
      <c r="G5" t="s">
        <v>2019</v>
      </c>
      <c r="I5" s="38">
        <v>104</v>
      </c>
      <c r="J5" s="38" t="str">
        <f t="shared" si="0"/>
        <v>Chennai</v>
      </c>
      <c r="K5" s="38">
        <f t="shared" si="1"/>
        <v>74571</v>
      </c>
      <c r="L5" s="38" t="str">
        <f t="shared" si="2"/>
        <v>Avg</v>
      </c>
      <c r="M5" s="33" t="s">
        <v>2045</v>
      </c>
      <c r="N5" s="54" t="str">
        <f t="shared" ca="1" si="3"/>
        <v>=VLOOKUP(I5,A:G,4,1)</v>
      </c>
      <c r="AD5" s="31" t="s">
        <v>2028</v>
      </c>
      <c r="AE5" s="31">
        <v>50</v>
      </c>
      <c r="AF5" s="31">
        <v>0</v>
      </c>
      <c r="AG5" s="31"/>
      <c r="AJ5" t="s">
        <v>2084</v>
      </c>
      <c r="AK5">
        <v>90</v>
      </c>
    </row>
    <row r="6" spans="1:44" ht="14.25" customHeight="1" x14ac:dyDescent="0.25">
      <c r="A6">
        <v>105</v>
      </c>
      <c r="B6" t="s">
        <v>2085</v>
      </c>
      <c r="C6" t="s">
        <v>2062</v>
      </c>
      <c r="D6" t="s">
        <v>2065</v>
      </c>
      <c r="E6" t="s">
        <v>2062</v>
      </c>
      <c r="F6">
        <v>87853</v>
      </c>
      <c r="G6" t="s">
        <v>2067</v>
      </c>
      <c r="I6" s="38">
        <v>105</v>
      </c>
      <c r="J6" s="38" t="str">
        <f t="shared" si="0"/>
        <v>Goa</v>
      </c>
      <c r="K6" s="38">
        <f t="shared" si="1"/>
        <v>87853</v>
      </c>
      <c r="L6" s="38" t="str">
        <f t="shared" si="2"/>
        <v>Topper</v>
      </c>
      <c r="M6" s="33" t="s">
        <v>2045</v>
      </c>
      <c r="N6" s="54" t="str">
        <f t="shared" ca="1" si="3"/>
        <v>=VLOOKUP(I6,A:G,4,1)</v>
      </c>
    </row>
    <row r="7" spans="1:44" ht="14.25" customHeight="1" x14ac:dyDescent="0.25">
      <c r="A7">
        <v>106</v>
      </c>
      <c r="B7" t="s">
        <v>2086</v>
      </c>
      <c r="C7" t="s">
        <v>2087</v>
      </c>
      <c r="D7" t="s">
        <v>2088</v>
      </c>
      <c r="E7" t="s">
        <v>2087</v>
      </c>
      <c r="F7">
        <v>74783</v>
      </c>
      <c r="G7" t="s">
        <v>2077</v>
      </c>
      <c r="I7" s="38">
        <v>106</v>
      </c>
      <c r="J7" s="38" t="str">
        <f t="shared" si="0"/>
        <v>Mumbai</v>
      </c>
      <c r="K7" s="38">
        <f t="shared" si="1"/>
        <v>74783</v>
      </c>
      <c r="L7" s="38" t="str">
        <f t="shared" si="2"/>
        <v>Bottom</v>
      </c>
      <c r="M7" s="33" t="s">
        <v>2045</v>
      </c>
      <c r="N7" s="54" t="str">
        <f t="shared" ca="1" si="3"/>
        <v>=VLOOKUP(I7,A:G,4,1)</v>
      </c>
      <c r="AD7" s="69" t="s">
        <v>2089</v>
      </c>
      <c r="AE7" s="70"/>
      <c r="AF7" s="70"/>
      <c r="AG7" s="70"/>
      <c r="AH7" s="71"/>
    </row>
    <row r="8" spans="1:44" ht="14.25" customHeight="1" x14ac:dyDescent="0.25">
      <c r="A8">
        <v>107</v>
      </c>
      <c r="B8" t="s">
        <v>2090</v>
      </c>
      <c r="C8" t="s">
        <v>2091</v>
      </c>
      <c r="D8" t="s">
        <v>2092</v>
      </c>
      <c r="E8" t="s">
        <v>2091</v>
      </c>
      <c r="F8">
        <v>42291</v>
      </c>
      <c r="G8" t="s">
        <v>2019</v>
      </c>
      <c r="I8" s="38">
        <v>107</v>
      </c>
      <c r="J8" s="38" t="str">
        <f t="shared" si="0"/>
        <v>Kolkata</v>
      </c>
      <c r="K8" s="38">
        <f t="shared" si="1"/>
        <v>42291</v>
      </c>
      <c r="L8" s="38" t="str">
        <f t="shared" si="2"/>
        <v>Avg</v>
      </c>
      <c r="M8" s="33" t="s">
        <v>2045</v>
      </c>
      <c r="N8" s="54" t="str">
        <f t="shared" ca="1" si="3"/>
        <v>=VLOOKUP(I8,A:G,4,1)</v>
      </c>
      <c r="AD8" s="40" t="s">
        <v>2062</v>
      </c>
      <c r="AE8" s="40">
        <v>30</v>
      </c>
      <c r="AF8" s="40">
        <v>100</v>
      </c>
      <c r="AG8" s="31"/>
      <c r="AH8" s="31"/>
    </row>
    <row r="9" spans="1:44" ht="14.25" customHeight="1" x14ac:dyDescent="0.25">
      <c r="A9">
        <v>108</v>
      </c>
      <c r="B9" t="s">
        <v>2085</v>
      </c>
      <c r="C9" t="s">
        <v>2073</v>
      </c>
      <c r="D9" t="s">
        <v>2093</v>
      </c>
      <c r="E9" t="s">
        <v>2073</v>
      </c>
      <c r="F9">
        <v>29260</v>
      </c>
      <c r="G9" t="s">
        <v>2067</v>
      </c>
      <c r="I9" s="38">
        <v>108</v>
      </c>
      <c r="J9" s="38" t="str">
        <f t="shared" si="0"/>
        <v>Tiruchi</v>
      </c>
      <c r="K9" s="38">
        <f t="shared" si="1"/>
        <v>29260</v>
      </c>
      <c r="L9" s="38" t="str">
        <f t="shared" si="2"/>
        <v>Topper</v>
      </c>
      <c r="M9" s="33" t="s">
        <v>2045</v>
      </c>
      <c r="N9" s="54" t="str">
        <f t="shared" ca="1" si="3"/>
        <v>=VLOOKUP(I9,A:G,4,1)</v>
      </c>
      <c r="AD9" s="31" t="s">
        <v>2072</v>
      </c>
      <c r="AE9" s="31">
        <v>40</v>
      </c>
      <c r="AF9" s="31">
        <v>100</v>
      </c>
      <c r="AG9" s="31"/>
      <c r="AH9" s="31"/>
    </row>
    <row r="10" spans="1:44" ht="14.25" customHeight="1" x14ac:dyDescent="0.25">
      <c r="A10">
        <v>109</v>
      </c>
      <c r="B10" t="s">
        <v>2086</v>
      </c>
      <c r="C10" t="s">
        <v>2094</v>
      </c>
      <c r="D10" t="s">
        <v>2095</v>
      </c>
      <c r="E10" t="s">
        <v>2094</v>
      </c>
      <c r="F10">
        <v>54518</v>
      </c>
      <c r="G10" t="s">
        <v>2077</v>
      </c>
      <c r="I10" s="38">
        <v>109</v>
      </c>
      <c r="J10" s="38" t="str">
        <f t="shared" si="0"/>
        <v>Karimnagar</v>
      </c>
      <c r="K10" s="38">
        <f t="shared" si="1"/>
        <v>54518</v>
      </c>
      <c r="L10" s="38" t="str">
        <f t="shared" si="2"/>
        <v>Bottom</v>
      </c>
      <c r="M10" s="33" t="s">
        <v>2045</v>
      </c>
      <c r="N10" s="54" t="str">
        <f t="shared" ca="1" si="3"/>
        <v>=VLOOKUP(I10,A:G,4,1)</v>
      </c>
      <c r="AD10" s="31" t="s">
        <v>2078</v>
      </c>
      <c r="AE10" s="39">
        <v>560</v>
      </c>
      <c r="AF10" s="31">
        <v>0</v>
      </c>
      <c r="AG10" s="31"/>
      <c r="AH10" s="31"/>
    </row>
    <row r="11" spans="1:44" ht="14.25" customHeight="1" x14ac:dyDescent="0.25">
      <c r="A11">
        <v>110</v>
      </c>
      <c r="B11" t="s">
        <v>2090</v>
      </c>
      <c r="C11" t="s">
        <v>2084</v>
      </c>
      <c r="D11" t="s">
        <v>2096</v>
      </c>
      <c r="E11" t="s">
        <v>2084</v>
      </c>
      <c r="F11">
        <v>64417</v>
      </c>
      <c r="G11" t="s">
        <v>2019</v>
      </c>
      <c r="I11" s="38">
        <v>110</v>
      </c>
      <c r="J11" s="38" t="str">
        <f t="shared" si="0"/>
        <v>Ongole</v>
      </c>
      <c r="K11" s="38">
        <f t="shared" si="1"/>
        <v>64417</v>
      </c>
      <c r="L11" s="38" t="str">
        <f t="shared" si="2"/>
        <v>Avg</v>
      </c>
      <c r="M11" s="33" t="s">
        <v>2045</v>
      </c>
      <c r="N11" s="54" t="str">
        <f t="shared" ca="1" si="3"/>
        <v>=VLOOKUP(I11,A:G,4,1)</v>
      </c>
      <c r="AD11" s="31" t="s">
        <v>2028</v>
      </c>
      <c r="AE11" s="31" t="s">
        <v>2097</v>
      </c>
      <c r="AF11" s="31">
        <v>100</v>
      </c>
      <c r="AG11" s="31"/>
      <c r="AH11" s="31"/>
    </row>
    <row r="12" spans="1:44" ht="14.25" customHeight="1" x14ac:dyDescent="0.25">
      <c r="A12">
        <v>111</v>
      </c>
      <c r="B12" t="s">
        <v>2085</v>
      </c>
      <c r="C12" t="s">
        <v>2098</v>
      </c>
      <c r="D12" t="s">
        <v>2099</v>
      </c>
      <c r="E12" t="s">
        <v>2098</v>
      </c>
      <c r="F12">
        <v>14246</v>
      </c>
      <c r="G12" t="s">
        <v>2067</v>
      </c>
      <c r="I12" s="38">
        <v>111</v>
      </c>
      <c r="J12" s="38" t="str">
        <f t="shared" si="0"/>
        <v>Delhi</v>
      </c>
      <c r="K12" s="38">
        <f t="shared" si="1"/>
        <v>14246</v>
      </c>
      <c r="L12" s="38" t="str">
        <f t="shared" si="2"/>
        <v>Topper</v>
      </c>
      <c r="M12" s="33" t="s">
        <v>2045</v>
      </c>
      <c r="N12" s="54" t="str">
        <f t="shared" ca="1" si="3"/>
        <v>=VLOOKUP(I12,A:G,4,1)</v>
      </c>
    </row>
    <row r="13" spans="1:44" ht="14.25" customHeight="1" x14ac:dyDescent="0.25">
      <c r="A13">
        <v>112</v>
      </c>
      <c r="B13" t="s">
        <v>2086</v>
      </c>
      <c r="C13" t="s">
        <v>2100</v>
      </c>
      <c r="D13" t="s">
        <v>2101</v>
      </c>
      <c r="E13" t="s">
        <v>2100</v>
      </c>
      <c r="F13">
        <v>24825</v>
      </c>
      <c r="G13" t="s">
        <v>2077</v>
      </c>
      <c r="I13" s="38">
        <v>112</v>
      </c>
      <c r="J13" s="38" t="str">
        <f t="shared" si="0"/>
        <v>Mangalore</v>
      </c>
      <c r="K13" s="38">
        <f t="shared" si="1"/>
        <v>24825</v>
      </c>
      <c r="L13" s="38" t="str">
        <f t="shared" si="2"/>
        <v>Bottom</v>
      </c>
      <c r="M13" s="33" t="s">
        <v>2045</v>
      </c>
      <c r="N13" s="54" t="str">
        <f t="shared" ca="1" si="3"/>
        <v>=VLOOKUP(I13,A:G,4,1)</v>
      </c>
    </row>
    <row r="14" spans="1:44" ht="14.25" customHeight="1" x14ac:dyDescent="0.25">
      <c r="A14">
        <v>113</v>
      </c>
      <c r="B14" t="s">
        <v>2090</v>
      </c>
      <c r="C14" t="s">
        <v>2102</v>
      </c>
      <c r="D14" t="s">
        <v>2103</v>
      </c>
      <c r="E14" t="s">
        <v>2102</v>
      </c>
      <c r="F14">
        <v>41590</v>
      </c>
      <c r="G14" t="s">
        <v>2019</v>
      </c>
      <c r="I14" s="38">
        <v>113</v>
      </c>
      <c r="J14" s="38" t="str">
        <f t="shared" si="0"/>
        <v>Mysore</v>
      </c>
      <c r="K14" s="38">
        <f t="shared" si="1"/>
        <v>41590</v>
      </c>
      <c r="L14" s="38" t="str">
        <f t="shared" si="2"/>
        <v>Avg</v>
      </c>
      <c r="M14" s="33" t="s">
        <v>2045</v>
      </c>
      <c r="N14" s="54" t="str">
        <f t="shared" ca="1" si="3"/>
        <v>=VLOOKUP(I14,A:G,4,1)</v>
      </c>
    </row>
    <row r="15" spans="1:44" ht="14.25" customHeight="1" x14ac:dyDescent="0.25">
      <c r="A15">
        <v>114</v>
      </c>
      <c r="B15" t="s">
        <v>2085</v>
      </c>
      <c r="C15" t="s">
        <v>2104</v>
      </c>
      <c r="D15" t="s">
        <v>2092</v>
      </c>
      <c r="E15" t="s">
        <v>2104</v>
      </c>
      <c r="F15">
        <v>81379</v>
      </c>
      <c r="G15" t="s">
        <v>2067</v>
      </c>
      <c r="I15" s="38">
        <v>114</v>
      </c>
      <c r="J15" s="38" t="str">
        <f t="shared" si="0"/>
        <v>Kolkata</v>
      </c>
      <c r="K15" s="38">
        <f t="shared" si="1"/>
        <v>81379</v>
      </c>
      <c r="L15" s="38" t="str">
        <f t="shared" si="2"/>
        <v>Topper</v>
      </c>
      <c r="M15" s="33" t="s">
        <v>2045</v>
      </c>
      <c r="N15" s="54" t="str">
        <f t="shared" ca="1" si="3"/>
        <v>=VLOOKUP(I15,A:G,4,1)</v>
      </c>
    </row>
    <row r="16" spans="1:44" ht="14.25" customHeight="1" x14ac:dyDescent="0.25">
      <c r="A16">
        <v>115</v>
      </c>
      <c r="B16" t="s">
        <v>2086</v>
      </c>
      <c r="C16" t="s">
        <v>2105</v>
      </c>
      <c r="D16" t="s">
        <v>2082</v>
      </c>
      <c r="E16" t="s">
        <v>2105</v>
      </c>
      <c r="F16">
        <v>28247</v>
      </c>
      <c r="G16" t="s">
        <v>2077</v>
      </c>
      <c r="I16" s="38">
        <v>115</v>
      </c>
      <c r="J16" s="38" t="str">
        <f t="shared" si="0"/>
        <v>Chennai</v>
      </c>
      <c r="K16" s="38">
        <f t="shared" si="1"/>
        <v>28247</v>
      </c>
      <c r="L16" s="38" t="str">
        <f t="shared" si="2"/>
        <v>Bottom</v>
      </c>
      <c r="M16" s="33" t="s">
        <v>2045</v>
      </c>
      <c r="N16" s="54" t="str">
        <f t="shared" ca="1" si="3"/>
        <v>=VLOOKUP(I16,A:G,4,1)</v>
      </c>
    </row>
    <row r="17" spans="1:14" ht="14.25" customHeight="1" x14ac:dyDescent="0.25">
      <c r="A17">
        <v>116</v>
      </c>
      <c r="B17" t="s">
        <v>2090</v>
      </c>
      <c r="C17" t="s">
        <v>2106</v>
      </c>
      <c r="D17" t="s">
        <v>2075</v>
      </c>
      <c r="E17" t="s">
        <v>2106</v>
      </c>
      <c r="F17">
        <v>81114</v>
      </c>
      <c r="G17" t="s">
        <v>2019</v>
      </c>
      <c r="I17" s="38">
        <v>116</v>
      </c>
      <c r="J17" s="38" t="str">
        <f t="shared" si="0"/>
        <v>Bangalore</v>
      </c>
      <c r="K17" s="38">
        <f t="shared" si="1"/>
        <v>81114</v>
      </c>
      <c r="L17" s="38" t="str">
        <f t="shared" si="2"/>
        <v>Avg</v>
      </c>
      <c r="M17" s="33" t="s">
        <v>2045</v>
      </c>
      <c r="N17" s="54" t="str">
        <f t="shared" ca="1" si="3"/>
        <v>=VLOOKUP(I17,A:G,4,1)</v>
      </c>
    </row>
    <row r="18" spans="1:14" ht="14.25" customHeight="1" x14ac:dyDescent="0.25">
      <c r="A18">
        <v>117</v>
      </c>
      <c r="B18" t="s">
        <v>2085</v>
      </c>
      <c r="C18" t="s">
        <v>2107</v>
      </c>
      <c r="D18" t="s">
        <v>2101</v>
      </c>
      <c r="E18" t="s">
        <v>2107</v>
      </c>
      <c r="F18">
        <v>91574</v>
      </c>
      <c r="G18" t="s">
        <v>2067</v>
      </c>
      <c r="I18" s="38">
        <v>117</v>
      </c>
      <c r="J18" s="38" t="str">
        <f t="shared" si="0"/>
        <v>Mangalore</v>
      </c>
      <c r="K18" s="38">
        <f t="shared" si="1"/>
        <v>91574</v>
      </c>
      <c r="L18" s="38" t="str">
        <f t="shared" si="2"/>
        <v>Topper</v>
      </c>
      <c r="M18" s="33" t="s">
        <v>2045</v>
      </c>
      <c r="N18" s="54" t="str">
        <f t="shared" ca="1" si="3"/>
        <v>=VLOOKUP(I18,A:G,4,1)</v>
      </c>
    </row>
    <row r="19" spans="1:14" ht="14.25" customHeight="1" x14ac:dyDescent="0.25">
      <c r="A19">
        <v>118</v>
      </c>
      <c r="B19" t="s">
        <v>2086</v>
      </c>
      <c r="C19" t="s">
        <v>2108</v>
      </c>
      <c r="D19" t="s">
        <v>2055</v>
      </c>
      <c r="E19" t="s">
        <v>2108</v>
      </c>
      <c r="F19">
        <v>26691</v>
      </c>
      <c r="G19" t="s">
        <v>2077</v>
      </c>
      <c r="I19" s="38">
        <v>118</v>
      </c>
      <c r="J19" s="38" t="str">
        <f t="shared" si="0"/>
        <v>Hyderabad</v>
      </c>
      <c r="K19" s="38">
        <f t="shared" si="1"/>
        <v>26691</v>
      </c>
      <c r="L19" s="38" t="str">
        <f t="shared" si="2"/>
        <v>Bottom</v>
      </c>
      <c r="M19" s="33" t="s">
        <v>2045</v>
      </c>
      <c r="N19" s="54" t="str">
        <f t="shared" ca="1" si="3"/>
        <v>=VLOOKUP(I19,A:G,4,1)</v>
      </c>
    </row>
    <row r="20" spans="1:14" ht="14.25" customHeight="1" x14ac:dyDescent="0.25">
      <c r="A20">
        <v>119</v>
      </c>
      <c r="B20" t="s">
        <v>2090</v>
      </c>
      <c r="C20" t="s">
        <v>2109</v>
      </c>
      <c r="D20" t="s">
        <v>2065</v>
      </c>
      <c r="E20" t="s">
        <v>2109</v>
      </c>
      <c r="F20">
        <v>52518</v>
      </c>
      <c r="G20" t="s">
        <v>2019</v>
      </c>
      <c r="I20" s="38">
        <v>119</v>
      </c>
      <c r="J20" s="38" t="str">
        <f t="shared" si="0"/>
        <v>Goa</v>
      </c>
      <c r="K20" s="38">
        <f t="shared" si="1"/>
        <v>52518</v>
      </c>
      <c r="L20" s="38" t="str">
        <f t="shared" si="2"/>
        <v>Avg</v>
      </c>
      <c r="M20" s="33" t="s">
        <v>2045</v>
      </c>
      <c r="N20" s="54" t="str">
        <f t="shared" ca="1" si="3"/>
        <v>=VLOOKUP(I20,A:G,4,1)</v>
      </c>
    </row>
    <row r="21" spans="1:14" ht="14.25" customHeight="1" x14ac:dyDescent="0.25">
      <c r="A21">
        <v>120</v>
      </c>
      <c r="B21" t="s">
        <v>2085</v>
      </c>
      <c r="C21" t="s">
        <v>2110</v>
      </c>
      <c r="D21" t="s">
        <v>2096</v>
      </c>
      <c r="E21" t="s">
        <v>2110</v>
      </c>
      <c r="F21">
        <v>34755</v>
      </c>
      <c r="G21" t="s">
        <v>2067</v>
      </c>
      <c r="I21" s="38">
        <v>120</v>
      </c>
      <c r="J21" s="38" t="str">
        <f t="shared" si="0"/>
        <v>Ongole</v>
      </c>
      <c r="K21" s="38">
        <f t="shared" si="1"/>
        <v>34755</v>
      </c>
      <c r="L21" s="38" t="str">
        <f t="shared" si="2"/>
        <v>Topper</v>
      </c>
      <c r="M21" s="33" t="s">
        <v>2045</v>
      </c>
      <c r="N21" s="54" t="str">
        <f t="shared" ca="1" si="3"/>
        <v>=VLOOKUP(I21,A:G,4,1)</v>
      </c>
    </row>
    <row r="22" spans="1:14" ht="14.25" customHeight="1" x14ac:dyDescent="0.25">
      <c r="A22">
        <v>121</v>
      </c>
      <c r="B22" t="s">
        <v>2086</v>
      </c>
      <c r="C22" t="s">
        <v>2111</v>
      </c>
      <c r="D22" t="s">
        <v>2112</v>
      </c>
      <c r="E22" t="s">
        <v>2111</v>
      </c>
      <c r="F22">
        <v>10477</v>
      </c>
      <c r="G22" t="s">
        <v>2077</v>
      </c>
      <c r="I22" s="38">
        <v>121</v>
      </c>
      <c r="J22" s="38" t="str">
        <f t="shared" si="0"/>
        <v>Sullur</v>
      </c>
      <c r="K22" s="38">
        <f t="shared" si="1"/>
        <v>10477</v>
      </c>
      <c r="L22" s="38" t="str">
        <f t="shared" si="2"/>
        <v>Bottom</v>
      </c>
      <c r="M22" s="33" t="s">
        <v>2045</v>
      </c>
      <c r="N22" s="54" t="str">
        <f t="shared" ca="1" si="3"/>
        <v>=VLOOKUP(I22,A:G,4,1)</v>
      </c>
    </row>
    <row r="23" spans="1:14" ht="14.25" customHeight="1" x14ac:dyDescent="0.25"/>
    <row r="24" spans="1:14" ht="14.25" customHeight="1" x14ac:dyDescent="0.25"/>
    <row r="25" spans="1:14" ht="14.25" customHeight="1" x14ac:dyDescent="0.25"/>
    <row r="26" spans="1:14" ht="14.25" customHeight="1" x14ac:dyDescent="0.25"/>
    <row r="27" spans="1:14" ht="14.25" customHeight="1" x14ac:dyDescent="0.25"/>
    <row r="28" spans="1:14" ht="14.25" customHeight="1" x14ac:dyDescent="0.25"/>
    <row r="29" spans="1:14" ht="14.25" customHeight="1" x14ac:dyDescent="0.25"/>
    <row r="30" spans="1:14" ht="14.25" customHeight="1" x14ac:dyDescent="0.25"/>
    <row r="31" spans="1:14" ht="14.25" customHeight="1" x14ac:dyDescent="0.25"/>
    <row r="32" spans="1: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sheetData>
  <mergeCells count="1">
    <mergeCell ref="AD7:AH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C89AB"/>
  </sheetPr>
  <dimension ref="A1:O247"/>
  <sheetViews>
    <sheetView workbookViewId="0">
      <selection activeCell="H8" sqref="H8"/>
    </sheetView>
  </sheetViews>
  <sheetFormatPr defaultColWidth="14.42578125" defaultRowHeight="15" customHeight="1" x14ac:dyDescent="0.25"/>
  <cols>
    <col min="1" max="1" width="3.85546875" customWidth="1"/>
    <col min="2" max="2" width="20.85546875" customWidth="1"/>
    <col min="3" max="3" width="12.5703125" customWidth="1"/>
    <col min="4" max="4" width="12" customWidth="1"/>
    <col min="5" max="5" width="13.7109375" customWidth="1"/>
    <col min="6" max="6" width="13.140625" customWidth="1"/>
    <col min="7" max="7" width="16.5703125" customWidth="1"/>
    <col min="8" max="8" width="16.140625" customWidth="1"/>
    <col min="9" max="9" width="13.42578125" customWidth="1"/>
    <col min="10" max="10" width="16" customWidth="1"/>
    <col min="11" max="11" width="18.85546875" customWidth="1"/>
    <col min="12" max="12" width="16.85546875" customWidth="1"/>
    <col min="13" max="13" width="12.140625" customWidth="1"/>
    <col min="14" max="14" width="31.140625" customWidth="1"/>
    <col min="15" max="15" width="12.28515625" customWidth="1"/>
  </cols>
  <sheetData>
    <row r="1" spans="1:15" ht="14.25" customHeight="1" x14ac:dyDescent="0.25">
      <c r="A1" s="27" t="s">
        <v>2113</v>
      </c>
      <c r="B1" s="27" t="s">
        <v>2114</v>
      </c>
      <c r="C1" s="27" t="s">
        <v>2115</v>
      </c>
      <c r="D1" s="27" t="s">
        <v>2116</v>
      </c>
      <c r="E1" s="27" t="s">
        <v>2117</v>
      </c>
      <c r="F1" s="27" t="s">
        <v>2118</v>
      </c>
      <c r="G1" s="27" t="s">
        <v>2119</v>
      </c>
      <c r="H1" s="27" t="s">
        <v>2120</v>
      </c>
      <c r="I1" s="27" t="s">
        <v>2121</v>
      </c>
      <c r="J1" s="27" t="s">
        <v>2122</v>
      </c>
      <c r="K1" s="27" t="s">
        <v>2123</v>
      </c>
      <c r="L1" s="27" t="s">
        <v>2124</v>
      </c>
      <c r="M1" s="27" t="s">
        <v>2125</v>
      </c>
      <c r="N1" s="27" t="s">
        <v>2126</v>
      </c>
      <c r="O1" s="27" t="s">
        <v>2127</v>
      </c>
    </row>
    <row r="2" spans="1:15" ht="14.25" customHeight="1" x14ac:dyDescent="0.25">
      <c r="A2" s="27">
        <v>1</v>
      </c>
      <c r="B2" s="27" t="s">
        <v>2128</v>
      </c>
      <c r="C2" s="27">
        <v>649635482</v>
      </c>
      <c r="D2" s="27">
        <v>325247</v>
      </c>
      <c r="E2" s="27">
        <v>6645740</v>
      </c>
      <c r="F2" s="27">
        <v>631</v>
      </c>
      <c r="G2" s="27" t="s">
        <v>2129</v>
      </c>
      <c r="H2" s="27" t="s">
        <v>2130</v>
      </c>
      <c r="I2" s="27" t="s">
        <v>2131</v>
      </c>
      <c r="J2" s="27">
        <v>37021</v>
      </c>
      <c r="K2" s="27">
        <v>83342</v>
      </c>
      <c r="L2" s="27">
        <v>852.6</v>
      </c>
      <c r="M2" s="27"/>
      <c r="N2" s="27"/>
      <c r="O2" s="27"/>
    </row>
    <row r="3" spans="1:15" ht="14.25" customHeight="1" x14ac:dyDescent="0.25">
      <c r="A3" s="27">
        <v>2</v>
      </c>
      <c r="B3" s="27" t="s">
        <v>2132</v>
      </c>
      <c r="C3" s="27">
        <v>239211703</v>
      </c>
      <c r="D3" s="27">
        <v>68310</v>
      </c>
      <c r="E3" s="27">
        <v>1963891</v>
      </c>
      <c r="F3" s="27">
        <v>84</v>
      </c>
      <c r="G3" s="27" t="s">
        <v>2133</v>
      </c>
      <c r="H3" s="27" t="s">
        <v>2134</v>
      </c>
      <c r="I3" s="27" t="s">
        <v>2135</v>
      </c>
      <c r="J3" s="27">
        <v>7691</v>
      </c>
      <c r="K3" s="27"/>
      <c r="L3" s="27"/>
      <c r="M3" s="27"/>
      <c r="N3" s="27"/>
      <c r="O3" s="27"/>
    </row>
    <row r="4" spans="1:15" ht="14.25" customHeight="1" x14ac:dyDescent="0.25">
      <c r="A4" s="27">
        <v>3</v>
      </c>
      <c r="B4" s="27" t="s">
        <v>2136</v>
      </c>
      <c r="C4" s="27">
        <v>199859094</v>
      </c>
      <c r="D4" s="27">
        <v>200544</v>
      </c>
      <c r="E4" s="27">
        <v>1499349</v>
      </c>
      <c r="F4" s="27">
        <v>345</v>
      </c>
      <c r="G4" s="27" t="s">
        <v>2137</v>
      </c>
      <c r="H4" s="27" t="s">
        <v>2138</v>
      </c>
      <c r="I4" s="27" t="s">
        <v>2139</v>
      </c>
      <c r="J4" s="27">
        <v>9478</v>
      </c>
      <c r="K4" s="27"/>
      <c r="L4" s="27"/>
      <c r="M4" s="27"/>
      <c r="N4" s="27"/>
      <c r="O4" s="27"/>
    </row>
    <row r="5" spans="1:15" ht="14.25" customHeight="1" x14ac:dyDescent="0.25">
      <c r="A5" s="27">
        <v>4</v>
      </c>
      <c r="B5" s="27" t="s">
        <v>2140</v>
      </c>
      <c r="C5" s="27">
        <v>119395539</v>
      </c>
      <c r="D5" s="27">
        <v>10346</v>
      </c>
      <c r="E5" s="27">
        <v>1565570</v>
      </c>
      <c r="F5" s="27">
        <v>34</v>
      </c>
      <c r="G5" s="27" t="s">
        <v>2141</v>
      </c>
      <c r="H5" s="27" t="s">
        <v>2142</v>
      </c>
      <c r="I5" s="27" t="s">
        <v>2143</v>
      </c>
      <c r="J5" s="27">
        <v>8701</v>
      </c>
      <c r="K5" s="27"/>
      <c r="L5" s="27"/>
      <c r="M5" s="27"/>
      <c r="N5" s="27"/>
      <c r="O5" s="27"/>
    </row>
    <row r="6" spans="1:15" ht="14.25" customHeight="1" x14ac:dyDescent="0.25">
      <c r="A6" s="27">
        <v>5</v>
      </c>
      <c r="B6" s="27" t="s">
        <v>2144</v>
      </c>
      <c r="C6" s="27">
        <v>100796300</v>
      </c>
      <c r="D6" s="27">
        <v>8521</v>
      </c>
      <c r="E6" s="27">
        <v>1106640</v>
      </c>
      <c r="F6" s="27">
        <v>33</v>
      </c>
      <c r="G6" s="27" t="s">
        <v>2145</v>
      </c>
      <c r="H6" s="27" t="s">
        <v>2146</v>
      </c>
      <c r="I6" s="27" t="s">
        <v>2147</v>
      </c>
      <c r="J6" s="27">
        <v>3541</v>
      </c>
      <c r="K6" s="27">
        <v>301059</v>
      </c>
      <c r="L6" s="27">
        <v>3305</v>
      </c>
      <c r="M6" s="27">
        <v>1141588533</v>
      </c>
      <c r="N6" s="27">
        <v>3409709</v>
      </c>
      <c r="O6" s="27">
        <v>334805269</v>
      </c>
    </row>
    <row r="7" spans="1:15" ht="14.25" customHeight="1" x14ac:dyDescent="0.25">
      <c r="A7" s="27">
        <v>6</v>
      </c>
      <c r="B7" s="27" t="s">
        <v>2148</v>
      </c>
      <c r="C7" s="27">
        <v>65364197</v>
      </c>
      <c r="D7" s="27">
        <v>41299</v>
      </c>
      <c r="E7" s="27">
        <v>1336435</v>
      </c>
      <c r="F7" s="27">
        <v>146</v>
      </c>
      <c r="G7" s="27" t="s">
        <v>2149</v>
      </c>
      <c r="H7" s="27" t="s">
        <v>2150</v>
      </c>
      <c r="I7" s="27" t="s">
        <v>2151</v>
      </c>
      <c r="J7" s="27">
        <v>10172</v>
      </c>
      <c r="K7" s="27"/>
      <c r="L7" s="27"/>
      <c r="M7" s="27"/>
      <c r="N7" s="27"/>
      <c r="O7" s="27"/>
    </row>
    <row r="8" spans="1:15" ht="14.25" customHeight="1" x14ac:dyDescent="0.25">
      <c r="A8" s="27">
        <v>7</v>
      </c>
      <c r="B8" s="27" t="s">
        <v>2152</v>
      </c>
      <c r="C8" s="27">
        <v>44674459</v>
      </c>
      <c r="D8" s="27">
        <v>264</v>
      </c>
      <c r="E8" s="27">
        <v>530628</v>
      </c>
      <c r="F8" s="27">
        <v>1</v>
      </c>
      <c r="G8" s="27" t="s">
        <v>2153</v>
      </c>
      <c r="H8" s="27" t="s">
        <v>2154</v>
      </c>
      <c r="I8" s="27" t="s">
        <v>2155</v>
      </c>
      <c r="J8" s="27">
        <v>698</v>
      </c>
      <c r="K8" s="27">
        <v>31760</v>
      </c>
      <c r="L8" s="27">
        <v>377</v>
      </c>
      <c r="M8" s="27">
        <v>906950463</v>
      </c>
      <c r="N8" s="27">
        <v>644768</v>
      </c>
      <c r="O8" s="27">
        <v>1406631776</v>
      </c>
    </row>
    <row r="9" spans="1:15" ht="14.25" customHeight="1" x14ac:dyDescent="0.25">
      <c r="A9" s="27">
        <v>8</v>
      </c>
      <c r="B9" s="27" t="s">
        <v>2156</v>
      </c>
      <c r="C9" s="27">
        <v>38027968</v>
      </c>
      <c r="D9" s="27">
        <v>52908</v>
      </c>
      <c r="E9" s="27">
        <v>159093</v>
      </c>
      <c r="F9" s="27"/>
      <c r="G9" s="27" t="s">
        <v>2157</v>
      </c>
      <c r="H9" s="27" t="s">
        <v>2158</v>
      </c>
      <c r="I9" s="27" t="s">
        <v>2159</v>
      </c>
      <c r="J9" s="27">
        <v>869</v>
      </c>
      <c r="K9" s="27">
        <v>579831</v>
      </c>
      <c r="L9" s="27">
        <v>2426</v>
      </c>
      <c r="M9" s="27">
        <v>271490188</v>
      </c>
      <c r="N9" s="27">
        <v>4139547</v>
      </c>
      <c r="O9" s="27">
        <v>65584518</v>
      </c>
    </row>
    <row r="10" spans="1:15" ht="14.25" customHeight="1" x14ac:dyDescent="0.25">
      <c r="A10" s="27">
        <v>9</v>
      </c>
      <c r="B10" s="27" t="s">
        <v>2160</v>
      </c>
      <c r="C10" s="27">
        <v>36557861</v>
      </c>
      <c r="D10" s="27"/>
      <c r="E10" s="27">
        <v>158198</v>
      </c>
      <c r="F10" s="27"/>
      <c r="G10" s="27" t="s">
        <v>2161</v>
      </c>
      <c r="H10" s="27" t="s">
        <v>2162</v>
      </c>
      <c r="I10" s="27" t="s">
        <v>2163</v>
      </c>
      <c r="J10" s="27">
        <v>1406</v>
      </c>
      <c r="K10" s="27">
        <v>435817</v>
      </c>
      <c r="L10" s="27">
        <v>1886</v>
      </c>
      <c r="M10" s="27">
        <v>122332384</v>
      </c>
      <c r="N10" s="27">
        <v>1458359</v>
      </c>
      <c r="O10" s="27">
        <v>83883596</v>
      </c>
    </row>
    <row r="11" spans="1:15" ht="14.25" customHeight="1" x14ac:dyDescent="0.25">
      <c r="A11" s="27">
        <v>10</v>
      </c>
      <c r="B11" s="27" t="s">
        <v>19</v>
      </c>
      <c r="C11" s="27">
        <v>35400159</v>
      </c>
      <c r="D11" s="27">
        <v>24426</v>
      </c>
      <c r="E11" s="27">
        <v>690213</v>
      </c>
      <c r="F11" s="27">
        <v>84</v>
      </c>
      <c r="G11" s="27" t="s">
        <v>2164</v>
      </c>
      <c r="H11" s="27"/>
      <c r="I11" s="27" t="s">
        <v>2165</v>
      </c>
      <c r="J11" s="27">
        <v>8318</v>
      </c>
      <c r="K11" s="27">
        <v>164382</v>
      </c>
      <c r="L11" s="27">
        <v>3205</v>
      </c>
      <c r="M11" s="27">
        <v>63776166</v>
      </c>
      <c r="N11" s="27">
        <v>296146</v>
      </c>
      <c r="O11" s="27">
        <v>215353593</v>
      </c>
    </row>
    <row r="12" spans="1:15" ht="14.25" customHeight="1" x14ac:dyDescent="0.25">
      <c r="A12" s="27">
        <v>11</v>
      </c>
      <c r="B12" s="27" t="s">
        <v>2166</v>
      </c>
      <c r="C12" s="27">
        <v>27261526</v>
      </c>
      <c r="D12" s="27">
        <v>52726</v>
      </c>
      <c r="E12" s="27">
        <v>30669</v>
      </c>
      <c r="F12" s="27">
        <v>48</v>
      </c>
      <c r="G12" s="27" t="s">
        <v>2167</v>
      </c>
      <c r="H12" s="27" t="s">
        <v>2168</v>
      </c>
      <c r="I12" s="27" t="s">
        <v>2169</v>
      </c>
      <c r="J12" s="27">
        <v>442</v>
      </c>
      <c r="K12" s="27">
        <v>531104</v>
      </c>
      <c r="L12" s="27">
        <v>597</v>
      </c>
      <c r="M12" s="27">
        <v>15804065</v>
      </c>
      <c r="N12" s="27">
        <v>307892</v>
      </c>
      <c r="O12" s="27">
        <v>51329899</v>
      </c>
    </row>
    <row r="13" spans="1:15" ht="14.25" customHeight="1" x14ac:dyDescent="0.25">
      <c r="A13" s="27">
        <v>12</v>
      </c>
      <c r="B13" s="27" t="s">
        <v>2170</v>
      </c>
      <c r="C13" s="27">
        <v>25130886</v>
      </c>
      <c r="D13" s="27">
        <v>109591</v>
      </c>
      <c r="E13" s="27">
        <v>50193</v>
      </c>
      <c r="F13" s="27">
        <v>180</v>
      </c>
      <c r="G13" s="27" t="s">
        <v>2171</v>
      </c>
      <c r="H13" s="27" t="s">
        <v>2172</v>
      </c>
      <c r="I13" s="27" t="s">
        <v>2173</v>
      </c>
      <c r="J13" s="27">
        <v>341</v>
      </c>
      <c r="K13" s="27">
        <v>200111</v>
      </c>
      <c r="L13" s="27">
        <v>400</v>
      </c>
      <c r="M13" s="27">
        <v>81441509</v>
      </c>
      <c r="N13" s="27">
        <v>648498</v>
      </c>
      <c r="O13" s="27">
        <v>125584838</v>
      </c>
    </row>
    <row r="14" spans="1:15" ht="14.25" customHeight="1" x14ac:dyDescent="0.25">
      <c r="A14" s="27">
        <v>13</v>
      </c>
      <c r="B14" s="27" t="s">
        <v>2174</v>
      </c>
      <c r="C14" s="27">
        <v>24488080</v>
      </c>
      <c r="D14" s="27"/>
      <c r="E14" s="27">
        <v>181733</v>
      </c>
      <c r="F14" s="27"/>
      <c r="G14" s="27" t="s">
        <v>2175</v>
      </c>
      <c r="H14" s="27"/>
      <c r="I14" s="27" t="s">
        <v>2176</v>
      </c>
      <c r="J14" s="27">
        <v>320</v>
      </c>
      <c r="K14" s="27">
        <v>406355</v>
      </c>
      <c r="L14" s="27">
        <v>3016</v>
      </c>
      <c r="M14" s="27">
        <v>258382332</v>
      </c>
      <c r="N14" s="27">
        <v>4287595</v>
      </c>
      <c r="O14" s="27">
        <v>60262770</v>
      </c>
    </row>
    <row r="15" spans="1:15" ht="14.25" customHeight="1" x14ac:dyDescent="0.25">
      <c r="A15" s="27">
        <v>14</v>
      </c>
      <c r="B15" s="27" t="s">
        <v>2177</v>
      </c>
      <c r="C15" s="27">
        <v>24024746</v>
      </c>
      <c r="D15" s="27"/>
      <c r="E15" s="27">
        <v>197253</v>
      </c>
      <c r="F15" s="27"/>
      <c r="G15" s="27" t="s">
        <v>2178</v>
      </c>
      <c r="H15" s="27" t="s">
        <v>2179</v>
      </c>
      <c r="I15" s="27" t="s">
        <v>2180</v>
      </c>
      <c r="J15" s="27">
        <v>146</v>
      </c>
      <c r="K15" s="27">
        <v>350737</v>
      </c>
      <c r="L15" s="27">
        <v>2880</v>
      </c>
      <c r="M15" s="27">
        <v>522526476</v>
      </c>
      <c r="N15" s="27">
        <v>7628357</v>
      </c>
      <c r="O15" s="27">
        <v>68497907</v>
      </c>
    </row>
    <row r="16" spans="1:15" ht="14.25" customHeight="1" x14ac:dyDescent="0.25">
      <c r="A16" s="27">
        <v>15</v>
      </c>
      <c r="B16" s="27" t="s">
        <v>2181</v>
      </c>
      <c r="C16" s="27">
        <v>21611003</v>
      </c>
      <c r="D16" s="27">
        <v>6669</v>
      </c>
      <c r="E16" s="27">
        <v>392176</v>
      </c>
      <c r="F16" s="27">
        <v>59</v>
      </c>
      <c r="G16" s="27" t="s">
        <v>2182</v>
      </c>
      <c r="H16" s="27" t="s">
        <v>2183</v>
      </c>
      <c r="I16" s="27" t="s">
        <v>2184</v>
      </c>
      <c r="J16" s="27">
        <v>2300</v>
      </c>
      <c r="K16" s="27">
        <v>148218</v>
      </c>
      <c r="L16" s="27">
        <v>2690</v>
      </c>
      <c r="M16" s="27">
        <v>273400000</v>
      </c>
      <c r="N16" s="27">
        <v>1875095</v>
      </c>
      <c r="O16" s="27">
        <v>145805947</v>
      </c>
    </row>
    <row r="17" spans="1:15" ht="14.25" customHeight="1" x14ac:dyDescent="0.25">
      <c r="A17" s="27">
        <v>16</v>
      </c>
      <c r="B17" s="27" t="s">
        <v>2185</v>
      </c>
      <c r="C17" s="27">
        <v>17005537</v>
      </c>
      <c r="D17" s="27"/>
      <c r="E17" s="27">
        <v>101400</v>
      </c>
      <c r="F17" s="27"/>
      <c r="G17" s="27" t="s">
        <v>2186</v>
      </c>
      <c r="H17" s="27"/>
      <c r="I17" s="27" t="s">
        <v>2187</v>
      </c>
      <c r="J17" s="27"/>
      <c r="K17" s="27">
        <v>198751</v>
      </c>
      <c r="L17" s="27">
        <v>1185</v>
      </c>
      <c r="M17" s="27">
        <v>162743369</v>
      </c>
      <c r="N17" s="27">
        <v>1902052</v>
      </c>
      <c r="O17" s="27">
        <v>85561976</v>
      </c>
    </row>
    <row r="18" spans="1:15" ht="14.25" customHeight="1" x14ac:dyDescent="0.25">
      <c r="A18" s="27">
        <v>17</v>
      </c>
      <c r="B18" s="27" t="s">
        <v>2188</v>
      </c>
      <c r="C18" s="27">
        <v>13614807</v>
      </c>
      <c r="D18" s="27"/>
      <c r="E18" s="27">
        <v>116108</v>
      </c>
      <c r="F18" s="27"/>
      <c r="G18" s="27" t="s">
        <v>2189</v>
      </c>
      <c r="H18" s="27"/>
      <c r="I18" s="27" t="s">
        <v>2190</v>
      </c>
      <c r="J18" s="27">
        <v>339</v>
      </c>
      <c r="K18" s="27">
        <v>291418</v>
      </c>
      <c r="L18" s="27">
        <v>2485</v>
      </c>
      <c r="M18" s="27">
        <v>471036328</v>
      </c>
      <c r="N18" s="27">
        <v>10082298</v>
      </c>
      <c r="O18" s="27">
        <v>46719142</v>
      </c>
    </row>
    <row r="19" spans="1:15" ht="14.25" customHeight="1" x14ac:dyDescent="0.25">
      <c r="A19" s="27">
        <v>18</v>
      </c>
      <c r="B19" s="27" t="s">
        <v>2191</v>
      </c>
      <c r="C19" s="27">
        <v>13091523</v>
      </c>
      <c r="D19" s="27">
        <v>4219</v>
      </c>
      <c r="E19" s="27">
        <v>22359</v>
      </c>
      <c r="F19" s="27">
        <v>21</v>
      </c>
      <c r="G19" s="27" t="s">
        <v>2192</v>
      </c>
      <c r="H19" s="27"/>
      <c r="I19" s="27" t="s">
        <v>2193</v>
      </c>
      <c r="J19" s="27">
        <v>136</v>
      </c>
      <c r="K19" s="27"/>
      <c r="L19" s="27"/>
      <c r="M19" s="27"/>
      <c r="N19" s="27"/>
      <c r="O19" s="27"/>
    </row>
    <row r="20" spans="1:15" ht="14.25" customHeight="1" x14ac:dyDescent="0.25">
      <c r="A20" s="27">
        <v>19</v>
      </c>
      <c r="B20" s="27" t="s">
        <v>2194</v>
      </c>
      <c r="C20" s="27">
        <v>12712705</v>
      </c>
      <c r="D20" s="27">
        <v>529</v>
      </c>
      <c r="E20" s="27">
        <v>258121</v>
      </c>
      <c r="F20" s="27">
        <v>1</v>
      </c>
      <c r="G20" s="27" t="s">
        <v>2195</v>
      </c>
      <c r="H20" s="27" t="s">
        <v>2196</v>
      </c>
      <c r="I20" s="27" t="s">
        <v>2197</v>
      </c>
      <c r="J20" s="27">
        <v>843</v>
      </c>
      <c r="K20" s="27"/>
      <c r="L20" s="27"/>
      <c r="M20" s="27"/>
      <c r="N20" s="27"/>
      <c r="O20" s="27"/>
    </row>
    <row r="21" spans="1:15" ht="14.25" customHeight="1" x14ac:dyDescent="0.25">
      <c r="A21" s="27">
        <v>20</v>
      </c>
      <c r="B21" s="27" t="s">
        <v>2198</v>
      </c>
      <c r="C21" s="27">
        <v>11517517</v>
      </c>
      <c r="D21" s="27">
        <v>393</v>
      </c>
      <c r="E21" s="27">
        <v>43177</v>
      </c>
      <c r="F21" s="27">
        <v>1</v>
      </c>
      <c r="G21" s="27" t="s">
        <v>2199</v>
      </c>
      <c r="H21" s="27" t="s">
        <v>2200</v>
      </c>
      <c r="I21" s="27" t="s">
        <v>2201</v>
      </c>
      <c r="J21" s="27">
        <v>54</v>
      </c>
      <c r="K21" s="27">
        <v>116393</v>
      </c>
      <c r="L21" s="27">
        <v>436</v>
      </c>
      <c r="M21" s="27">
        <v>85826548</v>
      </c>
      <c r="N21" s="27">
        <v>867342</v>
      </c>
      <c r="O21" s="27">
        <v>98953541</v>
      </c>
    </row>
    <row r="22" spans="1:15" ht="14.25" customHeight="1" x14ac:dyDescent="0.25">
      <c r="A22" s="27">
        <v>21</v>
      </c>
      <c r="B22" s="27" t="s">
        <v>2202</v>
      </c>
      <c r="C22" s="27">
        <v>10748145</v>
      </c>
      <c r="D22" s="27">
        <v>4211</v>
      </c>
      <c r="E22" s="27">
        <v>16244</v>
      </c>
      <c r="F22" s="27">
        <v>21</v>
      </c>
      <c r="G22" s="27" t="s">
        <v>2203</v>
      </c>
      <c r="H22" s="27"/>
      <c r="I22" s="27" t="s">
        <v>2204</v>
      </c>
      <c r="J22" s="27">
        <v>81</v>
      </c>
      <c r="K22" s="27">
        <v>412299</v>
      </c>
      <c r="L22" s="27">
        <v>623</v>
      </c>
      <c r="M22" s="27">
        <v>78835048</v>
      </c>
      <c r="N22" s="27">
        <v>3024116</v>
      </c>
      <c r="O22" s="27">
        <v>26068792</v>
      </c>
    </row>
    <row r="23" spans="1:15" ht="14.25" customHeight="1" x14ac:dyDescent="0.25">
      <c r="A23" s="27">
        <v>22</v>
      </c>
      <c r="B23" s="27" t="s">
        <v>2205</v>
      </c>
      <c r="C23" s="27">
        <v>9727247</v>
      </c>
      <c r="D23" s="27"/>
      <c r="E23" s="27">
        <v>130025</v>
      </c>
      <c r="F23" s="27"/>
      <c r="G23" s="27" t="s">
        <v>2206</v>
      </c>
      <c r="H23" s="27"/>
      <c r="I23" s="27" t="s">
        <v>2207</v>
      </c>
      <c r="J23" s="27">
        <v>241</v>
      </c>
      <c r="K23" s="27">
        <v>211415</v>
      </c>
      <c r="L23" s="27">
        <v>2826</v>
      </c>
      <c r="M23" s="27">
        <v>35716069</v>
      </c>
      <c r="N23" s="27">
        <v>776264</v>
      </c>
      <c r="O23" s="27">
        <v>46010234</v>
      </c>
    </row>
    <row r="24" spans="1:15" ht="14.25" customHeight="1" x14ac:dyDescent="0.25">
      <c r="A24" s="27">
        <v>23</v>
      </c>
      <c r="B24" s="27" t="s">
        <v>2208</v>
      </c>
      <c r="C24" s="27">
        <v>8544770</v>
      </c>
      <c r="D24" s="27"/>
      <c r="E24" s="27">
        <v>22920</v>
      </c>
      <c r="F24" s="27"/>
      <c r="G24" s="27" t="s">
        <v>2209</v>
      </c>
      <c r="H24" s="27"/>
      <c r="I24" s="27" t="s">
        <v>2210</v>
      </c>
      <c r="J24" s="27">
        <v>34</v>
      </c>
      <c r="K24" s="27">
        <v>496459</v>
      </c>
      <c r="L24" s="27">
        <v>1332</v>
      </c>
      <c r="M24" s="27">
        <v>25984435</v>
      </c>
      <c r="N24" s="27">
        <v>1509718</v>
      </c>
      <c r="O24" s="27">
        <v>17211447</v>
      </c>
    </row>
    <row r="25" spans="1:15" ht="14.25" customHeight="1" x14ac:dyDescent="0.25">
      <c r="A25" s="27">
        <v>24</v>
      </c>
      <c r="B25" s="27" t="s">
        <v>2211</v>
      </c>
      <c r="C25" s="27">
        <v>8356207</v>
      </c>
      <c r="D25" s="27">
        <v>13142</v>
      </c>
      <c r="E25" s="27">
        <v>14449</v>
      </c>
      <c r="F25" s="27">
        <v>33</v>
      </c>
      <c r="G25" s="27" t="s">
        <v>2212</v>
      </c>
      <c r="H25" s="27" t="s">
        <v>2213</v>
      </c>
      <c r="I25" s="27" t="s">
        <v>2214</v>
      </c>
      <c r="J25" s="27"/>
      <c r="K25" s="27">
        <v>349799</v>
      </c>
      <c r="L25" s="27">
        <v>605</v>
      </c>
      <c r="M25" s="27">
        <v>28598984</v>
      </c>
      <c r="N25" s="27">
        <v>1197182</v>
      </c>
      <c r="O25" s="27">
        <v>23888595</v>
      </c>
    </row>
    <row r="26" spans="1:15" ht="14.25" customHeight="1" x14ac:dyDescent="0.25">
      <c r="A26" s="27">
        <v>25</v>
      </c>
      <c r="B26" s="27" t="s">
        <v>2215</v>
      </c>
      <c r="C26" s="27">
        <v>7559799</v>
      </c>
      <c r="D26" s="27">
        <v>39</v>
      </c>
      <c r="E26" s="27">
        <v>144637</v>
      </c>
      <c r="F26" s="27">
        <v>3</v>
      </c>
      <c r="G26" s="27" t="s">
        <v>2216</v>
      </c>
      <c r="H26" s="27" t="s">
        <v>2217</v>
      </c>
      <c r="I26" s="27" t="s">
        <v>2218</v>
      </c>
      <c r="J26" s="27">
        <v>76</v>
      </c>
      <c r="K26" s="27">
        <v>87881</v>
      </c>
      <c r="L26" s="27">
        <v>1681</v>
      </c>
      <c r="M26" s="27">
        <v>54420785</v>
      </c>
      <c r="N26" s="27">
        <v>632632</v>
      </c>
      <c r="O26" s="27">
        <v>86022837</v>
      </c>
    </row>
    <row r="27" spans="1:15" ht="14.25" customHeight="1" x14ac:dyDescent="0.25">
      <c r="A27" s="27">
        <v>26</v>
      </c>
      <c r="B27" s="27" t="s">
        <v>2219</v>
      </c>
      <c r="C27" s="27">
        <v>7132792</v>
      </c>
      <c r="D27" s="27"/>
      <c r="E27" s="27">
        <v>330525</v>
      </c>
      <c r="F27" s="27"/>
      <c r="G27" s="27" t="s">
        <v>2220</v>
      </c>
      <c r="H27" s="27"/>
      <c r="I27" s="27" t="s">
        <v>2221</v>
      </c>
      <c r="J27" s="27">
        <v>4798</v>
      </c>
      <c r="K27" s="27">
        <v>54216</v>
      </c>
      <c r="L27" s="27">
        <v>2512</v>
      </c>
      <c r="M27" s="27">
        <v>18757827</v>
      </c>
      <c r="N27" s="27">
        <v>142577</v>
      </c>
      <c r="O27" s="27">
        <v>131562772</v>
      </c>
    </row>
    <row r="28" spans="1:15" ht="14.25" customHeight="1" x14ac:dyDescent="0.25">
      <c r="A28" s="27">
        <v>27</v>
      </c>
      <c r="B28" s="27" t="s">
        <v>2222</v>
      </c>
      <c r="C28" s="27">
        <v>6677655</v>
      </c>
      <c r="D28" s="27">
        <v>3655</v>
      </c>
      <c r="E28" s="27">
        <v>159953</v>
      </c>
      <c r="F28" s="27">
        <v>32</v>
      </c>
      <c r="G28" s="27" t="s">
        <v>2223</v>
      </c>
      <c r="H28" s="27" t="s">
        <v>2224</v>
      </c>
      <c r="I28" s="27" t="s">
        <v>2225</v>
      </c>
      <c r="J28" s="27">
        <v>2771</v>
      </c>
      <c r="K28" s="27">
        <v>23923</v>
      </c>
      <c r="L28" s="27">
        <v>573</v>
      </c>
      <c r="M28" s="27">
        <v>112623786</v>
      </c>
      <c r="N28" s="27">
        <v>403475</v>
      </c>
      <c r="O28" s="27">
        <v>279134505</v>
      </c>
    </row>
    <row r="29" spans="1:15" ht="14.25" customHeight="1" x14ac:dyDescent="0.25">
      <c r="A29" s="27">
        <v>28</v>
      </c>
      <c r="B29" s="27" t="s">
        <v>2226</v>
      </c>
      <c r="C29" s="27">
        <v>6354298</v>
      </c>
      <c r="D29" s="27">
        <v>448</v>
      </c>
      <c r="E29" s="27">
        <v>118340</v>
      </c>
      <c r="F29" s="27">
        <v>8</v>
      </c>
      <c r="G29" s="27" t="s">
        <v>2227</v>
      </c>
      <c r="H29" s="27"/>
      <c r="I29" s="27" t="s">
        <v>2228</v>
      </c>
      <c r="J29" s="27">
        <v>1530</v>
      </c>
      <c r="K29" s="27">
        <v>168371</v>
      </c>
      <c r="L29" s="27">
        <v>3136</v>
      </c>
      <c r="M29" s="27">
        <v>37814409</v>
      </c>
      <c r="N29" s="27">
        <v>1001977</v>
      </c>
      <c r="O29" s="27">
        <v>37739785</v>
      </c>
    </row>
    <row r="30" spans="1:15" ht="14.25" customHeight="1" x14ac:dyDescent="0.25">
      <c r="A30" s="27">
        <v>29</v>
      </c>
      <c r="B30" s="27" t="s">
        <v>2229</v>
      </c>
      <c r="C30" s="27">
        <v>6318021</v>
      </c>
      <c r="D30" s="27"/>
      <c r="E30" s="27">
        <v>141911</v>
      </c>
      <c r="F30" s="27"/>
      <c r="G30" s="27" t="s">
        <v>2230</v>
      </c>
      <c r="H30" s="27"/>
      <c r="I30" s="27" t="s">
        <v>2231</v>
      </c>
      <c r="J30" s="27">
        <v>342</v>
      </c>
      <c r="K30" s="27">
        <v>122650</v>
      </c>
      <c r="L30" s="27">
        <v>2755</v>
      </c>
      <c r="M30" s="27">
        <v>36907625</v>
      </c>
      <c r="N30" s="27">
        <v>716475</v>
      </c>
      <c r="O30" s="27">
        <v>51512762</v>
      </c>
    </row>
    <row r="31" spans="1:15" ht="14.25" customHeight="1" x14ac:dyDescent="0.25">
      <c r="A31" s="27">
        <v>30</v>
      </c>
      <c r="B31" s="27" t="s">
        <v>2232</v>
      </c>
      <c r="C31" s="27">
        <v>5576700</v>
      </c>
      <c r="D31" s="27">
        <v>4347</v>
      </c>
      <c r="E31" s="27">
        <v>21231</v>
      </c>
      <c r="F31" s="27"/>
      <c r="G31" s="27" t="s">
        <v>2233</v>
      </c>
      <c r="H31" s="27" t="s">
        <v>2234</v>
      </c>
      <c r="I31" s="27" t="s">
        <v>2235</v>
      </c>
      <c r="J31" s="27">
        <v>47</v>
      </c>
      <c r="K31" s="27">
        <v>615074</v>
      </c>
      <c r="L31" s="27">
        <v>2342</v>
      </c>
      <c r="M31" s="27">
        <v>202791504</v>
      </c>
      <c r="N31" s="27">
        <v>22366603</v>
      </c>
      <c r="O31" s="27">
        <v>9066710</v>
      </c>
    </row>
    <row r="32" spans="1:15" ht="14.25" customHeight="1" x14ac:dyDescent="0.25">
      <c r="A32" s="27">
        <v>31</v>
      </c>
      <c r="B32" s="27" t="s">
        <v>2236</v>
      </c>
      <c r="C32" s="27">
        <v>5546290</v>
      </c>
      <c r="D32" s="27"/>
      <c r="E32" s="27">
        <v>25517</v>
      </c>
      <c r="F32" s="27"/>
      <c r="G32" s="27" t="s">
        <v>2237</v>
      </c>
      <c r="H32" s="27" t="s">
        <v>2238</v>
      </c>
      <c r="I32" s="27" t="s">
        <v>2239</v>
      </c>
      <c r="J32" s="27">
        <v>61</v>
      </c>
      <c r="K32" s="27">
        <v>546941</v>
      </c>
      <c r="L32" s="27">
        <v>2516</v>
      </c>
      <c r="M32" s="27">
        <v>45641725</v>
      </c>
      <c r="N32" s="27">
        <v>4500903</v>
      </c>
      <c r="O32" s="27">
        <v>10140570</v>
      </c>
    </row>
    <row r="33" spans="1:15" ht="14.25" customHeight="1" x14ac:dyDescent="0.25">
      <c r="A33" s="27">
        <v>32</v>
      </c>
      <c r="B33" s="27" t="s">
        <v>2240</v>
      </c>
      <c r="C33" s="27">
        <v>5404690</v>
      </c>
      <c r="D33" s="27"/>
      <c r="E33" s="27">
        <v>34309</v>
      </c>
      <c r="F33" s="27"/>
      <c r="G33" s="27" t="s">
        <v>2241</v>
      </c>
      <c r="H33" s="27" t="s">
        <v>2242</v>
      </c>
      <c r="I33" s="27" t="s">
        <v>2243</v>
      </c>
      <c r="J33" s="27">
        <v>115</v>
      </c>
      <c r="K33" s="27">
        <v>523881</v>
      </c>
      <c r="L33" s="27">
        <v>3326</v>
      </c>
      <c r="M33" s="27">
        <v>100284496</v>
      </c>
      <c r="N33" s="27">
        <v>9720658</v>
      </c>
      <c r="O33" s="27">
        <v>10316637</v>
      </c>
    </row>
    <row r="34" spans="1:15" ht="14.25" customHeight="1" x14ac:dyDescent="0.25">
      <c r="A34" s="27">
        <v>33</v>
      </c>
      <c r="B34" s="27" t="s">
        <v>2244</v>
      </c>
      <c r="C34" s="27">
        <v>5341284</v>
      </c>
      <c r="D34" s="27"/>
      <c r="E34" s="27">
        <v>110586</v>
      </c>
      <c r="F34" s="27"/>
      <c r="G34" s="27" t="s">
        <v>2245</v>
      </c>
      <c r="H34" s="27"/>
      <c r="I34" s="27" t="s">
        <v>2246</v>
      </c>
      <c r="J34" s="27"/>
      <c r="K34" s="27">
        <v>123663</v>
      </c>
      <c r="L34" s="27">
        <v>2560</v>
      </c>
      <c r="M34" s="27">
        <v>32603805</v>
      </c>
      <c r="N34" s="27">
        <v>754855</v>
      </c>
      <c r="O34" s="27">
        <v>43192122</v>
      </c>
    </row>
    <row r="35" spans="1:15" ht="14.25" customHeight="1" x14ac:dyDescent="0.25">
      <c r="A35" s="27">
        <v>34</v>
      </c>
      <c r="B35" s="27" t="s">
        <v>2247</v>
      </c>
      <c r="C35" s="27">
        <v>4998830</v>
      </c>
      <c r="D35" s="27">
        <v>1866</v>
      </c>
      <c r="E35" s="27">
        <v>36710</v>
      </c>
      <c r="F35" s="27">
        <v>6</v>
      </c>
      <c r="G35" s="27" t="s">
        <v>2248</v>
      </c>
      <c r="H35" s="27" t="s">
        <v>2249</v>
      </c>
      <c r="I35" s="27" t="s">
        <v>2250</v>
      </c>
      <c r="J35" s="27">
        <v>102</v>
      </c>
      <c r="K35" s="27">
        <v>150653</v>
      </c>
      <c r="L35" s="27">
        <v>1106</v>
      </c>
      <c r="M35" s="27">
        <v>66532120</v>
      </c>
      <c r="N35" s="27">
        <v>2005123</v>
      </c>
      <c r="O35" s="27">
        <v>33181072</v>
      </c>
    </row>
    <row r="36" spans="1:15" ht="14.25" customHeight="1" x14ac:dyDescent="0.25">
      <c r="A36" s="27">
        <v>35</v>
      </c>
      <c r="B36" s="27" t="s">
        <v>2251</v>
      </c>
      <c r="C36" s="27">
        <v>4933525</v>
      </c>
      <c r="D36" s="27">
        <v>4027</v>
      </c>
      <c r="E36" s="27">
        <v>62543</v>
      </c>
      <c r="F36" s="27">
        <v>33</v>
      </c>
      <c r="G36" s="27" t="s">
        <v>2252</v>
      </c>
      <c r="H36" s="27" t="s">
        <v>2253</v>
      </c>
      <c r="I36" s="27" t="s">
        <v>2254</v>
      </c>
      <c r="J36" s="27">
        <v>132</v>
      </c>
      <c r="K36" s="27">
        <v>256284</v>
      </c>
      <c r="L36" s="27">
        <v>3249</v>
      </c>
      <c r="M36" s="27">
        <v>47144437</v>
      </c>
      <c r="N36" s="27">
        <v>2449037</v>
      </c>
      <c r="O36" s="27">
        <v>19250195</v>
      </c>
    </row>
    <row r="37" spans="1:15" ht="14.25" customHeight="1" x14ac:dyDescent="0.25">
      <c r="A37" s="27">
        <v>36</v>
      </c>
      <c r="B37" s="27" t="s">
        <v>2255</v>
      </c>
      <c r="C37" s="27">
        <v>4772813</v>
      </c>
      <c r="D37" s="27"/>
      <c r="E37" s="27">
        <v>74</v>
      </c>
      <c r="F37" s="27"/>
      <c r="G37" s="27" t="s">
        <v>2256</v>
      </c>
      <c r="H37" s="27"/>
      <c r="I37" s="27" t="s">
        <v>2187</v>
      </c>
      <c r="J37" s="27"/>
      <c r="K37" s="27">
        <v>183636</v>
      </c>
      <c r="L37" s="27">
        <v>3</v>
      </c>
      <c r="M37" s="27"/>
      <c r="N37" s="27"/>
      <c r="O37" s="27">
        <v>25990679</v>
      </c>
    </row>
    <row r="38" spans="1:15" ht="14.25" customHeight="1" x14ac:dyDescent="0.25">
      <c r="A38" s="27">
        <v>37</v>
      </c>
      <c r="B38" s="27" t="s">
        <v>2257</v>
      </c>
      <c r="C38" s="27">
        <v>4726006</v>
      </c>
      <c r="D38" s="27">
        <v>1497</v>
      </c>
      <c r="E38" s="27">
        <v>11866</v>
      </c>
      <c r="F38" s="27">
        <v>1</v>
      </c>
      <c r="G38" s="27" t="s">
        <v>2258</v>
      </c>
      <c r="H38" s="27"/>
      <c r="I38" s="27" t="s">
        <v>2259</v>
      </c>
      <c r="J38" s="27">
        <v>22</v>
      </c>
      <c r="K38" s="27">
        <v>506756</v>
      </c>
      <c r="L38" s="27">
        <v>1272</v>
      </c>
      <c r="M38" s="27">
        <v>41373364</v>
      </c>
      <c r="N38" s="27">
        <v>4436346</v>
      </c>
      <c r="O38" s="27">
        <v>9326000</v>
      </c>
    </row>
    <row r="39" spans="1:15" ht="14.25" customHeight="1" x14ac:dyDescent="0.25">
      <c r="A39" s="27">
        <v>38</v>
      </c>
      <c r="B39" s="27" t="s">
        <v>2260</v>
      </c>
      <c r="C39" s="27">
        <v>4707244</v>
      </c>
      <c r="D39" s="27"/>
      <c r="E39" s="27">
        <v>33180</v>
      </c>
      <c r="F39" s="27"/>
      <c r="G39" s="27" t="s">
        <v>2261</v>
      </c>
      <c r="H39" s="27"/>
      <c r="I39" s="27" t="s">
        <v>2262</v>
      </c>
      <c r="J39" s="27">
        <v>1496</v>
      </c>
      <c r="K39" s="27">
        <v>67171</v>
      </c>
      <c r="L39" s="27">
        <v>473</v>
      </c>
      <c r="M39" s="27">
        <v>17270775</v>
      </c>
      <c r="N39" s="27">
        <v>246450</v>
      </c>
      <c r="O39" s="27">
        <v>70078203</v>
      </c>
    </row>
    <row r="40" spans="1:15" ht="14.25" customHeight="1" x14ac:dyDescent="0.25">
      <c r="A40" s="27">
        <v>39</v>
      </c>
      <c r="B40" s="27" t="s">
        <v>2263</v>
      </c>
      <c r="C40" s="27">
        <v>4639411</v>
      </c>
      <c r="D40" s="27"/>
      <c r="E40" s="27">
        <v>33061</v>
      </c>
      <c r="F40" s="27"/>
      <c r="G40" s="27" t="s">
        <v>2264</v>
      </c>
      <c r="H40" s="27"/>
      <c r="I40" s="27" t="s">
        <v>2265</v>
      </c>
      <c r="J40" s="27">
        <v>37</v>
      </c>
      <c r="K40" s="27">
        <v>397609</v>
      </c>
      <c r="L40" s="27">
        <v>2833</v>
      </c>
      <c r="M40" s="27">
        <v>36130437</v>
      </c>
      <c r="N40" s="27">
        <v>3096467</v>
      </c>
      <c r="O40" s="27">
        <v>11668278</v>
      </c>
    </row>
    <row r="41" spans="1:15" ht="14.25" customHeight="1" x14ac:dyDescent="0.25">
      <c r="A41" s="27">
        <v>40</v>
      </c>
      <c r="B41" s="27" t="s">
        <v>2266</v>
      </c>
      <c r="C41" s="27">
        <v>4561031</v>
      </c>
      <c r="D41" s="27">
        <v>919</v>
      </c>
      <c r="E41" s="27">
        <v>41901</v>
      </c>
      <c r="F41" s="27">
        <v>2</v>
      </c>
      <c r="G41" s="27" t="s">
        <v>2267</v>
      </c>
      <c r="H41" s="27" t="s">
        <v>2268</v>
      </c>
      <c r="I41" s="27" t="s">
        <v>2269</v>
      </c>
      <c r="J41" s="27">
        <v>41</v>
      </c>
      <c r="K41" s="27">
        <v>424804</v>
      </c>
      <c r="L41" s="27">
        <v>3903</v>
      </c>
      <c r="M41" s="27">
        <v>56632704</v>
      </c>
      <c r="N41" s="27">
        <v>5274643</v>
      </c>
      <c r="O41" s="27">
        <v>10736784</v>
      </c>
    </row>
    <row r="42" spans="1:15" ht="14.25" customHeight="1" x14ac:dyDescent="0.25">
      <c r="A42" s="27">
        <v>41</v>
      </c>
      <c r="B42" s="27" t="s">
        <v>2270</v>
      </c>
      <c r="C42" s="27">
        <v>4408276</v>
      </c>
      <c r="D42" s="27"/>
      <c r="E42" s="27">
        <v>47781</v>
      </c>
      <c r="F42" s="27"/>
      <c r="G42" s="27" t="s">
        <v>2271</v>
      </c>
      <c r="H42" s="27" t="s">
        <v>2272</v>
      </c>
      <c r="I42" s="27" t="s">
        <v>2273</v>
      </c>
      <c r="J42" s="27">
        <v>99</v>
      </c>
      <c r="K42" s="27">
        <v>114833</v>
      </c>
      <c r="L42" s="27">
        <v>1245</v>
      </c>
      <c r="M42" s="27">
        <v>66343123</v>
      </c>
      <c r="N42" s="27">
        <v>1728207</v>
      </c>
      <c r="O42" s="27">
        <v>38388419</v>
      </c>
    </row>
    <row r="43" spans="1:15" ht="14.25" customHeight="1" x14ac:dyDescent="0.25">
      <c r="A43" s="27">
        <v>42</v>
      </c>
      <c r="B43" s="27" t="s">
        <v>2274</v>
      </c>
      <c r="C43" s="27">
        <v>4317035</v>
      </c>
      <c r="D43" s="27"/>
      <c r="E43" s="27">
        <v>14318</v>
      </c>
      <c r="F43" s="27"/>
      <c r="G43" s="27" t="s">
        <v>2275</v>
      </c>
      <c r="H43" s="27" t="s">
        <v>2276</v>
      </c>
      <c r="I43" s="27" t="s">
        <v>2277</v>
      </c>
      <c r="J43" s="27">
        <v>53</v>
      </c>
      <c r="K43" s="27">
        <v>492046</v>
      </c>
      <c r="L43" s="27">
        <v>1632</v>
      </c>
      <c r="M43" s="27">
        <v>22932989</v>
      </c>
      <c r="N43" s="27">
        <v>2613852</v>
      </c>
      <c r="O43" s="27">
        <v>8773637</v>
      </c>
    </row>
    <row r="44" spans="1:15" ht="14.25" customHeight="1" x14ac:dyDescent="0.25">
      <c r="A44" s="27">
        <v>43</v>
      </c>
      <c r="B44" s="27" t="s">
        <v>2278</v>
      </c>
      <c r="C44" s="27">
        <v>4291373</v>
      </c>
      <c r="D44" s="27">
        <v>12376</v>
      </c>
      <c r="E44" s="27">
        <v>217470</v>
      </c>
      <c r="F44" s="27">
        <v>29</v>
      </c>
      <c r="G44" s="27" t="s">
        <v>2279</v>
      </c>
      <c r="H44" s="27" t="s">
        <v>2280</v>
      </c>
      <c r="I44" s="27" t="s">
        <v>2281</v>
      </c>
      <c r="J44" s="27">
        <v>97</v>
      </c>
      <c r="K44" s="27">
        <v>127400</v>
      </c>
      <c r="L44" s="27">
        <v>6456</v>
      </c>
      <c r="M44" s="27">
        <v>36607247</v>
      </c>
      <c r="N44" s="27">
        <v>1086778</v>
      </c>
      <c r="O44" s="27">
        <v>33684208</v>
      </c>
    </row>
    <row r="45" spans="1:15" ht="14.25" customHeight="1" x14ac:dyDescent="0.25">
      <c r="A45" s="27">
        <v>44</v>
      </c>
      <c r="B45" s="27" t="s">
        <v>2282</v>
      </c>
      <c r="C45" s="27">
        <v>4042769</v>
      </c>
      <c r="D45" s="27">
        <v>249</v>
      </c>
      <c r="E45" s="27">
        <v>102464</v>
      </c>
      <c r="F45" s="27"/>
      <c r="G45" s="27" t="s">
        <v>2283</v>
      </c>
      <c r="H45" s="27"/>
      <c r="I45" s="27" t="s">
        <v>2284</v>
      </c>
      <c r="J45" s="27">
        <v>192</v>
      </c>
      <c r="K45" s="27">
        <v>66541</v>
      </c>
      <c r="L45" s="27">
        <v>1686</v>
      </c>
      <c r="M45" s="27">
        <v>26473049</v>
      </c>
      <c r="N45" s="27">
        <v>435726</v>
      </c>
      <c r="O45" s="27">
        <v>60756135</v>
      </c>
    </row>
    <row r="46" spans="1:15" ht="14.25" customHeight="1" x14ac:dyDescent="0.25">
      <c r="A46" s="27">
        <v>45</v>
      </c>
      <c r="B46" s="27" t="s">
        <v>2285</v>
      </c>
      <c r="C46" s="27">
        <v>4039978</v>
      </c>
      <c r="D46" s="27">
        <v>1234</v>
      </c>
      <c r="E46" s="27">
        <v>64701</v>
      </c>
      <c r="F46" s="27">
        <v>19</v>
      </c>
      <c r="G46" s="27" t="s">
        <v>2286</v>
      </c>
      <c r="H46" s="27" t="s">
        <v>2287</v>
      </c>
      <c r="I46" s="27" t="s">
        <v>2288</v>
      </c>
      <c r="J46" s="27">
        <v>162</v>
      </c>
      <c r="K46" s="27">
        <v>35908</v>
      </c>
      <c r="L46" s="27">
        <v>575</v>
      </c>
      <c r="M46" s="27">
        <v>33715418</v>
      </c>
      <c r="N46" s="27">
        <v>299669</v>
      </c>
      <c r="O46" s="27">
        <v>112508994</v>
      </c>
    </row>
    <row r="47" spans="1:15" ht="14.25" customHeight="1" x14ac:dyDescent="0.25">
      <c r="A47" s="27">
        <v>46</v>
      </c>
      <c r="B47" s="27" t="s">
        <v>2289</v>
      </c>
      <c r="C47" s="27">
        <v>3296834</v>
      </c>
      <c r="D47" s="27"/>
      <c r="E47" s="27">
        <v>67276</v>
      </c>
      <c r="F47" s="27"/>
      <c r="G47" s="27" t="s">
        <v>2290</v>
      </c>
      <c r="H47" s="27" t="s">
        <v>2291</v>
      </c>
      <c r="I47" s="27" t="s">
        <v>2292</v>
      </c>
      <c r="J47" s="27">
        <v>94</v>
      </c>
      <c r="K47" s="27">
        <v>173232</v>
      </c>
      <c r="L47" s="27">
        <v>3535</v>
      </c>
      <c r="M47" s="27">
        <v>25759760</v>
      </c>
      <c r="N47" s="27">
        <v>1353545</v>
      </c>
      <c r="O47" s="27">
        <v>19031335</v>
      </c>
    </row>
    <row r="48" spans="1:15" ht="14.25" customHeight="1" x14ac:dyDescent="0.25">
      <c r="A48" s="27">
        <v>47</v>
      </c>
      <c r="B48" s="27" t="s">
        <v>2293</v>
      </c>
      <c r="C48" s="27">
        <v>3148725</v>
      </c>
      <c r="D48" s="27"/>
      <c r="E48" s="27">
        <v>7541</v>
      </c>
      <c r="F48" s="27"/>
      <c r="G48" s="27" t="s">
        <v>2294</v>
      </c>
      <c r="H48" s="27"/>
      <c r="I48" s="27" t="s">
        <v>2295</v>
      </c>
      <c r="J48" s="27">
        <v>10</v>
      </c>
      <c r="K48" s="27">
        <v>539632</v>
      </c>
      <c r="L48" s="27">
        <v>1292</v>
      </c>
      <c r="M48" s="27">
        <v>128828312</v>
      </c>
      <c r="N48" s="27">
        <v>22078735</v>
      </c>
      <c r="O48" s="27">
        <v>5834950</v>
      </c>
    </row>
    <row r="49" spans="1:15" ht="14.25" customHeight="1" x14ac:dyDescent="0.25">
      <c r="A49" s="27">
        <v>48</v>
      </c>
      <c r="B49" s="27" t="s">
        <v>2296</v>
      </c>
      <c r="C49" s="27">
        <v>2632091</v>
      </c>
      <c r="D49" s="27"/>
      <c r="E49" s="27">
        <v>21095</v>
      </c>
      <c r="F49" s="27"/>
      <c r="G49" s="27" t="s">
        <v>2297</v>
      </c>
      <c r="H49" s="27" t="s">
        <v>2298</v>
      </c>
      <c r="I49" s="27" t="s">
        <v>2299</v>
      </c>
      <c r="J49" s="27">
        <v>19</v>
      </c>
      <c r="K49" s="27">
        <v>257569</v>
      </c>
      <c r="L49" s="27">
        <v>2064</v>
      </c>
      <c r="M49" s="27">
        <v>19155093</v>
      </c>
      <c r="N49" s="27">
        <v>1874464</v>
      </c>
      <c r="O49" s="27">
        <v>10218971</v>
      </c>
    </row>
    <row r="50" spans="1:15" ht="14.25" customHeight="1" x14ac:dyDescent="0.25">
      <c r="A50" s="27">
        <v>49</v>
      </c>
      <c r="B50" s="27" t="s">
        <v>2300</v>
      </c>
      <c r="C50" s="27">
        <v>2463724</v>
      </c>
      <c r="D50" s="27"/>
      <c r="E50" s="27">
        <v>25364</v>
      </c>
      <c r="F50" s="27"/>
      <c r="G50" s="27" t="s">
        <v>2301</v>
      </c>
      <c r="H50" s="27"/>
      <c r="I50" s="27" t="s">
        <v>2302</v>
      </c>
      <c r="J50" s="27">
        <v>21</v>
      </c>
      <c r="K50" s="27">
        <v>58431</v>
      </c>
      <c r="L50" s="27">
        <v>602</v>
      </c>
      <c r="M50" s="27">
        <v>19448292</v>
      </c>
      <c r="N50" s="27">
        <v>461243</v>
      </c>
      <c r="O50" s="27">
        <v>42164965</v>
      </c>
    </row>
    <row r="51" spans="1:15" ht="14.25" customHeight="1" x14ac:dyDescent="0.25">
      <c r="A51" s="27">
        <v>50</v>
      </c>
      <c r="B51" s="27" t="s">
        <v>2303</v>
      </c>
      <c r="C51" s="27">
        <v>2425077</v>
      </c>
      <c r="D51" s="27">
        <v>482</v>
      </c>
      <c r="E51" s="27">
        <v>17399</v>
      </c>
      <c r="F51" s="27">
        <v>4</v>
      </c>
      <c r="G51" s="27" t="s">
        <v>2304</v>
      </c>
      <c r="H51" s="27" t="s">
        <v>2305</v>
      </c>
      <c r="I51" s="27" t="s">
        <v>2306</v>
      </c>
      <c r="J51" s="27">
        <v>15</v>
      </c>
      <c r="K51" s="27">
        <v>280258</v>
      </c>
      <c r="L51" s="27">
        <v>2011</v>
      </c>
      <c r="M51" s="27">
        <v>11649428</v>
      </c>
      <c r="N51" s="27">
        <v>1346285</v>
      </c>
      <c r="O51" s="27">
        <v>8653016</v>
      </c>
    </row>
    <row r="52" spans="1:15" ht="14.25" customHeight="1" x14ac:dyDescent="0.25">
      <c r="A52" s="27">
        <v>51</v>
      </c>
      <c r="B52" s="27" t="s">
        <v>2307</v>
      </c>
      <c r="C52" s="27">
        <v>2171550</v>
      </c>
      <c r="D52" s="27">
        <v>1052</v>
      </c>
      <c r="E52" s="27">
        <v>1705</v>
      </c>
      <c r="F52" s="27"/>
      <c r="G52" s="27" t="s">
        <v>2308</v>
      </c>
      <c r="H52" s="27" t="s">
        <v>2309</v>
      </c>
      <c r="I52" s="27" t="s">
        <v>2310</v>
      </c>
      <c r="J52" s="27">
        <v>8</v>
      </c>
      <c r="K52" s="27">
        <v>365363</v>
      </c>
      <c r="L52" s="27">
        <v>287</v>
      </c>
      <c r="M52" s="27">
        <v>24622510</v>
      </c>
      <c r="N52" s="27">
        <v>4142731</v>
      </c>
      <c r="O52" s="27">
        <v>5943546</v>
      </c>
    </row>
    <row r="53" spans="1:15" ht="14.25" customHeight="1" x14ac:dyDescent="0.25">
      <c r="A53" s="27">
        <v>52</v>
      </c>
      <c r="B53" s="27" t="s">
        <v>2311</v>
      </c>
      <c r="C53" s="27">
        <v>2166352</v>
      </c>
      <c r="D53" s="27"/>
      <c r="E53" s="27">
        <v>48287</v>
      </c>
      <c r="F53" s="27"/>
      <c r="G53" s="27" t="s">
        <v>2312</v>
      </c>
      <c r="H53" s="27"/>
      <c r="I53" s="27" t="s">
        <v>2313</v>
      </c>
      <c r="J53" s="27">
        <v>7</v>
      </c>
      <c r="K53" s="27">
        <v>225515</v>
      </c>
      <c r="L53" s="27">
        <v>5027</v>
      </c>
      <c r="M53" s="27">
        <v>11394556</v>
      </c>
      <c r="N53" s="27">
        <v>1186160</v>
      </c>
      <c r="O53" s="27">
        <v>9606259</v>
      </c>
    </row>
    <row r="54" spans="1:15" ht="14.25" customHeight="1" x14ac:dyDescent="0.25">
      <c r="A54" s="27">
        <v>53</v>
      </c>
      <c r="B54" s="27" t="s">
        <v>2314</v>
      </c>
      <c r="C54" s="27">
        <v>2148489</v>
      </c>
      <c r="D54" s="27">
        <v>10111</v>
      </c>
      <c r="E54" s="27">
        <v>10790</v>
      </c>
      <c r="F54" s="27">
        <v>17</v>
      </c>
      <c r="G54" s="27" t="s">
        <v>2315</v>
      </c>
      <c r="H54" s="27" t="s">
        <v>2316</v>
      </c>
      <c r="I54" s="27" t="s">
        <v>2317</v>
      </c>
      <c r="J54" s="27">
        <v>15</v>
      </c>
      <c r="K54" s="27">
        <v>282536</v>
      </c>
      <c r="L54" s="27">
        <v>1419</v>
      </c>
      <c r="M54" s="27">
        <v>70602097</v>
      </c>
      <c r="N54" s="27">
        <v>9284498</v>
      </c>
      <c r="O54" s="27">
        <v>7604299</v>
      </c>
    </row>
    <row r="55" spans="1:15" ht="14.25" customHeight="1" x14ac:dyDescent="0.25">
      <c r="A55" s="27">
        <v>54</v>
      </c>
      <c r="B55" s="27" t="s">
        <v>2318</v>
      </c>
      <c r="C55" s="27">
        <v>2036622</v>
      </c>
      <c r="D55" s="27">
        <v>10</v>
      </c>
      <c r="E55" s="27">
        <v>29434</v>
      </c>
      <c r="F55" s="27"/>
      <c r="G55" s="27" t="s">
        <v>2319</v>
      </c>
      <c r="H55" s="27" t="s">
        <v>2320</v>
      </c>
      <c r="I55" s="27" t="s">
        <v>2321</v>
      </c>
      <c r="J55" s="27">
        <v>1331</v>
      </c>
      <c r="K55" s="27">
        <v>12131</v>
      </c>
      <c r="L55" s="27">
        <v>175</v>
      </c>
      <c r="M55" s="27">
        <v>15089378</v>
      </c>
      <c r="N55" s="27">
        <v>89879</v>
      </c>
      <c r="O55" s="27">
        <v>167885689</v>
      </c>
    </row>
    <row r="56" spans="1:15" ht="14.25" customHeight="1" x14ac:dyDescent="0.25">
      <c r="A56" s="27">
        <v>55</v>
      </c>
      <c r="B56" s="27" t="s">
        <v>2322</v>
      </c>
      <c r="C56" s="27">
        <v>1945117</v>
      </c>
      <c r="D56" s="27"/>
      <c r="E56" s="27">
        <v>3297</v>
      </c>
      <c r="F56" s="27"/>
      <c r="G56" s="27" t="s">
        <v>2323</v>
      </c>
      <c r="H56" s="27"/>
      <c r="I56" s="27" t="s">
        <v>2324</v>
      </c>
      <c r="J56" s="27"/>
      <c r="K56" s="27">
        <v>397108</v>
      </c>
      <c r="L56" s="27">
        <v>673</v>
      </c>
      <c r="M56" s="27">
        <v>7544063</v>
      </c>
      <c r="N56" s="27">
        <v>1540170</v>
      </c>
      <c r="O56" s="27">
        <v>4898203</v>
      </c>
    </row>
    <row r="57" spans="1:15" ht="14.25" customHeight="1" x14ac:dyDescent="0.25">
      <c r="A57" s="27">
        <v>56</v>
      </c>
      <c r="B57" s="27" t="s">
        <v>2325</v>
      </c>
      <c r="C57" s="27">
        <v>1856330</v>
      </c>
      <c r="D57" s="27">
        <v>122</v>
      </c>
      <c r="E57" s="27">
        <v>20740</v>
      </c>
      <c r="F57" s="27">
        <v>3</v>
      </c>
      <c r="G57" s="27" t="s">
        <v>2326</v>
      </c>
      <c r="H57" s="27" t="s">
        <v>2327</v>
      </c>
      <c r="I57" s="27" t="s">
        <v>2328</v>
      </c>
      <c r="J57" s="27">
        <v>23</v>
      </c>
      <c r="K57" s="27">
        <v>339975</v>
      </c>
      <c r="L57" s="27">
        <v>3798</v>
      </c>
      <c r="M57" s="27">
        <v>7356889</v>
      </c>
      <c r="N57" s="27">
        <v>1347368</v>
      </c>
      <c r="O57" s="27">
        <v>5460193</v>
      </c>
    </row>
    <row r="58" spans="1:15" ht="14.25" customHeight="1" x14ac:dyDescent="0.25">
      <c r="A58" s="27">
        <v>57</v>
      </c>
      <c r="B58" s="27" t="s">
        <v>2329</v>
      </c>
      <c r="C58" s="27">
        <v>1805698</v>
      </c>
      <c r="D58" s="27"/>
      <c r="E58" s="27">
        <v>16881</v>
      </c>
      <c r="F58" s="27"/>
      <c r="G58" s="27" t="s">
        <v>2330</v>
      </c>
      <c r="H58" s="27"/>
      <c r="I58" s="27" t="s">
        <v>2331</v>
      </c>
      <c r="J58" s="27"/>
      <c r="K58" s="27">
        <v>454980</v>
      </c>
      <c r="L58" s="27">
        <v>4253</v>
      </c>
      <c r="M58" s="27">
        <v>16920079</v>
      </c>
      <c r="N58" s="27">
        <v>4263340</v>
      </c>
      <c r="O58" s="27">
        <v>3968738</v>
      </c>
    </row>
    <row r="59" spans="1:15" ht="14.25" customHeight="1" x14ac:dyDescent="0.25">
      <c r="A59" s="27">
        <v>58</v>
      </c>
      <c r="B59" s="27" t="s">
        <v>2332</v>
      </c>
      <c r="C59" s="27">
        <v>1746997</v>
      </c>
      <c r="D59" s="27"/>
      <c r="E59" s="27">
        <v>14122</v>
      </c>
      <c r="F59" s="27"/>
      <c r="G59" s="27" t="s">
        <v>2333</v>
      </c>
      <c r="H59" s="27"/>
      <c r="I59" s="27" t="s">
        <v>2334</v>
      </c>
      <c r="J59" s="27">
        <v>59</v>
      </c>
      <c r="K59" s="27">
        <v>169597</v>
      </c>
      <c r="L59" s="27">
        <v>1371</v>
      </c>
      <c r="M59" s="27">
        <v>17201885</v>
      </c>
      <c r="N59" s="27">
        <v>1669945</v>
      </c>
      <c r="O59" s="27">
        <v>10300869</v>
      </c>
    </row>
    <row r="60" spans="1:15" ht="14.25" customHeight="1" x14ac:dyDescent="0.25">
      <c r="A60" s="27">
        <v>59</v>
      </c>
      <c r="B60" s="27" t="s">
        <v>2335</v>
      </c>
      <c r="C60" s="27">
        <v>1680548</v>
      </c>
      <c r="D60" s="27"/>
      <c r="E60" s="27">
        <v>8159</v>
      </c>
      <c r="F60" s="27"/>
      <c r="G60" s="27" t="s">
        <v>2336</v>
      </c>
      <c r="H60" s="27"/>
      <c r="I60" s="27" t="s">
        <v>2337</v>
      </c>
      <c r="J60" s="27">
        <v>14</v>
      </c>
      <c r="K60" s="27">
        <v>334757</v>
      </c>
      <c r="L60" s="27">
        <v>1625</v>
      </c>
      <c r="M60" s="27">
        <v>12859011</v>
      </c>
      <c r="N60" s="27">
        <v>2561454</v>
      </c>
      <c r="O60" s="27">
        <v>5020199</v>
      </c>
    </row>
    <row r="61" spans="1:15" ht="14.25" customHeight="1" x14ac:dyDescent="0.25">
      <c r="A61" s="27">
        <v>60</v>
      </c>
      <c r="B61" s="27" t="s">
        <v>2338</v>
      </c>
      <c r="C61" s="27">
        <v>1575274</v>
      </c>
      <c r="D61" s="27">
        <v>24</v>
      </c>
      <c r="E61" s="27">
        <v>30632</v>
      </c>
      <c r="F61" s="27"/>
      <c r="G61" s="27" t="s">
        <v>2339</v>
      </c>
      <c r="H61" s="27"/>
      <c r="I61" s="27" t="s">
        <v>2340</v>
      </c>
      <c r="J61" s="27">
        <v>29</v>
      </c>
      <c r="K61" s="27">
        <v>6864</v>
      </c>
      <c r="L61" s="27">
        <v>133</v>
      </c>
      <c r="M61" s="27">
        <v>30570862</v>
      </c>
      <c r="N61" s="27">
        <v>133213</v>
      </c>
      <c r="O61" s="27">
        <v>229488994</v>
      </c>
    </row>
    <row r="62" spans="1:15" ht="14.25" customHeight="1" x14ac:dyDescent="0.25">
      <c r="A62" s="27">
        <v>61</v>
      </c>
      <c r="B62" s="27" t="s">
        <v>2341</v>
      </c>
      <c r="C62" s="27">
        <v>1469494</v>
      </c>
      <c r="D62" s="27">
        <v>75</v>
      </c>
      <c r="E62" s="27">
        <v>4325</v>
      </c>
      <c r="F62" s="27"/>
      <c r="G62" s="27" t="s">
        <v>2342</v>
      </c>
      <c r="H62" s="27" t="s">
        <v>2343</v>
      </c>
      <c r="I62" s="27" t="s">
        <v>2344</v>
      </c>
      <c r="J62" s="27">
        <v>20</v>
      </c>
      <c r="K62" s="27">
        <v>266630</v>
      </c>
      <c r="L62" s="27">
        <v>785</v>
      </c>
      <c r="M62" s="27">
        <v>11002430</v>
      </c>
      <c r="N62" s="27">
        <v>1996315</v>
      </c>
      <c r="O62" s="27">
        <v>5511370</v>
      </c>
    </row>
    <row r="63" spans="1:15" ht="14.25" customHeight="1" x14ac:dyDescent="0.25">
      <c r="A63" s="27">
        <v>62</v>
      </c>
      <c r="B63" s="27" t="s">
        <v>2345</v>
      </c>
      <c r="C63" s="27">
        <v>1405255</v>
      </c>
      <c r="D63" s="27"/>
      <c r="E63" s="27">
        <v>7448</v>
      </c>
      <c r="F63" s="27"/>
      <c r="G63" s="27" t="s">
        <v>2346</v>
      </c>
      <c r="H63" s="27" t="s">
        <v>2347</v>
      </c>
      <c r="I63" s="27" t="s">
        <v>2348</v>
      </c>
      <c r="J63" s="27">
        <v>21</v>
      </c>
      <c r="K63" s="27">
        <v>252973</v>
      </c>
      <c r="L63" s="27">
        <v>1341</v>
      </c>
      <c r="M63" s="27">
        <v>11825322</v>
      </c>
      <c r="N63" s="27">
        <v>2128786</v>
      </c>
      <c r="O63" s="27">
        <v>5554960</v>
      </c>
    </row>
    <row r="64" spans="1:15" ht="14.25" customHeight="1" x14ac:dyDescent="0.25">
      <c r="A64" s="27">
        <v>63</v>
      </c>
      <c r="B64" s="27" t="s">
        <v>2349</v>
      </c>
      <c r="C64" s="27">
        <v>1397257</v>
      </c>
      <c r="D64" s="27">
        <v>173</v>
      </c>
      <c r="E64" s="27">
        <v>13693</v>
      </c>
      <c r="F64" s="27"/>
      <c r="G64" s="27" t="s">
        <v>2350</v>
      </c>
      <c r="H64" s="27"/>
      <c r="I64" s="27" t="s">
        <v>2351</v>
      </c>
      <c r="J64" s="27">
        <v>24</v>
      </c>
      <c r="K64" s="27">
        <v>72755</v>
      </c>
      <c r="L64" s="27">
        <v>713</v>
      </c>
      <c r="M64" s="27">
        <v>11575012</v>
      </c>
      <c r="N64" s="27">
        <v>602707</v>
      </c>
      <c r="O64" s="27">
        <v>19205043</v>
      </c>
    </row>
    <row r="65" spans="1:15" ht="14.25" customHeight="1" x14ac:dyDescent="0.25">
      <c r="A65" s="27">
        <v>64</v>
      </c>
      <c r="B65" s="27" t="s">
        <v>2352</v>
      </c>
      <c r="C65" s="27">
        <v>1287652</v>
      </c>
      <c r="D65" s="27">
        <v>58</v>
      </c>
      <c r="E65" s="27">
        <v>38049</v>
      </c>
      <c r="F65" s="27">
        <v>1</v>
      </c>
      <c r="G65" s="27" t="s">
        <v>2353</v>
      </c>
      <c r="H65" s="27" t="s">
        <v>2354</v>
      </c>
      <c r="I65" s="27" t="s">
        <v>2355</v>
      </c>
      <c r="J65" s="27">
        <v>40</v>
      </c>
      <c r="K65" s="27">
        <v>188127</v>
      </c>
      <c r="L65" s="27">
        <v>5559</v>
      </c>
      <c r="M65" s="27">
        <v>10827883</v>
      </c>
      <c r="N65" s="27">
        <v>1581961</v>
      </c>
      <c r="O65" s="27">
        <v>6844597</v>
      </c>
    </row>
    <row r="66" spans="1:15" ht="14.25" customHeight="1" x14ac:dyDescent="0.25">
      <c r="A66" s="27">
        <v>65</v>
      </c>
      <c r="B66" s="27" t="s">
        <v>2356</v>
      </c>
      <c r="C66" s="27">
        <v>1277480</v>
      </c>
      <c r="D66" s="27">
        <v>411</v>
      </c>
      <c r="E66" s="27">
        <v>9436</v>
      </c>
      <c r="F66" s="27">
        <v>1</v>
      </c>
      <c r="G66" s="27" t="s">
        <v>2357</v>
      </c>
      <c r="H66" s="27" t="s">
        <v>2358</v>
      </c>
      <c r="I66" s="27" t="s">
        <v>2359</v>
      </c>
      <c r="J66" s="27">
        <v>6</v>
      </c>
      <c r="K66" s="27">
        <v>479947</v>
      </c>
      <c r="L66" s="27">
        <v>3545</v>
      </c>
      <c r="M66" s="27">
        <v>10262488</v>
      </c>
      <c r="N66" s="27">
        <v>3855602</v>
      </c>
      <c r="O66" s="27">
        <v>2661708</v>
      </c>
    </row>
    <row r="67" spans="1:15" ht="14.25" customHeight="1" x14ac:dyDescent="0.25">
      <c r="A67" s="27">
        <v>66</v>
      </c>
      <c r="B67" s="27" t="s">
        <v>2360</v>
      </c>
      <c r="C67" s="27">
        <v>1269296</v>
      </c>
      <c r="D67" s="27">
        <v>145</v>
      </c>
      <c r="E67" s="27">
        <v>16285</v>
      </c>
      <c r="F67" s="27">
        <v>1</v>
      </c>
      <c r="G67" s="27" t="s">
        <v>2361</v>
      </c>
      <c r="H67" s="27" t="s">
        <v>2362</v>
      </c>
      <c r="I67" s="27" t="s">
        <v>2363</v>
      </c>
      <c r="J67" s="27">
        <v>293</v>
      </c>
      <c r="K67" s="27">
        <v>33603</v>
      </c>
      <c r="L67" s="27">
        <v>431</v>
      </c>
      <c r="M67" s="27">
        <v>12765893</v>
      </c>
      <c r="N67" s="27">
        <v>337966</v>
      </c>
      <c r="O67" s="27">
        <v>37772756</v>
      </c>
    </row>
    <row r="68" spans="1:15" ht="14.25" customHeight="1" x14ac:dyDescent="0.25">
      <c r="A68" s="27">
        <v>67</v>
      </c>
      <c r="B68" s="27" t="s">
        <v>2364</v>
      </c>
      <c r="C68" s="27">
        <v>1262996</v>
      </c>
      <c r="D68" s="27">
        <v>1507</v>
      </c>
      <c r="E68" s="27">
        <v>6939</v>
      </c>
      <c r="F68" s="27">
        <v>1</v>
      </c>
      <c r="G68" s="27" t="s">
        <v>2365</v>
      </c>
      <c r="H68" s="27" t="s">
        <v>2366</v>
      </c>
      <c r="I68" s="27" t="s">
        <v>2367</v>
      </c>
      <c r="J68" s="27">
        <v>17</v>
      </c>
      <c r="K68" s="27">
        <v>607784</v>
      </c>
      <c r="L68" s="27">
        <v>3339</v>
      </c>
      <c r="M68" s="27">
        <v>2787236</v>
      </c>
      <c r="N68" s="27">
        <v>1341285</v>
      </c>
      <c r="O68" s="27">
        <v>2078034</v>
      </c>
    </row>
    <row r="69" spans="1:15" ht="14.25" customHeight="1" x14ac:dyDescent="0.25">
      <c r="A69" s="27">
        <v>68</v>
      </c>
      <c r="B69" s="27" t="s">
        <v>2368</v>
      </c>
      <c r="C69" s="27">
        <v>1254644</v>
      </c>
      <c r="D69" s="27">
        <v>289</v>
      </c>
      <c r="E69" s="27">
        <v>17339</v>
      </c>
      <c r="F69" s="27">
        <v>5</v>
      </c>
      <c r="G69" s="27" t="s">
        <v>2369</v>
      </c>
      <c r="H69" s="27" t="s">
        <v>2370</v>
      </c>
      <c r="I69" s="27" t="s">
        <v>2371</v>
      </c>
      <c r="J69" s="27">
        <v>13</v>
      </c>
      <c r="K69" s="27">
        <v>309080</v>
      </c>
      <c r="L69" s="27">
        <v>4271</v>
      </c>
      <c r="M69" s="27">
        <v>5367910</v>
      </c>
      <c r="N69" s="27">
        <v>1322378</v>
      </c>
      <c r="O69" s="27">
        <v>4059286</v>
      </c>
    </row>
    <row r="70" spans="1:15" ht="14.25" customHeight="1" x14ac:dyDescent="0.25">
      <c r="A70" s="27">
        <v>69</v>
      </c>
      <c r="B70" s="27" t="s">
        <v>2372</v>
      </c>
      <c r="C70" s="27">
        <v>1220714</v>
      </c>
      <c r="D70" s="27">
        <v>53</v>
      </c>
      <c r="E70" s="27">
        <v>10739</v>
      </c>
      <c r="F70" s="27">
        <v>1</v>
      </c>
      <c r="G70" s="27" t="s">
        <v>2373</v>
      </c>
      <c r="H70" s="27"/>
      <c r="I70" s="27" t="s">
        <v>2374</v>
      </c>
      <c r="J70" s="27">
        <v>74</v>
      </c>
      <c r="K70" s="27">
        <v>182609</v>
      </c>
      <c r="L70" s="27">
        <v>1606</v>
      </c>
      <c r="M70" s="27">
        <v>4795578</v>
      </c>
      <c r="N70" s="27">
        <v>717380</v>
      </c>
      <c r="O70" s="27">
        <v>6684849</v>
      </c>
    </row>
    <row r="71" spans="1:15" ht="14.25" customHeight="1" x14ac:dyDescent="0.25">
      <c r="A71" s="27">
        <v>70</v>
      </c>
      <c r="B71" s="27" t="s">
        <v>2375</v>
      </c>
      <c r="C71" s="27">
        <v>1159705</v>
      </c>
      <c r="D71" s="27">
        <v>1207</v>
      </c>
      <c r="E71" s="27">
        <v>19954</v>
      </c>
      <c r="F71" s="27">
        <v>1</v>
      </c>
      <c r="G71" s="27" t="s">
        <v>2376</v>
      </c>
      <c r="H71" s="27" t="s">
        <v>2377</v>
      </c>
      <c r="I71" s="27" t="s">
        <v>2378</v>
      </c>
      <c r="J71" s="27">
        <v>5</v>
      </c>
      <c r="K71" s="27">
        <v>62403</v>
      </c>
      <c r="L71" s="27">
        <v>1074</v>
      </c>
      <c r="M71" s="27">
        <v>6335439</v>
      </c>
      <c r="N71" s="27">
        <v>340908</v>
      </c>
      <c r="O71" s="27">
        <v>18584039</v>
      </c>
    </row>
    <row r="72" spans="1:15" ht="14.25" customHeight="1" x14ac:dyDescent="0.25">
      <c r="A72" s="27">
        <v>71</v>
      </c>
      <c r="B72" s="27" t="s">
        <v>2379</v>
      </c>
      <c r="C72" s="27">
        <v>1148914</v>
      </c>
      <c r="D72" s="27"/>
      <c r="E72" s="27">
        <v>9046</v>
      </c>
      <c r="F72" s="27"/>
      <c r="G72" s="27" t="s">
        <v>2380</v>
      </c>
      <c r="H72" s="27"/>
      <c r="I72" s="27" t="s">
        <v>2381</v>
      </c>
      <c r="J72" s="27">
        <v>52</v>
      </c>
      <c r="K72" s="27">
        <v>221697</v>
      </c>
      <c r="L72" s="27">
        <v>1746</v>
      </c>
      <c r="M72" s="27">
        <v>4659757</v>
      </c>
      <c r="N72" s="27">
        <v>899158</v>
      </c>
      <c r="O72" s="27">
        <v>5182354</v>
      </c>
    </row>
    <row r="73" spans="1:15" ht="14.25" customHeight="1" x14ac:dyDescent="0.25">
      <c r="A73" s="27">
        <v>72</v>
      </c>
      <c r="B73" s="27" t="s">
        <v>2382</v>
      </c>
      <c r="C73" s="27">
        <v>1147072</v>
      </c>
      <c r="D73" s="27"/>
      <c r="E73" s="27">
        <v>29268</v>
      </c>
      <c r="F73" s="27"/>
      <c r="G73" s="27" t="s">
        <v>2383</v>
      </c>
      <c r="H73" s="27" t="s">
        <v>2383</v>
      </c>
      <c r="I73" s="27" t="s">
        <v>2383</v>
      </c>
      <c r="J73" s="27">
        <v>44</v>
      </c>
      <c r="K73" s="27">
        <v>95219</v>
      </c>
      <c r="L73" s="27">
        <v>2430</v>
      </c>
      <c r="M73" s="27">
        <v>4975826</v>
      </c>
      <c r="N73" s="27">
        <v>413046</v>
      </c>
      <c r="O73" s="27">
        <v>12046656</v>
      </c>
    </row>
    <row r="74" spans="1:15" ht="14.25" customHeight="1" x14ac:dyDescent="0.25">
      <c r="A74" s="27">
        <v>73</v>
      </c>
      <c r="B74" s="27" t="s">
        <v>2384</v>
      </c>
      <c r="C74" s="27">
        <v>1112026</v>
      </c>
      <c r="D74" s="27">
        <v>380</v>
      </c>
      <c r="E74" s="27">
        <v>22248</v>
      </c>
      <c r="F74" s="27"/>
      <c r="G74" s="27" t="s">
        <v>2385</v>
      </c>
      <c r="H74" s="27" t="s">
        <v>2386</v>
      </c>
      <c r="I74" s="27" t="s">
        <v>2387</v>
      </c>
      <c r="J74" s="27">
        <v>220</v>
      </c>
      <c r="K74" s="27">
        <v>92726</v>
      </c>
      <c r="L74" s="27">
        <v>1855</v>
      </c>
      <c r="M74" s="27">
        <v>2705422</v>
      </c>
      <c r="N74" s="27">
        <v>225590</v>
      </c>
      <c r="O74" s="27">
        <v>11992656</v>
      </c>
    </row>
    <row r="75" spans="1:15" ht="14.25" customHeight="1" x14ac:dyDescent="0.25">
      <c r="A75" s="27">
        <v>74</v>
      </c>
      <c r="B75" s="27" t="s">
        <v>2388</v>
      </c>
      <c r="C75" s="27">
        <v>1111421</v>
      </c>
      <c r="D75" s="27">
        <v>9</v>
      </c>
      <c r="E75" s="27">
        <v>8530</v>
      </c>
      <c r="F75" s="27"/>
      <c r="G75" s="27" t="s">
        <v>2389</v>
      </c>
      <c r="H75" s="27" t="s">
        <v>2390</v>
      </c>
      <c r="I75" s="27" t="s">
        <v>2391</v>
      </c>
      <c r="J75" s="27"/>
      <c r="K75" s="27">
        <v>98307</v>
      </c>
      <c r="L75" s="27">
        <v>754</v>
      </c>
      <c r="M75" s="27">
        <v>14233813</v>
      </c>
      <c r="N75" s="27">
        <v>1259000</v>
      </c>
      <c r="O75" s="27">
        <v>11305652</v>
      </c>
    </row>
    <row r="76" spans="1:15" ht="14.25" customHeight="1" x14ac:dyDescent="0.25">
      <c r="A76" s="27">
        <v>75</v>
      </c>
      <c r="B76" s="27" t="s">
        <v>2392</v>
      </c>
      <c r="C76" s="27">
        <v>1044704</v>
      </c>
      <c r="D76" s="27">
        <v>101</v>
      </c>
      <c r="E76" s="27">
        <v>2348</v>
      </c>
      <c r="F76" s="27"/>
      <c r="G76" s="27" t="s">
        <v>2393</v>
      </c>
      <c r="H76" s="27" t="s">
        <v>2394</v>
      </c>
      <c r="I76" s="27" t="s">
        <v>2395</v>
      </c>
      <c r="J76" s="27"/>
      <c r="K76" s="27">
        <v>103623</v>
      </c>
      <c r="L76" s="27">
        <v>233</v>
      </c>
      <c r="M76" s="27">
        <v>197304994</v>
      </c>
      <c r="N76" s="27">
        <v>19570443</v>
      </c>
      <c r="O76" s="27">
        <v>10081785</v>
      </c>
    </row>
    <row r="77" spans="1:15" ht="14.25" customHeight="1" x14ac:dyDescent="0.25">
      <c r="A77" s="27">
        <v>76</v>
      </c>
      <c r="B77" s="27" t="s">
        <v>2396</v>
      </c>
      <c r="C77" s="27">
        <v>1011132</v>
      </c>
      <c r="D77" s="27"/>
      <c r="E77" s="27">
        <v>35940</v>
      </c>
      <c r="F77" s="27"/>
      <c r="G77" s="27" t="s">
        <v>2397</v>
      </c>
      <c r="H77" s="27"/>
      <c r="I77" s="27" t="s">
        <v>2398</v>
      </c>
      <c r="J77" s="27">
        <v>759</v>
      </c>
      <c r="K77" s="27">
        <v>55822</v>
      </c>
      <c r="L77" s="27">
        <v>1984</v>
      </c>
      <c r="M77" s="27">
        <v>3082403</v>
      </c>
      <c r="N77" s="27">
        <v>170173</v>
      </c>
      <c r="O77" s="27">
        <v>18113361</v>
      </c>
    </row>
    <row r="78" spans="1:15" ht="14.25" customHeight="1" x14ac:dyDescent="0.25">
      <c r="A78" s="27">
        <v>77</v>
      </c>
      <c r="B78" s="27" t="s">
        <v>2399</v>
      </c>
      <c r="C78" s="27">
        <v>1002161</v>
      </c>
      <c r="D78" s="27"/>
      <c r="E78" s="27">
        <v>8526</v>
      </c>
      <c r="F78" s="27"/>
      <c r="G78" s="27" t="s">
        <v>2400</v>
      </c>
      <c r="H78" s="27"/>
      <c r="I78" s="27" t="s">
        <v>2401</v>
      </c>
      <c r="J78" s="27">
        <v>16</v>
      </c>
      <c r="K78" s="27">
        <v>225358</v>
      </c>
      <c r="L78" s="27">
        <v>1917</v>
      </c>
      <c r="M78" s="27">
        <v>7256244</v>
      </c>
      <c r="N78" s="27">
        <v>1631730</v>
      </c>
      <c r="O78" s="27">
        <v>4446964</v>
      </c>
    </row>
    <row r="79" spans="1:15" ht="14.25" customHeight="1" x14ac:dyDescent="0.25">
      <c r="A79" s="27">
        <v>78</v>
      </c>
      <c r="B79" s="27" t="s">
        <v>2402</v>
      </c>
      <c r="C79" s="27">
        <v>1000903</v>
      </c>
      <c r="D79" s="27">
        <v>3</v>
      </c>
      <c r="E79" s="27">
        <v>12019</v>
      </c>
      <c r="F79" s="27"/>
      <c r="G79" s="27" t="s">
        <v>2403</v>
      </c>
      <c r="H79" s="27" t="s">
        <v>2358</v>
      </c>
      <c r="I79" s="27" t="s">
        <v>2404</v>
      </c>
      <c r="J79" s="27"/>
      <c r="K79" s="27">
        <v>33114</v>
      </c>
      <c r="L79" s="27">
        <v>398</v>
      </c>
      <c r="M79" s="27">
        <v>5979233</v>
      </c>
      <c r="N79" s="27">
        <v>197820</v>
      </c>
      <c r="O79" s="27">
        <v>30225582</v>
      </c>
    </row>
    <row r="80" spans="1:15" ht="14.25" customHeight="1" x14ac:dyDescent="0.25">
      <c r="A80" s="27">
        <v>79</v>
      </c>
      <c r="B80" s="27" t="s">
        <v>2405</v>
      </c>
      <c r="C80" s="27">
        <v>994037</v>
      </c>
      <c r="D80" s="27"/>
      <c r="E80" s="27">
        <v>7118</v>
      </c>
      <c r="F80" s="27"/>
      <c r="G80" s="27" t="s">
        <v>2406</v>
      </c>
      <c r="H80" s="27"/>
      <c r="I80" s="27" t="s">
        <v>2407</v>
      </c>
      <c r="J80" s="27"/>
      <c r="K80" s="27">
        <v>105381</v>
      </c>
      <c r="L80" s="27">
        <v>755</v>
      </c>
      <c r="M80" s="27">
        <v>13646641</v>
      </c>
      <c r="N80" s="27">
        <v>1446722</v>
      </c>
      <c r="O80" s="27">
        <v>9432800</v>
      </c>
    </row>
    <row r="81" spans="1:15" ht="14.25" customHeight="1" x14ac:dyDescent="0.25">
      <c r="A81" s="27">
        <v>80</v>
      </c>
      <c r="B81" s="27" t="s">
        <v>2408</v>
      </c>
      <c r="C81" s="27">
        <v>993875</v>
      </c>
      <c r="D81" s="27"/>
      <c r="E81" s="27">
        <v>7537</v>
      </c>
      <c r="F81" s="27"/>
      <c r="G81" s="27" t="s">
        <v>2409</v>
      </c>
      <c r="H81" s="27"/>
      <c r="I81" s="27" t="s">
        <v>2410</v>
      </c>
      <c r="J81" s="27">
        <v>18</v>
      </c>
      <c r="K81" s="27">
        <v>284288</v>
      </c>
      <c r="L81" s="27">
        <v>2156</v>
      </c>
      <c r="M81" s="27">
        <v>6114822</v>
      </c>
      <c r="N81" s="27">
        <v>1749083</v>
      </c>
      <c r="O81" s="27">
        <v>3496016</v>
      </c>
    </row>
    <row r="82" spans="1:15" ht="14.25" customHeight="1" x14ac:dyDescent="0.25">
      <c r="A82" s="27">
        <v>81</v>
      </c>
      <c r="B82" s="27" t="s">
        <v>2411</v>
      </c>
      <c r="C82" s="27">
        <v>993372</v>
      </c>
      <c r="D82" s="27"/>
      <c r="E82" s="27">
        <v>2179</v>
      </c>
      <c r="F82" s="27"/>
      <c r="G82" s="27" t="s">
        <v>2412</v>
      </c>
      <c r="H82" s="27"/>
      <c r="I82" s="27" t="s">
        <v>2413</v>
      </c>
      <c r="J82" s="27">
        <v>192</v>
      </c>
      <c r="K82" s="27">
        <v>294064</v>
      </c>
      <c r="L82" s="27">
        <v>645</v>
      </c>
      <c r="M82" s="27">
        <v>4030048</v>
      </c>
      <c r="N82" s="27">
        <v>1193000</v>
      </c>
      <c r="O82" s="27">
        <v>3378078</v>
      </c>
    </row>
    <row r="83" spans="1:15" ht="14.25" customHeight="1" x14ac:dyDescent="0.25">
      <c r="A83" s="27">
        <v>82</v>
      </c>
      <c r="B83" s="27" t="s">
        <v>2414</v>
      </c>
      <c r="C83" s="27">
        <v>961627</v>
      </c>
      <c r="D83" s="27"/>
      <c r="E83" s="27">
        <v>6086</v>
      </c>
      <c r="F83" s="27"/>
      <c r="G83" s="27" t="s">
        <v>2415</v>
      </c>
      <c r="H83" s="27"/>
      <c r="I83" s="27" t="s">
        <v>2416</v>
      </c>
      <c r="J83" s="27">
        <v>3</v>
      </c>
      <c r="K83" s="27">
        <v>520125</v>
      </c>
      <c r="L83" s="27">
        <v>3292</v>
      </c>
      <c r="M83" s="27">
        <v>7746372</v>
      </c>
      <c r="N83" s="27">
        <v>4189862</v>
      </c>
      <c r="O83" s="27">
        <v>1848837</v>
      </c>
    </row>
    <row r="84" spans="1:15" ht="14.25" customHeight="1" x14ac:dyDescent="0.25">
      <c r="A84" s="27">
        <v>83</v>
      </c>
      <c r="B84" s="27" t="s">
        <v>2417</v>
      </c>
      <c r="C84" s="27">
        <v>825718</v>
      </c>
      <c r="D84" s="27">
        <v>37</v>
      </c>
      <c r="E84" s="27">
        <v>9471</v>
      </c>
      <c r="F84" s="27">
        <v>3</v>
      </c>
      <c r="G84" s="27" t="s">
        <v>2418</v>
      </c>
      <c r="H84" s="27" t="s">
        <v>2419</v>
      </c>
      <c r="I84" s="27" t="s">
        <v>2420</v>
      </c>
      <c r="J84" s="27">
        <v>46</v>
      </c>
      <c r="K84" s="27">
        <v>23036</v>
      </c>
      <c r="L84" s="27">
        <v>264</v>
      </c>
      <c r="M84" s="27">
        <v>44824692</v>
      </c>
      <c r="N84" s="27">
        <v>1250518</v>
      </c>
      <c r="O84" s="27">
        <v>35844909</v>
      </c>
    </row>
    <row r="85" spans="1:15" ht="14.25" customHeight="1" x14ac:dyDescent="0.25">
      <c r="A85" s="27">
        <v>84</v>
      </c>
      <c r="B85" s="27" t="s">
        <v>2421</v>
      </c>
      <c r="C85" s="27">
        <v>824452</v>
      </c>
      <c r="D85" s="27">
        <v>21</v>
      </c>
      <c r="E85" s="27">
        <v>9983</v>
      </c>
      <c r="F85" s="27"/>
      <c r="G85" s="27" t="s">
        <v>2422</v>
      </c>
      <c r="H85" s="27" t="s">
        <v>2423</v>
      </c>
      <c r="I85" s="27" t="s">
        <v>2424</v>
      </c>
      <c r="J85" s="27"/>
      <c r="K85" s="27">
        <v>80042</v>
      </c>
      <c r="L85" s="27">
        <v>969</v>
      </c>
      <c r="M85" s="27">
        <v>7380526</v>
      </c>
      <c r="N85" s="27">
        <v>716542</v>
      </c>
      <c r="O85" s="27">
        <v>10300205</v>
      </c>
    </row>
    <row r="86" spans="1:15" ht="14.25" customHeight="1" x14ac:dyDescent="0.25">
      <c r="A86" s="27">
        <v>85</v>
      </c>
      <c r="B86" s="27" t="s">
        <v>2425</v>
      </c>
      <c r="C86" s="27">
        <v>777525</v>
      </c>
      <c r="D86" s="27"/>
      <c r="E86" s="27">
        <v>19630</v>
      </c>
      <c r="F86" s="27"/>
      <c r="G86" s="27" t="s">
        <v>2383</v>
      </c>
      <c r="H86" s="27" t="s">
        <v>2383</v>
      </c>
      <c r="I86" s="27" t="s">
        <v>2383</v>
      </c>
      <c r="J86" s="27">
        <v>7</v>
      </c>
      <c r="K86" s="27">
        <v>106425</v>
      </c>
      <c r="L86" s="27">
        <v>2687</v>
      </c>
      <c r="M86" s="27">
        <v>2657506</v>
      </c>
      <c r="N86" s="27">
        <v>363751</v>
      </c>
      <c r="O86" s="27">
        <v>7305843</v>
      </c>
    </row>
    <row r="87" spans="1:15" ht="14.25" customHeight="1" x14ac:dyDescent="0.25">
      <c r="A87" s="27">
        <v>86</v>
      </c>
      <c r="B87" s="27" t="s">
        <v>2426</v>
      </c>
      <c r="C87" s="27">
        <v>696622</v>
      </c>
      <c r="D87" s="27">
        <v>98</v>
      </c>
      <c r="E87" s="27">
        <v>1536</v>
      </c>
      <c r="F87" s="27"/>
      <c r="G87" s="27" t="s">
        <v>2427</v>
      </c>
      <c r="H87" s="27" t="s">
        <v>2428</v>
      </c>
      <c r="I87" s="27" t="s">
        <v>2429</v>
      </c>
      <c r="J87" s="27">
        <v>2</v>
      </c>
      <c r="K87" s="27">
        <v>390487</v>
      </c>
      <c r="L87" s="27">
        <v>861</v>
      </c>
      <c r="M87" s="27">
        <v>10578766</v>
      </c>
      <c r="N87" s="27">
        <v>5929858</v>
      </c>
      <c r="O87" s="27">
        <v>1783983</v>
      </c>
    </row>
    <row r="88" spans="1:15" ht="14.25" customHeight="1" x14ac:dyDescent="0.25">
      <c r="A88" s="27">
        <v>87</v>
      </c>
      <c r="B88" s="27" t="s">
        <v>2430</v>
      </c>
      <c r="C88" s="27">
        <v>671703</v>
      </c>
      <c r="D88" s="27">
        <v>8</v>
      </c>
      <c r="E88" s="27">
        <v>16805</v>
      </c>
      <c r="F88" s="27"/>
      <c r="G88" s="27" t="s">
        <v>2431</v>
      </c>
      <c r="H88" s="27" t="s">
        <v>2432</v>
      </c>
      <c r="I88" s="27" t="s">
        <v>2433</v>
      </c>
      <c r="J88" s="27"/>
      <c r="K88" s="27">
        <v>31132</v>
      </c>
      <c r="L88" s="27">
        <v>779</v>
      </c>
      <c r="M88" s="27">
        <v>6486117</v>
      </c>
      <c r="N88" s="27">
        <v>300619</v>
      </c>
      <c r="O88" s="27">
        <v>21575842</v>
      </c>
    </row>
    <row r="89" spans="1:15" ht="14.25" customHeight="1" x14ac:dyDescent="0.25">
      <c r="A89" s="27">
        <v>88</v>
      </c>
      <c r="B89" s="27" t="s">
        <v>2434</v>
      </c>
      <c r="C89" s="27">
        <v>662747</v>
      </c>
      <c r="D89" s="27">
        <v>75</v>
      </c>
      <c r="E89" s="27">
        <v>2570</v>
      </c>
      <c r="F89" s="27"/>
      <c r="G89" s="27" t="s">
        <v>2435</v>
      </c>
      <c r="H89" s="27" t="s">
        <v>2436</v>
      </c>
      <c r="I89" s="27" t="s">
        <v>2437</v>
      </c>
      <c r="J89" s="27"/>
      <c r="K89" s="27">
        <v>151301</v>
      </c>
      <c r="L89" s="27">
        <v>587</v>
      </c>
      <c r="M89" s="27">
        <v>8447300</v>
      </c>
      <c r="N89" s="27">
        <v>1928464</v>
      </c>
      <c r="O89" s="27">
        <v>4380326</v>
      </c>
    </row>
    <row r="90" spans="1:15" ht="14.25" customHeight="1" x14ac:dyDescent="0.25">
      <c r="A90" s="27">
        <v>89</v>
      </c>
      <c r="B90" s="27" t="s">
        <v>2438</v>
      </c>
      <c r="C90" s="27">
        <v>650990</v>
      </c>
      <c r="D90" s="27">
        <v>609</v>
      </c>
      <c r="E90" s="27">
        <v>4384</v>
      </c>
      <c r="F90" s="27"/>
      <c r="G90" s="27" t="s">
        <v>2439</v>
      </c>
      <c r="H90" s="27" t="s">
        <v>2440</v>
      </c>
      <c r="I90" s="27" t="s">
        <v>2441</v>
      </c>
      <c r="J90" s="27">
        <v>4</v>
      </c>
      <c r="K90" s="27">
        <v>58879</v>
      </c>
      <c r="L90" s="27">
        <v>397</v>
      </c>
      <c r="M90" s="27">
        <v>3740928</v>
      </c>
      <c r="N90" s="27">
        <v>338350</v>
      </c>
      <c r="O90" s="27">
        <v>11056370</v>
      </c>
    </row>
    <row r="91" spans="1:15" ht="14.25" customHeight="1" x14ac:dyDescent="0.25">
      <c r="A91" s="27">
        <v>90</v>
      </c>
      <c r="B91" s="27" t="s">
        <v>2442</v>
      </c>
      <c r="C91" s="27">
        <v>633296</v>
      </c>
      <c r="D91" s="27">
        <v>15</v>
      </c>
      <c r="E91" s="27">
        <v>19488</v>
      </c>
      <c r="F91" s="27"/>
      <c r="G91" s="27" t="s">
        <v>2443</v>
      </c>
      <c r="H91" s="27" t="s">
        <v>2358</v>
      </c>
      <c r="I91" s="27" t="s">
        <v>2444</v>
      </c>
      <c r="J91" s="27"/>
      <c r="K91" s="27">
        <v>11467</v>
      </c>
      <c r="L91" s="27">
        <v>353</v>
      </c>
      <c r="M91" s="27">
        <v>9685278</v>
      </c>
      <c r="N91" s="27">
        <v>175372</v>
      </c>
      <c r="O91" s="27">
        <v>55227143</v>
      </c>
    </row>
    <row r="92" spans="1:15" ht="14.25" customHeight="1" x14ac:dyDescent="0.25">
      <c r="A92" s="27">
        <v>91</v>
      </c>
      <c r="B92" s="27" t="s">
        <v>2445</v>
      </c>
      <c r="C92" s="27">
        <v>620816</v>
      </c>
      <c r="D92" s="27"/>
      <c r="E92" s="27">
        <v>5404</v>
      </c>
      <c r="F92" s="27"/>
      <c r="G92" s="27" t="s">
        <v>2446</v>
      </c>
      <c r="H92" s="27"/>
      <c r="I92" s="27" t="s">
        <v>2447</v>
      </c>
      <c r="J92" s="27">
        <v>17</v>
      </c>
      <c r="K92" s="27">
        <v>116137</v>
      </c>
      <c r="L92" s="27">
        <v>1011</v>
      </c>
      <c r="M92" s="27">
        <v>3078533</v>
      </c>
      <c r="N92" s="27">
        <v>575907</v>
      </c>
      <c r="O92" s="27">
        <v>5345541</v>
      </c>
    </row>
    <row r="93" spans="1:15" ht="14.25" customHeight="1" x14ac:dyDescent="0.25">
      <c r="A93" s="27">
        <v>92</v>
      </c>
      <c r="B93" s="27" t="s">
        <v>2448</v>
      </c>
      <c r="C93" s="27">
        <v>618248</v>
      </c>
      <c r="D93" s="27"/>
      <c r="E93" s="27">
        <v>1237</v>
      </c>
      <c r="F93" s="27"/>
      <c r="G93" s="27" t="s">
        <v>2449</v>
      </c>
      <c r="H93" s="27"/>
      <c r="I93" s="27" t="s">
        <v>2450</v>
      </c>
      <c r="J93" s="27">
        <v>60</v>
      </c>
      <c r="K93" s="27">
        <v>505358</v>
      </c>
      <c r="L93" s="27">
        <v>1011</v>
      </c>
      <c r="M93" s="27">
        <v>9640118</v>
      </c>
      <c r="N93" s="27">
        <v>7879860</v>
      </c>
      <c r="O93" s="27">
        <v>1223387</v>
      </c>
    </row>
    <row r="94" spans="1:15" ht="14.25" customHeight="1" x14ac:dyDescent="0.25">
      <c r="A94" s="27">
        <v>93</v>
      </c>
      <c r="B94" s="27" t="s">
        <v>2451</v>
      </c>
      <c r="C94" s="27">
        <v>609233</v>
      </c>
      <c r="D94" s="27"/>
      <c r="E94" s="27">
        <v>2790</v>
      </c>
      <c r="F94" s="27"/>
      <c r="G94" s="27" t="s">
        <v>2452</v>
      </c>
      <c r="H94" s="27"/>
      <c r="I94" s="27" t="s">
        <v>2453</v>
      </c>
      <c r="J94" s="27">
        <v>3</v>
      </c>
      <c r="K94" s="27">
        <v>460873</v>
      </c>
      <c r="L94" s="27">
        <v>2111</v>
      </c>
      <c r="M94" s="27">
        <v>3606878</v>
      </c>
      <c r="N94" s="27">
        <v>2728535</v>
      </c>
      <c r="O94" s="27">
        <v>1321910</v>
      </c>
    </row>
    <row r="95" spans="1:15" ht="14.25" customHeight="1" x14ac:dyDescent="0.25">
      <c r="A95" s="27">
        <v>94</v>
      </c>
      <c r="B95" s="27" t="s">
        <v>2454</v>
      </c>
      <c r="C95" s="27">
        <v>595073</v>
      </c>
      <c r="D95" s="27"/>
      <c r="E95" s="27">
        <v>11918</v>
      </c>
      <c r="F95" s="27"/>
      <c r="G95" s="27" t="s">
        <v>2455</v>
      </c>
      <c r="H95" s="27"/>
      <c r="I95" s="27" t="s">
        <v>2456</v>
      </c>
      <c r="J95" s="27">
        <v>49</v>
      </c>
      <c r="K95" s="27">
        <v>148280</v>
      </c>
      <c r="L95" s="27">
        <v>2970</v>
      </c>
      <c r="M95" s="27">
        <v>3216305</v>
      </c>
      <c r="N95" s="27">
        <v>801437</v>
      </c>
      <c r="O95" s="27">
        <v>4013171</v>
      </c>
    </row>
    <row r="96" spans="1:15" ht="14.25" customHeight="1" x14ac:dyDescent="0.25">
      <c r="A96" s="27">
        <v>95</v>
      </c>
      <c r="B96" s="27" t="s">
        <v>2457</v>
      </c>
      <c r="C96" s="27">
        <v>547772</v>
      </c>
      <c r="D96" s="27">
        <v>75</v>
      </c>
      <c r="E96" s="27">
        <v>5829</v>
      </c>
      <c r="F96" s="27"/>
      <c r="G96" s="27" t="s">
        <v>2458</v>
      </c>
      <c r="H96" s="27" t="s">
        <v>2459</v>
      </c>
      <c r="I96" s="27" t="s">
        <v>2460</v>
      </c>
      <c r="J96" s="27">
        <v>36</v>
      </c>
      <c r="K96" s="27">
        <v>18716</v>
      </c>
      <c r="L96" s="27">
        <v>199</v>
      </c>
      <c r="M96" s="27">
        <v>3359014</v>
      </c>
      <c r="N96" s="27">
        <v>114771</v>
      </c>
      <c r="O96" s="27">
        <v>29266991</v>
      </c>
    </row>
    <row r="97" spans="1:15" ht="14.25" customHeight="1" x14ac:dyDescent="0.25">
      <c r="A97" s="27">
        <v>96</v>
      </c>
      <c r="B97" s="27" t="s">
        <v>2461</v>
      </c>
      <c r="C97" s="27">
        <v>515645</v>
      </c>
      <c r="D97" s="27"/>
      <c r="E97" s="27">
        <v>24613</v>
      </c>
      <c r="F97" s="27"/>
      <c r="G97" s="27" t="s">
        <v>2462</v>
      </c>
      <c r="H97" s="27"/>
      <c r="I97" s="27" t="s">
        <v>2463</v>
      </c>
      <c r="J97" s="27">
        <v>122</v>
      </c>
      <c r="K97" s="27">
        <v>4857</v>
      </c>
      <c r="L97" s="27">
        <v>232</v>
      </c>
      <c r="M97" s="27">
        <v>3693367</v>
      </c>
      <c r="N97" s="27">
        <v>34792</v>
      </c>
      <c r="O97" s="27">
        <v>106156692</v>
      </c>
    </row>
    <row r="98" spans="1:15" ht="14.25" customHeight="1" x14ac:dyDescent="0.25">
      <c r="A98" s="27">
        <v>97</v>
      </c>
      <c r="B98" s="27" t="s">
        <v>2464</v>
      </c>
      <c r="C98" s="27">
        <v>507084</v>
      </c>
      <c r="D98" s="27"/>
      <c r="E98" s="27">
        <v>6437</v>
      </c>
      <c r="F98" s="27"/>
      <c r="G98" s="27" t="s">
        <v>2465</v>
      </c>
      <c r="H98" s="27"/>
      <c r="I98" s="27" t="s">
        <v>2466</v>
      </c>
      <c r="J98" s="27"/>
      <c r="K98" s="27">
        <v>72021</v>
      </c>
      <c r="L98" s="27">
        <v>914</v>
      </c>
      <c r="M98" s="27">
        <v>2483318</v>
      </c>
      <c r="N98" s="27">
        <v>352707</v>
      </c>
      <c r="O98" s="27">
        <v>7040745</v>
      </c>
    </row>
    <row r="99" spans="1:15" ht="14.25" customHeight="1" x14ac:dyDescent="0.25">
      <c r="A99" s="27">
        <v>98</v>
      </c>
      <c r="B99" s="27" t="s">
        <v>2467</v>
      </c>
      <c r="C99" s="27">
        <v>494726</v>
      </c>
      <c r="D99" s="27">
        <v>39</v>
      </c>
      <c r="E99" s="27">
        <v>7572</v>
      </c>
      <c r="F99" s="27"/>
      <c r="G99" s="27" t="s">
        <v>2468</v>
      </c>
      <c r="H99" s="27" t="s">
        <v>2469</v>
      </c>
      <c r="I99" s="27" t="s">
        <v>2470</v>
      </c>
      <c r="J99" s="27">
        <v>1</v>
      </c>
      <c r="K99" s="27">
        <v>4095</v>
      </c>
      <c r="L99" s="27">
        <v>63</v>
      </c>
      <c r="M99" s="27">
        <v>5368727</v>
      </c>
      <c r="N99" s="27">
        <v>44438</v>
      </c>
      <c r="O99" s="27">
        <v>120812698</v>
      </c>
    </row>
    <row r="100" spans="1:15" ht="14.25" customHeight="1" x14ac:dyDescent="0.25">
      <c r="A100" s="27">
        <v>99</v>
      </c>
      <c r="B100" s="27" t="s">
        <v>2471</v>
      </c>
      <c r="C100" s="27">
        <v>480099</v>
      </c>
      <c r="D100" s="27">
        <v>319</v>
      </c>
      <c r="E100" s="27">
        <v>685</v>
      </c>
      <c r="F100" s="27"/>
      <c r="G100" s="27" t="s">
        <v>2472</v>
      </c>
      <c r="H100" s="27" t="s">
        <v>2473</v>
      </c>
      <c r="I100" s="27" t="s">
        <v>2474</v>
      </c>
      <c r="J100" s="27"/>
      <c r="K100" s="27">
        <v>161112</v>
      </c>
      <c r="L100" s="27">
        <v>230</v>
      </c>
      <c r="M100" s="27">
        <v>4065369</v>
      </c>
      <c r="N100" s="27">
        <v>1364257</v>
      </c>
      <c r="O100" s="27">
        <v>2979915</v>
      </c>
    </row>
    <row r="101" spans="1:15" ht="14.25" customHeight="1" x14ac:dyDescent="0.25">
      <c r="A101" s="27">
        <v>100</v>
      </c>
      <c r="B101" s="27" t="s">
        <v>2475</v>
      </c>
      <c r="C101" s="27">
        <v>477305</v>
      </c>
      <c r="D101" s="27"/>
      <c r="E101" s="27">
        <v>903</v>
      </c>
      <c r="F101" s="27"/>
      <c r="G101" s="27" t="s">
        <v>2476</v>
      </c>
      <c r="H101" s="27"/>
      <c r="I101" s="27" t="s">
        <v>2477</v>
      </c>
      <c r="J101" s="27">
        <v>10</v>
      </c>
      <c r="K101" s="27">
        <v>525631</v>
      </c>
      <c r="L101" s="27">
        <v>994</v>
      </c>
      <c r="M101" s="27">
        <v>1603660</v>
      </c>
      <c r="N101" s="27">
        <v>1766027</v>
      </c>
      <c r="O101" s="27">
        <v>908061</v>
      </c>
    </row>
    <row r="102" spans="1:15" ht="14.25" customHeight="1" x14ac:dyDescent="0.25">
      <c r="A102" s="27">
        <v>101</v>
      </c>
      <c r="B102" s="27" t="s">
        <v>2478</v>
      </c>
      <c r="C102" s="27">
        <v>458921</v>
      </c>
      <c r="D102" s="27"/>
      <c r="E102" s="27">
        <v>11051</v>
      </c>
      <c r="F102" s="27"/>
      <c r="G102" s="27" t="s">
        <v>2383</v>
      </c>
      <c r="H102" s="27" t="s">
        <v>2383</v>
      </c>
      <c r="I102" s="27" t="s">
        <v>2383</v>
      </c>
      <c r="J102" s="27">
        <v>105</v>
      </c>
      <c r="K102" s="27">
        <v>44899</v>
      </c>
      <c r="L102" s="27">
        <v>1081</v>
      </c>
      <c r="M102" s="27">
        <v>1568024</v>
      </c>
      <c r="N102" s="27">
        <v>153408</v>
      </c>
      <c r="O102" s="27">
        <v>10221247</v>
      </c>
    </row>
    <row r="103" spans="1:15" ht="14.25" customHeight="1" x14ac:dyDescent="0.25">
      <c r="A103" s="27">
        <v>102</v>
      </c>
      <c r="B103" s="27" t="s">
        <v>2479</v>
      </c>
      <c r="C103" s="27">
        <v>445737</v>
      </c>
      <c r="D103" s="27"/>
      <c r="E103" s="27">
        <v>8710</v>
      </c>
      <c r="F103" s="27"/>
      <c r="G103" s="27" t="s">
        <v>2480</v>
      </c>
      <c r="H103" s="27"/>
      <c r="I103" s="27" t="s">
        <v>2481</v>
      </c>
      <c r="J103" s="27"/>
      <c r="K103" s="27">
        <v>149981</v>
      </c>
      <c r="L103" s="27">
        <v>2931</v>
      </c>
      <c r="M103" s="27">
        <v>3235175</v>
      </c>
      <c r="N103" s="27">
        <v>1088564</v>
      </c>
      <c r="O103" s="27">
        <v>2971966</v>
      </c>
    </row>
    <row r="104" spans="1:15" ht="14.25" customHeight="1" x14ac:dyDescent="0.25">
      <c r="A104" s="27">
        <v>103</v>
      </c>
      <c r="B104" s="27" t="s">
        <v>2482</v>
      </c>
      <c r="C104" s="27">
        <v>400572</v>
      </c>
      <c r="D104" s="27"/>
      <c r="E104" s="27">
        <v>16203</v>
      </c>
      <c r="F104" s="27"/>
      <c r="G104" s="27" t="s">
        <v>2483</v>
      </c>
      <c r="H104" s="27"/>
      <c r="I104" s="27" t="s">
        <v>2484</v>
      </c>
      <c r="J104" s="27"/>
      <c r="K104" s="27">
        <v>123279</v>
      </c>
      <c r="L104" s="27">
        <v>4987</v>
      </c>
      <c r="M104" s="27">
        <v>1879615</v>
      </c>
      <c r="N104" s="27">
        <v>578465</v>
      </c>
      <c r="O104" s="27">
        <v>3249317</v>
      </c>
    </row>
    <row r="105" spans="1:15" ht="14.25" customHeight="1" x14ac:dyDescent="0.25">
      <c r="A105" s="27">
        <v>104</v>
      </c>
      <c r="B105" s="27" t="s">
        <v>2485</v>
      </c>
      <c r="C105" s="27">
        <v>399027</v>
      </c>
      <c r="D105" s="27"/>
      <c r="E105" s="27">
        <v>4260</v>
      </c>
      <c r="F105" s="27"/>
      <c r="G105" s="27" t="s">
        <v>2486</v>
      </c>
      <c r="H105" s="27"/>
      <c r="I105" s="27" t="s">
        <v>2487</v>
      </c>
      <c r="J105" s="27">
        <v>2</v>
      </c>
      <c r="K105" s="27">
        <v>74949</v>
      </c>
      <c r="L105" s="27">
        <v>800</v>
      </c>
      <c r="M105" s="27">
        <v>25000000</v>
      </c>
      <c r="N105" s="27">
        <v>4695724</v>
      </c>
      <c r="O105" s="27">
        <v>5323993</v>
      </c>
    </row>
    <row r="106" spans="1:15" ht="14.25" customHeight="1" x14ac:dyDescent="0.25">
      <c r="A106" s="27">
        <v>105</v>
      </c>
      <c r="B106" s="27" t="s">
        <v>2488</v>
      </c>
      <c r="C106" s="27">
        <v>344710</v>
      </c>
      <c r="D106" s="27"/>
      <c r="E106" s="27">
        <v>9568</v>
      </c>
      <c r="F106" s="27"/>
      <c r="G106" s="27" t="s">
        <v>2489</v>
      </c>
      <c r="H106" s="27"/>
      <c r="I106" s="27" t="s">
        <v>2490</v>
      </c>
      <c r="J106" s="27"/>
      <c r="K106" s="27">
        <v>165622</v>
      </c>
      <c r="L106" s="27">
        <v>4597</v>
      </c>
      <c r="M106" s="27">
        <v>2141032</v>
      </c>
      <c r="N106" s="27">
        <v>1028697</v>
      </c>
      <c r="O106" s="27">
        <v>2081304</v>
      </c>
    </row>
    <row r="107" spans="1:15" ht="14.25" customHeight="1" x14ac:dyDescent="0.25">
      <c r="A107" s="27">
        <v>106</v>
      </c>
      <c r="B107" s="27" t="s">
        <v>2491</v>
      </c>
      <c r="C107" s="27">
        <v>341886</v>
      </c>
      <c r="D107" s="27">
        <v>82</v>
      </c>
      <c r="E107" s="27">
        <v>5684</v>
      </c>
      <c r="F107" s="27"/>
      <c r="G107" s="27" t="s">
        <v>2492</v>
      </c>
      <c r="H107" s="27" t="s">
        <v>2493</v>
      </c>
      <c r="I107" s="27" t="s">
        <v>2494</v>
      </c>
      <c r="J107" s="27">
        <v>1</v>
      </c>
      <c r="K107" s="27">
        <v>6082</v>
      </c>
      <c r="L107" s="27">
        <v>101</v>
      </c>
      <c r="M107" s="27">
        <v>3944750</v>
      </c>
      <c r="N107" s="27">
        <v>70172</v>
      </c>
      <c r="O107" s="27">
        <v>56215221</v>
      </c>
    </row>
    <row r="108" spans="1:15" ht="14.25" customHeight="1" x14ac:dyDescent="0.25">
      <c r="A108" s="27">
        <v>107</v>
      </c>
      <c r="B108" s="27" t="s">
        <v>2495</v>
      </c>
      <c r="C108" s="27">
        <v>333746</v>
      </c>
      <c r="D108" s="27"/>
      <c r="E108" s="27">
        <v>4019</v>
      </c>
      <c r="F108" s="27"/>
      <c r="G108" s="27" t="s">
        <v>2496</v>
      </c>
      <c r="H108" s="27"/>
      <c r="I108" s="27" t="s">
        <v>2497</v>
      </c>
      <c r="J108" s="27"/>
      <c r="K108" s="27">
        <v>17141</v>
      </c>
      <c r="L108" s="27">
        <v>206</v>
      </c>
      <c r="M108" s="27">
        <v>3765147</v>
      </c>
      <c r="N108" s="27">
        <v>193380</v>
      </c>
      <c r="O108" s="27">
        <v>19470234</v>
      </c>
    </row>
    <row r="109" spans="1:15" ht="14.25" customHeight="1" x14ac:dyDescent="0.25">
      <c r="A109" s="27">
        <v>108</v>
      </c>
      <c r="B109" s="27" t="s">
        <v>2498</v>
      </c>
      <c r="C109" s="27">
        <v>333391</v>
      </c>
      <c r="D109" s="27">
        <v>10</v>
      </c>
      <c r="E109" s="27">
        <v>3593</v>
      </c>
      <c r="F109" s="27"/>
      <c r="G109" s="27" t="s">
        <v>2499</v>
      </c>
      <c r="H109" s="27" t="s">
        <v>2500</v>
      </c>
      <c r="I109" s="27" t="s">
        <v>2501</v>
      </c>
      <c r="J109" s="27"/>
      <c r="K109" s="27">
        <v>116311</v>
      </c>
      <c r="L109" s="27">
        <v>1254</v>
      </c>
      <c r="M109" s="27">
        <v>1941032</v>
      </c>
      <c r="N109" s="27">
        <v>677173</v>
      </c>
      <c r="O109" s="27">
        <v>2866374</v>
      </c>
    </row>
    <row r="110" spans="1:15" ht="14.25" customHeight="1" x14ac:dyDescent="0.25">
      <c r="A110" s="27">
        <v>109</v>
      </c>
      <c r="B110" s="27" t="s">
        <v>17</v>
      </c>
      <c r="C110" s="27">
        <v>331952</v>
      </c>
      <c r="D110" s="27">
        <v>3988</v>
      </c>
      <c r="E110" s="27">
        <v>5233</v>
      </c>
      <c r="F110" s="27"/>
      <c r="G110" s="27" t="s">
        <v>2502</v>
      </c>
      <c r="H110" s="27" t="s">
        <v>2503</v>
      </c>
      <c r="I110" s="27" t="s">
        <v>2504</v>
      </c>
      <c r="J110" s="27">
        <v>108</v>
      </c>
      <c r="K110" s="27">
        <v>229</v>
      </c>
      <c r="L110" s="27">
        <v>4</v>
      </c>
      <c r="M110" s="27">
        <v>160000000</v>
      </c>
      <c r="N110" s="27">
        <v>110461</v>
      </c>
      <c r="O110" s="27">
        <v>1448471400</v>
      </c>
    </row>
    <row r="111" spans="1:15" ht="14.25" customHeight="1" x14ac:dyDescent="0.25">
      <c r="A111" s="27">
        <v>110</v>
      </c>
      <c r="B111" s="27" t="s">
        <v>2505</v>
      </c>
      <c r="C111" s="27">
        <v>326633</v>
      </c>
      <c r="D111" s="27"/>
      <c r="E111" s="27">
        <v>2790</v>
      </c>
      <c r="F111" s="27"/>
      <c r="G111" s="27" t="s">
        <v>2506</v>
      </c>
      <c r="H111" s="27"/>
      <c r="I111" s="27" t="s">
        <v>2507</v>
      </c>
      <c r="J111" s="27">
        <v>1</v>
      </c>
      <c r="K111" s="27">
        <v>133802</v>
      </c>
      <c r="L111" s="27">
        <v>1143</v>
      </c>
      <c r="M111" s="27">
        <v>2026898</v>
      </c>
      <c r="N111" s="27">
        <v>830300</v>
      </c>
      <c r="O111" s="27">
        <v>2441162</v>
      </c>
    </row>
    <row r="112" spans="1:15" ht="14.25" customHeight="1" x14ac:dyDescent="0.25">
      <c r="A112" s="27">
        <v>111</v>
      </c>
      <c r="B112" s="27" t="s">
        <v>2508</v>
      </c>
      <c r="C112" s="27">
        <v>297757</v>
      </c>
      <c r="D112" s="27"/>
      <c r="E112" s="27">
        <v>1133</v>
      </c>
      <c r="F112" s="27"/>
      <c r="G112" s="27" t="s">
        <v>2509</v>
      </c>
      <c r="H112" s="27"/>
      <c r="I112" s="27" t="s">
        <v>2510</v>
      </c>
      <c r="J112" s="27"/>
      <c r="K112" s="27">
        <v>463528</v>
      </c>
      <c r="L112" s="27">
        <v>1764</v>
      </c>
      <c r="M112" s="27">
        <v>4412567</v>
      </c>
      <c r="N112" s="27">
        <v>6869188</v>
      </c>
      <c r="O112" s="27">
        <v>642371</v>
      </c>
    </row>
    <row r="113" spans="1:15" ht="14.25" customHeight="1" x14ac:dyDescent="0.25">
      <c r="A113" s="27">
        <v>112</v>
      </c>
      <c r="B113" s="27" t="s">
        <v>2511</v>
      </c>
      <c r="C113" s="27">
        <v>283799</v>
      </c>
      <c r="D113" s="27">
        <v>28</v>
      </c>
      <c r="E113" s="27">
        <v>2790</v>
      </c>
      <c r="F113" s="27"/>
      <c r="G113" s="27" t="s">
        <v>2512</v>
      </c>
      <c r="H113" s="27" t="s">
        <v>2513</v>
      </c>
      <c r="I113" s="27" t="s">
        <v>2514</v>
      </c>
      <c r="J113" s="27">
        <v>6</v>
      </c>
      <c r="K113" s="27">
        <v>451945</v>
      </c>
      <c r="L113" s="27">
        <v>4443</v>
      </c>
      <c r="M113" s="27">
        <v>2665879</v>
      </c>
      <c r="N113" s="27">
        <v>4245368</v>
      </c>
      <c r="O113" s="27">
        <v>627950</v>
      </c>
    </row>
    <row r="114" spans="1:15" ht="14.25" customHeight="1" x14ac:dyDescent="0.25">
      <c r="A114" s="27">
        <v>113</v>
      </c>
      <c r="B114" s="27" t="s">
        <v>2515</v>
      </c>
      <c r="C114" s="27">
        <v>271102</v>
      </c>
      <c r="D114" s="27">
        <v>2</v>
      </c>
      <c r="E114" s="27">
        <v>6881</v>
      </c>
      <c r="F114" s="27"/>
      <c r="G114" s="27" t="s">
        <v>2516</v>
      </c>
      <c r="H114" s="27" t="s">
        <v>2517</v>
      </c>
      <c r="I114" s="27" t="s">
        <v>2518</v>
      </c>
      <c r="J114" s="27"/>
      <c r="K114" s="27">
        <v>5978</v>
      </c>
      <c r="L114" s="27">
        <v>152</v>
      </c>
      <c r="M114" s="27">
        <v>230861</v>
      </c>
      <c r="N114" s="27">
        <v>5091</v>
      </c>
      <c r="O114" s="27">
        <v>45350148</v>
      </c>
    </row>
    <row r="115" spans="1:15" ht="14.25" customHeight="1" x14ac:dyDescent="0.25">
      <c r="A115" s="27">
        <v>114</v>
      </c>
      <c r="B115" s="27" t="s">
        <v>2519</v>
      </c>
      <c r="C115" s="27">
        <v>266283</v>
      </c>
      <c r="D115" s="27"/>
      <c r="E115" s="27">
        <v>3155</v>
      </c>
      <c r="F115" s="27"/>
      <c r="G115" s="27" t="s">
        <v>2520</v>
      </c>
      <c r="H115" s="27"/>
      <c r="I115" s="27" t="s">
        <v>2292</v>
      </c>
      <c r="J115" s="27">
        <v>11</v>
      </c>
      <c r="K115" s="27">
        <v>1229</v>
      </c>
      <c r="L115" s="27">
        <v>15</v>
      </c>
      <c r="M115" s="27">
        <v>5441162</v>
      </c>
      <c r="N115" s="27">
        <v>25104</v>
      </c>
      <c r="O115" s="27">
        <v>216746934</v>
      </c>
    </row>
    <row r="116" spans="1:15" ht="14.25" customHeight="1" x14ac:dyDescent="0.25">
      <c r="A116" s="27">
        <v>115</v>
      </c>
      <c r="B116" s="27" t="s">
        <v>2521</v>
      </c>
      <c r="C116" s="27">
        <v>257893</v>
      </c>
      <c r="D116" s="27"/>
      <c r="E116" s="27">
        <v>5606</v>
      </c>
      <c r="F116" s="27"/>
      <c r="G116" s="27" t="s">
        <v>2522</v>
      </c>
      <c r="H116" s="27"/>
      <c r="I116" s="27" t="s">
        <v>2523</v>
      </c>
      <c r="J116" s="27">
        <v>12</v>
      </c>
      <c r="K116" s="27">
        <v>16821</v>
      </c>
      <c r="L116" s="27">
        <v>366</v>
      </c>
      <c r="M116" s="27">
        <v>2525756</v>
      </c>
      <c r="N116" s="27">
        <v>164744</v>
      </c>
      <c r="O116" s="27">
        <v>15331428</v>
      </c>
    </row>
    <row r="117" spans="1:15" ht="14.25" customHeight="1" x14ac:dyDescent="0.25">
      <c r="A117" s="27">
        <v>116</v>
      </c>
      <c r="B117" s="27" t="s">
        <v>2524</v>
      </c>
      <c r="C117" s="27">
        <v>246833</v>
      </c>
      <c r="D117" s="27"/>
      <c r="E117" s="27">
        <v>1637</v>
      </c>
      <c r="F117" s="27"/>
      <c r="G117" s="27" t="s">
        <v>2525</v>
      </c>
      <c r="H117" s="27"/>
      <c r="I117" s="27" t="s">
        <v>2526</v>
      </c>
      <c r="J117" s="27">
        <v>23</v>
      </c>
      <c r="K117" s="27">
        <v>7179</v>
      </c>
      <c r="L117" s="27">
        <v>48</v>
      </c>
      <c r="M117" s="27">
        <v>1377915</v>
      </c>
      <c r="N117" s="27">
        <v>40077</v>
      </c>
      <c r="O117" s="27">
        <v>34382084</v>
      </c>
    </row>
    <row r="118" spans="1:15" ht="14.25" customHeight="1" x14ac:dyDescent="0.25">
      <c r="A118" s="27">
        <v>117</v>
      </c>
      <c r="B118" s="27" t="s">
        <v>2527</v>
      </c>
      <c r="C118" s="27">
        <v>241044</v>
      </c>
      <c r="D118" s="27"/>
      <c r="E118" s="27">
        <v>225</v>
      </c>
      <c r="F118" s="27"/>
      <c r="G118" s="27" t="s">
        <v>2528</v>
      </c>
      <c r="H118" s="27"/>
      <c r="I118" s="27" t="s">
        <v>2529</v>
      </c>
      <c r="J118" s="27"/>
      <c r="K118" s="27">
        <v>541148</v>
      </c>
      <c r="L118" s="27">
        <v>505</v>
      </c>
      <c r="M118" s="27">
        <v>717784</v>
      </c>
      <c r="N118" s="27">
        <v>1611437</v>
      </c>
      <c r="O118" s="27">
        <v>445431</v>
      </c>
    </row>
    <row r="119" spans="1:15" ht="14.25" customHeight="1" x14ac:dyDescent="0.25">
      <c r="A119" s="27">
        <v>118</v>
      </c>
      <c r="B119" s="27" t="s">
        <v>2530</v>
      </c>
      <c r="C119" s="27">
        <v>230624</v>
      </c>
      <c r="D119" s="27"/>
      <c r="E119" s="27">
        <v>2226</v>
      </c>
      <c r="F119" s="27"/>
      <c r="G119" s="27" t="s">
        <v>2531</v>
      </c>
      <c r="H119" s="27"/>
      <c r="I119" s="27" t="s">
        <v>2532</v>
      </c>
      <c r="J119" s="27">
        <v>11</v>
      </c>
      <c r="K119" s="27">
        <v>6970</v>
      </c>
      <c r="L119" s="27">
        <v>67</v>
      </c>
      <c r="M119" s="27">
        <v>1371127</v>
      </c>
      <c r="N119" s="27">
        <v>41437</v>
      </c>
      <c r="O119" s="27">
        <v>33089461</v>
      </c>
    </row>
    <row r="120" spans="1:15" ht="14.25" customHeight="1" x14ac:dyDescent="0.25">
      <c r="A120" s="27">
        <v>119</v>
      </c>
      <c r="B120" s="27" t="s">
        <v>2533</v>
      </c>
      <c r="C120" s="27">
        <v>224468</v>
      </c>
      <c r="D120" s="27"/>
      <c r="E120" s="27">
        <v>1071</v>
      </c>
      <c r="F120" s="27"/>
      <c r="G120" s="27" t="s">
        <v>2383</v>
      </c>
      <c r="H120" s="27" t="s">
        <v>2383</v>
      </c>
      <c r="I120" s="27" t="s">
        <v>2383</v>
      </c>
      <c r="J120" s="27">
        <v>8</v>
      </c>
      <c r="K120" s="27">
        <v>600042</v>
      </c>
      <c r="L120" s="27">
        <v>2863</v>
      </c>
      <c r="M120" s="27">
        <v>828928</v>
      </c>
      <c r="N120" s="27">
        <v>2215870</v>
      </c>
      <c r="O120" s="27">
        <v>374087</v>
      </c>
    </row>
    <row r="121" spans="1:15" ht="14.25" customHeight="1" x14ac:dyDescent="0.25">
      <c r="A121" s="27">
        <v>120</v>
      </c>
      <c r="B121" s="27" t="s">
        <v>2534</v>
      </c>
      <c r="C121" s="27">
        <v>216810</v>
      </c>
      <c r="D121" s="27">
        <v>30</v>
      </c>
      <c r="E121" s="27">
        <v>758</v>
      </c>
      <c r="F121" s="27"/>
      <c r="G121" s="27" t="s">
        <v>2383</v>
      </c>
      <c r="H121" s="27" t="s">
        <v>2383</v>
      </c>
      <c r="I121" s="27" t="s">
        <v>2383</v>
      </c>
      <c r="J121" s="27"/>
      <c r="K121" s="27">
        <v>28981</v>
      </c>
      <c r="L121" s="27">
        <v>101</v>
      </c>
      <c r="M121" s="27">
        <v>1233207</v>
      </c>
      <c r="N121" s="27">
        <v>164845</v>
      </c>
      <c r="O121" s="27">
        <v>7481023</v>
      </c>
    </row>
    <row r="122" spans="1:15" ht="14.25" customHeight="1" x14ac:dyDescent="0.25">
      <c r="A122" s="27">
        <v>121</v>
      </c>
      <c r="B122" s="27" t="s">
        <v>2535</v>
      </c>
      <c r="C122" s="27">
        <v>207355</v>
      </c>
      <c r="D122" s="27"/>
      <c r="E122" s="27">
        <v>219</v>
      </c>
      <c r="F122" s="27"/>
      <c r="G122" s="27" t="s">
        <v>2383</v>
      </c>
      <c r="H122" s="27" t="s">
        <v>2383</v>
      </c>
      <c r="I122" s="27" t="s">
        <v>2383</v>
      </c>
      <c r="J122" s="27">
        <v>2</v>
      </c>
      <c r="K122" s="27">
        <v>600345</v>
      </c>
      <c r="L122" s="27">
        <v>634</v>
      </c>
      <c r="M122" s="27">
        <v>1996384</v>
      </c>
      <c r="N122" s="27">
        <v>5780036</v>
      </c>
      <c r="O122" s="27">
        <v>345393</v>
      </c>
    </row>
    <row r="123" spans="1:15" ht="14.25" customHeight="1" x14ac:dyDescent="0.25">
      <c r="A123" s="27">
        <v>122</v>
      </c>
      <c r="B123" s="27" t="s">
        <v>2536</v>
      </c>
      <c r="C123" s="27">
        <v>206530</v>
      </c>
      <c r="D123" s="27"/>
      <c r="E123" s="27">
        <v>2991</v>
      </c>
      <c r="F123" s="27"/>
      <c r="G123" s="27" t="s">
        <v>2537</v>
      </c>
      <c r="H123" s="27"/>
      <c r="I123" s="27" t="s">
        <v>2538</v>
      </c>
      <c r="J123" s="27">
        <v>131</v>
      </c>
      <c r="K123" s="27">
        <v>30696</v>
      </c>
      <c r="L123" s="27">
        <v>445</v>
      </c>
      <c r="M123" s="27">
        <v>1907195</v>
      </c>
      <c r="N123" s="27">
        <v>283460</v>
      </c>
      <c r="O123" s="27">
        <v>6728271</v>
      </c>
    </row>
    <row r="124" spans="1:15" ht="14.25" customHeight="1" x14ac:dyDescent="0.25">
      <c r="A124" s="27">
        <v>123</v>
      </c>
      <c r="B124" s="27" t="s">
        <v>2539</v>
      </c>
      <c r="C124" s="27">
        <v>206145</v>
      </c>
      <c r="D124" s="27">
        <v>5</v>
      </c>
      <c r="E124" s="27">
        <v>7834</v>
      </c>
      <c r="F124" s="27"/>
      <c r="G124" s="27" t="s">
        <v>2540</v>
      </c>
      <c r="H124" s="27" t="s">
        <v>2541</v>
      </c>
      <c r="I124" s="27" t="s">
        <v>2542</v>
      </c>
      <c r="J124" s="27">
        <v>1124</v>
      </c>
      <c r="K124" s="27">
        <v>5058</v>
      </c>
      <c r="L124" s="27">
        <v>192</v>
      </c>
      <c r="M124" s="27">
        <v>1159844</v>
      </c>
      <c r="N124" s="27">
        <v>28459</v>
      </c>
      <c r="O124" s="27">
        <v>40754388</v>
      </c>
    </row>
    <row r="125" spans="1:15" ht="14.25" customHeight="1" x14ac:dyDescent="0.25">
      <c r="A125" s="27">
        <v>124</v>
      </c>
      <c r="B125" s="27" t="s">
        <v>2543</v>
      </c>
      <c r="C125" s="27">
        <v>201785</v>
      </c>
      <c r="D125" s="27"/>
      <c r="E125" s="27">
        <v>4230</v>
      </c>
      <c r="F125" s="27"/>
      <c r="G125" s="27" t="s">
        <v>2544</v>
      </c>
      <c r="H125" s="27"/>
      <c r="I125" s="27" t="s">
        <v>2545</v>
      </c>
      <c r="J125" s="27">
        <v>8</v>
      </c>
      <c r="K125" s="27">
        <v>30805</v>
      </c>
      <c r="L125" s="27">
        <v>646</v>
      </c>
      <c r="M125" s="27">
        <v>2610114</v>
      </c>
      <c r="N125" s="27">
        <v>398467</v>
      </c>
      <c r="O125" s="27">
        <v>6550389</v>
      </c>
    </row>
    <row r="126" spans="1:15" ht="14.25" customHeight="1" x14ac:dyDescent="0.25">
      <c r="A126" s="27">
        <v>125</v>
      </c>
      <c r="B126" s="27" t="s">
        <v>2546</v>
      </c>
      <c r="C126" s="27">
        <v>197918</v>
      </c>
      <c r="D126" s="27"/>
      <c r="E126" s="27">
        <v>995</v>
      </c>
      <c r="F126" s="27"/>
      <c r="G126" s="27" t="s">
        <v>2383</v>
      </c>
      <c r="H126" s="27" t="s">
        <v>2383</v>
      </c>
      <c r="I126" s="27" t="s">
        <v>2383</v>
      </c>
      <c r="J126" s="27">
        <v>19</v>
      </c>
      <c r="K126" s="27">
        <v>495050</v>
      </c>
      <c r="L126" s="27">
        <v>2489</v>
      </c>
      <c r="M126" s="27">
        <v>938039</v>
      </c>
      <c r="N126" s="27">
        <v>2346306</v>
      </c>
      <c r="O126" s="27">
        <v>399794</v>
      </c>
    </row>
    <row r="127" spans="1:15" ht="14.25" customHeight="1" x14ac:dyDescent="0.25">
      <c r="A127" s="27">
        <v>126</v>
      </c>
      <c r="B127" s="27" t="s">
        <v>2547</v>
      </c>
      <c r="C127" s="27">
        <v>185618</v>
      </c>
      <c r="D127" s="27"/>
      <c r="E127" s="27">
        <v>311</v>
      </c>
      <c r="F127" s="27"/>
      <c r="G127" s="27" t="s">
        <v>2548</v>
      </c>
      <c r="H127" s="27"/>
      <c r="I127" s="27" t="s">
        <v>2549</v>
      </c>
      <c r="J127" s="27">
        <v>25</v>
      </c>
      <c r="K127" s="27">
        <v>343111</v>
      </c>
      <c r="L127" s="27">
        <v>575</v>
      </c>
      <c r="M127" s="27">
        <v>2213831</v>
      </c>
      <c r="N127" s="27">
        <v>4092223</v>
      </c>
      <c r="O127" s="27">
        <v>540985</v>
      </c>
    </row>
    <row r="128" spans="1:15" ht="14.25" customHeight="1" x14ac:dyDescent="0.25">
      <c r="A128" s="27">
        <v>127</v>
      </c>
      <c r="B128" s="27" t="s">
        <v>2550</v>
      </c>
      <c r="C128" s="27">
        <v>185377</v>
      </c>
      <c r="D128" s="27"/>
      <c r="E128" s="27">
        <v>4267</v>
      </c>
      <c r="F128" s="27"/>
      <c r="G128" s="27" t="s">
        <v>2551</v>
      </c>
      <c r="H128" s="27"/>
      <c r="I128" s="27" t="s">
        <v>2552</v>
      </c>
      <c r="J128" s="27">
        <v>8</v>
      </c>
      <c r="K128" s="27">
        <v>131792</v>
      </c>
      <c r="L128" s="27">
        <v>3034</v>
      </c>
      <c r="M128" s="27">
        <v>868696</v>
      </c>
      <c r="N128" s="27">
        <v>617592</v>
      </c>
      <c r="O128" s="27">
        <v>1406585</v>
      </c>
    </row>
    <row r="129" spans="1:15" ht="14.25" customHeight="1" x14ac:dyDescent="0.25">
      <c r="A129" s="27">
        <v>128</v>
      </c>
      <c r="B129" s="27" t="s">
        <v>2553</v>
      </c>
      <c r="C129" s="27">
        <v>171018</v>
      </c>
      <c r="D129" s="27"/>
      <c r="E129" s="27">
        <v>1461</v>
      </c>
      <c r="F129" s="27"/>
      <c r="G129" s="27" t="s">
        <v>2554</v>
      </c>
      <c r="H129" s="27"/>
      <c r="I129" s="27" t="s">
        <v>2555</v>
      </c>
      <c r="J129" s="27">
        <v>2</v>
      </c>
      <c r="K129" s="27">
        <v>5279</v>
      </c>
      <c r="L129" s="27">
        <v>45</v>
      </c>
      <c r="M129" s="27">
        <v>2522382</v>
      </c>
      <c r="N129" s="27">
        <v>77862</v>
      </c>
      <c r="O129" s="27">
        <v>32395450</v>
      </c>
    </row>
    <row r="130" spans="1:15" ht="14.25" customHeight="1" x14ac:dyDescent="0.25">
      <c r="A130" s="27">
        <v>129</v>
      </c>
      <c r="B130" s="27" t="s">
        <v>2556</v>
      </c>
      <c r="C130" s="27">
        <v>169946</v>
      </c>
      <c r="D130" s="27"/>
      <c r="E130" s="27">
        <v>4080</v>
      </c>
      <c r="F130" s="27"/>
      <c r="G130" s="27" t="s">
        <v>2557</v>
      </c>
      <c r="H130" s="27"/>
      <c r="I130" s="27" t="s">
        <v>2558</v>
      </c>
      <c r="J130" s="27"/>
      <c r="K130" s="27">
        <v>64523</v>
      </c>
      <c r="L130" s="27">
        <v>1549</v>
      </c>
      <c r="M130" s="27">
        <v>1062663</v>
      </c>
      <c r="N130" s="27">
        <v>403460</v>
      </c>
      <c r="O130" s="27">
        <v>2633874</v>
      </c>
    </row>
    <row r="131" spans="1:15" ht="14.25" customHeight="1" x14ac:dyDescent="0.25">
      <c r="A131" s="27">
        <v>130</v>
      </c>
      <c r="B131" s="27" t="s">
        <v>2559</v>
      </c>
      <c r="C131" s="27">
        <v>169733</v>
      </c>
      <c r="D131" s="27"/>
      <c r="E131" s="27">
        <v>3630</v>
      </c>
      <c r="F131" s="27"/>
      <c r="G131" s="27" t="s">
        <v>2560</v>
      </c>
      <c r="H131" s="27"/>
      <c r="I131" s="27" t="s">
        <v>2561</v>
      </c>
      <c r="J131" s="27">
        <v>3</v>
      </c>
      <c r="K131" s="27">
        <v>3505</v>
      </c>
      <c r="L131" s="27">
        <v>75</v>
      </c>
      <c r="M131" s="27">
        <v>3012408</v>
      </c>
      <c r="N131" s="27">
        <v>62198</v>
      </c>
      <c r="O131" s="27">
        <v>48432863</v>
      </c>
    </row>
    <row r="132" spans="1:15" ht="14.25" customHeight="1" x14ac:dyDescent="0.25">
      <c r="A132" s="27">
        <v>131</v>
      </c>
      <c r="B132" s="27" t="s">
        <v>2562</v>
      </c>
      <c r="C132" s="27">
        <v>151931</v>
      </c>
      <c r="D132" s="27"/>
      <c r="E132" s="27">
        <v>3320</v>
      </c>
      <c r="F132" s="27"/>
      <c r="G132" s="27" t="s">
        <v>2563</v>
      </c>
      <c r="H132" s="27"/>
      <c r="I132" s="27" t="s">
        <v>2564</v>
      </c>
      <c r="J132" s="27"/>
      <c r="K132" s="27">
        <v>50897</v>
      </c>
      <c r="L132" s="27">
        <v>1112</v>
      </c>
      <c r="M132" s="27">
        <v>1183986</v>
      </c>
      <c r="N132" s="27">
        <v>396633</v>
      </c>
      <c r="O132" s="27">
        <v>2985094</v>
      </c>
    </row>
    <row r="133" spans="1:15" ht="14.25" customHeight="1" x14ac:dyDescent="0.25">
      <c r="A133" s="27">
        <v>132</v>
      </c>
      <c r="B133" s="27" t="s">
        <v>2565</v>
      </c>
      <c r="C133" s="27">
        <v>138131</v>
      </c>
      <c r="D133" s="27">
        <v>11</v>
      </c>
      <c r="E133" s="27">
        <v>3056</v>
      </c>
      <c r="F133" s="27"/>
      <c r="G133" s="27" t="s">
        <v>2566</v>
      </c>
      <c r="H133" s="27" t="s">
        <v>2354</v>
      </c>
      <c r="I133" s="27" t="s">
        <v>2567</v>
      </c>
      <c r="J133" s="27"/>
      <c r="K133" s="27">
        <v>8046</v>
      </c>
      <c r="L133" s="27">
        <v>178</v>
      </c>
      <c r="M133" s="27">
        <v>3091420</v>
      </c>
      <c r="N133" s="27">
        <v>180062</v>
      </c>
      <c r="O133" s="27">
        <v>17168639</v>
      </c>
    </row>
    <row r="134" spans="1:15" ht="14.25" customHeight="1" x14ac:dyDescent="0.25">
      <c r="A134" s="27">
        <v>133</v>
      </c>
      <c r="B134" s="27" t="s">
        <v>2568</v>
      </c>
      <c r="C134" s="27">
        <v>132762</v>
      </c>
      <c r="D134" s="27"/>
      <c r="E134" s="27">
        <v>1467</v>
      </c>
      <c r="F134" s="27"/>
      <c r="G134" s="27" t="s">
        <v>2569</v>
      </c>
      <c r="H134" s="27"/>
      <c r="I134" s="27" t="s">
        <v>2570</v>
      </c>
      <c r="J134" s="27"/>
      <c r="K134" s="27">
        <v>9762</v>
      </c>
      <c r="L134" s="27">
        <v>108</v>
      </c>
      <c r="M134" s="27">
        <v>5882479</v>
      </c>
      <c r="N134" s="27">
        <v>432520</v>
      </c>
      <c r="O134" s="27">
        <v>13600464</v>
      </c>
    </row>
    <row r="135" spans="1:15" ht="14.25" customHeight="1" x14ac:dyDescent="0.25">
      <c r="A135" s="27">
        <v>134</v>
      </c>
      <c r="B135" s="27" t="s">
        <v>2571</v>
      </c>
      <c r="C135" s="27">
        <v>123993</v>
      </c>
      <c r="D135" s="27"/>
      <c r="E135" s="27">
        <v>1965</v>
      </c>
      <c r="F135" s="27"/>
      <c r="G135" s="27" t="s">
        <v>2572</v>
      </c>
      <c r="H135" s="27"/>
      <c r="I135" s="27" t="s">
        <v>2573</v>
      </c>
      <c r="J135" s="27">
        <v>13</v>
      </c>
      <c r="K135" s="27">
        <v>4442</v>
      </c>
      <c r="L135" s="27">
        <v>70</v>
      </c>
      <c r="M135" s="27">
        <v>1751774</v>
      </c>
      <c r="N135" s="27">
        <v>62762</v>
      </c>
      <c r="O135" s="27">
        <v>27911548</v>
      </c>
    </row>
    <row r="136" spans="1:15" ht="14.25" customHeight="1" x14ac:dyDescent="0.25">
      <c r="A136" s="27">
        <v>135</v>
      </c>
      <c r="B136" s="27" t="s">
        <v>2574</v>
      </c>
      <c r="C136" s="27">
        <v>115857</v>
      </c>
      <c r="D136" s="27">
        <v>6</v>
      </c>
      <c r="E136" s="27">
        <v>809</v>
      </c>
      <c r="F136" s="27"/>
      <c r="G136" s="27" t="s">
        <v>2575</v>
      </c>
      <c r="H136" s="27" t="s">
        <v>2419</v>
      </c>
      <c r="I136" s="27" t="s">
        <v>2576</v>
      </c>
      <c r="J136" s="27">
        <v>4</v>
      </c>
      <c r="K136" s="27">
        <v>260920</v>
      </c>
      <c r="L136" s="27">
        <v>1822</v>
      </c>
      <c r="M136" s="27">
        <v>2091176</v>
      </c>
      <c r="N136" s="27">
        <v>4709506</v>
      </c>
      <c r="O136" s="27">
        <v>444033</v>
      </c>
    </row>
    <row r="137" spans="1:15" ht="14.25" customHeight="1" x14ac:dyDescent="0.25">
      <c r="A137" s="27">
        <v>136</v>
      </c>
      <c r="B137" s="27" t="s">
        <v>2577</v>
      </c>
      <c r="C137" s="27">
        <v>104676</v>
      </c>
      <c r="D137" s="27"/>
      <c r="E137" s="27">
        <v>1924</v>
      </c>
      <c r="F137" s="27"/>
      <c r="G137" s="27" t="s">
        <v>2578</v>
      </c>
      <c r="H137" s="27"/>
      <c r="I137" s="27" t="s">
        <v>2579</v>
      </c>
      <c r="J137" s="27"/>
      <c r="K137" s="27">
        <v>2988</v>
      </c>
      <c r="L137" s="27">
        <v>55</v>
      </c>
      <c r="M137" s="27">
        <v>1499795</v>
      </c>
      <c r="N137" s="27">
        <v>42818</v>
      </c>
      <c r="O137" s="27">
        <v>35027343</v>
      </c>
    </row>
    <row r="138" spans="1:15" ht="14.25" customHeight="1" x14ac:dyDescent="0.25">
      <c r="A138" s="27">
        <v>137</v>
      </c>
      <c r="B138" s="27" t="s">
        <v>2580</v>
      </c>
      <c r="C138" s="27">
        <v>104416</v>
      </c>
      <c r="D138" s="27"/>
      <c r="E138" s="27">
        <v>567</v>
      </c>
      <c r="F138" s="27"/>
      <c r="G138" s="27" t="s">
        <v>2581</v>
      </c>
      <c r="H138" s="27"/>
      <c r="I138" s="27" t="s">
        <v>2582</v>
      </c>
      <c r="J138" s="27"/>
      <c r="K138" s="27">
        <v>362527</v>
      </c>
      <c r="L138" s="27">
        <v>1969</v>
      </c>
      <c r="M138" s="27">
        <v>780944</v>
      </c>
      <c r="N138" s="27">
        <v>2711395</v>
      </c>
      <c r="O138" s="27">
        <v>288023</v>
      </c>
    </row>
    <row r="139" spans="1:15" ht="14.25" customHeight="1" x14ac:dyDescent="0.25">
      <c r="A139" s="27">
        <v>138</v>
      </c>
      <c r="B139" s="27" t="s">
        <v>2583</v>
      </c>
      <c r="C139" s="27">
        <v>96389</v>
      </c>
      <c r="D139" s="27"/>
      <c r="E139" s="27">
        <v>411</v>
      </c>
      <c r="F139" s="27"/>
      <c r="G139" s="27" t="s">
        <v>2584</v>
      </c>
      <c r="H139" s="27"/>
      <c r="I139" s="27" t="s">
        <v>2585</v>
      </c>
      <c r="J139" s="27">
        <v>2</v>
      </c>
      <c r="K139" s="27">
        <v>306806</v>
      </c>
      <c r="L139" s="27">
        <v>1308</v>
      </c>
      <c r="M139" s="27">
        <v>651257</v>
      </c>
      <c r="N139" s="27">
        <v>2072951</v>
      </c>
      <c r="O139" s="27">
        <v>314169</v>
      </c>
    </row>
    <row r="140" spans="1:15" ht="14.25" customHeight="1" x14ac:dyDescent="0.25">
      <c r="A140" s="27">
        <v>139</v>
      </c>
      <c r="B140" s="27" t="s">
        <v>2586</v>
      </c>
      <c r="C140" s="27">
        <v>96028</v>
      </c>
      <c r="D140" s="27"/>
      <c r="E140" s="27">
        <v>207</v>
      </c>
      <c r="F140" s="27"/>
      <c r="G140" s="27" t="s">
        <v>2587</v>
      </c>
      <c r="H140" s="27"/>
      <c r="I140" s="27" t="s">
        <v>2588</v>
      </c>
      <c r="J140" s="27"/>
      <c r="K140" s="27">
        <v>544182</v>
      </c>
      <c r="L140" s="27">
        <v>1173</v>
      </c>
      <c r="M140" s="27">
        <v>1252808</v>
      </c>
      <c r="N140" s="27">
        <v>7099551</v>
      </c>
      <c r="O140" s="27">
        <v>176463</v>
      </c>
    </row>
    <row r="141" spans="1:15" ht="14.25" customHeight="1" x14ac:dyDescent="0.25">
      <c r="A141" s="27">
        <v>140</v>
      </c>
      <c r="B141" s="27" t="s">
        <v>2589</v>
      </c>
      <c r="C141" s="27">
        <v>94204</v>
      </c>
      <c r="D141" s="27"/>
      <c r="E141" s="27">
        <v>1455</v>
      </c>
      <c r="F141" s="27"/>
      <c r="G141" s="27" t="s">
        <v>2590</v>
      </c>
      <c r="H141" s="27"/>
      <c r="I141" s="27" t="s">
        <v>2591</v>
      </c>
      <c r="J141" s="27"/>
      <c r="K141" s="27">
        <v>989</v>
      </c>
      <c r="L141" s="27">
        <v>15</v>
      </c>
      <c r="M141" s="27">
        <v>846704</v>
      </c>
      <c r="N141" s="27">
        <v>8890</v>
      </c>
      <c r="O141" s="27">
        <v>95240792</v>
      </c>
    </row>
    <row r="142" spans="1:15" ht="14.25" customHeight="1" x14ac:dyDescent="0.25">
      <c r="A142" s="27">
        <v>141</v>
      </c>
      <c r="B142" s="27" t="s">
        <v>2592</v>
      </c>
      <c r="C142" s="27">
        <v>88873</v>
      </c>
      <c r="D142" s="27"/>
      <c r="E142" s="27">
        <v>1968</v>
      </c>
      <c r="F142" s="27"/>
      <c r="G142" s="27" t="s">
        <v>2593</v>
      </c>
      <c r="H142" s="27"/>
      <c r="I142" s="27" t="s">
        <v>2594</v>
      </c>
      <c r="J142" s="27"/>
      <c r="K142" s="27">
        <v>5034</v>
      </c>
      <c r="L142" s="27">
        <v>111</v>
      </c>
      <c r="M142" s="27">
        <v>1146543</v>
      </c>
      <c r="N142" s="27">
        <v>64946</v>
      </c>
      <c r="O142" s="27">
        <v>17653671</v>
      </c>
    </row>
    <row r="143" spans="1:15" ht="14.25" customHeight="1" x14ac:dyDescent="0.25">
      <c r="A143" s="27">
        <v>142</v>
      </c>
      <c r="B143" s="27" t="s">
        <v>2595</v>
      </c>
      <c r="C143" s="27">
        <v>88086</v>
      </c>
      <c r="D143" s="27"/>
      <c r="E143" s="27">
        <v>2685</v>
      </c>
      <c r="F143" s="27"/>
      <c r="G143" s="27" t="s">
        <v>2596</v>
      </c>
      <c r="H143" s="27"/>
      <c r="I143" s="27" t="s">
        <v>2597</v>
      </c>
      <c r="J143" s="27">
        <v>67</v>
      </c>
      <c r="K143" s="27">
        <v>4365</v>
      </c>
      <c r="L143" s="27">
        <v>133</v>
      </c>
      <c r="M143" s="27">
        <v>624784</v>
      </c>
      <c r="N143" s="27">
        <v>30959</v>
      </c>
      <c r="O143" s="27">
        <v>20180839</v>
      </c>
    </row>
    <row r="144" spans="1:15" ht="14.25" customHeight="1" x14ac:dyDescent="0.25">
      <c r="A144" s="27">
        <v>143</v>
      </c>
      <c r="B144" s="27" t="s">
        <v>2598</v>
      </c>
      <c r="C144" s="27">
        <v>87887</v>
      </c>
      <c r="D144" s="27"/>
      <c r="E144" s="27">
        <v>830</v>
      </c>
      <c r="F144" s="27"/>
      <c r="G144" s="27" t="s">
        <v>2599</v>
      </c>
      <c r="H144" s="27" t="s">
        <v>2600</v>
      </c>
      <c r="I144" s="27" t="s">
        <v>2601</v>
      </c>
      <c r="J144" s="27"/>
      <c r="K144" s="27">
        <v>3168</v>
      </c>
      <c r="L144" s="27">
        <v>30</v>
      </c>
      <c r="M144" s="27">
        <v>1654651</v>
      </c>
      <c r="N144" s="27">
        <v>59644</v>
      </c>
      <c r="O144" s="27">
        <v>27742298</v>
      </c>
    </row>
    <row r="145" spans="1:15" ht="14.25" customHeight="1" x14ac:dyDescent="0.25">
      <c r="A145" s="27">
        <v>144</v>
      </c>
      <c r="B145" s="27" t="s">
        <v>2602</v>
      </c>
      <c r="C145" s="27">
        <v>81581</v>
      </c>
      <c r="D145" s="27"/>
      <c r="E145" s="27">
        <v>1393</v>
      </c>
      <c r="F145" s="27"/>
      <c r="G145" s="27" t="s">
        <v>2383</v>
      </c>
      <c r="H145" s="27" t="s">
        <v>2383</v>
      </c>
      <c r="I145" s="27" t="s">
        <v>2383</v>
      </c>
      <c r="J145" s="27"/>
      <c r="K145" s="27">
        <v>136690</v>
      </c>
      <c r="L145" s="27">
        <v>2334</v>
      </c>
      <c r="M145" s="27">
        <v>239603</v>
      </c>
      <c r="N145" s="27">
        <v>401459</v>
      </c>
      <c r="O145" s="27">
        <v>596831</v>
      </c>
    </row>
    <row r="146" spans="1:15" ht="14.25" customHeight="1" x14ac:dyDescent="0.25">
      <c r="A146" s="27">
        <v>145</v>
      </c>
      <c r="B146" s="27" t="s">
        <v>2603</v>
      </c>
      <c r="C146" s="27">
        <v>77137</v>
      </c>
      <c r="D146" s="27"/>
      <c r="E146" s="27">
        <v>649</v>
      </c>
      <c r="F146" s="27"/>
      <c r="G146" s="27" t="s">
        <v>2383</v>
      </c>
      <c r="H146" s="27" t="s">
        <v>2383</v>
      </c>
      <c r="I146" s="27" t="s">
        <v>2383</v>
      </c>
      <c r="J146" s="27">
        <v>7</v>
      </c>
      <c r="K146" s="27">
        <v>271452</v>
      </c>
      <c r="L146" s="27">
        <v>2284</v>
      </c>
      <c r="M146" s="27"/>
      <c r="N146" s="27"/>
      <c r="O146" s="27">
        <v>284164</v>
      </c>
    </row>
    <row r="147" spans="1:15" ht="14.25" customHeight="1" x14ac:dyDescent="0.25">
      <c r="A147" s="27">
        <v>146</v>
      </c>
      <c r="B147" s="27" t="s">
        <v>2604</v>
      </c>
      <c r="C147" s="27">
        <v>76051</v>
      </c>
      <c r="D147" s="27"/>
      <c r="E147" s="27">
        <v>314</v>
      </c>
      <c r="F147" s="27"/>
      <c r="G147" s="27" t="s">
        <v>2605</v>
      </c>
      <c r="H147" s="27"/>
      <c r="I147" s="27" t="s">
        <v>2606</v>
      </c>
      <c r="J147" s="27">
        <v>9</v>
      </c>
      <c r="K147" s="27">
        <v>261420</v>
      </c>
      <c r="L147" s="27">
        <v>1079</v>
      </c>
      <c r="M147" s="27">
        <v>98964</v>
      </c>
      <c r="N147" s="27">
        <v>340182</v>
      </c>
      <c r="O147" s="27">
        <v>290915</v>
      </c>
    </row>
    <row r="148" spans="1:15" ht="14.25" customHeight="1" x14ac:dyDescent="0.25">
      <c r="A148" s="27">
        <v>147</v>
      </c>
      <c r="B148" s="27" t="s">
        <v>2607</v>
      </c>
      <c r="C148" s="27">
        <v>73770</v>
      </c>
      <c r="D148" s="27"/>
      <c r="E148" s="27">
        <v>1422</v>
      </c>
      <c r="F148" s="27"/>
      <c r="G148" s="27" t="s">
        <v>2608</v>
      </c>
      <c r="H148" s="27"/>
      <c r="I148" s="27" t="s">
        <v>2609</v>
      </c>
      <c r="J148" s="27"/>
      <c r="K148" s="27">
        <v>62263</v>
      </c>
      <c r="L148" s="27">
        <v>1200</v>
      </c>
      <c r="M148" s="27">
        <v>1047886</v>
      </c>
      <c r="N148" s="27">
        <v>884429</v>
      </c>
      <c r="O148" s="27">
        <v>1184817</v>
      </c>
    </row>
    <row r="149" spans="1:15" ht="14.25" customHeight="1" x14ac:dyDescent="0.25">
      <c r="A149" s="27">
        <v>148</v>
      </c>
      <c r="B149" s="27" t="s">
        <v>2610</v>
      </c>
      <c r="C149" s="27">
        <v>71642</v>
      </c>
      <c r="D149" s="27">
        <v>15</v>
      </c>
      <c r="E149" s="27">
        <v>1285</v>
      </c>
      <c r="F149" s="27"/>
      <c r="G149" s="27" t="s">
        <v>2611</v>
      </c>
      <c r="H149" s="27" t="s">
        <v>2612</v>
      </c>
      <c r="I149" s="27" t="s">
        <v>2613</v>
      </c>
      <c r="J149" s="27"/>
      <c r="K149" s="27">
        <v>90224</v>
      </c>
      <c r="L149" s="27">
        <v>1618</v>
      </c>
      <c r="M149" s="27">
        <v>706507</v>
      </c>
      <c r="N149" s="27">
        <v>889757</v>
      </c>
      <c r="O149" s="27">
        <v>794045</v>
      </c>
    </row>
    <row r="150" spans="1:15" ht="14.25" customHeight="1" x14ac:dyDescent="0.25">
      <c r="A150" s="27">
        <v>149</v>
      </c>
      <c r="B150" s="27" t="s">
        <v>2614</v>
      </c>
      <c r="C150" s="27">
        <v>69048</v>
      </c>
      <c r="D150" s="27"/>
      <c r="E150" s="27">
        <v>688</v>
      </c>
      <c r="F150" s="27"/>
      <c r="G150" s="27" t="s">
        <v>2615</v>
      </c>
      <c r="H150" s="27"/>
      <c r="I150" s="27" t="s">
        <v>2616</v>
      </c>
      <c r="J150" s="27">
        <v>6</v>
      </c>
      <c r="K150" s="27">
        <v>167515</v>
      </c>
      <c r="L150" s="27">
        <v>1669</v>
      </c>
      <c r="M150" s="27">
        <v>576016</v>
      </c>
      <c r="N150" s="27">
        <v>1397453</v>
      </c>
      <c r="O150" s="27">
        <v>412190</v>
      </c>
    </row>
    <row r="151" spans="1:15" ht="14.25" customHeight="1" x14ac:dyDescent="0.25">
      <c r="A151" s="27">
        <v>150</v>
      </c>
      <c r="B151" s="27" t="s">
        <v>2617</v>
      </c>
      <c r="C151" s="27">
        <v>68451</v>
      </c>
      <c r="D151" s="27"/>
      <c r="E151" s="27">
        <v>878</v>
      </c>
      <c r="F151" s="27"/>
      <c r="G151" s="27" t="s">
        <v>2618</v>
      </c>
      <c r="H151" s="27"/>
      <c r="I151" s="27" t="s">
        <v>2619</v>
      </c>
      <c r="J151" s="27"/>
      <c r="K151" s="27">
        <v>75265</v>
      </c>
      <c r="L151" s="27">
        <v>965</v>
      </c>
      <c r="M151" s="27">
        <v>666164</v>
      </c>
      <c r="N151" s="27">
        <v>732478</v>
      </c>
      <c r="O151" s="27">
        <v>909466</v>
      </c>
    </row>
    <row r="152" spans="1:15" ht="14.25" customHeight="1" x14ac:dyDescent="0.25">
      <c r="A152" s="27">
        <v>151</v>
      </c>
      <c r="B152" s="27" t="s">
        <v>2620</v>
      </c>
      <c r="C152" s="27">
        <v>67259</v>
      </c>
      <c r="D152" s="27"/>
      <c r="E152" s="27">
        <v>1412</v>
      </c>
      <c r="F152" s="27"/>
      <c r="G152" s="27" t="s">
        <v>2621</v>
      </c>
      <c r="H152" s="27"/>
      <c r="I152" s="27" t="s">
        <v>2622</v>
      </c>
      <c r="J152" s="27"/>
      <c r="K152" s="27">
        <v>2305</v>
      </c>
      <c r="L152" s="27">
        <v>48</v>
      </c>
      <c r="M152" s="27">
        <v>518111</v>
      </c>
      <c r="N152" s="27">
        <v>17757</v>
      </c>
      <c r="O152" s="27">
        <v>29178077</v>
      </c>
    </row>
    <row r="153" spans="1:15" ht="14.25" customHeight="1" x14ac:dyDescent="0.25">
      <c r="A153" s="27">
        <v>152</v>
      </c>
      <c r="B153" s="27" t="s">
        <v>2623</v>
      </c>
      <c r="C153" s="27">
        <v>63637</v>
      </c>
      <c r="D153" s="27"/>
      <c r="E153" s="27">
        <v>4990</v>
      </c>
      <c r="F153" s="27"/>
      <c r="G153" s="27" t="s">
        <v>2624</v>
      </c>
      <c r="H153" s="27"/>
      <c r="I153" s="27" t="s">
        <v>2625</v>
      </c>
      <c r="J153" s="27"/>
      <c r="K153" s="27">
        <v>1384</v>
      </c>
      <c r="L153" s="27">
        <v>108</v>
      </c>
      <c r="M153" s="27">
        <v>562941</v>
      </c>
      <c r="N153" s="27">
        <v>12240</v>
      </c>
      <c r="O153" s="27">
        <v>45992020</v>
      </c>
    </row>
    <row r="154" spans="1:15" ht="14.25" customHeight="1" x14ac:dyDescent="0.25">
      <c r="A154" s="27">
        <v>153</v>
      </c>
      <c r="B154" s="27" t="s">
        <v>2626</v>
      </c>
      <c r="C154" s="27">
        <v>63421</v>
      </c>
      <c r="D154" s="27">
        <v>1</v>
      </c>
      <c r="E154" s="27">
        <v>997</v>
      </c>
      <c r="F154" s="27"/>
      <c r="G154" s="27" t="s">
        <v>2627</v>
      </c>
      <c r="H154" s="27" t="s">
        <v>2600</v>
      </c>
      <c r="I154" s="27" t="s">
        <v>2628</v>
      </c>
      <c r="J154" s="27"/>
      <c r="K154" s="27">
        <v>12938</v>
      </c>
      <c r="L154" s="27">
        <v>203</v>
      </c>
      <c r="M154" s="27">
        <v>1008817</v>
      </c>
      <c r="N154" s="27">
        <v>205798</v>
      </c>
      <c r="O154" s="27">
        <v>4901981</v>
      </c>
    </row>
    <row r="155" spans="1:15" ht="14.25" customHeight="1" x14ac:dyDescent="0.25">
      <c r="A155" s="27">
        <v>154</v>
      </c>
      <c r="B155" s="27" t="s">
        <v>2629</v>
      </c>
      <c r="C155" s="27">
        <v>63078</v>
      </c>
      <c r="D155" s="27">
        <v>10</v>
      </c>
      <c r="E155" s="27">
        <v>412</v>
      </c>
      <c r="F155" s="27"/>
      <c r="G155" s="27" t="s">
        <v>2630</v>
      </c>
      <c r="H155" s="27" t="s">
        <v>2432</v>
      </c>
      <c r="I155" s="27" t="s">
        <v>2631</v>
      </c>
      <c r="J155" s="27">
        <v>23</v>
      </c>
      <c r="K155" s="27">
        <v>111116</v>
      </c>
      <c r="L155" s="27">
        <v>726</v>
      </c>
      <c r="M155" s="27">
        <v>401622</v>
      </c>
      <c r="N155" s="27">
        <v>707482</v>
      </c>
      <c r="O155" s="27">
        <v>567678</v>
      </c>
    </row>
    <row r="156" spans="1:15" ht="14.25" customHeight="1" x14ac:dyDescent="0.25">
      <c r="A156" s="27">
        <v>155</v>
      </c>
      <c r="B156" s="27" t="s">
        <v>2632</v>
      </c>
      <c r="C156" s="27">
        <v>62503</v>
      </c>
      <c r="D156" s="27"/>
      <c r="E156" s="27">
        <v>21</v>
      </c>
      <c r="F156" s="27"/>
      <c r="G156" s="27" t="s">
        <v>2633</v>
      </c>
      <c r="H156" s="27"/>
      <c r="I156" s="27" t="s">
        <v>2634</v>
      </c>
      <c r="J156" s="27"/>
      <c r="K156" s="27">
        <v>79324</v>
      </c>
      <c r="L156" s="27">
        <v>27</v>
      </c>
      <c r="M156" s="27">
        <v>2303734</v>
      </c>
      <c r="N156" s="27">
        <v>2923739</v>
      </c>
      <c r="O156" s="27">
        <v>787941</v>
      </c>
    </row>
    <row r="157" spans="1:15" ht="14.25" customHeight="1" x14ac:dyDescent="0.25">
      <c r="A157" s="27">
        <v>156</v>
      </c>
      <c r="B157" s="27" t="s">
        <v>2635</v>
      </c>
      <c r="C157" s="27">
        <v>57404</v>
      </c>
      <c r="D157" s="27"/>
      <c r="E157" s="27">
        <v>3163</v>
      </c>
      <c r="F157" s="27"/>
      <c r="G157" s="27" t="s">
        <v>2636</v>
      </c>
      <c r="H157" s="27"/>
      <c r="I157" s="27" t="s">
        <v>2637</v>
      </c>
      <c r="J157" s="27"/>
      <c r="K157" s="27">
        <v>2964</v>
      </c>
      <c r="L157" s="27">
        <v>163</v>
      </c>
      <c r="M157" s="27">
        <v>146269</v>
      </c>
      <c r="N157" s="27">
        <v>7553</v>
      </c>
      <c r="O157" s="27">
        <v>19364809</v>
      </c>
    </row>
    <row r="158" spans="1:15" ht="14.25" customHeight="1" x14ac:dyDescent="0.25">
      <c r="A158" s="27">
        <v>157</v>
      </c>
      <c r="B158" s="27" t="s">
        <v>2638</v>
      </c>
      <c r="C158" s="27">
        <v>50639</v>
      </c>
      <c r="D158" s="27"/>
      <c r="E158" s="27">
        <v>38</v>
      </c>
      <c r="F158" s="27"/>
      <c r="G158" s="27" t="s">
        <v>2639</v>
      </c>
      <c r="H158" s="27"/>
      <c r="I158" s="27" t="s">
        <v>2570</v>
      </c>
      <c r="J158" s="27"/>
      <c r="K158" s="27">
        <v>4011</v>
      </c>
      <c r="L158" s="27">
        <v>3</v>
      </c>
      <c r="M158" s="27">
        <v>345742</v>
      </c>
      <c r="N158" s="27">
        <v>27386</v>
      </c>
      <c r="O158" s="27">
        <v>12624840</v>
      </c>
    </row>
    <row r="159" spans="1:15" ht="14.25" customHeight="1" x14ac:dyDescent="0.25">
      <c r="A159" s="27">
        <v>158</v>
      </c>
      <c r="B159" s="27" t="s">
        <v>2640</v>
      </c>
      <c r="C159" s="27">
        <v>50068</v>
      </c>
      <c r="D159" s="27"/>
      <c r="E159" s="27">
        <v>171</v>
      </c>
      <c r="F159" s="27"/>
      <c r="G159" s="27" t="s">
        <v>2641</v>
      </c>
      <c r="H159" s="27"/>
      <c r="I159" s="27" t="s">
        <v>2642</v>
      </c>
      <c r="J159" s="27"/>
      <c r="K159" s="27">
        <v>503570</v>
      </c>
      <c r="L159" s="27">
        <v>1720</v>
      </c>
      <c r="M159" s="27"/>
      <c r="N159" s="27"/>
      <c r="O159" s="27">
        <v>99426</v>
      </c>
    </row>
    <row r="160" spans="1:15" ht="14.25" customHeight="1" x14ac:dyDescent="0.25">
      <c r="A160" s="27">
        <v>159</v>
      </c>
      <c r="B160" s="27" t="s">
        <v>2643</v>
      </c>
      <c r="C160" s="27">
        <v>48973</v>
      </c>
      <c r="D160" s="27"/>
      <c r="E160" s="27">
        <v>306</v>
      </c>
      <c r="F160" s="27"/>
      <c r="G160" s="27" t="s">
        <v>2644</v>
      </c>
      <c r="H160" s="27"/>
      <c r="I160" s="27" t="s">
        <v>2645</v>
      </c>
      <c r="J160" s="27"/>
      <c r="K160" s="27">
        <v>21005</v>
      </c>
      <c r="L160" s="27">
        <v>131</v>
      </c>
      <c r="M160" s="27">
        <v>1620976</v>
      </c>
      <c r="N160" s="27">
        <v>695240</v>
      </c>
      <c r="O160" s="27">
        <v>2331533</v>
      </c>
    </row>
    <row r="161" spans="1:15" ht="14.25" customHeight="1" x14ac:dyDescent="0.25">
      <c r="A161" s="27">
        <v>160</v>
      </c>
      <c r="B161" s="27" t="s">
        <v>2646</v>
      </c>
      <c r="C161" s="27">
        <v>47219</v>
      </c>
      <c r="D161" s="27"/>
      <c r="E161" s="27">
        <v>157</v>
      </c>
      <c r="F161" s="27"/>
      <c r="G161" s="27" t="s">
        <v>2647</v>
      </c>
      <c r="H161" s="27"/>
      <c r="I161" s="27" t="s">
        <v>2648</v>
      </c>
      <c r="J161" s="27">
        <v>14</v>
      </c>
      <c r="K161" s="27">
        <v>609568</v>
      </c>
      <c r="L161" s="27">
        <v>2027</v>
      </c>
      <c r="M161" s="27">
        <v>249838</v>
      </c>
      <c r="N161" s="27">
        <v>3225256</v>
      </c>
      <c r="O161" s="27">
        <v>77463</v>
      </c>
    </row>
    <row r="162" spans="1:15" ht="14.25" customHeight="1" x14ac:dyDescent="0.25">
      <c r="A162" s="27">
        <v>161</v>
      </c>
      <c r="B162" s="27" t="s">
        <v>2649</v>
      </c>
      <c r="C162" s="27">
        <v>46247</v>
      </c>
      <c r="D162" s="27"/>
      <c r="E162" s="27">
        <v>668</v>
      </c>
      <c r="F162" s="27"/>
      <c r="G162" s="27" t="s">
        <v>2650</v>
      </c>
      <c r="H162" s="27"/>
      <c r="I162" s="27" t="s">
        <v>2651</v>
      </c>
      <c r="J162" s="27">
        <v>7</v>
      </c>
      <c r="K162" s="27">
        <v>4977</v>
      </c>
      <c r="L162" s="27">
        <v>72</v>
      </c>
      <c r="M162" s="27">
        <v>249149</v>
      </c>
      <c r="N162" s="27">
        <v>26813</v>
      </c>
      <c r="O162" s="27">
        <v>9292169</v>
      </c>
    </row>
    <row r="163" spans="1:15" ht="14.25" customHeight="1" x14ac:dyDescent="0.25">
      <c r="A163" s="27">
        <v>162</v>
      </c>
      <c r="B163" s="27" t="s">
        <v>2652</v>
      </c>
      <c r="C163" s="27">
        <v>45986</v>
      </c>
      <c r="D163" s="27"/>
      <c r="E163" s="27">
        <v>295</v>
      </c>
      <c r="F163" s="27"/>
      <c r="G163" s="27" t="s">
        <v>2653</v>
      </c>
      <c r="H163" s="27"/>
      <c r="I163" s="27" t="s">
        <v>2654</v>
      </c>
      <c r="J163" s="27">
        <v>3</v>
      </c>
      <c r="K163" s="27">
        <v>277812</v>
      </c>
      <c r="L163" s="27">
        <v>1782</v>
      </c>
      <c r="M163" s="27">
        <v>496693</v>
      </c>
      <c r="N163" s="27">
        <v>3000640</v>
      </c>
      <c r="O163" s="27">
        <v>165529</v>
      </c>
    </row>
    <row r="164" spans="1:15" ht="14.25" customHeight="1" x14ac:dyDescent="0.25">
      <c r="A164" s="27">
        <v>163</v>
      </c>
      <c r="B164" s="27" t="s">
        <v>2655</v>
      </c>
      <c r="C164" s="27">
        <v>43641</v>
      </c>
      <c r="D164" s="27"/>
      <c r="E164" s="27">
        <v>236</v>
      </c>
      <c r="F164" s="27"/>
      <c r="G164" s="27" t="s">
        <v>2656</v>
      </c>
      <c r="H164" s="27"/>
      <c r="I164" s="27" t="s">
        <v>2657</v>
      </c>
      <c r="J164" s="27">
        <v>2</v>
      </c>
      <c r="K164" s="27">
        <v>405552</v>
      </c>
      <c r="L164" s="27">
        <v>2193</v>
      </c>
      <c r="M164" s="27">
        <v>177885</v>
      </c>
      <c r="N164" s="27">
        <v>1653068</v>
      </c>
      <c r="O164" s="27">
        <v>107609</v>
      </c>
    </row>
    <row r="165" spans="1:15" ht="14.25" customHeight="1" x14ac:dyDescent="0.25">
      <c r="A165" s="27">
        <v>164</v>
      </c>
      <c r="B165" s="27" t="s">
        <v>2658</v>
      </c>
      <c r="C165" s="27">
        <v>41206</v>
      </c>
      <c r="D165" s="27"/>
      <c r="E165" s="27">
        <v>187</v>
      </c>
      <c r="F165" s="27"/>
      <c r="G165" s="27" t="s">
        <v>2383</v>
      </c>
      <c r="H165" s="27" t="s">
        <v>2383</v>
      </c>
      <c r="I165" s="27" t="s">
        <v>2383</v>
      </c>
      <c r="J165" s="27"/>
      <c r="K165" s="27">
        <v>143947</v>
      </c>
      <c r="L165" s="27">
        <v>653</v>
      </c>
      <c r="M165" s="27">
        <v>176919</v>
      </c>
      <c r="N165" s="27">
        <v>618038</v>
      </c>
      <c r="O165" s="27">
        <v>286259</v>
      </c>
    </row>
    <row r="166" spans="1:15" ht="14.25" customHeight="1" x14ac:dyDescent="0.25">
      <c r="A166" s="27">
        <v>165</v>
      </c>
      <c r="B166" s="27" t="s">
        <v>2659</v>
      </c>
      <c r="C166" s="27">
        <v>41175</v>
      </c>
      <c r="D166" s="27"/>
      <c r="E166" s="27">
        <v>1035</v>
      </c>
      <c r="F166" s="27"/>
      <c r="G166" s="27" t="s">
        <v>2660</v>
      </c>
      <c r="H166" s="27"/>
      <c r="I166" s="27" t="s">
        <v>2661</v>
      </c>
      <c r="J166" s="27"/>
      <c r="K166" s="27">
        <v>32301</v>
      </c>
      <c r="L166" s="27">
        <v>812</v>
      </c>
      <c r="M166" s="27">
        <v>358675</v>
      </c>
      <c r="N166" s="27">
        <v>281374</v>
      </c>
      <c r="O166" s="27">
        <v>1274727</v>
      </c>
    </row>
    <row r="167" spans="1:15" ht="14.25" customHeight="1" x14ac:dyDescent="0.25">
      <c r="A167" s="27">
        <v>166</v>
      </c>
      <c r="B167" s="27" t="s">
        <v>2662</v>
      </c>
      <c r="C167" s="27">
        <v>40656</v>
      </c>
      <c r="D167" s="27"/>
      <c r="E167" s="27">
        <v>845</v>
      </c>
      <c r="F167" s="27"/>
      <c r="G167" s="27" t="s">
        <v>2383</v>
      </c>
      <c r="H167" s="27" t="s">
        <v>2383</v>
      </c>
      <c r="I167" s="27" t="s">
        <v>2383</v>
      </c>
      <c r="J167" s="27">
        <v>7</v>
      </c>
      <c r="K167" s="27">
        <v>642</v>
      </c>
      <c r="L167" s="27">
        <v>13</v>
      </c>
      <c r="M167" s="27"/>
      <c r="N167" s="27"/>
      <c r="O167" s="27">
        <v>63298550</v>
      </c>
    </row>
    <row r="168" spans="1:15" ht="14.25" customHeight="1" x14ac:dyDescent="0.25">
      <c r="A168" s="27">
        <v>167</v>
      </c>
      <c r="B168" s="27" t="s">
        <v>2663</v>
      </c>
      <c r="C168" s="27">
        <v>39332</v>
      </c>
      <c r="D168" s="27">
        <v>1</v>
      </c>
      <c r="E168" s="27">
        <v>290</v>
      </c>
      <c r="F168" s="27"/>
      <c r="G168" s="27" t="s">
        <v>2664</v>
      </c>
      <c r="H168" s="27"/>
      <c r="I168" s="27" t="s">
        <v>2601</v>
      </c>
      <c r="J168" s="27"/>
      <c r="K168" s="27">
        <v>4531</v>
      </c>
      <c r="L168" s="27">
        <v>33</v>
      </c>
      <c r="M168" s="27">
        <v>801930</v>
      </c>
      <c r="N168" s="27">
        <v>92379</v>
      </c>
      <c r="O168" s="27">
        <v>8680837</v>
      </c>
    </row>
    <row r="169" spans="1:15" ht="14.25" customHeight="1" x14ac:dyDescent="0.25">
      <c r="A169" s="27">
        <v>168</v>
      </c>
      <c r="B169" s="27" t="s">
        <v>2665</v>
      </c>
      <c r="C169" s="27">
        <v>38153</v>
      </c>
      <c r="D169" s="27"/>
      <c r="E169" s="27">
        <v>464</v>
      </c>
      <c r="F169" s="27"/>
      <c r="G169" s="27" t="s">
        <v>2666</v>
      </c>
      <c r="H169" s="27"/>
      <c r="I169" s="27" t="s">
        <v>2667</v>
      </c>
      <c r="J169" s="27">
        <v>8</v>
      </c>
      <c r="K169" s="27">
        <v>2752</v>
      </c>
      <c r="L169" s="27">
        <v>33</v>
      </c>
      <c r="M169" s="27">
        <v>660107</v>
      </c>
      <c r="N169" s="27">
        <v>47607</v>
      </c>
      <c r="O169" s="27">
        <v>13865691</v>
      </c>
    </row>
    <row r="170" spans="1:15" ht="14.25" customHeight="1" x14ac:dyDescent="0.25">
      <c r="A170" s="27">
        <v>169</v>
      </c>
      <c r="B170" s="27" t="s">
        <v>2668</v>
      </c>
      <c r="C170" s="27">
        <v>38008</v>
      </c>
      <c r="D170" s="27"/>
      <c r="E170" s="27">
        <v>116</v>
      </c>
      <c r="F170" s="27"/>
      <c r="G170" s="27" t="s">
        <v>2383</v>
      </c>
      <c r="H170" s="27" t="s">
        <v>2383</v>
      </c>
      <c r="I170" s="27" t="s">
        <v>2383</v>
      </c>
      <c r="J170" s="27"/>
      <c r="K170" s="27">
        <v>443335</v>
      </c>
      <c r="L170" s="27">
        <v>1353</v>
      </c>
      <c r="M170" s="27">
        <v>150753</v>
      </c>
      <c r="N170" s="27">
        <v>1758422</v>
      </c>
      <c r="O170" s="27">
        <v>85732</v>
      </c>
    </row>
    <row r="171" spans="1:15" ht="14.25" customHeight="1" x14ac:dyDescent="0.25">
      <c r="A171" s="27">
        <v>170</v>
      </c>
      <c r="B171" s="27" t="s">
        <v>2669</v>
      </c>
      <c r="C171" s="27">
        <v>37491</v>
      </c>
      <c r="D171" s="27"/>
      <c r="E171" s="27">
        <v>833</v>
      </c>
      <c r="F171" s="27"/>
      <c r="G171" s="27" t="s">
        <v>2670</v>
      </c>
      <c r="H171" s="27"/>
      <c r="I171" s="27" t="s">
        <v>2671</v>
      </c>
      <c r="J171" s="27">
        <v>1</v>
      </c>
      <c r="K171" s="27">
        <v>93607</v>
      </c>
      <c r="L171" s="27">
        <v>2080</v>
      </c>
      <c r="M171" s="27">
        <v>257839</v>
      </c>
      <c r="N171" s="27">
        <v>643767</v>
      </c>
      <c r="O171" s="27">
        <v>400516</v>
      </c>
    </row>
    <row r="172" spans="1:15" ht="14.25" customHeight="1" x14ac:dyDescent="0.25">
      <c r="A172" s="27">
        <v>171</v>
      </c>
      <c r="B172" s="27" t="s">
        <v>2672</v>
      </c>
      <c r="C172" s="27">
        <v>34658</v>
      </c>
      <c r="D172" s="27"/>
      <c r="E172" s="27">
        <v>28</v>
      </c>
      <c r="F172" s="27"/>
      <c r="G172" s="27" t="s">
        <v>2383</v>
      </c>
      <c r="H172" s="27" t="s">
        <v>2383</v>
      </c>
      <c r="I172" s="27" t="s">
        <v>2383</v>
      </c>
      <c r="J172" s="27">
        <v>5</v>
      </c>
      <c r="K172" s="27">
        <v>703959</v>
      </c>
      <c r="L172" s="27">
        <v>569</v>
      </c>
      <c r="M172" s="27">
        <v>778000</v>
      </c>
      <c r="N172" s="27">
        <v>15802409</v>
      </c>
      <c r="O172" s="27">
        <v>49233</v>
      </c>
    </row>
    <row r="173" spans="1:15" ht="14.25" customHeight="1" x14ac:dyDescent="0.25">
      <c r="A173" s="27">
        <v>172</v>
      </c>
      <c r="B173" s="27" t="s">
        <v>2673</v>
      </c>
      <c r="C173" s="27">
        <v>34490</v>
      </c>
      <c r="D173" s="27"/>
      <c r="E173" s="27">
        <v>706</v>
      </c>
      <c r="F173" s="27"/>
      <c r="G173" s="27" t="s">
        <v>2674</v>
      </c>
      <c r="H173" s="27"/>
      <c r="I173" s="27" t="s">
        <v>2675</v>
      </c>
      <c r="J173" s="27"/>
      <c r="K173" s="27">
        <v>15852</v>
      </c>
      <c r="L173" s="27">
        <v>324</v>
      </c>
      <c r="M173" s="27">
        <v>431221</v>
      </c>
      <c r="N173" s="27">
        <v>198199</v>
      </c>
      <c r="O173" s="27">
        <v>2175699</v>
      </c>
    </row>
    <row r="174" spans="1:15" ht="14.25" customHeight="1" x14ac:dyDescent="0.25">
      <c r="A174" s="27">
        <v>173</v>
      </c>
      <c r="B174" s="27" t="s">
        <v>2676</v>
      </c>
      <c r="C174" s="27">
        <v>33862</v>
      </c>
      <c r="D174" s="27"/>
      <c r="E174" s="27">
        <v>860</v>
      </c>
      <c r="F174" s="27"/>
      <c r="G174" s="27" t="s">
        <v>2677</v>
      </c>
      <c r="H174" s="27"/>
      <c r="I174" s="27" t="s">
        <v>2678</v>
      </c>
      <c r="J174" s="27"/>
      <c r="K174" s="27">
        <v>2899</v>
      </c>
      <c r="L174" s="27">
        <v>74</v>
      </c>
      <c r="M174" s="27">
        <v>132422</v>
      </c>
      <c r="N174" s="27">
        <v>11337</v>
      </c>
      <c r="O174" s="27">
        <v>11680283</v>
      </c>
    </row>
    <row r="175" spans="1:15" ht="14.25" customHeight="1" x14ac:dyDescent="0.25">
      <c r="A175" s="27">
        <v>174</v>
      </c>
      <c r="B175" s="27" t="s">
        <v>2679</v>
      </c>
      <c r="C175" s="27">
        <v>32760</v>
      </c>
      <c r="D175" s="27"/>
      <c r="E175" s="27">
        <v>742</v>
      </c>
      <c r="F175" s="27"/>
      <c r="G175" s="27" t="s">
        <v>2680</v>
      </c>
      <c r="H175" s="27"/>
      <c r="I175" s="27" t="s">
        <v>2681</v>
      </c>
      <c r="J175" s="27"/>
      <c r="K175" s="27">
        <v>1526</v>
      </c>
      <c r="L175" s="27">
        <v>35</v>
      </c>
      <c r="M175" s="27">
        <v>778271</v>
      </c>
      <c r="N175" s="27">
        <v>36243</v>
      </c>
      <c r="O175" s="27">
        <v>21473764</v>
      </c>
    </row>
    <row r="176" spans="1:15" ht="14.25" customHeight="1" x14ac:dyDescent="0.25">
      <c r="A176" s="27">
        <v>175</v>
      </c>
      <c r="B176" s="27" t="s">
        <v>2682</v>
      </c>
      <c r="C176" s="27">
        <v>31359</v>
      </c>
      <c r="D176" s="27"/>
      <c r="E176" s="27">
        <v>36</v>
      </c>
      <c r="F176" s="27"/>
      <c r="G176" s="27" t="s">
        <v>2683</v>
      </c>
      <c r="H176" s="27"/>
      <c r="I176" s="27" t="s">
        <v>2684</v>
      </c>
      <c r="J176" s="27">
        <v>1</v>
      </c>
      <c r="K176" s="27">
        <v>466118</v>
      </c>
      <c r="L176" s="27">
        <v>535</v>
      </c>
      <c r="M176" s="27">
        <v>222773</v>
      </c>
      <c r="N176" s="27">
        <v>3311280</v>
      </c>
      <c r="O176" s="27">
        <v>67277</v>
      </c>
    </row>
    <row r="177" spans="1:15" ht="14.25" customHeight="1" x14ac:dyDescent="0.25">
      <c r="A177" s="27">
        <v>176</v>
      </c>
      <c r="B177" s="27" t="s">
        <v>2685</v>
      </c>
      <c r="C177" s="27">
        <v>29550</v>
      </c>
      <c r="D177" s="27"/>
      <c r="E177" s="27">
        <v>404</v>
      </c>
      <c r="F177" s="27"/>
      <c r="G177" s="27" t="s">
        <v>2686</v>
      </c>
      <c r="H177" s="27"/>
      <c r="I177" s="27" t="s">
        <v>2687</v>
      </c>
      <c r="J177" s="27"/>
      <c r="K177" s="27">
        <v>159632</v>
      </c>
      <c r="L177" s="27">
        <v>2182</v>
      </c>
      <c r="M177" s="27">
        <v>210983</v>
      </c>
      <c r="N177" s="27">
        <v>1139752</v>
      </c>
      <c r="O177" s="27">
        <v>185113</v>
      </c>
    </row>
    <row r="178" spans="1:15" ht="14.25" customHeight="1" x14ac:dyDescent="0.25">
      <c r="A178" s="27">
        <v>177</v>
      </c>
      <c r="B178" s="27" t="s">
        <v>2688</v>
      </c>
      <c r="C178" s="27">
        <v>27980</v>
      </c>
      <c r="D178" s="27"/>
      <c r="E178" s="27">
        <v>163</v>
      </c>
      <c r="F178" s="27"/>
      <c r="G178" s="27" t="s">
        <v>2689</v>
      </c>
      <c r="H178" s="27"/>
      <c r="I178" s="27" t="s">
        <v>2690</v>
      </c>
      <c r="J178" s="27">
        <v>5</v>
      </c>
      <c r="K178" s="27">
        <v>2189</v>
      </c>
      <c r="L178" s="27">
        <v>13</v>
      </c>
      <c r="M178" s="27">
        <v>604310</v>
      </c>
      <c r="N178" s="27">
        <v>47268</v>
      </c>
      <c r="O178" s="27">
        <v>12784726</v>
      </c>
    </row>
    <row r="179" spans="1:15" ht="14.25" customHeight="1" x14ac:dyDescent="0.25">
      <c r="A179" s="27">
        <v>178</v>
      </c>
      <c r="B179" s="27" t="s">
        <v>2691</v>
      </c>
      <c r="C179" s="27">
        <v>27286</v>
      </c>
      <c r="D179" s="27"/>
      <c r="E179" s="27">
        <v>1361</v>
      </c>
      <c r="F179" s="27"/>
      <c r="G179" s="27" t="s">
        <v>2692</v>
      </c>
      <c r="H179" s="27"/>
      <c r="I179" s="27" t="s">
        <v>2693</v>
      </c>
      <c r="J179" s="27"/>
      <c r="K179" s="27">
        <v>1620</v>
      </c>
      <c r="L179" s="27">
        <v>81</v>
      </c>
      <c r="M179" s="27">
        <v>400466</v>
      </c>
      <c r="N179" s="27">
        <v>23778</v>
      </c>
      <c r="O179" s="27">
        <v>16841795</v>
      </c>
    </row>
    <row r="180" spans="1:15" ht="14.25" customHeight="1" x14ac:dyDescent="0.25">
      <c r="A180" s="27">
        <v>179</v>
      </c>
      <c r="B180" s="27" t="s">
        <v>2694</v>
      </c>
      <c r="C180" s="27">
        <v>25375</v>
      </c>
      <c r="D180" s="27"/>
      <c r="E180" s="27">
        <v>386</v>
      </c>
      <c r="F180" s="27"/>
      <c r="G180" s="27" t="s">
        <v>2695</v>
      </c>
      <c r="H180" s="27"/>
      <c r="I180" s="27" t="s">
        <v>2696</v>
      </c>
      <c r="J180" s="27"/>
      <c r="K180" s="27">
        <v>4377</v>
      </c>
      <c r="L180" s="27">
        <v>67</v>
      </c>
      <c r="M180" s="27">
        <v>347815</v>
      </c>
      <c r="N180" s="27">
        <v>59991</v>
      </c>
      <c r="O180" s="27">
        <v>5797805</v>
      </c>
    </row>
    <row r="181" spans="1:15" ht="14.25" customHeight="1" x14ac:dyDescent="0.25">
      <c r="A181" s="27">
        <v>180</v>
      </c>
      <c r="B181" s="27" t="s">
        <v>2697</v>
      </c>
      <c r="C181" s="27">
        <v>24575</v>
      </c>
      <c r="D181" s="27"/>
      <c r="E181" s="27">
        <v>153</v>
      </c>
      <c r="F181" s="27"/>
      <c r="G181" s="27" t="s">
        <v>2383</v>
      </c>
      <c r="H181" s="27" t="s">
        <v>2383</v>
      </c>
      <c r="I181" s="27" t="s">
        <v>2383</v>
      </c>
      <c r="J181" s="27">
        <v>1</v>
      </c>
      <c r="K181" s="27">
        <v>34077</v>
      </c>
      <c r="L181" s="27">
        <v>212</v>
      </c>
      <c r="M181" s="27"/>
      <c r="N181" s="27"/>
      <c r="O181" s="27">
        <v>721159</v>
      </c>
    </row>
    <row r="182" spans="1:15" ht="14.25" customHeight="1" x14ac:dyDescent="0.25">
      <c r="A182" s="27">
        <v>181</v>
      </c>
      <c r="B182" s="27" t="s">
        <v>2698</v>
      </c>
      <c r="C182" s="27">
        <v>23354</v>
      </c>
      <c r="D182" s="27"/>
      <c r="E182" s="27">
        <v>138</v>
      </c>
      <c r="F182" s="27"/>
      <c r="G182" s="27" t="s">
        <v>2699</v>
      </c>
      <c r="H182" s="27"/>
      <c r="I182" s="27" t="s">
        <v>2700</v>
      </c>
      <c r="J182" s="27"/>
      <c r="K182" s="27">
        <v>17054</v>
      </c>
      <c r="L182" s="27">
        <v>101</v>
      </c>
      <c r="M182" s="27">
        <v>278529</v>
      </c>
      <c r="N182" s="27">
        <v>203391</v>
      </c>
      <c r="O182" s="27">
        <v>1369429</v>
      </c>
    </row>
    <row r="183" spans="1:15" ht="14.25" customHeight="1" x14ac:dyDescent="0.25">
      <c r="A183" s="27">
        <v>182</v>
      </c>
      <c r="B183" s="27" t="s">
        <v>2701</v>
      </c>
      <c r="C183" s="27">
        <v>22203</v>
      </c>
      <c r="D183" s="27"/>
      <c r="E183" s="27">
        <v>55</v>
      </c>
      <c r="F183" s="27"/>
      <c r="G183" s="27" t="s">
        <v>2383</v>
      </c>
      <c r="H183" s="27" t="s">
        <v>2383</v>
      </c>
      <c r="I183" s="27" t="s">
        <v>2383</v>
      </c>
      <c r="J183" s="27">
        <v>1</v>
      </c>
      <c r="K183" s="27">
        <v>188979</v>
      </c>
      <c r="L183" s="27">
        <v>468</v>
      </c>
      <c r="M183" s="27">
        <v>21923</v>
      </c>
      <c r="N183" s="27">
        <v>186596</v>
      </c>
      <c r="O183" s="27">
        <v>117489</v>
      </c>
    </row>
    <row r="184" spans="1:15" ht="14.25" customHeight="1" x14ac:dyDescent="0.25">
      <c r="A184" s="27">
        <v>183</v>
      </c>
      <c r="B184" s="27" t="s">
        <v>2702</v>
      </c>
      <c r="C184" s="27">
        <v>22167</v>
      </c>
      <c r="D184" s="27"/>
      <c r="E184" s="27">
        <v>119</v>
      </c>
      <c r="F184" s="27"/>
      <c r="G184" s="27" t="s">
        <v>2703</v>
      </c>
      <c r="H184" s="27"/>
      <c r="I184" s="27" t="s">
        <v>2704</v>
      </c>
      <c r="J184" s="27">
        <v>4</v>
      </c>
      <c r="K184" s="27">
        <v>650345</v>
      </c>
      <c r="L184" s="27">
        <v>3491</v>
      </c>
      <c r="M184" s="27">
        <v>157634</v>
      </c>
      <c r="N184" s="27">
        <v>4624732</v>
      </c>
      <c r="O184" s="27">
        <v>34085</v>
      </c>
    </row>
    <row r="185" spans="1:15" ht="14.25" customHeight="1" x14ac:dyDescent="0.25">
      <c r="A185" s="27">
        <v>184</v>
      </c>
      <c r="B185" s="27" t="s">
        <v>2705</v>
      </c>
      <c r="C185" s="27">
        <v>21631</v>
      </c>
      <c r="D185" s="27"/>
      <c r="E185" s="27">
        <v>387</v>
      </c>
      <c r="F185" s="27"/>
      <c r="G185" s="27" t="s">
        <v>2706</v>
      </c>
      <c r="H185" s="27"/>
      <c r="I185" s="27" t="s">
        <v>2707</v>
      </c>
      <c r="J185" s="27"/>
      <c r="K185" s="27">
        <v>979</v>
      </c>
      <c r="L185" s="27">
        <v>18</v>
      </c>
      <c r="M185" s="27">
        <v>248995</v>
      </c>
      <c r="N185" s="27">
        <v>11265</v>
      </c>
      <c r="O185" s="27">
        <v>22102838</v>
      </c>
    </row>
    <row r="186" spans="1:15" ht="14.25" customHeight="1" x14ac:dyDescent="0.25">
      <c r="A186" s="27">
        <v>185</v>
      </c>
      <c r="B186" s="27" t="s">
        <v>2708</v>
      </c>
      <c r="C186" s="27">
        <v>20984</v>
      </c>
      <c r="D186" s="27"/>
      <c r="E186" s="27">
        <v>87</v>
      </c>
      <c r="F186" s="27"/>
      <c r="G186" s="27" t="s">
        <v>2709</v>
      </c>
      <c r="H186" s="27"/>
      <c r="I186" s="27" t="s">
        <v>2710</v>
      </c>
      <c r="J186" s="27"/>
      <c r="K186" s="27">
        <v>546643</v>
      </c>
      <c r="L186" s="27">
        <v>2266</v>
      </c>
      <c r="M186" s="27">
        <v>112457</v>
      </c>
      <c r="N186" s="27">
        <v>2929559</v>
      </c>
      <c r="O186" s="27">
        <v>38387</v>
      </c>
    </row>
    <row r="187" spans="1:15" ht="14.25" customHeight="1" x14ac:dyDescent="0.25">
      <c r="A187" s="27">
        <v>186</v>
      </c>
      <c r="B187" s="27" t="s">
        <v>2711</v>
      </c>
      <c r="C187" s="27">
        <v>20207</v>
      </c>
      <c r="D187" s="27"/>
      <c r="E187" s="27">
        <v>110</v>
      </c>
      <c r="F187" s="27"/>
      <c r="G187" s="27" t="s">
        <v>2712</v>
      </c>
      <c r="H187" s="27"/>
      <c r="I187" s="27" t="s">
        <v>2713</v>
      </c>
      <c r="J187" s="27"/>
      <c r="K187" s="27">
        <v>599543</v>
      </c>
      <c r="L187" s="27">
        <v>3264</v>
      </c>
      <c r="M187" s="27">
        <v>534283</v>
      </c>
      <c r="N187" s="27">
        <v>15852213</v>
      </c>
      <c r="O187" s="27">
        <v>33704</v>
      </c>
    </row>
    <row r="188" spans="1:15" ht="14.25" customHeight="1" x14ac:dyDescent="0.25">
      <c r="A188" s="27">
        <v>187</v>
      </c>
      <c r="B188" s="27" t="s">
        <v>2714</v>
      </c>
      <c r="C188" s="27">
        <v>19613</v>
      </c>
      <c r="D188" s="27"/>
      <c r="E188" s="27">
        <v>237</v>
      </c>
      <c r="F188" s="27"/>
      <c r="G188" s="27" t="s">
        <v>2715</v>
      </c>
      <c r="H188" s="27"/>
      <c r="I188" s="27" t="s">
        <v>2716</v>
      </c>
      <c r="J188" s="27">
        <v>4</v>
      </c>
      <c r="K188" s="27">
        <v>172840</v>
      </c>
      <c r="L188" s="27">
        <v>2089</v>
      </c>
      <c r="M188" s="27">
        <v>182981</v>
      </c>
      <c r="N188" s="27">
        <v>1612523</v>
      </c>
      <c r="O188" s="27">
        <v>113475</v>
      </c>
    </row>
    <row r="189" spans="1:15" ht="14.25" customHeight="1" x14ac:dyDescent="0.25">
      <c r="A189" s="27">
        <v>188</v>
      </c>
      <c r="B189" s="27" t="s">
        <v>2717</v>
      </c>
      <c r="C189" s="27">
        <v>18519</v>
      </c>
      <c r="D189" s="27"/>
      <c r="E189" s="27">
        <v>152</v>
      </c>
      <c r="F189" s="27"/>
      <c r="G189" s="27" t="s">
        <v>2718</v>
      </c>
      <c r="H189" s="27"/>
      <c r="I189" s="27" t="s">
        <v>2719</v>
      </c>
      <c r="J189" s="27"/>
      <c r="K189" s="27">
        <v>298988</v>
      </c>
      <c r="L189" s="27">
        <v>2454</v>
      </c>
      <c r="M189" s="27">
        <v>1019654</v>
      </c>
      <c r="N189" s="27">
        <v>16462229</v>
      </c>
      <c r="O189" s="27">
        <v>61939</v>
      </c>
    </row>
    <row r="190" spans="1:15" ht="14.25" customHeight="1" x14ac:dyDescent="0.25">
      <c r="A190" s="27">
        <v>189</v>
      </c>
      <c r="B190" s="27" t="s">
        <v>2720</v>
      </c>
      <c r="C190" s="27">
        <v>18491</v>
      </c>
      <c r="D190" s="27"/>
      <c r="E190" s="27">
        <v>225</v>
      </c>
      <c r="F190" s="27"/>
      <c r="G190" s="27" t="s">
        <v>2721</v>
      </c>
      <c r="H190" s="27"/>
      <c r="I190" s="27" t="s">
        <v>2722</v>
      </c>
      <c r="J190" s="27"/>
      <c r="K190" s="27">
        <v>2728</v>
      </c>
      <c r="L190" s="27">
        <v>33</v>
      </c>
      <c r="M190" s="27"/>
      <c r="N190" s="27"/>
      <c r="O190" s="27">
        <v>6779100</v>
      </c>
    </row>
    <row r="191" spans="1:15" ht="14.25" customHeight="1" x14ac:dyDescent="0.25">
      <c r="A191" s="27">
        <v>190</v>
      </c>
      <c r="B191" s="27" t="s">
        <v>2723</v>
      </c>
      <c r="C191" s="27">
        <v>18350</v>
      </c>
      <c r="D191" s="27"/>
      <c r="E191" s="27">
        <v>138</v>
      </c>
      <c r="F191" s="27"/>
      <c r="G191" s="27" t="s">
        <v>2724</v>
      </c>
      <c r="H191" s="27"/>
      <c r="I191" s="27" t="s">
        <v>2725</v>
      </c>
      <c r="J191" s="27">
        <v>1</v>
      </c>
      <c r="K191" s="27">
        <v>1579</v>
      </c>
      <c r="L191" s="27">
        <v>12</v>
      </c>
      <c r="M191" s="27">
        <v>410280</v>
      </c>
      <c r="N191" s="27">
        <v>35313</v>
      </c>
      <c r="O191" s="27">
        <v>11618511</v>
      </c>
    </row>
    <row r="192" spans="1:15" ht="14.25" customHeight="1" x14ac:dyDescent="0.25">
      <c r="A192" s="27">
        <v>191</v>
      </c>
      <c r="B192" s="27" t="s">
        <v>2726</v>
      </c>
      <c r="C192" s="27">
        <v>17786</v>
      </c>
      <c r="D192" s="27"/>
      <c r="E192" s="27">
        <v>125</v>
      </c>
      <c r="F192" s="27"/>
      <c r="G192" s="27" t="s">
        <v>2727</v>
      </c>
      <c r="H192" s="27"/>
      <c r="I192" s="27" t="s">
        <v>2622</v>
      </c>
      <c r="J192" s="27"/>
      <c r="K192" s="27">
        <v>1786</v>
      </c>
      <c r="L192" s="27">
        <v>13</v>
      </c>
      <c r="M192" s="27"/>
      <c r="N192" s="27"/>
      <c r="O192" s="27">
        <v>9957464</v>
      </c>
    </row>
    <row r="193" spans="1:15" ht="14.25" customHeight="1" x14ac:dyDescent="0.25">
      <c r="A193" s="27">
        <v>192</v>
      </c>
      <c r="B193" s="27" t="s">
        <v>2728</v>
      </c>
      <c r="C193" s="27">
        <v>17183</v>
      </c>
      <c r="D193" s="27"/>
      <c r="E193" s="27">
        <v>183</v>
      </c>
      <c r="F193" s="27"/>
      <c r="G193" s="27" t="s">
        <v>2729</v>
      </c>
      <c r="H193" s="27"/>
      <c r="I193" s="27" t="s">
        <v>2404</v>
      </c>
      <c r="J193" s="27">
        <v>5</v>
      </c>
      <c r="K193" s="27">
        <v>11481</v>
      </c>
      <c r="L193" s="27">
        <v>122</v>
      </c>
      <c r="M193" s="27">
        <v>365697</v>
      </c>
      <c r="N193" s="27">
        <v>244342</v>
      </c>
      <c r="O193" s="27">
        <v>1496662</v>
      </c>
    </row>
    <row r="194" spans="1:15" ht="14.25" customHeight="1" x14ac:dyDescent="0.25">
      <c r="A194" s="27">
        <v>193</v>
      </c>
      <c r="B194" s="27" t="s">
        <v>2730</v>
      </c>
      <c r="C194" s="27">
        <v>16182</v>
      </c>
      <c r="D194" s="27"/>
      <c r="E194" s="27">
        <v>12</v>
      </c>
      <c r="F194" s="27"/>
      <c r="G194" s="27" t="s">
        <v>2731</v>
      </c>
      <c r="H194" s="27"/>
      <c r="I194" s="27" t="s">
        <v>2732</v>
      </c>
      <c r="J194" s="27"/>
      <c r="K194" s="27">
        <v>150182</v>
      </c>
      <c r="L194" s="27">
        <v>111</v>
      </c>
      <c r="M194" s="27">
        <v>535009</v>
      </c>
      <c r="N194" s="27">
        <v>4965327</v>
      </c>
      <c r="O194" s="27">
        <v>107749</v>
      </c>
    </row>
    <row r="195" spans="1:15" ht="14.25" customHeight="1" x14ac:dyDescent="0.25">
      <c r="A195" s="27">
        <v>194</v>
      </c>
      <c r="B195" s="27" t="s">
        <v>2733</v>
      </c>
      <c r="C195" s="27">
        <v>15967</v>
      </c>
      <c r="D195" s="27"/>
      <c r="E195" s="27">
        <v>29</v>
      </c>
      <c r="F195" s="27"/>
      <c r="G195" s="27" t="s">
        <v>2734</v>
      </c>
      <c r="H195" s="27"/>
      <c r="I195" s="27" t="s">
        <v>2735</v>
      </c>
      <c r="J195" s="27">
        <v>4</v>
      </c>
      <c r="K195" s="27">
        <v>78951</v>
      </c>
      <c r="L195" s="27">
        <v>143</v>
      </c>
      <c r="M195" s="27">
        <v>187397</v>
      </c>
      <c r="N195" s="27">
        <v>926612</v>
      </c>
      <c r="O195" s="27">
        <v>202239</v>
      </c>
    </row>
    <row r="196" spans="1:15" ht="14.25" customHeight="1" x14ac:dyDescent="0.25">
      <c r="A196" s="27">
        <v>195</v>
      </c>
      <c r="B196" s="27" t="s">
        <v>2736</v>
      </c>
      <c r="C196" s="27">
        <v>15760</v>
      </c>
      <c r="D196" s="27"/>
      <c r="E196" s="27">
        <v>74</v>
      </c>
      <c r="F196" s="27"/>
      <c r="G196" s="27" t="s">
        <v>2737</v>
      </c>
      <c r="H196" s="27"/>
      <c r="I196" s="27" t="s">
        <v>2738</v>
      </c>
      <c r="J196" s="27"/>
      <c r="K196" s="27">
        <v>217848</v>
      </c>
      <c r="L196" s="27">
        <v>1023</v>
      </c>
      <c r="M196" s="27">
        <v>229344</v>
      </c>
      <c r="N196" s="27">
        <v>3170187</v>
      </c>
      <c r="O196" s="27">
        <v>72344</v>
      </c>
    </row>
    <row r="197" spans="1:15" ht="14.25" customHeight="1" x14ac:dyDescent="0.25">
      <c r="A197" s="27">
        <v>196</v>
      </c>
      <c r="B197" s="27" t="s">
        <v>2739</v>
      </c>
      <c r="C197" s="27">
        <v>15690</v>
      </c>
      <c r="D197" s="27"/>
      <c r="E197" s="27">
        <v>189</v>
      </c>
      <c r="F197" s="27"/>
      <c r="G197" s="27" t="s">
        <v>2740</v>
      </c>
      <c r="H197" s="27"/>
      <c r="I197" s="27" t="s">
        <v>2741</v>
      </c>
      <c r="J197" s="27"/>
      <c r="K197" s="27">
        <v>15441</v>
      </c>
      <c r="L197" s="27">
        <v>186</v>
      </c>
      <c r="M197" s="27">
        <v>305941</v>
      </c>
      <c r="N197" s="27">
        <v>301094</v>
      </c>
      <c r="O197" s="27">
        <v>1016097</v>
      </c>
    </row>
    <row r="198" spans="1:15" ht="14.25" customHeight="1" x14ac:dyDescent="0.25">
      <c r="A198" s="27">
        <v>197</v>
      </c>
      <c r="B198" s="27" t="s">
        <v>2742</v>
      </c>
      <c r="C198" s="27">
        <v>15541</v>
      </c>
      <c r="D198" s="27"/>
      <c r="E198" s="27">
        <v>17</v>
      </c>
      <c r="F198" s="27"/>
      <c r="G198" s="27" t="s">
        <v>2743</v>
      </c>
      <c r="H198" s="27"/>
      <c r="I198" s="27" t="s">
        <v>2744</v>
      </c>
      <c r="J198" s="27">
        <v>22</v>
      </c>
      <c r="K198" s="27">
        <v>258771</v>
      </c>
      <c r="L198" s="27">
        <v>283</v>
      </c>
      <c r="M198" s="27"/>
      <c r="N198" s="27"/>
      <c r="O198" s="27">
        <v>60057</v>
      </c>
    </row>
    <row r="199" spans="1:15" ht="14.25" customHeight="1" x14ac:dyDescent="0.25">
      <c r="A199" s="27">
        <v>198</v>
      </c>
      <c r="B199" s="27" t="s">
        <v>2745</v>
      </c>
      <c r="C199" s="27">
        <v>15540</v>
      </c>
      <c r="D199" s="27">
        <v>31</v>
      </c>
      <c r="E199" s="27">
        <v>63</v>
      </c>
      <c r="F199" s="27"/>
      <c r="G199" s="27" t="s">
        <v>2746</v>
      </c>
      <c r="H199" s="27" t="s">
        <v>2541</v>
      </c>
      <c r="I199" s="27" t="s">
        <v>2747</v>
      </c>
      <c r="J199" s="27">
        <v>4</v>
      </c>
      <c r="K199" s="27">
        <v>390619</v>
      </c>
      <c r="L199" s="27">
        <v>1584</v>
      </c>
      <c r="M199" s="27">
        <v>78646</v>
      </c>
      <c r="N199" s="27">
        <v>1976875</v>
      </c>
      <c r="O199" s="27">
        <v>39783</v>
      </c>
    </row>
    <row r="200" spans="1:15" ht="14.25" customHeight="1" x14ac:dyDescent="0.25">
      <c r="A200" s="27">
        <v>199</v>
      </c>
      <c r="B200" s="27" t="s">
        <v>2748</v>
      </c>
      <c r="C200" s="27">
        <v>15311</v>
      </c>
      <c r="D200" s="27"/>
      <c r="E200" s="27">
        <v>113</v>
      </c>
      <c r="F200" s="27"/>
      <c r="G200" s="27" t="s">
        <v>2749</v>
      </c>
      <c r="H200" s="27"/>
      <c r="I200" s="27" t="s">
        <v>2750</v>
      </c>
      <c r="J200" s="27">
        <v>2</v>
      </c>
      <c r="K200" s="27">
        <v>3052</v>
      </c>
      <c r="L200" s="27">
        <v>23</v>
      </c>
      <c r="M200" s="27">
        <v>81294</v>
      </c>
      <c r="N200" s="27">
        <v>16205</v>
      </c>
      <c r="O200" s="27">
        <v>5016678</v>
      </c>
    </row>
    <row r="201" spans="1:15" ht="14.25" customHeight="1" x14ac:dyDescent="0.25">
      <c r="A201" s="27">
        <v>200</v>
      </c>
      <c r="B201" s="27" t="s">
        <v>2751</v>
      </c>
      <c r="C201" s="27">
        <v>12586</v>
      </c>
      <c r="D201" s="27"/>
      <c r="E201" s="27">
        <v>372</v>
      </c>
      <c r="F201" s="27"/>
      <c r="G201" s="27" t="s">
        <v>2752</v>
      </c>
      <c r="H201" s="27"/>
      <c r="I201" s="27" t="s">
        <v>2753</v>
      </c>
      <c r="J201" s="27"/>
      <c r="K201" s="27">
        <v>4919</v>
      </c>
      <c r="L201" s="27">
        <v>145</v>
      </c>
      <c r="M201" s="27">
        <v>155686</v>
      </c>
      <c r="N201" s="27">
        <v>60851</v>
      </c>
      <c r="O201" s="27">
        <v>2558482</v>
      </c>
    </row>
    <row r="202" spans="1:15" ht="14.25" customHeight="1" x14ac:dyDescent="0.25">
      <c r="A202" s="27">
        <v>201</v>
      </c>
      <c r="B202" s="27" t="s">
        <v>2754</v>
      </c>
      <c r="C202" s="27">
        <v>12058</v>
      </c>
      <c r="D202" s="27"/>
      <c r="E202" s="27">
        <v>63</v>
      </c>
      <c r="F202" s="27"/>
      <c r="G202" s="27" t="s">
        <v>2755</v>
      </c>
      <c r="H202" s="27"/>
      <c r="I202" s="27" t="s">
        <v>2756</v>
      </c>
      <c r="J202" s="27">
        <v>7</v>
      </c>
      <c r="K202" s="27">
        <v>303499</v>
      </c>
      <c r="L202" s="27">
        <v>1586</v>
      </c>
      <c r="M202" s="27">
        <v>112382</v>
      </c>
      <c r="N202" s="27">
        <v>2828643</v>
      </c>
      <c r="O202" s="27">
        <v>39730</v>
      </c>
    </row>
    <row r="203" spans="1:15" ht="14.25" customHeight="1" x14ac:dyDescent="0.25">
      <c r="A203" s="27">
        <v>202</v>
      </c>
      <c r="B203" s="27" t="s">
        <v>2757</v>
      </c>
      <c r="C203" s="27">
        <v>11971</v>
      </c>
      <c r="D203" s="27"/>
      <c r="E203" s="27">
        <v>21</v>
      </c>
      <c r="F203" s="27"/>
      <c r="G203" s="27" t="s">
        <v>2758</v>
      </c>
      <c r="H203" s="27"/>
      <c r="I203" s="27" t="s">
        <v>2759</v>
      </c>
      <c r="J203" s="27">
        <v>4</v>
      </c>
      <c r="K203" s="27">
        <v>210117</v>
      </c>
      <c r="L203" s="27">
        <v>369</v>
      </c>
      <c r="M203" s="27">
        <v>164926</v>
      </c>
      <c r="N203" s="27">
        <v>2894810</v>
      </c>
      <c r="O203" s="27">
        <v>56973</v>
      </c>
    </row>
    <row r="204" spans="1:15" ht="14.25" customHeight="1" x14ac:dyDescent="0.25">
      <c r="A204" s="27">
        <v>203</v>
      </c>
      <c r="B204" s="27" t="s">
        <v>2760</v>
      </c>
      <c r="C204" s="27">
        <v>11952</v>
      </c>
      <c r="D204" s="27"/>
      <c r="E204" s="27">
        <v>14</v>
      </c>
      <c r="F204" s="27"/>
      <c r="G204" s="27" t="s">
        <v>2761</v>
      </c>
      <c r="H204" s="27"/>
      <c r="I204" s="27" t="s">
        <v>2762</v>
      </c>
      <c r="J204" s="27"/>
      <c r="K204" s="27">
        <v>37137</v>
      </c>
      <c r="L204" s="27">
        <v>44</v>
      </c>
      <c r="M204" s="27">
        <v>24976</v>
      </c>
      <c r="N204" s="27">
        <v>77606</v>
      </c>
      <c r="O204" s="27">
        <v>321832</v>
      </c>
    </row>
    <row r="205" spans="1:15" ht="14.25" customHeight="1" x14ac:dyDescent="0.25">
      <c r="A205" s="27">
        <v>204</v>
      </c>
      <c r="B205" s="27" t="s">
        <v>2763</v>
      </c>
      <c r="C205" s="27">
        <v>11945</v>
      </c>
      <c r="D205" s="27"/>
      <c r="E205" s="27">
        <v>2159</v>
      </c>
      <c r="F205" s="27"/>
      <c r="G205" s="27" t="s">
        <v>2764</v>
      </c>
      <c r="H205" s="27"/>
      <c r="I205" s="27" t="s">
        <v>2765</v>
      </c>
      <c r="J205" s="27">
        <v>23</v>
      </c>
      <c r="K205" s="27">
        <v>383</v>
      </c>
      <c r="L205" s="27">
        <v>69</v>
      </c>
      <c r="M205" s="27">
        <v>329592</v>
      </c>
      <c r="N205" s="27">
        <v>10579</v>
      </c>
      <c r="O205" s="27">
        <v>31154867</v>
      </c>
    </row>
    <row r="206" spans="1:15" ht="14.25" customHeight="1" x14ac:dyDescent="0.25">
      <c r="A206" s="27">
        <v>205</v>
      </c>
      <c r="B206" s="27" t="s">
        <v>2766</v>
      </c>
      <c r="C206" s="27">
        <v>11426</v>
      </c>
      <c r="D206" s="27"/>
      <c r="E206" s="27">
        <v>36</v>
      </c>
      <c r="F206" s="27"/>
      <c r="G206" s="27" t="s">
        <v>2767</v>
      </c>
      <c r="H206" s="27"/>
      <c r="I206" s="27" t="s">
        <v>2768</v>
      </c>
      <c r="J206" s="27"/>
      <c r="K206" s="27">
        <v>428791</v>
      </c>
      <c r="L206" s="27">
        <v>1351</v>
      </c>
      <c r="M206" s="27">
        <v>30126</v>
      </c>
      <c r="N206" s="27">
        <v>1130559</v>
      </c>
      <c r="O206" s="27">
        <v>26647</v>
      </c>
    </row>
    <row r="207" spans="1:15" ht="14.25" customHeight="1" x14ac:dyDescent="0.25">
      <c r="A207" s="27">
        <v>206</v>
      </c>
      <c r="B207" s="27" t="s">
        <v>2769</v>
      </c>
      <c r="C207" s="27">
        <v>10931</v>
      </c>
      <c r="D207" s="27"/>
      <c r="E207" s="27">
        <v>89</v>
      </c>
      <c r="F207" s="27"/>
      <c r="G207" s="27" t="s">
        <v>2770</v>
      </c>
      <c r="H207" s="27"/>
      <c r="I207" s="27" t="s">
        <v>2637</v>
      </c>
      <c r="J207" s="27"/>
      <c r="K207" s="27">
        <v>248624</v>
      </c>
      <c r="L207" s="27">
        <v>2024</v>
      </c>
      <c r="M207" s="27">
        <v>62056</v>
      </c>
      <c r="N207" s="27">
        <v>1411454</v>
      </c>
      <c r="O207" s="27">
        <v>43966</v>
      </c>
    </row>
    <row r="208" spans="1:15" ht="14.25" customHeight="1" x14ac:dyDescent="0.25">
      <c r="A208" s="27">
        <v>207</v>
      </c>
      <c r="B208" s="27" t="s">
        <v>2771</v>
      </c>
      <c r="C208" s="27">
        <v>10189</v>
      </c>
      <c r="D208" s="27"/>
      <c r="E208" s="27">
        <v>103</v>
      </c>
      <c r="F208" s="27"/>
      <c r="G208" s="27" t="s">
        <v>2772</v>
      </c>
      <c r="H208" s="27"/>
      <c r="I208" s="27" t="s">
        <v>2187</v>
      </c>
      <c r="J208" s="27"/>
      <c r="K208" s="27">
        <v>2782</v>
      </c>
      <c r="L208" s="27">
        <v>28</v>
      </c>
      <c r="M208" s="27">
        <v>23693</v>
      </c>
      <c r="N208" s="27">
        <v>6470</v>
      </c>
      <c r="O208" s="27">
        <v>3662244</v>
      </c>
    </row>
    <row r="209" spans="1:15" ht="14.25" customHeight="1" x14ac:dyDescent="0.25">
      <c r="A209" s="27">
        <v>208</v>
      </c>
      <c r="B209" s="27" t="s">
        <v>2773</v>
      </c>
      <c r="C209" s="27">
        <v>9931</v>
      </c>
      <c r="D209" s="27"/>
      <c r="E209" s="27">
        <v>312</v>
      </c>
      <c r="F209" s="27"/>
      <c r="G209" s="27" t="s">
        <v>2774</v>
      </c>
      <c r="H209" s="27"/>
      <c r="I209" s="27" t="s">
        <v>2775</v>
      </c>
      <c r="J209" s="27">
        <v>1</v>
      </c>
      <c r="K209" s="27">
        <v>381</v>
      </c>
      <c r="L209" s="27">
        <v>12</v>
      </c>
      <c r="M209" s="27">
        <v>254538</v>
      </c>
      <c r="N209" s="27">
        <v>9759</v>
      </c>
      <c r="O209" s="27">
        <v>26083660</v>
      </c>
    </row>
    <row r="210" spans="1:15" ht="14.25" customHeight="1" x14ac:dyDescent="0.25">
      <c r="A210" s="27">
        <v>209</v>
      </c>
      <c r="B210" s="27" t="s">
        <v>2776</v>
      </c>
      <c r="C210" s="27">
        <v>9106</v>
      </c>
      <c r="D210" s="27"/>
      <c r="E210" s="27">
        <v>146</v>
      </c>
      <c r="F210" s="27"/>
      <c r="G210" s="27" t="s">
        <v>2777</v>
      </c>
      <c r="H210" s="27"/>
      <c r="I210" s="27" t="s">
        <v>2778</v>
      </c>
      <c r="J210" s="27">
        <v>1</v>
      </c>
      <c r="K210" s="27">
        <v>91509</v>
      </c>
      <c r="L210" s="27">
        <v>1467</v>
      </c>
      <c r="M210" s="27">
        <v>18901</v>
      </c>
      <c r="N210" s="27">
        <v>189943</v>
      </c>
      <c r="O210" s="27">
        <v>99509</v>
      </c>
    </row>
    <row r="211" spans="1:15" ht="14.25" customHeight="1" x14ac:dyDescent="0.25">
      <c r="A211" s="27">
        <v>210</v>
      </c>
      <c r="B211" s="27" t="s">
        <v>2779</v>
      </c>
      <c r="C211" s="27">
        <v>8965</v>
      </c>
      <c r="D211" s="27"/>
      <c r="E211" s="27">
        <v>161</v>
      </c>
      <c r="F211" s="27"/>
      <c r="G211" s="27" t="s">
        <v>2780</v>
      </c>
      <c r="H211" s="27"/>
      <c r="I211" s="27" t="s">
        <v>2716</v>
      </c>
      <c r="J211" s="27"/>
      <c r="K211" s="27">
        <v>9880</v>
      </c>
      <c r="L211" s="27">
        <v>177</v>
      </c>
      <c r="M211" s="27"/>
      <c r="N211" s="27"/>
      <c r="O211" s="27">
        <v>907419</v>
      </c>
    </row>
    <row r="212" spans="1:15" ht="14.25" customHeight="1" x14ac:dyDescent="0.25">
      <c r="A212" s="27">
        <v>211</v>
      </c>
      <c r="B212" s="27" t="s">
        <v>2781</v>
      </c>
      <c r="C212" s="27">
        <v>8848</v>
      </c>
      <c r="D212" s="27"/>
      <c r="E212" s="27">
        <v>176</v>
      </c>
      <c r="F212" s="27"/>
      <c r="G212" s="27" t="s">
        <v>2782</v>
      </c>
      <c r="H212" s="27"/>
      <c r="I212" s="27" t="s">
        <v>2783</v>
      </c>
      <c r="J212" s="27">
        <v>6</v>
      </c>
      <c r="K212" s="27">
        <v>4288</v>
      </c>
      <c r="L212" s="27">
        <v>85</v>
      </c>
      <c r="M212" s="27">
        <v>145231</v>
      </c>
      <c r="N212" s="27">
        <v>70385</v>
      </c>
      <c r="O212" s="27">
        <v>2063367</v>
      </c>
    </row>
    <row r="213" spans="1:15" ht="14.25" customHeight="1" x14ac:dyDescent="0.25">
      <c r="A213" s="27">
        <v>212</v>
      </c>
      <c r="B213" s="27" t="s">
        <v>2784</v>
      </c>
      <c r="C213" s="27">
        <v>8022</v>
      </c>
      <c r="D213" s="27"/>
      <c r="E213" s="27">
        <v>294</v>
      </c>
      <c r="F213" s="27"/>
      <c r="G213" s="27" t="s">
        <v>2785</v>
      </c>
      <c r="H213" s="27"/>
      <c r="I213" s="27" t="s">
        <v>2738</v>
      </c>
      <c r="J213" s="27">
        <v>2</v>
      </c>
      <c r="K213" s="27">
        <v>1512</v>
      </c>
      <c r="L213" s="27">
        <v>55</v>
      </c>
      <c r="M213" s="27">
        <v>139824</v>
      </c>
      <c r="N213" s="27">
        <v>26356</v>
      </c>
      <c r="O213" s="27">
        <v>5305117</v>
      </c>
    </row>
    <row r="214" spans="1:15" ht="14.25" customHeight="1" x14ac:dyDescent="0.25">
      <c r="A214" s="27">
        <v>213</v>
      </c>
      <c r="B214" s="27" t="s">
        <v>2786</v>
      </c>
      <c r="C214" s="27">
        <v>7759</v>
      </c>
      <c r="D214" s="27"/>
      <c r="E214" s="27">
        <v>126</v>
      </c>
      <c r="F214" s="27"/>
      <c r="G214" s="27" t="s">
        <v>2383</v>
      </c>
      <c r="H214" s="27" t="s">
        <v>2383</v>
      </c>
      <c r="I214" s="27" t="s">
        <v>2383</v>
      </c>
      <c r="J214" s="27"/>
      <c r="K214" s="27">
        <v>934</v>
      </c>
      <c r="L214" s="27">
        <v>15</v>
      </c>
      <c r="M214" s="27">
        <v>259958</v>
      </c>
      <c r="N214" s="27">
        <v>31296</v>
      </c>
      <c r="O214" s="27">
        <v>8306436</v>
      </c>
    </row>
    <row r="215" spans="1:15" ht="14.25" customHeight="1" x14ac:dyDescent="0.25">
      <c r="A215" s="27">
        <v>214</v>
      </c>
      <c r="B215" s="27" t="s">
        <v>2787</v>
      </c>
      <c r="C215" s="27">
        <v>7646</v>
      </c>
      <c r="D215" s="27"/>
      <c r="E215" s="27">
        <v>194</v>
      </c>
      <c r="F215" s="27"/>
      <c r="G215" s="27" t="s">
        <v>2788</v>
      </c>
      <c r="H215" s="27"/>
      <c r="I215" s="27" t="s">
        <v>2789</v>
      </c>
      <c r="J215" s="27"/>
      <c r="K215" s="27">
        <v>439</v>
      </c>
      <c r="L215" s="27">
        <v>11</v>
      </c>
      <c r="M215" s="27">
        <v>191341</v>
      </c>
      <c r="N215" s="27">
        <v>10988</v>
      </c>
      <c r="O215" s="27">
        <v>17413580</v>
      </c>
    </row>
    <row r="216" spans="1:15" ht="14.25" customHeight="1" x14ac:dyDescent="0.25">
      <c r="A216" s="27">
        <v>215</v>
      </c>
      <c r="B216" s="27" t="s">
        <v>2790</v>
      </c>
      <c r="C216" s="27">
        <v>7305</v>
      </c>
      <c r="D216" s="27"/>
      <c r="E216" s="27">
        <v>64</v>
      </c>
      <c r="F216" s="27"/>
      <c r="G216" s="27" t="s">
        <v>2383</v>
      </c>
      <c r="H216" s="27" t="s">
        <v>2383</v>
      </c>
      <c r="I216" s="27" t="s">
        <v>2383</v>
      </c>
      <c r="J216" s="27"/>
      <c r="K216" s="27">
        <v>238757</v>
      </c>
      <c r="L216" s="27">
        <v>2092</v>
      </c>
      <c r="M216" s="27">
        <v>107339</v>
      </c>
      <c r="N216" s="27">
        <v>3508269</v>
      </c>
      <c r="O216" s="27">
        <v>30596</v>
      </c>
    </row>
    <row r="217" spans="1:15" ht="14.25" customHeight="1" x14ac:dyDescent="0.25">
      <c r="A217" s="27">
        <v>216</v>
      </c>
      <c r="B217" s="27" t="s">
        <v>2791</v>
      </c>
      <c r="C217" s="27">
        <v>7112</v>
      </c>
      <c r="D217" s="27"/>
      <c r="E217" s="27">
        <v>115</v>
      </c>
      <c r="F217" s="27"/>
      <c r="G217" s="27" t="s">
        <v>2792</v>
      </c>
      <c r="H217" s="27"/>
      <c r="I217" s="27" t="s">
        <v>2793</v>
      </c>
      <c r="J217" s="27"/>
      <c r="K217" s="27">
        <v>63756</v>
      </c>
      <c r="L217" s="27">
        <v>1031</v>
      </c>
      <c r="M217" s="27">
        <v>100856</v>
      </c>
      <c r="N217" s="27">
        <v>904125</v>
      </c>
      <c r="O217" s="27">
        <v>111551</v>
      </c>
    </row>
    <row r="218" spans="1:15" ht="14.25" customHeight="1" x14ac:dyDescent="0.25">
      <c r="A218" s="27">
        <v>217</v>
      </c>
      <c r="B218" s="27" t="s">
        <v>2794</v>
      </c>
      <c r="C218" s="27">
        <v>6552</v>
      </c>
      <c r="D218" s="27"/>
      <c r="E218" s="27">
        <v>46</v>
      </c>
      <c r="F218" s="27"/>
      <c r="G218" s="27" t="s">
        <v>2795</v>
      </c>
      <c r="H218" s="27"/>
      <c r="I218" s="27" t="s">
        <v>2719</v>
      </c>
      <c r="J218" s="27"/>
      <c r="K218" s="27">
        <v>121624</v>
      </c>
      <c r="L218" s="27">
        <v>854</v>
      </c>
      <c r="M218" s="27">
        <v>124861</v>
      </c>
      <c r="N218" s="27">
        <v>2317778</v>
      </c>
      <c r="O218" s="27">
        <v>53871</v>
      </c>
    </row>
    <row r="219" spans="1:15" ht="14.25" customHeight="1" x14ac:dyDescent="0.25">
      <c r="A219" s="27">
        <v>218</v>
      </c>
      <c r="B219" s="27" t="s">
        <v>2796</v>
      </c>
      <c r="C219" s="27">
        <v>6446</v>
      </c>
      <c r="D219" s="27"/>
      <c r="E219" s="27">
        <v>36</v>
      </c>
      <c r="F219" s="27"/>
      <c r="G219" s="27" t="s">
        <v>2797</v>
      </c>
      <c r="H219" s="27"/>
      <c r="I219" s="27" t="s">
        <v>2716</v>
      </c>
      <c r="J219" s="27">
        <v>4</v>
      </c>
      <c r="K219" s="27">
        <v>162200</v>
      </c>
      <c r="L219" s="27">
        <v>906</v>
      </c>
      <c r="M219" s="27">
        <v>550241</v>
      </c>
      <c r="N219" s="27">
        <v>13845676</v>
      </c>
      <c r="O219" s="27">
        <v>39741</v>
      </c>
    </row>
    <row r="220" spans="1:15" ht="14.25" customHeight="1" x14ac:dyDescent="0.25">
      <c r="A220" s="27">
        <v>219</v>
      </c>
      <c r="B220" s="27" t="s">
        <v>2798</v>
      </c>
      <c r="C220" s="27">
        <v>6389</v>
      </c>
      <c r="D220" s="27"/>
      <c r="E220" s="27">
        <v>1</v>
      </c>
      <c r="F220" s="27"/>
      <c r="G220" s="27" t="s">
        <v>2799</v>
      </c>
      <c r="H220" s="27"/>
      <c r="I220" s="27" t="s">
        <v>2800</v>
      </c>
      <c r="J220" s="27"/>
      <c r="K220" s="27">
        <v>363610</v>
      </c>
      <c r="L220" s="27">
        <v>57</v>
      </c>
      <c r="M220" s="27">
        <v>19690</v>
      </c>
      <c r="N220" s="27">
        <v>1120596</v>
      </c>
      <c r="O220" s="27">
        <v>17571</v>
      </c>
    </row>
    <row r="221" spans="1:15" ht="14.25" customHeight="1" x14ac:dyDescent="0.25">
      <c r="A221" s="27">
        <v>220</v>
      </c>
      <c r="B221" s="27" t="s">
        <v>2801</v>
      </c>
      <c r="C221" s="27">
        <v>6278</v>
      </c>
      <c r="D221" s="27"/>
      <c r="E221" s="27">
        <v>77</v>
      </c>
      <c r="F221" s="27"/>
      <c r="G221" s="27" t="s">
        <v>2802</v>
      </c>
      <c r="H221" s="27"/>
      <c r="I221" s="27" t="s">
        <v>2187</v>
      </c>
      <c r="J221" s="27"/>
      <c r="K221" s="27">
        <v>27574</v>
      </c>
      <c r="L221" s="27">
        <v>338</v>
      </c>
      <c r="M221" s="27">
        <v>29036</v>
      </c>
      <c r="N221" s="27">
        <v>127530</v>
      </c>
      <c r="O221" s="27">
        <v>227679</v>
      </c>
    </row>
    <row r="222" spans="1:15" ht="14.25" customHeight="1" x14ac:dyDescent="0.25">
      <c r="A222" s="27">
        <v>221</v>
      </c>
      <c r="B222" s="27" t="s">
        <v>2803</v>
      </c>
      <c r="C222" s="27">
        <v>5785</v>
      </c>
      <c r="D222" s="27"/>
      <c r="E222" s="27">
        <v>7</v>
      </c>
      <c r="F222" s="27"/>
      <c r="G222" s="27" t="s">
        <v>2804</v>
      </c>
      <c r="H222" s="27"/>
      <c r="I222" s="27" t="s">
        <v>2805</v>
      </c>
      <c r="J222" s="27">
        <v>1</v>
      </c>
      <c r="K222" s="27">
        <v>317282</v>
      </c>
      <c r="L222" s="27">
        <v>384</v>
      </c>
      <c r="M222" s="27">
        <v>67025</v>
      </c>
      <c r="N222" s="27">
        <v>3676027</v>
      </c>
      <c r="O222" s="27">
        <v>18233</v>
      </c>
    </row>
    <row r="223" spans="1:15" ht="14.25" customHeight="1" x14ac:dyDescent="0.25">
      <c r="A223" s="27">
        <v>222</v>
      </c>
      <c r="B223" s="27" t="s">
        <v>2806</v>
      </c>
      <c r="C223" s="27">
        <v>5348</v>
      </c>
      <c r="D223" s="27"/>
      <c r="E223" s="27">
        <v>6</v>
      </c>
      <c r="F223" s="27"/>
      <c r="G223" s="27" t="s">
        <v>2383</v>
      </c>
      <c r="H223" s="27" t="s">
        <v>2383</v>
      </c>
      <c r="I223" s="27" t="s">
        <v>2383</v>
      </c>
      <c r="J223" s="27"/>
      <c r="K223" s="27">
        <v>537758</v>
      </c>
      <c r="L223" s="27">
        <v>603</v>
      </c>
      <c r="M223" s="27">
        <v>78646</v>
      </c>
      <c r="N223" s="27">
        <v>7908095</v>
      </c>
      <c r="O223" s="27">
        <v>9945</v>
      </c>
    </row>
    <row r="224" spans="1:15" ht="14.25" customHeight="1" x14ac:dyDescent="0.25">
      <c r="A224" s="27">
        <v>223</v>
      </c>
      <c r="B224" s="27" t="s">
        <v>2807</v>
      </c>
      <c r="C224" s="27">
        <v>4621</v>
      </c>
      <c r="D224" s="27"/>
      <c r="E224" s="27">
        <v>1</v>
      </c>
      <c r="F224" s="27"/>
      <c r="G224" s="27" t="s">
        <v>2808</v>
      </c>
      <c r="H224" s="27"/>
      <c r="I224" s="27" t="s">
        <v>2809</v>
      </c>
      <c r="J224" s="27"/>
      <c r="K224" s="27">
        <v>423828</v>
      </c>
      <c r="L224" s="27">
        <v>92</v>
      </c>
      <c r="M224" s="27">
        <v>20509</v>
      </c>
      <c r="N224" s="27">
        <v>1881042</v>
      </c>
      <c r="O224" s="27">
        <v>10903</v>
      </c>
    </row>
    <row r="225" spans="1:15" ht="14.25" customHeight="1" x14ac:dyDescent="0.25">
      <c r="A225" s="27">
        <v>224</v>
      </c>
      <c r="B225" s="27" t="s">
        <v>2810</v>
      </c>
      <c r="C225" s="27">
        <v>3904</v>
      </c>
      <c r="D225" s="27"/>
      <c r="E225" s="27">
        <v>12</v>
      </c>
      <c r="F225" s="27"/>
      <c r="G225" s="27" t="s">
        <v>2811</v>
      </c>
      <c r="H225" s="27"/>
      <c r="I225" s="27" t="s">
        <v>2738</v>
      </c>
      <c r="J225" s="27">
        <v>4</v>
      </c>
      <c r="K225" s="27">
        <v>256336</v>
      </c>
      <c r="L225" s="27">
        <v>788</v>
      </c>
      <c r="M225" s="27">
        <v>51382</v>
      </c>
      <c r="N225" s="27">
        <v>3373736</v>
      </c>
      <c r="O225" s="27">
        <v>15230</v>
      </c>
    </row>
    <row r="226" spans="1:15" ht="14.25" customHeight="1" x14ac:dyDescent="0.25">
      <c r="A226" s="27">
        <v>225</v>
      </c>
      <c r="B226" s="27" t="s">
        <v>2812</v>
      </c>
      <c r="C226" s="27">
        <v>3430</v>
      </c>
      <c r="D226" s="27"/>
      <c r="E226" s="27">
        <v>13</v>
      </c>
      <c r="F226" s="27"/>
      <c r="G226" s="27" t="s">
        <v>2813</v>
      </c>
      <c r="H226" s="27"/>
      <c r="I226" s="27" t="s">
        <v>2814</v>
      </c>
      <c r="J226" s="27">
        <v>3</v>
      </c>
      <c r="K226" s="27">
        <v>27792</v>
      </c>
      <c r="L226" s="27">
        <v>105</v>
      </c>
      <c r="M226" s="27"/>
      <c r="N226" s="27"/>
      <c r="O226" s="27">
        <v>123419</v>
      </c>
    </row>
    <row r="227" spans="1:15" ht="14.25" customHeight="1" x14ac:dyDescent="0.25">
      <c r="A227" s="27">
        <v>226</v>
      </c>
      <c r="B227" s="27" t="s">
        <v>2815</v>
      </c>
      <c r="C227" s="27">
        <v>3282</v>
      </c>
      <c r="D227" s="27"/>
      <c r="E227" s="27">
        <v>1</v>
      </c>
      <c r="F227" s="27"/>
      <c r="G227" s="27" t="s">
        <v>2816</v>
      </c>
      <c r="H227" s="27"/>
      <c r="I227" s="27" t="s">
        <v>2817</v>
      </c>
      <c r="J227" s="27">
        <v>1</v>
      </c>
      <c r="K227" s="27">
        <v>569891</v>
      </c>
      <c r="L227" s="27">
        <v>174</v>
      </c>
      <c r="M227" s="27">
        <v>25242</v>
      </c>
      <c r="N227" s="27">
        <v>4383053</v>
      </c>
      <c r="O227" s="27">
        <v>5759</v>
      </c>
    </row>
    <row r="228" spans="1:15" ht="14.25" customHeight="1" x14ac:dyDescent="0.25">
      <c r="A228" s="27">
        <v>227</v>
      </c>
      <c r="B228" s="27" t="s">
        <v>2818</v>
      </c>
      <c r="C228" s="27">
        <v>2805</v>
      </c>
      <c r="D228" s="27"/>
      <c r="E228" s="27"/>
      <c r="F228" s="27"/>
      <c r="G228" s="27"/>
      <c r="H228" s="27"/>
      <c r="I228" s="27" t="s">
        <v>2819</v>
      </c>
      <c r="J228" s="27"/>
      <c r="K228" s="27">
        <v>232471</v>
      </c>
      <c r="L228" s="27"/>
      <c r="M228" s="27"/>
      <c r="N228" s="27"/>
      <c r="O228" s="27">
        <v>12066</v>
      </c>
    </row>
    <row r="229" spans="1:15" ht="14.25" customHeight="1" x14ac:dyDescent="0.25">
      <c r="A229" s="27">
        <v>228</v>
      </c>
      <c r="B229" s="27" t="s">
        <v>2820</v>
      </c>
      <c r="C229" s="27">
        <v>1930</v>
      </c>
      <c r="D229" s="27"/>
      <c r="E229" s="27"/>
      <c r="F229" s="27"/>
      <c r="G229" s="27" t="s">
        <v>2821</v>
      </c>
      <c r="H229" s="27"/>
      <c r="I229" s="27" t="s">
        <v>2187</v>
      </c>
      <c r="J229" s="27"/>
      <c r="K229" s="27">
        <v>545352</v>
      </c>
      <c r="L229" s="27"/>
      <c r="M229" s="27">
        <v>8632</v>
      </c>
      <c r="N229" s="27">
        <v>2439107</v>
      </c>
      <c r="O229" s="27">
        <v>3539</v>
      </c>
    </row>
    <row r="230" spans="1:15" ht="14.25" customHeight="1" x14ac:dyDescent="0.25">
      <c r="A230" s="27">
        <v>229</v>
      </c>
      <c r="B230" s="27" t="s">
        <v>2822</v>
      </c>
      <c r="C230" s="27">
        <v>1806</v>
      </c>
      <c r="D230" s="27"/>
      <c r="E230" s="27"/>
      <c r="F230" s="27"/>
      <c r="G230" s="27" t="s">
        <v>2823</v>
      </c>
      <c r="H230" s="27"/>
      <c r="I230" s="27" t="s">
        <v>2824</v>
      </c>
      <c r="J230" s="27"/>
      <c r="K230" s="27">
        <v>295339</v>
      </c>
      <c r="L230" s="27"/>
      <c r="M230" s="27"/>
      <c r="N230" s="27"/>
      <c r="O230" s="27">
        <v>6115</v>
      </c>
    </row>
    <row r="231" spans="1:15" ht="14.25" customHeight="1" x14ac:dyDescent="0.25">
      <c r="A231" s="27">
        <v>230</v>
      </c>
      <c r="B231" s="27" t="s">
        <v>2825</v>
      </c>
      <c r="C231" s="27">
        <v>1403</v>
      </c>
      <c r="D231" s="27"/>
      <c r="E231" s="27">
        <v>8</v>
      </c>
      <c r="F231" s="27"/>
      <c r="G231" s="27" t="s">
        <v>2826</v>
      </c>
      <c r="H231" s="27"/>
      <c r="I231" s="27" t="s">
        <v>2827</v>
      </c>
      <c r="J231" s="27"/>
      <c r="K231" s="27">
        <v>282578</v>
      </c>
      <c r="L231" s="27">
        <v>1611</v>
      </c>
      <c r="M231" s="27">
        <v>17762</v>
      </c>
      <c r="N231" s="27">
        <v>3577442</v>
      </c>
      <c r="O231" s="27">
        <v>4965</v>
      </c>
    </row>
    <row r="232" spans="1:15" ht="14.25" customHeight="1" x14ac:dyDescent="0.25">
      <c r="A232" s="27">
        <v>231</v>
      </c>
      <c r="B232" s="27" t="s">
        <v>2828</v>
      </c>
      <c r="C232" s="27">
        <v>813</v>
      </c>
      <c r="D232" s="27">
        <v>3</v>
      </c>
      <c r="E232" s="27">
        <v>6</v>
      </c>
      <c r="F232" s="27"/>
      <c r="G232" s="27" t="s">
        <v>2829</v>
      </c>
      <c r="H232" s="27"/>
      <c r="I232" s="27" t="s">
        <v>2555</v>
      </c>
      <c r="J232" s="27"/>
      <c r="K232" s="27">
        <v>1218</v>
      </c>
      <c r="L232" s="27">
        <v>9</v>
      </c>
      <c r="M232" s="27">
        <v>7850</v>
      </c>
      <c r="N232" s="27">
        <v>11760</v>
      </c>
      <c r="O232" s="27">
        <v>667490</v>
      </c>
    </row>
    <row r="233" spans="1:15" ht="14.25" customHeight="1" x14ac:dyDescent="0.25">
      <c r="A233" s="27">
        <v>232</v>
      </c>
      <c r="B233" s="27" t="s">
        <v>2830</v>
      </c>
      <c r="C233" s="27">
        <v>761</v>
      </c>
      <c r="D233" s="27"/>
      <c r="E233" s="27">
        <v>7</v>
      </c>
      <c r="F233" s="27"/>
      <c r="G233" s="27" t="s">
        <v>2831</v>
      </c>
      <c r="H233" s="27"/>
      <c r="I233" s="27" t="s">
        <v>2832</v>
      </c>
      <c r="J233" s="27"/>
      <c r="K233" s="27">
        <v>69295</v>
      </c>
      <c r="L233" s="27">
        <v>637</v>
      </c>
      <c r="M233" s="27">
        <v>20508</v>
      </c>
      <c r="N233" s="27">
        <v>1867419</v>
      </c>
      <c r="O233" s="27">
        <v>10982</v>
      </c>
    </row>
    <row r="234" spans="1:15" ht="14.25" customHeight="1" x14ac:dyDescent="0.25">
      <c r="A234" s="27">
        <v>233</v>
      </c>
      <c r="B234" s="27" t="s">
        <v>55</v>
      </c>
      <c r="C234" s="27">
        <v>721</v>
      </c>
      <c r="D234" s="27"/>
      <c r="E234" s="27">
        <v>15</v>
      </c>
      <c r="F234" s="27"/>
      <c r="G234" s="27" t="s">
        <v>2833</v>
      </c>
      <c r="H234" s="27"/>
      <c r="I234" s="27" t="s">
        <v>2187</v>
      </c>
      <c r="J234" s="27">
        <v>0</v>
      </c>
      <c r="K234" s="27"/>
      <c r="L234" s="27"/>
      <c r="M234" s="27"/>
      <c r="N234" s="27"/>
      <c r="O234" s="27"/>
    </row>
    <row r="235" spans="1:15" ht="14.25" customHeight="1" x14ac:dyDescent="0.25">
      <c r="A235" s="27">
        <v>234</v>
      </c>
      <c r="B235" s="27" t="s">
        <v>2834</v>
      </c>
      <c r="C235" s="27">
        <v>712</v>
      </c>
      <c r="D235" s="27"/>
      <c r="E235" s="27">
        <v>13</v>
      </c>
      <c r="F235" s="27"/>
      <c r="G235" s="27" t="s">
        <v>2835</v>
      </c>
      <c r="H235" s="27"/>
      <c r="I235" s="27" t="s">
        <v>2187</v>
      </c>
      <c r="J235" s="27"/>
      <c r="K235" s="27"/>
      <c r="L235" s="27"/>
      <c r="M235" s="27"/>
      <c r="N235" s="27"/>
      <c r="O235" s="27"/>
    </row>
    <row r="236" spans="1:15" ht="14.25" customHeight="1" x14ac:dyDescent="0.25">
      <c r="A236" s="27">
        <v>235</v>
      </c>
      <c r="B236" s="27" t="s">
        <v>2836</v>
      </c>
      <c r="C236" s="27">
        <v>164</v>
      </c>
      <c r="D236" s="27">
        <v>8</v>
      </c>
      <c r="E236" s="27"/>
      <c r="F236" s="27"/>
      <c r="G236" s="27" t="s">
        <v>2837</v>
      </c>
      <c r="H236" s="27"/>
      <c r="I236" s="27" t="s">
        <v>2838</v>
      </c>
      <c r="J236" s="27"/>
      <c r="K236" s="27">
        <v>101110</v>
      </c>
      <c r="L236" s="27"/>
      <c r="M236" s="27"/>
      <c r="N236" s="27"/>
      <c r="O236" s="27">
        <v>1622</v>
      </c>
    </row>
    <row r="237" spans="1:15" ht="14.25" customHeight="1" x14ac:dyDescent="0.25">
      <c r="A237" s="27">
        <v>236</v>
      </c>
      <c r="B237" s="27" t="s">
        <v>2839</v>
      </c>
      <c r="C237" s="27">
        <v>29</v>
      </c>
      <c r="D237" s="27"/>
      <c r="E237" s="27"/>
      <c r="F237" s="27"/>
      <c r="G237" s="27" t="s">
        <v>2840</v>
      </c>
      <c r="H237" s="27"/>
      <c r="I237" s="27" t="s">
        <v>2187</v>
      </c>
      <c r="J237" s="27"/>
      <c r="K237" s="27">
        <v>36295</v>
      </c>
      <c r="L237" s="27"/>
      <c r="M237" s="27"/>
      <c r="N237" s="27"/>
      <c r="O237" s="27">
        <v>799</v>
      </c>
    </row>
    <row r="238" spans="1:15" ht="14.25" customHeight="1" x14ac:dyDescent="0.25">
      <c r="A238" s="27">
        <v>237</v>
      </c>
      <c r="B238" s="27" t="s">
        <v>2841</v>
      </c>
      <c r="C238" s="27">
        <v>10</v>
      </c>
      <c r="D238" s="27"/>
      <c r="E238" s="27">
        <v>1</v>
      </c>
      <c r="F238" s="27"/>
      <c r="G238" s="27" t="s">
        <v>2637</v>
      </c>
      <c r="H238" s="27"/>
      <c r="I238" s="27" t="s">
        <v>2187</v>
      </c>
      <c r="J238" s="27"/>
      <c r="K238" s="27">
        <v>16</v>
      </c>
      <c r="L238" s="27">
        <v>2</v>
      </c>
      <c r="M238" s="27"/>
      <c r="N238" s="27"/>
      <c r="O238" s="27">
        <v>626161</v>
      </c>
    </row>
    <row r="239" spans="1:15" ht="14.25" customHeight="1" x14ac:dyDescent="0.25">
      <c r="A239" s="27">
        <v>238</v>
      </c>
      <c r="B239" s="27" t="s">
        <v>2842</v>
      </c>
      <c r="C239" s="27">
        <v>9</v>
      </c>
      <c r="D239" s="27"/>
      <c r="E239" s="27">
        <v>2</v>
      </c>
      <c r="F239" s="27"/>
      <c r="G239" s="27" t="s">
        <v>2601</v>
      </c>
      <c r="H239" s="27"/>
      <c r="I239" s="27" t="s">
        <v>2187</v>
      </c>
      <c r="J239" s="27"/>
      <c r="K239" s="27"/>
      <c r="L239" s="27"/>
      <c r="M239" s="27"/>
      <c r="N239" s="27"/>
      <c r="O239" s="27"/>
    </row>
    <row r="240" spans="1:15" ht="14.25" customHeight="1" x14ac:dyDescent="0.25">
      <c r="A240" s="27"/>
      <c r="B240" s="27"/>
      <c r="C240" s="27"/>
      <c r="D240" s="27"/>
      <c r="E240" s="27"/>
      <c r="F240" s="27"/>
      <c r="G240" s="27"/>
      <c r="H240" s="27"/>
      <c r="I240" s="27"/>
      <c r="J240" s="27"/>
      <c r="K240" s="27"/>
      <c r="L240" s="27"/>
      <c r="M240" s="27"/>
      <c r="N240" s="27"/>
      <c r="O240" s="27"/>
    </row>
    <row r="241" spans="1:15" ht="14.25" customHeight="1" x14ac:dyDescent="0.25">
      <c r="A241" s="27"/>
      <c r="B241" s="27"/>
      <c r="C241" s="27"/>
      <c r="D241" s="27"/>
      <c r="E241" s="27"/>
      <c r="F241" s="27"/>
      <c r="G241" s="27"/>
      <c r="H241" s="27"/>
      <c r="I241" s="27"/>
      <c r="J241" s="27"/>
      <c r="K241" s="27"/>
      <c r="L241" s="27"/>
      <c r="M241" s="27"/>
      <c r="N241" s="27"/>
      <c r="O241" s="27"/>
    </row>
    <row r="242" spans="1:15" ht="14.25" customHeight="1" x14ac:dyDescent="0.25">
      <c r="A242" s="27"/>
      <c r="B242" s="27"/>
      <c r="C242" s="27"/>
      <c r="D242" s="27"/>
      <c r="E242" s="27"/>
      <c r="F242" s="27"/>
      <c r="G242" s="27"/>
      <c r="H242" s="27"/>
      <c r="I242" s="27"/>
      <c r="J242" s="27"/>
      <c r="K242" s="27"/>
      <c r="L242" s="27"/>
      <c r="M242" s="27"/>
      <c r="N242" s="27"/>
      <c r="O242" s="27"/>
    </row>
    <row r="243" spans="1:15" ht="14.25" customHeight="1" x14ac:dyDescent="0.25">
      <c r="A243" s="27"/>
      <c r="B243" s="27"/>
      <c r="C243" s="27"/>
      <c r="D243" s="27"/>
      <c r="E243" s="27"/>
      <c r="F243" s="27"/>
      <c r="G243" s="27"/>
      <c r="H243" s="27"/>
      <c r="I243" s="27"/>
      <c r="J243" s="27"/>
      <c r="K243" s="27"/>
      <c r="L243" s="27"/>
      <c r="M243" s="27"/>
      <c r="N243" s="27"/>
      <c r="O243" s="27"/>
    </row>
    <row r="244" spans="1:15" ht="14.25" customHeight="1" x14ac:dyDescent="0.25">
      <c r="A244" s="27"/>
      <c r="B244" s="27"/>
      <c r="C244" s="27"/>
      <c r="D244" s="27"/>
      <c r="E244" s="27"/>
      <c r="F244" s="27"/>
      <c r="G244" s="27"/>
      <c r="H244" s="27"/>
      <c r="I244" s="27"/>
      <c r="J244" s="27"/>
      <c r="K244" s="27"/>
      <c r="L244" s="27"/>
      <c r="M244" s="27"/>
      <c r="N244" s="27"/>
      <c r="O244" s="27"/>
    </row>
    <row r="245" spans="1:15" ht="14.25" customHeight="1" x14ac:dyDescent="0.25">
      <c r="A245" s="27"/>
      <c r="B245" s="27"/>
      <c r="C245" s="27"/>
      <c r="D245" s="27"/>
      <c r="E245" s="27"/>
      <c r="F245" s="27"/>
      <c r="G245" s="27"/>
      <c r="H245" s="27"/>
      <c r="I245" s="27"/>
      <c r="J245" s="27"/>
      <c r="K245" s="27"/>
      <c r="L245" s="27"/>
      <c r="M245" s="27"/>
      <c r="N245" s="27"/>
      <c r="O245" s="27"/>
    </row>
    <row r="246" spans="1:15" ht="14.25" customHeight="1" x14ac:dyDescent="0.25">
      <c r="A246" s="27"/>
      <c r="B246" s="27"/>
      <c r="C246" s="27"/>
      <c r="D246" s="27"/>
      <c r="E246" s="27"/>
      <c r="F246" s="27"/>
      <c r="G246" s="27"/>
      <c r="H246" s="27"/>
      <c r="I246" s="27"/>
      <c r="J246" s="27"/>
      <c r="K246" s="27"/>
      <c r="L246" s="27"/>
      <c r="M246" s="27"/>
      <c r="N246" s="27"/>
      <c r="O246" s="27"/>
    </row>
    <row r="247" spans="1:15" ht="14.25" customHeight="1" x14ac:dyDescent="0.25">
      <c r="A247" s="27"/>
      <c r="B247" s="27"/>
      <c r="C247" s="27"/>
      <c r="D247" s="27"/>
      <c r="E247" s="27"/>
      <c r="F247" s="27"/>
      <c r="G247" s="27"/>
      <c r="H247" s="27"/>
      <c r="I247" s="27"/>
      <c r="J247" s="27"/>
      <c r="K247" s="27">
        <v>83342</v>
      </c>
      <c r="L247" s="27">
        <v>852.6</v>
      </c>
      <c r="M247" s="27"/>
      <c r="N247" s="27"/>
      <c r="O247" s="27"/>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Formulas</vt:lpstr>
      <vt:lpstr>Sheet1</vt:lpstr>
      <vt:lpstr>Pivots</vt:lpstr>
      <vt:lpstr>Raw_data</vt:lpstr>
      <vt:lpstr>Pivot Tables</vt:lpstr>
      <vt:lpstr>Conditional_formatting</vt:lpstr>
      <vt:lpstr>Data Validation</vt:lpstr>
      <vt:lpstr>Vlookup, Hlookup, IF,IFERROR</vt:lpstr>
      <vt:lpstr>Get_Data_WEB</vt:lpstr>
      <vt:lpstr>Dates</vt:lpstr>
      <vt:lpstr>Reference</vt:lpstr>
      <vt:lpstr>Get_Data_WEB!ExternalData_1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Vijay Kumar</cp:lastModifiedBy>
  <cp:lastPrinted>2022-12-04T08:13:16Z</cp:lastPrinted>
  <dcterms:created xsi:type="dcterms:W3CDTF">2022-08-29T14:02:56Z</dcterms:created>
  <dcterms:modified xsi:type="dcterms:W3CDTF">2023-02-13T18:53:24Z</dcterms:modified>
</cp:coreProperties>
</file>