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rojekte\RasPagerADF7012\hardware\"/>
    </mc:Choice>
  </mc:AlternateContent>
  <bookViews>
    <workbookView xWindow="0" yWindow="0" windowWidth="17490" windowHeight="12180" tabRatio="816" activeTab="13"/>
  </bookViews>
  <sheets>
    <sheet name="4,096" sheetId="1" r:id="rId1"/>
    <sheet name="4,194304" sheetId="5" r:id="rId2"/>
    <sheet name="8" sheetId="4" r:id="rId3"/>
    <sheet name="8,912" sheetId="7" r:id="rId4"/>
    <sheet name="16" sheetId="2" r:id="rId5"/>
    <sheet name="16,3676" sheetId="9" r:id="rId6"/>
    <sheet name="16,384" sheetId="10" r:id="rId7"/>
    <sheet name="16,432" sheetId="11" r:id="rId8"/>
    <sheet name="18" sheetId="12" r:id="rId9"/>
    <sheet name="18,432" sheetId="3" r:id="rId10"/>
    <sheet name="32" sheetId="13" r:id="rId11"/>
    <sheet name="33" sheetId="14" r:id="rId12"/>
    <sheet name="35,328" sheetId="15" r:id="rId13"/>
    <sheet name="Auswertung" sheetId="17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7" l="1"/>
  <c r="P3" i="17" s="1"/>
  <c r="C21" i="17"/>
  <c r="C22" i="17"/>
  <c r="C2" i="17"/>
  <c r="E2" i="17" s="1"/>
  <c r="K4" i="1"/>
  <c r="A4" i="7"/>
  <c r="A4" i="17"/>
  <c r="B6" i="17"/>
  <c r="C6" i="17"/>
  <c r="T6" i="17" s="1"/>
  <c r="D6" i="17"/>
  <c r="E6" i="17"/>
  <c r="F6" i="17"/>
  <c r="G6" i="17"/>
  <c r="H6" i="17"/>
  <c r="I6" i="17" s="1"/>
  <c r="J6" i="17" s="1"/>
  <c r="B8" i="17"/>
  <c r="C8" i="17"/>
  <c r="T8" i="17" s="1"/>
  <c r="D8" i="17"/>
  <c r="E8" i="17"/>
  <c r="F8" i="17"/>
  <c r="G8" i="17"/>
  <c r="H8" i="17"/>
  <c r="I8" i="17" s="1"/>
  <c r="J8" i="17" s="1"/>
  <c r="B4" i="17"/>
  <c r="D4" i="17"/>
  <c r="F4" i="17"/>
  <c r="G4" i="17"/>
  <c r="B14" i="17"/>
  <c r="C14" i="17"/>
  <c r="T14" i="17" s="1"/>
  <c r="D14" i="17"/>
  <c r="E14" i="17"/>
  <c r="F14" i="17"/>
  <c r="G14" i="17"/>
  <c r="H14" i="17"/>
  <c r="I14" i="17" s="1"/>
  <c r="J14" i="17" s="1"/>
  <c r="K14" i="17"/>
  <c r="L14" i="17"/>
  <c r="B13" i="17"/>
  <c r="C13" i="17"/>
  <c r="T13" i="17" s="1"/>
  <c r="D13" i="17"/>
  <c r="E13" i="17"/>
  <c r="F13" i="17"/>
  <c r="G13" i="17"/>
  <c r="H13" i="17"/>
  <c r="I13" i="17" s="1"/>
  <c r="J13" i="17" s="1"/>
  <c r="K13" i="17"/>
  <c r="L13" i="17"/>
  <c r="B9" i="17"/>
  <c r="C9" i="17"/>
  <c r="M9" i="17" s="1"/>
  <c r="N9" i="17" s="1"/>
  <c r="O9" i="17" s="1"/>
  <c r="D9" i="17"/>
  <c r="E9" i="17"/>
  <c r="F9" i="17"/>
  <c r="G9" i="17"/>
  <c r="H9" i="17"/>
  <c r="I9" i="17" s="1"/>
  <c r="J9" i="17" s="1"/>
  <c r="B7" i="17"/>
  <c r="C7" i="17"/>
  <c r="T7" i="17" s="1"/>
  <c r="D7" i="17"/>
  <c r="E7" i="17"/>
  <c r="F7" i="17"/>
  <c r="G7" i="17"/>
  <c r="H7" i="17"/>
  <c r="I7" i="17" s="1"/>
  <c r="J7" i="17" s="1"/>
  <c r="A7" i="17"/>
  <c r="A9" i="17"/>
  <c r="A13" i="17"/>
  <c r="A14" i="17"/>
  <c r="A8" i="17"/>
  <c r="A6" i="17"/>
  <c r="B5" i="17"/>
  <c r="C5" i="17"/>
  <c r="M5" i="17" s="1"/>
  <c r="N5" i="17" s="1"/>
  <c r="D5" i="17"/>
  <c r="E5" i="17"/>
  <c r="F5" i="17"/>
  <c r="G5" i="17"/>
  <c r="H5" i="17"/>
  <c r="I5" i="17" s="1"/>
  <c r="J5" i="17" s="1"/>
  <c r="A5" i="17"/>
  <c r="B10" i="17"/>
  <c r="C10" i="17"/>
  <c r="P10" i="17" s="1"/>
  <c r="D10" i="17"/>
  <c r="F10" i="17"/>
  <c r="G10" i="17"/>
  <c r="H10" i="17"/>
  <c r="I10" i="17" s="1"/>
  <c r="J10" i="17" s="1"/>
  <c r="A10" i="17"/>
  <c r="A4" i="15"/>
  <c r="A4" i="14"/>
  <c r="A4" i="13"/>
  <c r="A4" i="12"/>
  <c r="C4" i="12" s="1"/>
  <c r="A4" i="11"/>
  <c r="C4" i="11" s="1"/>
  <c r="A4" i="10"/>
  <c r="C4" i="10" s="1"/>
  <c r="A4" i="9"/>
  <c r="C4" i="9" s="1"/>
  <c r="A4" i="5"/>
  <c r="C4" i="5" s="1"/>
  <c r="A4" i="4"/>
  <c r="C4" i="4" s="1"/>
  <c r="A4" i="3"/>
  <c r="C4" i="3" s="1"/>
  <c r="A4" i="2"/>
  <c r="C4" i="2" s="1"/>
  <c r="A4" i="1"/>
  <c r="H3" i="17" l="1"/>
  <c r="I3" i="17" s="1"/>
  <c r="J3" i="17" s="1"/>
  <c r="T3" i="17"/>
  <c r="M3" i="17"/>
  <c r="N3" i="17" s="1"/>
  <c r="E3" i="17"/>
  <c r="H2" i="17"/>
  <c r="P2" i="17"/>
  <c r="M8" i="17"/>
  <c r="N8" i="17" s="1"/>
  <c r="O8" i="17" s="1"/>
  <c r="P7" i="17"/>
  <c r="P8" i="17"/>
  <c r="M13" i="17"/>
  <c r="N13" i="17" s="1"/>
  <c r="M7" i="17"/>
  <c r="N7" i="17" s="1"/>
  <c r="R7" i="17" s="1"/>
  <c r="T2" i="17"/>
  <c r="O5" i="17"/>
  <c r="M10" i="17"/>
  <c r="N10" i="17" s="1"/>
  <c r="M2" i="17"/>
  <c r="N2" i="17" s="1"/>
  <c r="T5" i="17"/>
  <c r="P9" i="17"/>
  <c r="R9" i="17" s="1"/>
  <c r="T9" i="17"/>
  <c r="M14" i="17"/>
  <c r="N14" i="17" s="1"/>
  <c r="M6" i="17"/>
  <c r="N6" i="17" s="1"/>
  <c r="P5" i="17"/>
  <c r="R5" i="17" s="1"/>
  <c r="T10" i="17"/>
  <c r="P6" i="17"/>
  <c r="P13" i="17"/>
  <c r="P14" i="17"/>
  <c r="C4" i="7"/>
  <c r="C4" i="17" s="1"/>
  <c r="C4" i="15"/>
  <c r="H4" i="15" s="1"/>
  <c r="E4" i="15"/>
  <c r="K4" i="15"/>
  <c r="C4" i="14"/>
  <c r="H4" i="14" s="1"/>
  <c r="E4" i="14"/>
  <c r="K4" i="14"/>
  <c r="C4" i="13"/>
  <c r="H4" i="13" s="1"/>
  <c r="K4" i="12"/>
  <c r="H4" i="12"/>
  <c r="E4" i="12"/>
  <c r="H4" i="11"/>
  <c r="E4" i="11"/>
  <c r="K4" i="11"/>
  <c r="K4" i="10"/>
  <c r="H4" i="10"/>
  <c r="E4" i="10"/>
  <c r="K4" i="9"/>
  <c r="H4" i="9"/>
  <c r="E4" i="9"/>
  <c r="K4" i="5"/>
  <c r="H4" i="5"/>
  <c r="E4" i="5"/>
  <c r="E4" i="4"/>
  <c r="K4" i="4"/>
  <c r="H4" i="4"/>
  <c r="H4" i="3"/>
  <c r="K4" i="3"/>
  <c r="E4" i="3"/>
  <c r="E4" i="2"/>
  <c r="K4" i="2"/>
  <c r="H4" i="2"/>
  <c r="C4" i="1"/>
  <c r="I2" i="17" l="1"/>
  <c r="J2" i="17" s="1"/>
  <c r="R3" i="17"/>
  <c r="O3" i="17"/>
  <c r="R8" i="17"/>
  <c r="O10" i="17"/>
  <c r="R10" i="17"/>
  <c r="O14" i="17"/>
  <c r="R14" i="17"/>
  <c r="R2" i="17"/>
  <c r="O2" i="17"/>
  <c r="O13" i="17"/>
  <c r="R13" i="17"/>
  <c r="O7" i="17"/>
  <c r="O6" i="17"/>
  <c r="R6" i="17"/>
  <c r="M4" i="17"/>
  <c r="N4" i="17" s="1"/>
  <c r="P4" i="17"/>
  <c r="T4" i="17"/>
  <c r="E4" i="7"/>
  <c r="E4" i="17" s="1"/>
  <c r="H4" i="7"/>
  <c r="H4" i="17" s="1"/>
  <c r="I4" i="17" s="1"/>
  <c r="J4" i="17" s="1"/>
  <c r="K4" i="7"/>
  <c r="K4" i="13"/>
  <c r="E4" i="13"/>
  <c r="H4" i="1"/>
  <c r="E4" i="1"/>
  <c r="E10" i="17" s="1"/>
  <c r="R4" i="17" l="1"/>
  <c r="O4" i="17"/>
</calcChain>
</file>

<file path=xl/sharedStrings.xml><?xml version="1.0" encoding="utf-8"?>
<sst xmlns="http://schemas.openxmlformats.org/spreadsheetml/2006/main" count="176" uniqueCount="23">
  <si>
    <t>FPFD</t>
  </si>
  <si>
    <t>mod control</t>
  </si>
  <si>
    <t>GFSK Dev. Hz</t>
  </si>
  <si>
    <t>Data Rate bps</t>
  </si>
  <si>
    <t>DividerFactor</t>
  </si>
  <si>
    <t>IndexCounter</t>
  </si>
  <si>
    <t>Nint</t>
  </si>
  <si>
    <t>N Frac</t>
  </si>
  <si>
    <t>Fout</t>
  </si>
  <si>
    <t>R Divider</t>
  </si>
  <si>
    <t>Xtal MHz</t>
  </si>
  <si>
    <t>Xtal Hz</t>
  </si>
  <si>
    <t>Data Rate Delta</t>
  </si>
  <si>
    <t>Dat Rate Rel</t>
  </si>
  <si>
    <t>Fout MHz</t>
  </si>
  <si>
    <t>Fout Hz</t>
  </si>
  <si>
    <t>Clockout MHz</t>
  </si>
  <si>
    <t>Clock out Div</t>
  </si>
  <si>
    <t>Fstep Hz</t>
  </si>
  <si>
    <t>FPFD Hz</t>
  </si>
  <si>
    <t>Frec Corr</t>
  </si>
  <si>
    <t>Fout Delta Hz</t>
  </si>
  <si>
    <t>Fout Rest Err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</si>
</sst>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1" fontId="0" fillId="0" borderId="0" xfId="0" applyNumberFormat="1"/>
    <xf numFmtId="16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4" sqref="K4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4096000</v>
      </c>
      <c r="B4">
        <v>1</v>
      </c>
      <c r="C4" s="1">
        <f>A4/B4</f>
        <v>4096000</v>
      </c>
      <c r="D4">
        <v>2</v>
      </c>
      <c r="E4">
        <f>(C4*POWER(2,D4))/POWER(2,12)</f>
        <v>4000</v>
      </c>
      <c r="F4">
        <v>107</v>
      </c>
      <c r="G4">
        <v>32</v>
      </c>
      <c r="H4">
        <f>C4/(F4*G4)</f>
        <v>1196.2616822429907</v>
      </c>
      <c r="I4">
        <v>88</v>
      </c>
      <c r="J4">
        <v>1100</v>
      </c>
      <c r="K4">
        <f>C4*(I4+(J4/POWER(2,12)))</f>
        <v>361548000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>
        <v>4.0960000000000001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4" sqref="H4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18432000</v>
      </c>
      <c r="B4">
        <v>2</v>
      </c>
      <c r="C4" s="1">
        <f>A4/B4</f>
        <v>9216000</v>
      </c>
      <c r="D4">
        <v>1</v>
      </c>
      <c r="E4">
        <f>(C4*POWER(2,D4))/POWER(2,12)</f>
        <v>4500</v>
      </c>
      <c r="F4">
        <v>120</v>
      </c>
      <c r="G4">
        <v>128</v>
      </c>
      <c r="H4">
        <f>C4/(F4*G4)</f>
        <v>600</v>
      </c>
      <c r="I4">
        <v>88</v>
      </c>
      <c r="J4">
        <v>1100</v>
      </c>
      <c r="K4">
        <f>C4*(I4+(J4/POWER(2,12)))</f>
        <v>813483000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>
        <v>18.431999999999999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:E12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32000000</v>
      </c>
      <c r="B4">
        <v>2</v>
      </c>
      <c r="C4" s="1">
        <f>A4/B4</f>
        <v>16000000</v>
      </c>
      <c r="D4">
        <v>0</v>
      </c>
      <c r="E4">
        <f>(C4*POWER(2,D4))/POWER(2,12)</f>
        <v>3906.25</v>
      </c>
      <c r="F4">
        <v>104</v>
      </c>
      <c r="G4">
        <v>128</v>
      </c>
      <c r="H4">
        <f>C4/(F4*G4)</f>
        <v>1201.9230769230769</v>
      </c>
      <c r="I4">
        <v>88</v>
      </c>
      <c r="J4">
        <v>1100</v>
      </c>
      <c r="K4">
        <f>C4*(I4+(J4/POWER(2,12)))</f>
        <v>1412296875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 s="2">
        <v>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:F11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33000000</v>
      </c>
      <c r="B4">
        <v>2</v>
      </c>
      <c r="C4" s="1">
        <f>A4/B4</f>
        <v>16500000</v>
      </c>
      <c r="D4">
        <v>0</v>
      </c>
      <c r="E4">
        <f>(C4*POWER(2,D4))/POWER(2,12)</f>
        <v>4028.3203125</v>
      </c>
      <c r="F4">
        <v>107</v>
      </c>
      <c r="G4">
        <v>128</v>
      </c>
      <c r="H4">
        <f>C4/(F4*G4)</f>
        <v>1204.731308411215</v>
      </c>
      <c r="I4">
        <v>88</v>
      </c>
      <c r="J4">
        <v>1100</v>
      </c>
      <c r="K4">
        <f>C4*(I4+(J4/POWER(2,12)))</f>
        <v>1456431152.34375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 s="2">
        <v>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:F12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35328000</v>
      </c>
      <c r="B4">
        <v>2</v>
      </c>
      <c r="C4" s="1">
        <f>A4/B4</f>
        <v>17664000</v>
      </c>
      <c r="D4">
        <v>0</v>
      </c>
      <c r="E4">
        <f>(C4*POWER(2,D4))/POWER(2,12)</f>
        <v>4312.5</v>
      </c>
      <c r="F4">
        <v>115</v>
      </c>
      <c r="G4">
        <v>128</v>
      </c>
      <c r="H4">
        <f>C4/(F4*G4)</f>
        <v>1200</v>
      </c>
      <c r="I4">
        <v>88</v>
      </c>
      <c r="J4">
        <v>1100</v>
      </c>
      <c r="K4">
        <f>C4*(I4+(J4/POWER(2,12)))</f>
        <v>1559175750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 s="2">
        <v>35.328000000000003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L4" sqref="L4"/>
    </sheetView>
  </sheetViews>
  <sheetFormatPr baseColWidth="10" defaultRowHeight="15" x14ac:dyDescent="0.25"/>
  <cols>
    <col min="1" max="2" width="9" bestFit="1" customWidth="1"/>
    <col min="3" max="3" width="9.5703125" bestFit="1" customWidth="1"/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  <col min="9" max="9" width="14.5703125" bestFit="1" customWidth="1"/>
    <col min="10" max="10" width="11.7109375" bestFit="1" customWidth="1"/>
    <col min="11" max="11" width="7.7109375" customWidth="1"/>
    <col min="12" max="12" width="10.5703125" customWidth="1"/>
    <col min="13" max="13" width="12" bestFit="1" customWidth="1"/>
    <col min="14" max="14" width="11" bestFit="1" customWidth="1"/>
    <col min="15" max="15" width="13.7109375" bestFit="1" customWidth="1"/>
    <col min="16" max="16" width="12.42578125" bestFit="1" customWidth="1"/>
    <col min="17" max="17" width="12.42578125" customWidth="1"/>
    <col min="18" max="18" width="14.7109375" bestFit="1" customWidth="1"/>
  </cols>
  <sheetData>
    <row r="1" spans="1:20" ht="15.75" customHeight="1" x14ac:dyDescent="0.25">
      <c r="A1" t="s">
        <v>11</v>
      </c>
      <c r="B1" t="s">
        <v>9</v>
      </c>
      <c r="C1" t="s">
        <v>19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12</v>
      </c>
      <c r="J1" t="s">
        <v>13</v>
      </c>
      <c r="K1" t="s">
        <v>6</v>
      </c>
      <c r="L1" t="s">
        <v>7</v>
      </c>
      <c r="M1" t="s">
        <v>15</v>
      </c>
      <c r="N1" t="s">
        <v>14</v>
      </c>
      <c r="O1" t="s">
        <v>21</v>
      </c>
      <c r="P1" t="s">
        <v>18</v>
      </c>
      <c r="Q1" t="s">
        <v>20</v>
      </c>
      <c r="R1" t="s">
        <v>22</v>
      </c>
      <c r="S1" t="s">
        <v>17</v>
      </c>
      <c r="T1" t="s">
        <v>16</v>
      </c>
    </row>
    <row r="2" spans="1:20" ht="15.75" customHeight="1" x14ac:dyDescent="0.25">
      <c r="A2">
        <v>18432000</v>
      </c>
      <c r="B2">
        <v>2</v>
      </c>
      <c r="C2">
        <f>A2/B2</f>
        <v>9216000</v>
      </c>
      <c r="D2">
        <v>1</v>
      </c>
      <c r="E2">
        <f>(C2*POWER(2,D2))/POWER(2,12)</f>
        <v>4500</v>
      </c>
      <c r="F2">
        <v>120</v>
      </c>
      <c r="G2">
        <v>64</v>
      </c>
      <c r="H2">
        <f>C2/(F2*G2)</f>
        <v>1200</v>
      </c>
      <c r="I2">
        <f>ABS(1200-H2)</f>
        <v>0</v>
      </c>
      <c r="J2" s="4">
        <f>I2/1200</f>
        <v>0</v>
      </c>
      <c r="K2">
        <v>47</v>
      </c>
      <c r="L2">
        <v>3038</v>
      </c>
      <c r="M2" s="5">
        <f t="shared" ref="M2:M9" si="0">C2*(K2+(L2/POWER(2,12)))</f>
        <v>439987500</v>
      </c>
      <c r="N2" s="6">
        <f t="shared" ref="N2:N9" si="1">M2/POWER(10,6)</f>
        <v>439.98750000000001</v>
      </c>
      <c r="O2" s="5">
        <f t="shared" ref="O2:O9" si="2">(439.9875-N2)*POWER(10,6)</f>
        <v>0</v>
      </c>
      <c r="P2">
        <f t="shared" ref="P2:P9" si="3">C2/POWER(2,15)</f>
        <v>281.25</v>
      </c>
      <c r="Q2">
        <v>0</v>
      </c>
      <c r="R2" s="5">
        <f t="shared" ref="R2:R9" si="4">((N2*POWER(10,6))+(P2*Q2))-(439.9875*POWER(10,6))</f>
        <v>0</v>
      </c>
      <c r="S2">
        <v>2</v>
      </c>
      <c r="T2">
        <f>C2/S2/1000000</f>
        <v>4.6079999999999997</v>
      </c>
    </row>
    <row r="3" spans="1:20" ht="15.75" customHeight="1" x14ac:dyDescent="0.25">
      <c r="A3">
        <v>18432000</v>
      </c>
      <c r="B3">
        <v>3</v>
      </c>
      <c r="C3">
        <f>A3/B3</f>
        <v>6144000</v>
      </c>
      <c r="D3">
        <v>1</v>
      </c>
      <c r="E3">
        <f>(C3*POWER(2,D3))/POWER(2,12)</f>
        <v>3000</v>
      </c>
      <c r="F3">
        <v>40</v>
      </c>
      <c r="G3">
        <v>128</v>
      </c>
      <c r="H3">
        <f>C3/(F3*G3)</f>
        <v>1200</v>
      </c>
      <c r="I3">
        <f>ABS(1200-H3)</f>
        <v>0</v>
      </c>
      <c r="J3" s="4">
        <f>I3/1200</f>
        <v>0</v>
      </c>
      <c r="K3">
        <v>71</v>
      </c>
      <c r="L3">
        <v>2509</v>
      </c>
      <c r="M3" s="5">
        <f t="shared" ref="M3" si="5">C3*(K3+(L3/POWER(2,12)))</f>
        <v>439987500</v>
      </c>
      <c r="N3" s="6">
        <f t="shared" si="1"/>
        <v>439.98750000000001</v>
      </c>
      <c r="O3" s="5">
        <f t="shared" si="2"/>
        <v>0</v>
      </c>
      <c r="P3">
        <f t="shared" ref="P3" si="6">C3/POWER(2,15)</f>
        <v>187.5</v>
      </c>
      <c r="Q3">
        <v>0</v>
      </c>
      <c r="R3" s="5">
        <f t="shared" ref="R3" si="7">((N3*POWER(10,6))+(P3*Q3))-(439.9875*POWER(10,6))</f>
        <v>0</v>
      </c>
      <c r="S3">
        <v>2</v>
      </c>
      <c r="T3">
        <f>C3/S3/1000000</f>
        <v>3.0720000000000001</v>
      </c>
    </row>
    <row r="4" spans="1:20" ht="15.75" customHeight="1" x14ac:dyDescent="0.25">
      <c r="A4">
        <f>'8,912'!A4</f>
        <v>8912000</v>
      </c>
      <c r="B4">
        <f>'8,912'!B4</f>
        <v>1</v>
      </c>
      <c r="C4">
        <f>'8,912'!C4</f>
        <v>8912000</v>
      </c>
      <c r="D4">
        <f>'8,912'!D4</f>
        <v>1</v>
      </c>
      <c r="E4">
        <f>'8,912'!E4</f>
        <v>4351.5625</v>
      </c>
      <c r="F4">
        <f>'8,912'!F4</f>
        <v>116</v>
      </c>
      <c r="G4">
        <f>'8,912'!G4</f>
        <v>64</v>
      </c>
      <c r="H4">
        <f>'8,912'!H4</f>
        <v>1200.4310344827586</v>
      </c>
      <c r="I4">
        <f>ABS(1200-H4)</f>
        <v>0.43103448275860501</v>
      </c>
      <c r="J4" s="4">
        <f>I4/1200</f>
        <v>3.5919540229883751E-4</v>
      </c>
      <c r="K4">
        <v>49</v>
      </c>
      <c r="L4">
        <v>1516</v>
      </c>
      <c r="M4" s="5">
        <f t="shared" si="0"/>
        <v>439986484.375</v>
      </c>
      <c r="N4" s="6">
        <f t="shared" si="1"/>
        <v>439.98648437499997</v>
      </c>
      <c r="O4" s="5">
        <f t="shared" si="2"/>
        <v>1015.6250000363798</v>
      </c>
      <c r="P4">
        <f t="shared" si="3"/>
        <v>271.97265625</v>
      </c>
      <c r="Q4">
        <v>4</v>
      </c>
      <c r="R4" s="5">
        <f t="shared" si="4"/>
        <v>72.265625</v>
      </c>
      <c r="S4">
        <v>1</v>
      </c>
      <c r="T4">
        <f>C4/S4/1000000</f>
        <v>8.9120000000000008</v>
      </c>
    </row>
    <row r="5" spans="1:20" ht="15.75" customHeight="1" x14ac:dyDescent="0.25">
      <c r="A5">
        <f>'16'!A4</f>
        <v>16000000</v>
      </c>
      <c r="B5">
        <f>'16'!B4</f>
        <v>1</v>
      </c>
      <c r="C5">
        <f>'16'!C4</f>
        <v>16000000</v>
      </c>
      <c r="D5">
        <f>'16'!D4</f>
        <v>0</v>
      </c>
      <c r="E5">
        <f>'16'!E4</f>
        <v>3906.25</v>
      </c>
      <c r="F5">
        <f>'16'!F4</f>
        <v>104</v>
      </c>
      <c r="G5">
        <f>'16'!G4</f>
        <v>128</v>
      </c>
      <c r="H5">
        <f>'16'!H4</f>
        <v>1201.9230769230769</v>
      </c>
      <c r="I5">
        <f>ABS(1200-H5)</f>
        <v>1.9230769230769056</v>
      </c>
      <c r="J5" s="4">
        <f>I5/1200</f>
        <v>1.602564102564088E-3</v>
      </c>
      <c r="K5">
        <v>27</v>
      </c>
      <c r="L5">
        <v>2045</v>
      </c>
      <c r="M5" s="5">
        <f t="shared" si="0"/>
        <v>439988281.25</v>
      </c>
      <c r="N5" s="6">
        <f t="shared" si="1"/>
        <v>439.98828125</v>
      </c>
      <c r="O5" s="5">
        <f t="shared" si="2"/>
        <v>-781.24999998863132</v>
      </c>
      <c r="P5">
        <f t="shared" si="3"/>
        <v>488.28125</v>
      </c>
      <c r="Q5">
        <v>-2</v>
      </c>
      <c r="R5" s="5">
        <f t="shared" si="4"/>
        <v>-195.3125</v>
      </c>
      <c r="S5">
        <v>2</v>
      </c>
      <c r="T5">
        <f>C5/S5/1000000</f>
        <v>8</v>
      </c>
    </row>
    <row r="6" spans="1:20" ht="15.75" customHeight="1" x14ac:dyDescent="0.25">
      <c r="A6">
        <f>'8'!A4</f>
        <v>8000000</v>
      </c>
      <c r="B6">
        <f>'8'!B4</f>
        <v>1</v>
      </c>
      <c r="C6">
        <f>'8'!C4</f>
        <v>8000000</v>
      </c>
      <c r="D6">
        <f>'8'!D4</f>
        <v>1</v>
      </c>
      <c r="E6">
        <f>'8'!E4</f>
        <v>3906.25</v>
      </c>
      <c r="F6">
        <f>'8'!F4</f>
        <v>104</v>
      </c>
      <c r="G6">
        <f>'8'!G4</f>
        <v>64</v>
      </c>
      <c r="H6">
        <f>'8'!H4</f>
        <v>1201.9230769230769</v>
      </c>
      <c r="I6">
        <f>ABS(1200-H6)</f>
        <v>1.9230769230769056</v>
      </c>
      <c r="J6" s="4">
        <f>I6/1200</f>
        <v>1.602564102564088E-3</v>
      </c>
      <c r="K6">
        <v>54</v>
      </c>
      <c r="L6">
        <v>4090</v>
      </c>
      <c r="M6" s="5">
        <f t="shared" si="0"/>
        <v>439988281.25</v>
      </c>
      <c r="N6" s="6">
        <f t="shared" si="1"/>
        <v>439.98828125</v>
      </c>
      <c r="O6" s="5">
        <f t="shared" si="2"/>
        <v>-781.24999998863132</v>
      </c>
      <c r="P6">
        <f t="shared" si="3"/>
        <v>244.140625</v>
      </c>
      <c r="Q6">
        <v>-3</v>
      </c>
      <c r="R6" s="5">
        <f t="shared" si="4"/>
        <v>48.828125</v>
      </c>
      <c r="S6">
        <v>1</v>
      </c>
      <c r="T6">
        <f>C6/S6/1000000</f>
        <v>8</v>
      </c>
    </row>
    <row r="7" spans="1:20" ht="15.75" customHeight="1" x14ac:dyDescent="0.25">
      <c r="A7">
        <f>'18'!A4</f>
        <v>18000000</v>
      </c>
      <c r="B7">
        <f>'18'!B4</f>
        <v>2</v>
      </c>
      <c r="C7">
        <f>'18'!C4</f>
        <v>9000000</v>
      </c>
      <c r="D7">
        <f>'18'!D4</f>
        <v>1</v>
      </c>
      <c r="E7">
        <f>'18'!E4</f>
        <v>4394.53125</v>
      </c>
      <c r="F7">
        <f>'18'!F4</f>
        <v>117</v>
      </c>
      <c r="G7">
        <f>'18'!G4</f>
        <v>64</v>
      </c>
      <c r="H7">
        <f>'18'!H4</f>
        <v>1201.9230769230769</v>
      </c>
      <c r="I7">
        <f>ABS(1200-H7)</f>
        <v>1.9230769230769056</v>
      </c>
      <c r="J7" s="4">
        <f>I7/1200</f>
        <v>1.602564102564088E-3</v>
      </c>
      <c r="K7">
        <v>48</v>
      </c>
      <c r="L7">
        <v>3635</v>
      </c>
      <c r="M7" s="5">
        <f t="shared" si="0"/>
        <v>439987060.546875</v>
      </c>
      <c r="N7" s="6">
        <f t="shared" si="1"/>
        <v>439.987060546875</v>
      </c>
      <c r="O7" s="5">
        <f t="shared" si="2"/>
        <v>439.45312501136868</v>
      </c>
      <c r="P7">
        <f t="shared" si="3"/>
        <v>274.658203125</v>
      </c>
      <c r="Q7">
        <v>2</v>
      </c>
      <c r="R7" s="5">
        <f>((N7*POWER(10,6))+(P7*Q7))-(439.9875*POWER(10,6))</f>
        <v>109.86328125</v>
      </c>
      <c r="S7">
        <v>2</v>
      </c>
      <c r="T7">
        <f>C7/S7/1000000</f>
        <v>4.5</v>
      </c>
    </row>
    <row r="8" spans="1:20" ht="15.75" customHeight="1" x14ac:dyDescent="0.25">
      <c r="A8">
        <f>'4,194304'!A4</f>
        <v>4194304</v>
      </c>
      <c r="B8">
        <f>'4,194304'!B4</f>
        <v>1</v>
      </c>
      <c r="C8">
        <f>'4,194304'!C4</f>
        <v>4194304</v>
      </c>
      <c r="D8">
        <f>'4,194304'!D4</f>
        <v>2</v>
      </c>
      <c r="E8">
        <f>'4,194304'!E4</f>
        <v>4096</v>
      </c>
      <c r="F8">
        <f>'4,194304'!F4</f>
        <v>109</v>
      </c>
      <c r="G8">
        <f>'4,194304'!G4</f>
        <v>32</v>
      </c>
      <c r="H8">
        <f>'4,194304'!H4</f>
        <v>1202.4954128440368</v>
      </c>
      <c r="I8">
        <f>ABS(1200-H8)</f>
        <v>2.495412844036764</v>
      </c>
      <c r="J8" s="4">
        <f>I8/1200</f>
        <v>2.0795107033639701E-3</v>
      </c>
      <c r="K8">
        <v>104</v>
      </c>
      <c r="L8">
        <v>3691</v>
      </c>
      <c r="M8" s="5">
        <f t="shared" si="0"/>
        <v>439987200</v>
      </c>
      <c r="N8" s="6">
        <f t="shared" si="1"/>
        <v>439.98719999999997</v>
      </c>
      <c r="O8" s="5">
        <f t="shared" si="2"/>
        <v>300.00000003838068</v>
      </c>
      <c r="P8">
        <f t="shared" si="3"/>
        <v>128</v>
      </c>
      <c r="Q8">
        <v>2</v>
      </c>
      <c r="R8" s="5">
        <f t="shared" si="4"/>
        <v>-44</v>
      </c>
      <c r="S8">
        <v>1</v>
      </c>
      <c r="T8">
        <f>C8/S8/1000000</f>
        <v>4.1943039999999998</v>
      </c>
    </row>
    <row r="9" spans="1:20" ht="15.75" customHeight="1" x14ac:dyDescent="0.25">
      <c r="A9">
        <f>'16,432'!A4</f>
        <v>16934400</v>
      </c>
      <c r="B9">
        <f>'16,432'!B4</f>
        <v>1</v>
      </c>
      <c r="C9">
        <f>'16,432'!C4</f>
        <v>16934400</v>
      </c>
      <c r="D9">
        <f>'16,432'!D4</f>
        <v>0</v>
      </c>
      <c r="E9">
        <f>'16,432'!E4</f>
        <v>4134.375</v>
      </c>
      <c r="F9">
        <f>'16,432'!F4</f>
        <v>110</v>
      </c>
      <c r="G9">
        <f>'16,432'!G4</f>
        <v>128</v>
      </c>
      <c r="H9">
        <f>'16,432'!H4</f>
        <v>1202.7272727272727</v>
      </c>
      <c r="I9">
        <f>ABS(1200-H9)</f>
        <v>2.7272727272727479</v>
      </c>
      <c r="J9" s="4">
        <f>I9/1200</f>
        <v>2.27272727272729E-3</v>
      </c>
      <c r="K9">
        <v>25</v>
      </c>
      <c r="L9">
        <v>4022</v>
      </c>
      <c r="M9" s="5">
        <f t="shared" si="0"/>
        <v>439988456.25</v>
      </c>
      <c r="N9" s="6">
        <f t="shared" si="1"/>
        <v>439.98845625000001</v>
      </c>
      <c r="O9" s="5">
        <f t="shared" si="2"/>
        <v>-956.25000000154614</v>
      </c>
      <c r="P9">
        <f t="shared" si="3"/>
        <v>516.796875</v>
      </c>
      <c r="Q9">
        <v>-2</v>
      </c>
      <c r="R9" s="5">
        <f t="shared" si="4"/>
        <v>-77.34375</v>
      </c>
      <c r="S9">
        <v>2</v>
      </c>
      <c r="T9">
        <f>C9/S9/1000000</f>
        <v>8.4672000000000001</v>
      </c>
    </row>
    <row r="10" spans="1:20" ht="15.75" customHeight="1" x14ac:dyDescent="0.25">
      <c r="A10">
        <f>'4,096'!A4</f>
        <v>4096000</v>
      </c>
      <c r="B10">
        <f>'4,096'!B4</f>
        <v>1</v>
      </c>
      <c r="C10">
        <f>'4,096'!C4</f>
        <v>4096000</v>
      </c>
      <c r="D10">
        <f>'4,096'!D4</f>
        <v>2</v>
      </c>
      <c r="E10">
        <f>'4,096'!E4</f>
        <v>4000</v>
      </c>
      <c r="F10">
        <f>'4,096'!F4</f>
        <v>107</v>
      </c>
      <c r="G10">
        <f>'4,096'!G4</f>
        <v>32</v>
      </c>
      <c r="H10">
        <f>'4,096'!H4</f>
        <v>1196.2616822429907</v>
      </c>
      <c r="I10">
        <f>ABS(1200-H10)</f>
        <v>3.7383177570093267</v>
      </c>
      <c r="J10" s="4">
        <f>I10/1200</f>
        <v>3.115264797507772E-3</v>
      </c>
      <c r="K10">
        <v>107</v>
      </c>
      <c r="L10">
        <v>1715</v>
      </c>
      <c r="M10" s="5">
        <f>C10*(K10+(L10/POWER(2,12)))</f>
        <v>439987000</v>
      </c>
      <c r="N10" s="6">
        <f>M10/POWER(10,6)</f>
        <v>439.98700000000002</v>
      </c>
      <c r="O10" s="5">
        <f>(439.9875-N10)*POWER(10,6)</f>
        <v>499.99999998817657</v>
      </c>
      <c r="P10">
        <f>C10/POWER(2,15)</f>
        <v>125</v>
      </c>
      <c r="Q10">
        <v>4</v>
      </c>
      <c r="R10" s="5">
        <f>((N10*POWER(10,6))+(P10*Q10))-(439.9875*POWER(10,6))</f>
        <v>0</v>
      </c>
      <c r="S10">
        <v>1</v>
      </c>
      <c r="T10">
        <f>C10/S10/1000000</f>
        <v>4.0960000000000001</v>
      </c>
    </row>
    <row r="13" spans="1:20" ht="15.75" customHeight="1" x14ac:dyDescent="0.25">
      <c r="A13">
        <f>'16,384'!A4</f>
        <v>16384000</v>
      </c>
      <c r="B13">
        <f>'16,384'!B4</f>
        <v>1</v>
      </c>
      <c r="C13">
        <f>'16,384'!C4</f>
        <v>16384000</v>
      </c>
      <c r="D13">
        <f>'16,384'!D4</f>
        <v>0</v>
      </c>
      <c r="E13">
        <f>'16,384'!E4</f>
        <v>4000</v>
      </c>
      <c r="F13">
        <f>'16,384'!F4</f>
        <v>107</v>
      </c>
      <c r="G13">
        <f>'16,384'!G4</f>
        <v>128</v>
      </c>
      <c r="H13">
        <f>'16,384'!H4</f>
        <v>1196.2616822429907</v>
      </c>
      <c r="I13">
        <f>ABS(1200-H13)</f>
        <v>3.7383177570093267</v>
      </c>
      <c r="J13" s="4">
        <f>I13/1200</f>
        <v>3.115264797507772E-3</v>
      </c>
      <c r="K13">
        <f>'16,384'!I4</f>
        <v>88</v>
      </c>
      <c r="L13">
        <f>'16,384'!J4</f>
        <v>1100</v>
      </c>
      <c r="M13" s="5">
        <f>C13*(K13+(L13/POWER(2,12)))</f>
        <v>1446192000</v>
      </c>
      <c r="N13" s="6">
        <f>M13/POWER(10,6)</f>
        <v>1446.192</v>
      </c>
      <c r="O13" s="5">
        <f>(439.9875-N13)*POWER(10,6)</f>
        <v>-1006204500</v>
      </c>
      <c r="P13">
        <f>C13/POWER(2,15)</f>
        <v>500</v>
      </c>
      <c r="R13" s="5">
        <f>((N13*POWER(10,6))+(P13*Q13))-(439.9875*POWER(10,6))</f>
        <v>1006204500</v>
      </c>
      <c r="S13">
        <v>2</v>
      </c>
      <c r="T13">
        <f>C13/S13/1000000</f>
        <v>8.1920000000000002</v>
      </c>
    </row>
    <row r="14" spans="1:20" ht="15.75" customHeight="1" x14ac:dyDescent="0.25">
      <c r="A14">
        <f>'16,3676'!A4</f>
        <v>16367600</v>
      </c>
      <c r="B14">
        <f>'16,3676'!B4</f>
        <v>1</v>
      </c>
      <c r="C14">
        <f>'16,3676'!C4</f>
        <v>16367600</v>
      </c>
      <c r="D14">
        <f>'16,3676'!D4</f>
        <v>0</v>
      </c>
      <c r="E14">
        <f>'16,3676'!E4</f>
        <v>3995.99609375</v>
      </c>
      <c r="F14">
        <f>'16,3676'!F4</f>
        <v>107</v>
      </c>
      <c r="G14">
        <f>'16,3676'!G4</f>
        <v>128</v>
      </c>
      <c r="H14">
        <f>'16,3676'!H4</f>
        <v>1195.0642523364486</v>
      </c>
      <c r="I14">
        <f>ABS(1200-H14)</f>
        <v>4.9357476635514104</v>
      </c>
      <c r="J14" s="4">
        <f>I14/1200</f>
        <v>4.113123052959509E-3</v>
      </c>
      <c r="K14">
        <f>'16,3676'!I4</f>
        <v>88</v>
      </c>
      <c r="L14">
        <f>'16,3676'!J4</f>
        <v>1100</v>
      </c>
      <c r="M14" s="5">
        <f>C14*(K14+(L14/POWER(2,12)))</f>
        <v>1444744395.703125</v>
      </c>
      <c r="N14" s="6">
        <f>M14/POWER(10,6)</f>
        <v>1444.7443957031251</v>
      </c>
      <c r="O14" s="5">
        <f>(439.9875-N14)*POWER(10,6)</f>
        <v>-1004756895.7031251</v>
      </c>
      <c r="P14">
        <f>C14/POWER(2,15)</f>
        <v>499.49951171875</v>
      </c>
      <c r="R14" s="5">
        <f>((N14*POWER(10,6))+(P14*Q14))-(439.9875*POWER(10,6))</f>
        <v>1004756895.703125</v>
      </c>
      <c r="S14">
        <v>2</v>
      </c>
      <c r="T14">
        <f>C14/S14/1000000</f>
        <v>8.1837999999999997</v>
      </c>
    </row>
    <row r="21" spans="2:5" x14ac:dyDescent="0.25">
      <c r="B21" s="2">
        <v>439.98750000000001</v>
      </c>
      <c r="C21" s="6">
        <f>B21-0.0045</f>
        <v>439.983</v>
      </c>
    </row>
    <row r="22" spans="2:5" x14ac:dyDescent="0.25">
      <c r="C22" s="6">
        <f>B21+0.0045</f>
        <v>439.99200000000002</v>
      </c>
      <c r="E22" s="4"/>
    </row>
    <row r="23" spans="2:5" x14ac:dyDescent="0.25">
      <c r="C23" s="6"/>
      <c r="E23" s="3"/>
    </row>
  </sheetData>
  <sortState ref="A2:M14">
    <sortCondition ref="I2:I14"/>
    <sortCondition ref="E2:E14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:E11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4194304</v>
      </c>
      <c r="B4">
        <v>1</v>
      </c>
      <c r="C4" s="1">
        <f>A4/B4</f>
        <v>4194304</v>
      </c>
      <c r="D4">
        <v>2</v>
      </c>
      <c r="E4">
        <f>(C4*POWER(2,D4))/POWER(2,12)</f>
        <v>4096</v>
      </c>
      <c r="F4">
        <v>109</v>
      </c>
      <c r="G4">
        <v>32</v>
      </c>
      <c r="H4">
        <f>C4/(F4*G4)</f>
        <v>1202.4954128440368</v>
      </c>
      <c r="I4">
        <v>88</v>
      </c>
      <c r="J4">
        <v>1100</v>
      </c>
      <c r="K4">
        <f>C4*(I4+(J4/POWER(2,12)))</f>
        <v>370225152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>
        <v>4.1943039999999998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:G12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8000000</v>
      </c>
      <c r="B4">
        <v>1</v>
      </c>
      <c r="C4" s="1">
        <f>A4/B4</f>
        <v>8000000</v>
      </c>
      <c r="D4">
        <v>1</v>
      </c>
      <c r="E4">
        <f>(C4*POWER(2,D4))/POWER(2,12)</f>
        <v>3906.25</v>
      </c>
      <c r="F4">
        <v>104</v>
      </c>
      <c r="G4">
        <v>64</v>
      </c>
      <c r="H4">
        <f>C4/(F4*G4)</f>
        <v>1201.9230769230769</v>
      </c>
      <c r="I4">
        <v>88</v>
      </c>
      <c r="J4">
        <v>1100</v>
      </c>
      <c r="K4">
        <f>C4*(I4+(J4/POWER(2,12)))</f>
        <v>706148437.5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4" sqref="A4:C4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8912000</v>
      </c>
      <c r="B4">
        <v>1</v>
      </c>
      <c r="C4" s="1">
        <f>A4/B4</f>
        <v>8912000</v>
      </c>
      <c r="D4">
        <v>1</v>
      </c>
      <c r="E4">
        <f>(C4*POWER(2,D4))/POWER(2,12)</f>
        <v>4351.5625</v>
      </c>
      <c r="F4">
        <v>116</v>
      </c>
      <c r="G4">
        <v>64</v>
      </c>
      <c r="H4">
        <f>C4/(F4*G4)</f>
        <v>1200.4310344827586</v>
      </c>
      <c r="I4">
        <v>88</v>
      </c>
      <c r="J4">
        <v>1100</v>
      </c>
      <c r="K4">
        <f>C4*(I4+(J4/POWER(2,12)))</f>
        <v>786649359.375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 s="2">
        <v>8.9120000000000008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:E11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16000000</v>
      </c>
      <c r="B4">
        <v>1</v>
      </c>
      <c r="C4" s="1">
        <f>A4/B4</f>
        <v>16000000</v>
      </c>
      <c r="D4">
        <v>0</v>
      </c>
      <c r="E4">
        <f>(C4*POWER(2,D4))/POWER(2,12)</f>
        <v>3906.25</v>
      </c>
      <c r="F4">
        <v>104</v>
      </c>
      <c r="G4">
        <v>128</v>
      </c>
      <c r="H4">
        <f>C4/(F4*G4)</f>
        <v>1201.9230769230769</v>
      </c>
      <c r="I4">
        <v>88</v>
      </c>
      <c r="J4">
        <v>1100</v>
      </c>
      <c r="K4">
        <f>C4*(I4+(J4/POWER(2,12)))</f>
        <v>1412296875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:F13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16367600</v>
      </c>
      <c r="B4">
        <v>1</v>
      </c>
      <c r="C4" s="1">
        <f>A4/B4</f>
        <v>16367600</v>
      </c>
      <c r="D4">
        <v>0</v>
      </c>
      <c r="E4">
        <f>(C4*POWER(2,D4))/POWER(2,12)</f>
        <v>3995.99609375</v>
      </c>
      <c r="F4">
        <v>107</v>
      </c>
      <c r="G4">
        <v>128</v>
      </c>
      <c r="H4">
        <f>C4/(F4*G4)</f>
        <v>1195.0642523364486</v>
      </c>
      <c r="I4">
        <v>88</v>
      </c>
      <c r="J4">
        <v>1100</v>
      </c>
      <c r="K4">
        <f>C4*(I4+(J4/POWER(2,12)))</f>
        <v>1444744395.703125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 s="2">
        <v>16.367599999999999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:G12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16384000</v>
      </c>
      <c r="B4">
        <v>1</v>
      </c>
      <c r="C4" s="1">
        <f>A4/B4</f>
        <v>16384000</v>
      </c>
      <c r="D4">
        <v>0</v>
      </c>
      <c r="E4">
        <f>(C4*POWER(2,D4))/POWER(2,12)</f>
        <v>4000</v>
      </c>
      <c r="F4">
        <v>107</v>
      </c>
      <c r="G4">
        <v>128</v>
      </c>
      <c r="H4">
        <f>C4/(F4*G4)</f>
        <v>1196.2616822429907</v>
      </c>
      <c r="I4">
        <v>88</v>
      </c>
      <c r="J4">
        <v>1100</v>
      </c>
      <c r="K4">
        <f>C4*(I4+(J4/POWER(2,12)))</f>
        <v>1446192000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 s="2">
        <v>16.384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:F11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16934400</v>
      </c>
      <c r="B4">
        <v>1</v>
      </c>
      <c r="C4" s="1">
        <f>A4/B4</f>
        <v>16934400</v>
      </c>
      <c r="D4">
        <v>0</v>
      </c>
      <c r="E4">
        <f>(C4*POWER(2,D4))/POWER(2,12)</f>
        <v>4134.375</v>
      </c>
      <c r="F4">
        <v>110</v>
      </c>
      <c r="G4">
        <v>128</v>
      </c>
      <c r="H4">
        <f>C4/(F4*G4)</f>
        <v>1202.7272727272727</v>
      </c>
      <c r="I4">
        <v>88</v>
      </c>
      <c r="J4">
        <v>1100</v>
      </c>
      <c r="K4">
        <f>C4*(I4+(J4/POWER(2,12)))</f>
        <v>1494775012.5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 s="2">
        <v>16.9344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:F11"/>
    </sheetView>
  </sheetViews>
  <sheetFormatPr baseColWidth="10" defaultRowHeight="15" x14ac:dyDescent="0.25"/>
  <cols>
    <col min="4" max="4" width="11.7109375" bestFit="1" customWidth="1"/>
    <col min="5" max="5" width="12.42578125" bestFit="1" customWidth="1"/>
    <col min="6" max="6" width="12.85546875" bestFit="1" customWidth="1"/>
    <col min="7" max="7" width="13.140625" bestFit="1" customWidth="1"/>
    <col min="8" max="8" width="13" bestFit="1" customWidth="1"/>
  </cols>
  <sheetData>
    <row r="1" spans="1:11" x14ac:dyDescent="0.2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3</v>
      </c>
      <c r="I1" t="s">
        <v>6</v>
      </c>
      <c r="J1" t="s">
        <v>7</v>
      </c>
      <c r="K1" t="s">
        <v>8</v>
      </c>
    </row>
    <row r="2" spans="1:11" x14ac:dyDescent="0.25">
      <c r="F2">
        <v>0</v>
      </c>
      <c r="G2">
        <v>16</v>
      </c>
      <c r="I2">
        <v>0</v>
      </c>
      <c r="J2">
        <v>0</v>
      </c>
    </row>
    <row r="3" spans="1:11" x14ac:dyDescent="0.25">
      <c r="F3">
        <v>127</v>
      </c>
      <c r="G3">
        <v>128</v>
      </c>
      <c r="I3">
        <v>255</v>
      </c>
      <c r="J3">
        <v>4095</v>
      </c>
    </row>
    <row r="4" spans="1:11" x14ac:dyDescent="0.25">
      <c r="A4" s="2">
        <f>A15*POWER(10,6)</f>
        <v>18000000</v>
      </c>
      <c r="B4">
        <v>2</v>
      </c>
      <c r="C4" s="1">
        <f>A4/B4</f>
        <v>9000000</v>
      </c>
      <c r="D4">
        <v>1</v>
      </c>
      <c r="E4">
        <f>(C4*POWER(2,D4))/POWER(2,12)</f>
        <v>4394.53125</v>
      </c>
      <c r="F4">
        <v>117</v>
      </c>
      <c r="G4">
        <v>64</v>
      </c>
      <c r="H4">
        <f>C4/(F4*G4)</f>
        <v>1201.9230769230769</v>
      </c>
      <c r="I4">
        <v>88</v>
      </c>
      <c r="J4">
        <v>1100</v>
      </c>
      <c r="K4">
        <f>C4*(I4+(J4/POWER(2,12)))</f>
        <v>794416992.1875</v>
      </c>
    </row>
    <row r="5" spans="1:11" x14ac:dyDescent="0.25">
      <c r="A5" s="2"/>
      <c r="C5" s="1"/>
    </row>
    <row r="6" spans="1:11" x14ac:dyDescent="0.25">
      <c r="A6" s="2"/>
      <c r="C6" s="1"/>
    </row>
    <row r="7" spans="1:11" x14ac:dyDescent="0.25">
      <c r="A7" s="2"/>
      <c r="C7" s="1"/>
    </row>
    <row r="8" spans="1:11" x14ac:dyDescent="0.25">
      <c r="A8" s="2"/>
      <c r="C8" s="1"/>
    </row>
    <row r="9" spans="1:11" x14ac:dyDescent="0.25">
      <c r="A9" s="2"/>
      <c r="C9" s="1"/>
    </row>
    <row r="10" spans="1:11" x14ac:dyDescent="0.25">
      <c r="A10" s="2"/>
      <c r="C10" s="1"/>
    </row>
    <row r="11" spans="1:11" x14ac:dyDescent="0.25">
      <c r="A11" s="2"/>
      <c r="C11" s="1"/>
    </row>
    <row r="14" spans="1:11" x14ac:dyDescent="0.25">
      <c r="A14" t="s">
        <v>10</v>
      </c>
    </row>
    <row r="15" spans="1:11" x14ac:dyDescent="0.25">
      <c r="A15" s="2">
        <v>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4,096</vt:lpstr>
      <vt:lpstr>4,194304</vt:lpstr>
      <vt:lpstr>8</vt:lpstr>
      <vt:lpstr>8,912</vt:lpstr>
      <vt:lpstr>16</vt:lpstr>
      <vt:lpstr>16,3676</vt:lpstr>
      <vt:lpstr>16,384</vt:lpstr>
      <vt:lpstr>16,432</vt:lpstr>
      <vt:lpstr>18</vt:lpstr>
      <vt:lpstr>18,432</vt:lpstr>
      <vt:lpstr>32</vt:lpstr>
      <vt:lpstr>33</vt:lpstr>
      <vt:lpstr>35,328</vt:lpstr>
      <vt:lpstr>Auswertung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Wilke</dc:creator>
  <cp:lastModifiedBy>Ralf Wilke</cp:lastModifiedBy>
  <dcterms:created xsi:type="dcterms:W3CDTF">2017-01-11T19:22:00Z</dcterms:created>
  <dcterms:modified xsi:type="dcterms:W3CDTF">2017-01-12T12:59:37Z</dcterms:modified>
</cp:coreProperties>
</file>